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f986ae66b5120ee/PhD/Escritos Conferences _ journals/4.Predicting strength/"/>
    </mc:Choice>
  </mc:AlternateContent>
  <xr:revisionPtr revIDLastSave="211" documentId="13_ncr:1_{5C59301D-44C4-401C-A1F0-0189A5A39B93}" xr6:coauthVersionLast="47" xr6:coauthVersionMax="47" xr10:uidLastSave="{7930B98C-D76E-458B-94DA-33931D56CA02}"/>
  <bookViews>
    <workbookView xWindow="-120" yWindow="-120" windowWidth="20730" windowHeight="11760" firstSheet="2" activeTab="5" xr2:uid="{00000000-000D-0000-FFFF-FFFF00000000}"/>
  </bookViews>
  <sheets>
    <sheet name="Hoja1" sheetId="8" r:id="rId1"/>
    <sheet name="OWNEXP_DATA" sheetId="5" r:id="rId2"/>
    <sheet name="Collected_Data" sheetId="1" r:id="rId3"/>
    <sheet name="PFC_JUSTO" sheetId="2" r:id="rId4"/>
    <sheet name="DataforVAS" sheetId="3" r:id="rId5"/>
    <sheet name="DataforDL" sheetId="4" r:id="rId6"/>
    <sheet name="Hoja2" sheetId="9" r:id="rId7"/>
    <sheet name="Monotonic_load_Pertuzetal." sheetId="6" r:id="rId8"/>
    <sheet name="ANOVA results" sheetId="7" r:id="rId9"/>
  </sheets>
  <definedNames>
    <definedName name="E_fibra">DataforDL!$B:$B</definedName>
    <definedName name="Vf_carb">Collected_Data!$F$9</definedName>
    <definedName name="Vf_Jute">Collected_Data!$G$9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3" i="4" l="1"/>
  <c r="Z76" i="4"/>
  <c r="Z84" i="4"/>
  <c r="Z93" i="4"/>
  <c r="Z103" i="4"/>
  <c r="Y61" i="4"/>
  <c r="Y74" i="4"/>
  <c r="Y82" i="4"/>
  <c r="Y92" i="4"/>
  <c r="Y56" i="4"/>
  <c r="W105" i="4"/>
  <c r="X105" i="4" s="1"/>
  <c r="W104" i="4"/>
  <c r="X104" i="4" s="1"/>
  <c r="W92" i="4"/>
  <c r="X92" i="4" s="1"/>
  <c r="W90" i="4"/>
  <c r="X90" i="4" s="1"/>
  <c r="W82" i="4"/>
  <c r="X82" i="4" s="1"/>
  <c r="W74" i="4"/>
  <c r="W73" i="4"/>
  <c r="Y73" i="4" s="1"/>
  <c r="W86" i="4"/>
  <c r="X86" i="4" s="1"/>
  <c r="W83" i="4"/>
  <c r="X83" i="4" s="1"/>
  <c r="W77" i="4"/>
  <c r="Y77" i="4" s="1"/>
  <c r="W78" i="4"/>
  <c r="X78" i="4" s="1"/>
  <c r="W79" i="4"/>
  <c r="W76" i="4"/>
  <c r="X76" i="4" s="1"/>
  <c r="W64" i="4"/>
  <c r="X64" i="4" s="1"/>
  <c r="W62" i="4"/>
  <c r="W63" i="4"/>
  <c r="W61" i="4"/>
  <c r="W60" i="4"/>
  <c r="X60" i="4" s="1"/>
  <c r="X59" i="4"/>
  <c r="X61" i="4"/>
  <c r="X62" i="4"/>
  <c r="X74" i="4"/>
  <c r="X84" i="4"/>
  <c r="X94" i="4"/>
  <c r="X96" i="4"/>
  <c r="X56" i="4"/>
  <c r="W56" i="4"/>
  <c r="W58" i="4"/>
  <c r="Y58" i="4" s="1"/>
  <c r="W59" i="4"/>
  <c r="W67" i="4"/>
  <c r="Y67" i="4" s="1"/>
  <c r="W68" i="4"/>
  <c r="W69" i="4"/>
  <c r="Y69" i="4" s="1"/>
  <c r="W80" i="4"/>
  <c r="W81" i="4"/>
  <c r="X81" i="4" s="1"/>
  <c r="W84" i="4"/>
  <c r="W88" i="4"/>
  <c r="Y88" i="4" s="1"/>
  <c r="W89" i="4"/>
  <c r="W91" i="4"/>
  <c r="X91" i="4" s="1"/>
  <c r="W94" i="4"/>
  <c r="W95" i="4"/>
  <c r="X95" i="4" s="1"/>
  <c r="W96" i="4"/>
  <c r="W103" i="4"/>
  <c r="L106" i="4"/>
  <c r="U57" i="4"/>
  <c r="U62" i="4"/>
  <c r="U68" i="4"/>
  <c r="U73" i="4"/>
  <c r="U78" i="4"/>
  <c r="U84" i="4"/>
  <c r="U89" i="4"/>
  <c r="U94" i="4"/>
  <c r="U100" i="4"/>
  <c r="U105" i="4"/>
  <c r="T60" i="4"/>
  <c r="T66" i="4"/>
  <c r="T71" i="4"/>
  <c r="T76" i="4"/>
  <c r="T82" i="4"/>
  <c r="T87" i="4"/>
  <c r="T92" i="4"/>
  <c r="T103" i="4"/>
  <c r="K106" i="4"/>
  <c r="S83" i="4"/>
  <c r="S86" i="4"/>
  <c r="S87" i="4"/>
  <c r="S71" i="4"/>
  <c r="S74" i="4"/>
  <c r="R93" i="4"/>
  <c r="R92" i="4"/>
  <c r="S92" i="4" s="1"/>
  <c r="R87" i="4"/>
  <c r="R85" i="4"/>
  <c r="T85" i="4" s="1"/>
  <c r="R82" i="4"/>
  <c r="S82" i="4" s="1"/>
  <c r="S75" i="4"/>
  <c r="R71" i="4"/>
  <c r="R72" i="4"/>
  <c r="T72" i="4" s="1"/>
  <c r="R73" i="4"/>
  <c r="R74" i="4"/>
  <c r="T74" i="4" s="1"/>
  <c r="R75" i="4"/>
  <c r="W75" i="4" s="1"/>
  <c r="Y75" i="4" s="1"/>
  <c r="R70" i="4"/>
  <c r="T70" i="4" s="1"/>
  <c r="R66" i="4"/>
  <c r="S66" i="4" s="1"/>
  <c r="S76" i="4"/>
  <c r="S65" i="4"/>
  <c r="S67" i="4"/>
  <c r="S79" i="4"/>
  <c r="S80" i="4"/>
  <c r="S90" i="4"/>
  <c r="S95" i="4"/>
  <c r="S96" i="4"/>
  <c r="S104" i="4"/>
  <c r="S57" i="4"/>
  <c r="S58" i="4"/>
  <c r="S61" i="4"/>
  <c r="S62" i="4"/>
  <c r="S63" i="4"/>
  <c r="R57" i="4"/>
  <c r="R58" i="4"/>
  <c r="T58" i="4" s="1"/>
  <c r="R59" i="4"/>
  <c r="S59" i="4" s="1"/>
  <c r="R60" i="4"/>
  <c r="S60" i="4" s="1"/>
  <c r="R61" i="4"/>
  <c r="R62" i="4"/>
  <c r="T62" i="4" s="1"/>
  <c r="R63" i="4"/>
  <c r="T63" i="4" s="1"/>
  <c r="R64" i="4"/>
  <c r="S64" i="4" s="1"/>
  <c r="R65" i="4"/>
  <c r="R67" i="4"/>
  <c r="T67" i="4" s="1"/>
  <c r="R68" i="4"/>
  <c r="S68" i="4" s="1"/>
  <c r="R69" i="4"/>
  <c r="T69" i="4" s="1"/>
  <c r="R76" i="4"/>
  <c r="R77" i="4"/>
  <c r="R78" i="4"/>
  <c r="T78" i="4" s="1"/>
  <c r="R79" i="4"/>
  <c r="R80" i="4"/>
  <c r="R81" i="4"/>
  <c r="R83" i="4"/>
  <c r="T83" i="4" s="1"/>
  <c r="R84" i="4"/>
  <c r="S84" i="4" s="1"/>
  <c r="R86" i="4"/>
  <c r="R88" i="4"/>
  <c r="T88" i="4" s="1"/>
  <c r="R89" i="4"/>
  <c r="T89" i="4" s="1"/>
  <c r="R90" i="4"/>
  <c r="R91" i="4"/>
  <c r="S91" i="4" s="1"/>
  <c r="R94" i="4"/>
  <c r="T94" i="4" s="1"/>
  <c r="R95" i="4"/>
  <c r="T95" i="4" s="1"/>
  <c r="R96" i="4"/>
  <c r="R103" i="4"/>
  <c r="S103" i="4" s="1"/>
  <c r="R104" i="4"/>
  <c r="R105" i="4"/>
  <c r="R56" i="4"/>
  <c r="S56" i="4" s="1"/>
  <c r="J141" i="8"/>
  <c r="J142" i="8"/>
  <c r="J156" i="8"/>
  <c r="J159" i="8"/>
  <c r="J161" i="8"/>
  <c r="J162" i="8"/>
  <c r="J166" i="8"/>
  <c r="J171" i="8"/>
  <c r="J172" i="8"/>
  <c r="J140" i="8"/>
  <c r="S93" i="4" l="1"/>
  <c r="T93" i="4"/>
  <c r="S70" i="4"/>
  <c r="X88" i="4"/>
  <c r="U59" i="4"/>
  <c r="U63" i="4"/>
  <c r="U67" i="4"/>
  <c r="U71" i="4"/>
  <c r="U75" i="4"/>
  <c r="U79" i="4"/>
  <c r="U83" i="4"/>
  <c r="U87" i="4"/>
  <c r="U91" i="4"/>
  <c r="U95" i="4"/>
  <c r="U99" i="4"/>
  <c r="U103" i="4"/>
  <c r="T96" i="4"/>
  <c r="T91" i="4"/>
  <c r="T86" i="4"/>
  <c r="T80" i="4"/>
  <c r="T75" i="4"/>
  <c r="T64" i="4"/>
  <c r="T59" i="4"/>
  <c r="U104" i="4"/>
  <c r="U98" i="4"/>
  <c r="U93" i="4"/>
  <c r="U88" i="4"/>
  <c r="U82" i="4"/>
  <c r="U77" i="4"/>
  <c r="U72" i="4"/>
  <c r="U66" i="4"/>
  <c r="U61" i="4"/>
  <c r="Z60" i="4"/>
  <c r="Z64" i="4"/>
  <c r="Z73" i="4"/>
  <c r="Z77" i="4"/>
  <c r="Z81" i="4"/>
  <c r="Z85" i="4"/>
  <c r="Z90" i="4"/>
  <c r="Z94" i="4"/>
  <c r="Z99" i="4"/>
  <c r="Z104" i="4"/>
  <c r="Z61" i="4"/>
  <c r="Z67" i="4"/>
  <c r="Z74" i="4"/>
  <c r="Z78" i="4"/>
  <c r="Z82" i="4"/>
  <c r="Z86" i="4"/>
  <c r="Z91" i="4"/>
  <c r="Z95" i="4"/>
  <c r="Z100" i="4"/>
  <c r="Z105" i="4"/>
  <c r="Y76" i="4"/>
  <c r="Y84" i="4"/>
  <c r="Y90" i="4"/>
  <c r="Y94" i="4"/>
  <c r="Y68" i="4"/>
  <c r="X69" i="4"/>
  <c r="Y105" i="4"/>
  <c r="Y91" i="4"/>
  <c r="Y81" i="4"/>
  <c r="Y60" i="4"/>
  <c r="Z102" i="4"/>
  <c r="Z92" i="4"/>
  <c r="Z83" i="4"/>
  <c r="Z75" i="4"/>
  <c r="Z62" i="4"/>
  <c r="T81" i="4"/>
  <c r="S81" i="4"/>
  <c r="T77" i="4"/>
  <c r="S77" i="4"/>
  <c r="S89" i="4"/>
  <c r="S78" i="4"/>
  <c r="S94" i="4"/>
  <c r="S72" i="4"/>
  <c r="T56" i="4"/>
  <c r="T90" i="4"/>
  <c r="T84" i="4"/>
  <c r="T79" i="4"/>
  <c r="T68" i="4"/>
  <c r="U102" i="4"/>
  <c r="U97" i="4"/>
  <c r="U92" i="4"/>
  <c r="U86" i="4"/>
  <c r="U81" i="4"/>
  <c r="U76" i="4"/>
  <c r="U70" i="4"/>
  <c r="U65" i="4"/>
  <c r="U60" i="4"/>
  <c r="Y103" i="4"/>
  <c r="X67" i="4"/>
  <c r="Y63" i="4"/>
  <c r="X79" i="4"/>
  <c r="Y79" i="4"/>
  <c r="W93" i="4"/>
  <c r="Y104" i="4"/>
  <c r="Y96" i="4"/>
  <c r="Y86" i="4"/>
  <c r="Y78" i="4"/>
  <c r="Z97" i="4"/>
  <c r="Z89" i="4"/>
  <c r="Z80" i="4"/>
  <c r="Z69" i="4"/>
  <c r="Z59" i="4"/>
  <c r="T105" i="4"/>
  <c r="S105" i="4"/>
  <c r="T65" i="4"/>
  <c r="T61" i="4"/>
  <c r="T57" i="4"/>
  <c r="S88" i="4"/>
  <c r="T73" i="4"/>
  <c r="S73" i="4"/>
  <c r="S85" i="4"/>
  <c r="T104" i="4"/>
  <c r="U56" i="4"/>
  <c r="U101" i="4"/>
  <c r="U96" i="4"/>
  <c r="U90" i="4"/>
  <c r="U85" i="4"/>
  <c r="U80" i="4"/>
  <c r="U74" i="4"/>
  <c r="U69" i="4"/>
  <c r="U64" i="4"/>
  <c r="U58" i="4"/>
  <c r="Y89" i="4"/>
  <c r="X89" i="4"/>
  <c r="X80" i="4"/>
  <c r="Y80" i="4"/>
  <c r="Y59" i="4"/>
  <c r="X103" i="4"/>
  <c r="X77" i="4"/>
  <c r="X63" i="4"/>
  <c r="X58" i="4"/>
  <c r="Y62" i="4"/>
  <c r="X75" i="4"/>
  <c r="W85" i="4"/>
  <c r="Y95" i="4"/>
  <c r="Y64" i="4"/>
  <c r="Z56" i="4"/>
  <c r="Z96" i="4"/>
  <c r="Z88" i="4"/>
  <c r="Z79" i="4"/>
  <c r="Z68" i="4"/>
  <c r="Z58" i="4"/>
  <c r="S69" i="4"/>
  <c r="X68" i="4"/>
  <c r="Y83" i="4"/>
  <c r="X73" i="4"/>
  <c r="J4" i="8"/>
  <c r="J5" i="8"/>
  <c r="J19" i="8"/>
  <c r="J20" i="8"/>
  <c r="J22" i="8"/>
  <c r="J24" i="8"/>
  <c r="J29" i="8"/>
  <c r="J34" i="8"/>
  <c r="J35" i="8"/>
  <c r="J3" i="8"/>
  <c r="D102" i="4"/>
  <c r="D101" i="4"/>
  <c r="R101" i="4" s="1"/>
  <c r="D100" i="4"/>
  <c r="D99" i="4"/>
  <c r="D98" i="4"/>
  <c r="R98" i="4" s="1"/>
  <c r="D97" i="4"/>
  <c r="J87" i="4"/>
  <c r="P5" i="9"/>
  <c r="P21" i="9"/>
  <c r="P27" i="9"/>
  <c r="O2" i="9"/>
  <c r="P2" i="9" s="1"/>
  <c r="O3" i="9"/>
  <c r="P3" i="9" s="1"/>
  <c r="O4" i="9"/>
  <c r="P4" i="9" s="1"/>
  <c r="O5" i="9"/>
  <c r="O6" i="9"/>
  <c r="P6" i="9" s="1"/>
  <c r="O7" i="9"/>
  <c r="P7" i="9" s="1"/>
  <c r="O8" i="9"/>
  <c r="P8" i="9" s="1"/>
  <c r="O9" i="9"/>
  <c r="P9" i="9" s="1"/>
  <c r="O10" i="9"/>
  <c r="P10" i="9" s="1"/>
  <c r="O11" i="9"/>
  <c r="P11" i="9" s="1"/>
  <c r="O12" i="9"/>
  <c r="P12" i="9" s="1"/>
  <c r="O13" i="9"/>
  <c r="P13" i="9" s="1"/>
  <c r="O14" i="9"/>
  <c r="P14" i="9" s="1"/>
  <c r="O15" i="9"/>
  <c r="P15" i="9" s="1"/>
  <c r="O16" i="9"/>
  <c r="P16" i="9" s="1"/>
  <c r="O17" i="9"/>
  <c r="P17" i="9" s="1"/>
  <c r="O18" i="9"/>
  <c r="P18" i="9" s="1"/>
  <c r="O19" i="9"/>
  <c r="P19" i="9" s="1"/>
  <c r="O20" i="9"/>
  <c r="P20" i="9" s="1"/>
  <c r="O21" i="9"/>
  <c r="O22" i="9"/>
  <c r="P22" i="9" s="1"/>
  <c r="O23" i="9"/>
  <c r="P23" i="9" s="1"/>
  <c r="O24" i="9"/>
  <c r="P24" i="9" s="1"/>
  <c r="O25" i="9"/>
  <c r="P25" i="9" s="1"/>
  <c r="O26" i="9"/>
  <c r="P26" i="9" s="1"/>
  <c r="O27" i="9"/>
  <c r="O28" i="9"/>
  <c r="P28" i="9" s="1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O29" i="9"/>
  <c r="P29" i="9" s="1"/>
  <c r="O30" i="9"/>
  <c r="P30" i="9" s="1"/>
  <c r="O31" i="9"/>
  <c r="P31" i="9" s="1"/>
  <c r="O32" i="9"/>
  <c r="P32" i="9" s="1"/>
  <c r="O33" i="9"/>
  <c r="P33" i="9" s="1"/>
  <c r="O34" i="9"/>
  <c r="P34" i="9" s="1"/>
  <c r="O35" i="9"/>
  <c r="P35" i="9" s="1"/>
  <c r="O36" i="9"/>
  <c r="P36" i="9" s="1"/>
  <c r="O37" i="9"/>
  <c r="P37" i="9" s="1"/>
  <c r="O38" i="9"/>
  <c r="P38" i="9" s="1"/>
  <c r="O39" i="9"/>
  <c r="P39" i="9" s="1"/>
  <c r="O40" i="9"/>
  <c r="P40" i="9" s="1"/>
  <c r="O41" i="9"/>
  <c r="P41" i="9" s="1"/>
  <c r="O42" i="9"/>
  <c r="P42" i="9" s="1"/>
  <c r="O43" i="9"/>
  <c r="P43" i="9" s="1"/>
  <c r="O45" i="9"/>
  <c r="P45" i="9" s="1"/>
  <c r="O47" i="9"/>
  <c r="P47" i="9" s="1"/>
  <c r="O49" i="9"/>
  <c r="P49" i="9" s="1"/>
  <c r="O50" i="9"/>
  <c r="P50" i="9" s="1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4" i="9"/>
  <c r="N45" i="9"/>
  <c r="N48" i="9"/>
  <c r="N49" i="9"/>
  <c r="N50" i="9"/>
  <c r="Q31" i="9"/>
  <c r="R31" i="9" s="1"/>
  <c r="Q32" i="9"/>
  <c r="R32" i="9" s="1"/>
  <c r="Q33" i="9"/>
  <c r="R33" i="9" s="1"/>
  <c r="Q34" i="9"/>
  <c r="S34" i="9" s="1"/>
  <c r="T34" i="9" s="1"/>
  <c r="Q35" i="9"/>
  <c r="S35" i="9" s="1"/>
  <c r="T35" i="9" s="1"/>
  <c r="Q36" i="9"/>
  <c r="R36" i="9" s="1"/>
  <c r="Q37" i="9"/>
  <c r="R37" i="9" s="1"/>
  <c r="Q38" i="9"/>
  <c r="S38" i="9" s="1"/>
  <c r="T38" i="9" s="1"/>
  <c r="Q39" i="9"/>
  <c r="S39" i="9" s="1"/>
  <c r="T39" i="9" s="1"/>
  <c r="Q40" i="9"/>
  <c r="R40" i="9" s="1"/>
  <c r="Q41" i="9"/>
  <c r="R41" i="9" s="1"/>
  <c r="Q42" i="9"/>
  <c r="S42" i="9" s="1"/>
  <c r="T42" i="9" s="1"/>
  <c r="Q44" i="9"/>
  <c r="R44" i="9" s="1"/>
  <c r="Q45" i="9"/>
  <c r="R45" i="9" s="1"/>
  <c r="Q48" i="9"/>
  <c r="R48" i="9" s="1"/>
  <c r="Q49" i="9"/>
  <c r="Q50" i="9"/>
  <c r="Q51" i="9"/>
  <c r="O51" i="9"/>
  <c r="P51" i="9" s="1"/>
  <c r="N51" i="9"/>
  <c r="M65" i="5"/>
  <c r="M66" i="5"/>
  <c r="L64" i="5"/>
  <c r="M64" i="5" s="1"/>
  <c r="L65" i="5"/>
  <c r="L66" i="5"/>
  <c r="L63" i="5"/>
  <c r="M63" i="5" s="1"/>
  <c r="P78" i="5"/>
  <c r="I66" i="5"/>
  <c r="C48" i="9"/>
  <c r="O48" i="9" s="1"/>
  <c r="P48" i="9" s="1"/>
  <c r="C47" i="9"/>
  <c r="Q47" i="9" s="1"/>
  <c r="S47" i="9" s="1"/>
  <c r="T47" i="9" s="1"/>
  <c r="C46" i="9"/>
  <c r="N46" i="9" s="1"/>
  <c r="C45" i="9"/>
  <c r="C44" i="9"/>
  <c r="O44" i="9" s="1"/>
  <c r="P44" i="9" s="1"/>
  <c r="C43" i="9"/>
  <c r="N43" i="9" s="1"/>
  <c r="I33" i="9"/>
  <c r="I63" i="5"/>
  <c r="P76" i="5"/>
  <c r="P77" i="5"/>
  <c r="P75" i="5"/>
  <c r="K70" i="5"/>
  <c r="K71" i="5"/>
  <c r="K69" i="5"/>
  <c r="I64" i="5"/>
  <c r="I65" i="5"/>
  <c r="R99" i="4" l="1"/>
  <c r="O46" i="9"/>
  <c r="P46" i="9" s="1"/>
  <c r="R100" i="4"/>
  <c r="W100" i="4"/>
  <c r="Q43" i="9"/>
  <c r="S43" i="9" s="1"/>
  <c r="T43" i="9" s="1"/>
  <c r="N47" i="9"/>
  <c r="W97" i="4"/>
  <c r="R97" i="4"/>
  <c r="T101" i="4"/>
  <c r="S101" i="4"/>
  <c r="X85" i="4"/>
  <c r="Y85" i="4"/>
  <c r="Y93" i="4"/>
  <c r="X93" i="4"/>
  <c r="Q46" i="9"/>
  <c r="S46" i="9" s="1"/>
  <c r="T46" i="9" s="1"/>
  <c r="T98" i="4"/>
  <c r="S98" i="4"/>
  <c r="R102" i="4"/>
  <c r="W102" i="4"/>
  <c r="R43" i="9"/>
  <c r="S45" i="9"/>
  <c r="T45" i="9" s="1"/>
  <c r="R39" i="9"/>
  <c r="S41" i="9"/>
  <c r="T41" i="9" s="1"/>
  <c r="R35" i="9"/>
  <c r="S37" i="9"/>
  <c r="T37" i="9" s="1"/>
  <c r="R47" i="9"/>
  <c r="S31" i="9"/>
  <c r="T31" i="9" s="1"/>
  <c r="S33" i="9"/>
  <c r="T33" i="9" s="1"/>
  <c r="R42" i="9"/>
  <c r="R38" i="9"/>
  <c r="R34" i="9"/>
  <c r="S48" i="9"/>
  <c r="T48" i="9" s="1"/>
  <c r="S44" i="9"/>
  <c r="T44" i="9" s="1"/>
  <c r="S40" i="9"/>
  <c r="T40" i="9" s="1"/>
  <c r="S36" i="9"/>
  <c r="T36" i="9" s="1"/>
  <c r="S32" i="9"/>
  <c r="T32" i="9" s="1"/>
  <c r="F123" i="8"/>
  <c r="F124" i="8"/>
  <c r="F125" i="8"/>
  <c r="F126" i="8"/>
  <c r="F127" i="8"/>
  <c r="F128" i="8"/>
  <c r="F129" i="8"/>
  <c r="F130" i="8"/>
  <c r="F132" i="8"/>
  <c r="F133" i="8"/>
  <c r="F134" i="8"/>
  <c r="F135" i="8"/>
  <c r="F122" i="8"/>
  <c r="X97" i="4" l="1"/>
  <c r="Y97" i="4"/>
  <c r="T99" i="4"/>
  <c r="S99" i="4"/>
  <c r="R46" i="9"/>
  <c r="T102" i="4"/>
  <c r="S102" i="4"/>
  <c r="X100" i="4"/>
  <c r="Y100" i="4"/>
  <c r="W99" i="4"/>
  <c r="W106" i="4" s="1"/>
  <c r="T97" i="4"/>
  <c r="S97" i="4"/>
  <c r="S106" i="4" s="1"/>
  <c r="X102" i="4"/>
  <c r="Y102" i="4"/>
  <c r="S100" i="4"/>
  <c r="T100" i="4"/>
  <c r="F6" i="8"/>
  <c r="F7" i="8"/>
  <c r="F8" i="8"/>
  <c r="F9" i="8"/>
  <c r="X99" i="4" l="1"/>
  <c r="X106" i="4" s="1"/>
  <c r="Y99" i="4"/>
  <c r="AA56" i="4" s="1"/>
  <c r="AA57" i="4" s="1"/>
  <c r="V56" i="4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23" i="8"/>
  <c r="F24" i="8"/>
  <c r="F21" i="8"/>
  <c r="F20" i="8"/>
  <c r="F18" i="8"/>
  <c r="F19" i="8"/>
  <c r="F10" i="8"/>
  <c r="F11" i="8"/>
  <c r="F12" i="8"/>
  <c r="F13" i="8"/>
  <c r="F14" i="8"/>
  <c r="F15" i="8"/>
  <c r="F16" i="8"/>
  <c r="F17" i="8"/>
  <c r="F4" i="8"/>
  <c r="F5" i="8"/>
  <c r="F3" i="8"/>
  <c r="F78" i="8"/>
  <c r="F79" i="8"/>
  <c r="F80" i="8"/>
  <c r="F81" i="8"/>
  <c r="F82" i="8"/>
  <c r="F83" i="8"/>
  <c r="F84" i="8"/>
  <c r="F86" i="8"/>
  <c r="F87" i="8"/>
  <c r="F75" i="8"/>
  <c r="F76" i="8"/>
  <c r="F77" i="8"/>
  <c r="N6" i="1"/>
  <c r="L6" i="1"/>
  <c r="M6" i="1" s="1"/>
  <c r="P6" i="1"/>
  <c r="N5" i="1"/>
  <c r="P5" i="1"/>
  <c r="R5" i="1" s="1"/>
  <c r="O5" i="1"/>
  <c r="L5" i="1"/>
  <c r="M5" i="1" s="1"/>
  <c r="F71" i="8"/>
  <c r="F72" i="8"/>
  <c r="F73" i="8"/>
  <c r="F74" i="8"/>
  <c r="F70" i="8"/>
  <c r="C35" i="8"/>
  <c r="C34" i="8"/>
  <c r="O80" i="8"/>
  <c r="O79" i="8"/>
  <c r="O78" i="8"/>
  <c r="O77" i="8"/>
  <c r="O76" i="8"/>
  <c r="O75" i="8"/>
  <c r="U65" i="8"/>
  <c r="D49" i="4"/>
  <c r="D48" i="4"/>
  <c r="D47" i="4"/>
  <c r="D46" i="4"/>
  <c r="D45" i="4"/>
  <c r="D44" i="4"/>
  <c r="J34" i="4"/>
  <c r="F10" i="2"/>
  <c r="P20" i="5"/>
  <c r="Q20" i="5" s="1"/>
  <c r="P17" i="5"/>
  <c r="Q17" i="5" s="1"/>
  <c r="N20" i="5"/>
  <c r="O20" i="5" s="1"/>
  <c r="N17" i="5"/>
  <c r="O17" i="5" s="1"/>
  <c r="L20" i="5"/>
  <c r="M20" i="5" s="1"/>
  <c r="L17" i="5"/>
  <c r="M17" i="5" s="1"/>
  <c r="F68" i="5"/>
  <c r="F69" i="5"/>
  <c r="F70" i="5"/>
  <c r="F71" i="5"/>
  <c r="F58" i="5"/>
  <c r="G58" i="5" s="1"/>
  <c r="F59" i="5"/>
  <c r="G59" i="5" s="1"/>
  <c r="F57" i="5"/>
  <c r="G57" i="5" s="1"/>
  <c r="N43" i="5"/>
  <c r="P43" i="5" s="1"/>
  <c r="N44" i="5"/>
  <c r="P44" i="5" s="1"/>
  <c r="N42" i="5"/>
  <c r="P42" i="5" s="1"/>
  <c r="P27" i="5"/>
  <c r="O37" i="5" s="1"/>
  <c r="P37" i="5" s="1"/>
  <c r="P28" i="5"/>
  <c r="O38" i="5" s="1"/>
  <c r="P38" i="5" s="1"/>
  <c r="P29" i="5"/>
  <c r="O50" i="5" s="1"/>
  <c r="P50" i="5" s="1"/>
  <c r="P30" i="5"/>
  <c r="O51" i="5" s="1"/>
  <c r="P51" i="5" s="1"/>
  <c r="P31" i="5"/>
  <c r="O52" i="5" s="1"/>
  <c r="P52" i="5" s="1"/>
  <c r="P32" i="5"/>
  <c r="O53" i="5" s="1"/>
  <c r="P53" i="5" s="1"/>
  <c r="P26" i="5"/>
  <c r="O36" i="5" s="1"/>
  <c r="P36" i="5" s="1"/>
  <c r="O30" i="5"/>
  <c r="O31" i="5"/>
  <c r="O32" i="5"/>
  <c r="O29" i="5"/>
  <c r="O27" i="5"/>
  <c r="N37" i="5" s="1"/>
  <c r="O28" i="5"/>
  <c r="N38" i="5" s="1"/>
  <c r="O26" i="5"/>
  <c r="N36" i="5" s="1"/>
  <c r="P19" i="5"/>
  <c r="Q19" i="5" s="1"/>
  <c r="N19" i="5"/>
  <c r="O19" i="5" s="1"/>
  <c r="L19" i="5"/>
  <c r="M19" i="5" s="1"/>
  <c r="P18" i="5"/>
  <c r="Q18" i="5" s="1"/>
  <c r="N18" i="5"/>
  <c r="O18" i="5" s="1"/>
  <c r="L18" i="5"/>
  <c r="M18" i="5" s="1"/>
  <c r="P15" i="5"/>
  <c r="Q15" i="5" s="1"/>
  <c r="N15" i="5"/>
  <c r="O15" i="5" s="1"/>
  <c r="L15" i="5"/>
  <c r="M15" i="5" s="1"/>
  <c r="P14" i="5"/>
  <c r="Q14" i="5" s="1"/>
  <c r="N14" i="5"/>
  <c r="O14" i="5" s="1"/>
  <c r="L14" i="5"/>
  <c r="M14" i="5" s="1"/>
  <c r="P13" i="5"/>
  <c r="Q13" i="5" s="1"/>
  <c r="N13" i="5"/>
  <c r="O13" i="5" s="1"/>
  <c r="L13" i="5"/>
  <c r="M13" i="5" s="1"/>
  <c r="P12" i="5"/>
  <c r="Q12" i="5" s="1"/>
  <c r="N12" i="5"/>
  <c r="O12" i="5" s="1"/>
  <c r="L12" i="5"/>
  <c r="M12" i="5" s="1"/>
  <c r="P11" i="5"/>
  <c r="Q11" i="5" s="1"/>
  <c r="N11" i="5"/>
  <c r="O11" i="5" s="1"/>
  <c r="L11" i="5"/>
  <c r="M11" i="5" s="1"/>
  <c r="P10" i="5"/>
  <c r="Q10" i="5" s="1"/>
  <c r="N10" i="5"/>
  <c r="O10" i="5" s="1"/>
  <c r="L10" i="5"/>
  <c r="M10" i="5" s="1"/>
  <c r="P9" i="5"/>
  <c r="Q9" i="5" s="1"/>
  <c r="N9" i="5"/>
  <c r="O9" i="5" s="1"/>
  <c r="L9" i="5"/>
  <c r="M9" i="5" s="1"/>
  <c r="P8" i="5"/>
  <c r="Q8" i="5" s="1"/>
  <c r="N8" i="5"/>
  <c r="O8" i="5" s="1"/>
  <c r="L8" i="5"/>
  <c r="M8" i="5" s="1"/>
  <c r="P7" i="5"/>
  <c r="Q7" i="5" s="1"/>
  <c r="N7" i="5"/>
  <c r="O7" i="5" s="1"/>
  <c r="L7" i="5"/>
  <c r="M7" i="5" s="1"/>
  <c r="P6" i="5"/>
  <c r="Q6" i="5" s="1"/>
  <c r="N6" i="5"/>
  <c r="O6" i="5" s="1"/>
  <c r="L6" i="5"/>
  <c r="M6" i="5" s="1"/>
  <c r="S5" i="1" l="1"/>
  <c r="O6" i="1"/>
  <c r="Q5" i="1"/>
  <c r="Q6" i="1" l="1"/>
  <c r="R6" i="1"/>
  <c r="S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I31" authorId="0" shapeId="0" xr:uid="{5F09E2D3-9101-40FC-9E76-03E25E2EB271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Super Interesante Artículo, referenciar para el 5. </t>
        </r>
      </text>
    </comment>
    <comment ref="I34" authorId="0" shapeId="0" xr:uid="{02104F34-AF31-4FE0-A08C-7C477735C742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Based on an earlier study by Agarwal et al.29 it was
determined that the fill density and fill pattern do not
affect the tensile properties.</t>
        </r>
      </text>
    </comment>
    <comment ref="X72" authorId="0" shapeId="0" xr:uid="{04759406-DAA9-46E1-AB4A-90672B901B07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Super Interesante Artículo, referenciar para el 5. </t>
        </r>
      </text>
    </comment>
    <comment ref="X75" authorId="0" shapeId="0" xr:uid="{3A3C681A-98CF-45C5-9A8B-7F323978453C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Based on an earlier study by Agarwal et al.29 it was
determined that the fill density and fill pattern do not
affect the tensile properties.</t>
        </r>
      </text>
    </comment>
    <comment ref="G94" authorId="0" shapeId="0" xr:uid="{F9D2583B-9578-4CFD-9DF2-5A9338ABF02E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Super Interesante Artículo, referenciar para el 5. </t>
        </r>
      </text>
    </comment>
    <comment ref="G97" authorId="0" shapeId="0" xr:uid="{22CA59AC-5BAE-4BA0-B07B-4D0B1A1E8FCC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Based on an earlier study by Agarwal et al.29 it was
determined that the fill density and fill pattern do not
affect the tensile properties.</t>
        </r>
      </text>
    </comment>
    <comment ref="G114" authorId="0" shapeId="0" xr:uid="{ACCD3D4C-C1D7-4557-A490-9EAFDE210C3E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Based on an earlier study by Agarwal et al.29 it was
determined that the fill density and fill pattern do not
affect the tensile properties.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M41" authorId="0" shapeId="0" xr:uid="{73A6DEB6-2D7E-449A-AB88-0E8A0DEC5098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Super Interesante Artículo, referenciar para el 5. </t>
        </r>
      </text>
    </comment>
    <comment ref="M44" authorId="0" shapeId="0" xr:uid="{9BFB32E0-1729-4E81-AB5F-80B7F5D0BFBB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Based on an earlier study by Agarwal et al.29 it was
determined that the fill density and fill pattern do not
affect the tensile properties.</t>
        </r>
      </text>
    </comment>
    <comment ref="M94" authorId="0" shapeId="0" xr:uid="{E3FFDFB0-9609-4F34-BC17-C4B4F8F8EC01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Super Interesante Artículo, referenciar para el 5. </t>
        </r>
      </text>
    </comment>
    <comment ref="M97" authorId="0" shapeId="0" xr:uid="{E00631D1-46D8-4611-93CD-A7B0B92BDBEA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Based on an earlier study by Agarwal et al.29 it was
determined that the fill density and fill pattern do not
affect the tensile properties.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L40" authorId="0" shapeId="0" xr:uid="{4E4CB4E1-BC8A-4D49-A1FA-B33767C2278F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Super Interesante Artículo, referenciar para el 5. </t>
        </r>
      </text>
    </comment>
    <comment ref="L43" authorId="0" shapeId="0" xr:uid="{C5219954-C698-4C07-8E7B-FDD9DF813E38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Based on an earlier study by Agarwal et al.29 it was
determined that the fill density and fill pattern do not
affect the tensile properties.</t>
        </r>
      </text>
    </comment>
  </commentList>
</comments>
</file>

<file path=xl/sharedStrings.xml><?xml version="1.0" encoding="utf-8"?>
<sst xmlns="http://schemas.openxmlformats.org/spreadsheetml/2006/main" count="1530" uniqueCount="460">
  <si>
    <t>Fused filament fabrication of fiber-reinforced polymers: A review</t>
  </si>
  <si>
    <t>BASTIAN BRENKEN</t>
  </si>
  <si>
    <t>Carbon fib</t>
  </si>
  <si>
    <t>Jute Fiber</t>
  </si>
  <si>
    <t>Matrix: PLA</t>
  </si>
  <si>
    <t>3Dpri Cfrpt</t>
  </si>
  <si>
    <t>JUSTO TAVARA QUESADA PFG</t>
  </si>
  <si>
    <t>espesor capas exteriore</t>
  </si>
  <si>
    <t>JFRTP</t>
  </si>
  <si>
    <t>Geometria 0° traccion FV</t>
  </si>
  <si>
    <t>Citation Key</t>
  </si>
  <si>
    <t>DOI</t>
  </si>
  <si>
    <t>Geometria 0° traccion Fcarbono</t>
  </si>
  <si>
    <t>Tensile Modulus [GPa]</t>
  </si>
  <si>
    <t>Probeta</t>
  </si>
  <si>
    <t>Ancho[mm]</t>
  </si>
  <si>
    <t>Espesor</t>
  </si>
  <si>
    <t>27.4(+-7.81)</t>
  </si>
  <si>
    <t>3.25(+-0.0577)</t>
  </si>
  <si>
    <t>19.5(+-2.08)</t>
  </si>
  <si>
    <t>5.11(+-0.41)</t>
  </si>
  <si>
    <t>Matsasuki 2016</t>
  </si>
  <si>
    <t>http://dx. doi.org/10.1038/srep23058.</t>
  </si>
  <si>
    <t>Tensile Strength [MPa]</t>
  </si>
  <si>
    <t>417(+-111)</t>
  </si>
  <si>
    <t>42.6(+-2.62)</t>
  </si>
  <si>
    <t>185.2(+-24.6)</t>
  </si>
  <si>
    <t>57.1(+-5.33)</t>
  </si>
  <si>
    <t>Tensile strain-to-failure [%]</t>
  </si>
  <si>
    <t>2.81(+-0.324)</t>
  </si>
  <si>
    <t>1.45(+-0.0945)</t>
  </si>
  <si>
    <t>0.95(+-0.0873)</t>
  </si>
  <si>
    <t>1.81(+-0.448)</t>
  </si>
  <si>
    <t>Print direction</t>
  </si>
  <si>
    <t>NS, Flat?</t>
  </si>
  <si>
    <t>Volumetric fiber</t>
  </si>
  <si>
    <t>CF TORAYCA T300</t>
  </si>
  <si>
    <t>Nylon(dry/water-abs)</t>
  </si>
  <si>
    <t>2CF (6%VOL) COMP</t>
  </si>
  <si>
    <t>6CF (18%VOL) COMP</t>
  </si>
  <si>
    <t>85/50(2,5)</t>
  </si>
  <si>
    <t>Vander Klift 2016</t>
  </si>
  <si>
    <t>Geometria 90° traccion FV</t>
  </si>
  <si>
    <t>Geometria 0° Compresion ST Fcarbono</t>
  </si>
  <si>
    <t>Ancho fibra</t>
  </si>
  <si>
    <t>Espesor total</t>
  </si>
  <si>
    <t>2,8/1,3(3,5)</t>
  </si>
  <si>
    <t>Flat</t>
  </si>
  <si>
    <t>PLA</t>
  </si>
  <si>
    <t>CF Comp</t>
  </si>
  <si>
    <t>CF Mod Comp</t>
  </si>
  <si>
    <t>[2,7-16]</t>
  </si>
  <si>
    <t>Li2016</t>
  </si>
  <si>
    <t>Geometria +-45° traccion FV</t>
  </si>
  <si>
    <t>http://dx.doi.org/10.1016/j.jmatprotec.2016.07.025</t>
  </si>
  <si>
    <t>Geometria 0° Compresion conT Fcarbono</t>
  </si>
  <si>
    <t>Span</t>
  </si>
  <si>
    <t xml:space="preserve">Nylon </t>
  </si>
  <si>
    <t>flat</t>
  </si>
  <si>
    <t>Nylon</t>
  </si>
  <si>
    <t>Kevlar</t>
  </si>
  <si>
    <t>2R CF Concentric</t>
  </si>
  <si>
    <t>4R CF Concentric</t>
  </si>
  <si>
    <t>5R CF</t>
  </si>
  <si>
    <t>[0,35 - 3,5]</t>
  </si>
  <si>
    <t>1.767 (0.0393)</t>
  </si>
  <si>
    <t>Malla</t>
  </si>
  <si>
    <t>Ancho</t>
  </si>
  <si>
    <t>6.92(0.2723)</t>
  </si>
  <si>
    <t>9.0012 (0.314)</t>
  </si>
  <si>
    <t>Melenka 2016</t>
  </si>
  <si>
    <t>Rectangular</t>
  </si>
  <si>
    <t>https://doi.org/10.1016/j.compstruct.2016.07.018</t>
  </si>
  <si>
    <t>Triangular</t>
  </si>
  <si>
    <t>Hexagonal</t>
  </si>
  <si>
    <t>RESULTADO Traccion FV 0°</t>
  </si>
  <si>
    <t>El E11, XT Considera las capas exteriores</t>
  </si>
  <si>
    <t>RESULTADO Traccion FC 0°</t>
  </si>
  <si>
    <t>PROBETA</t>
  </si>
  <si>
    <t>E11[Gpa]</t>
  </si>
  <si>
    <t>v12</t>
  </si>
  <si>
    <t>Xt [Mpa]</t>
  </si>
  <si>
    <t>G= 0,13 - 1,3</t>
  </si>
  <si>
    <t>V=0,35</t>
  </si>
  <si>
    <t>G12=2,1</t>
  </si>
  <si>
    <t>V12=0,33</t>
  </si>
  <si>
    <t>V23=0,1</t>
  </si>
  <si>
    <t>RESULTADO FV 90°</t>
  </si>
  <si>
    <t>Tian 2016</t>
  </si>
  <si>
    <t>El E22, YT Considera las capas exteriores</t>
  </si>
  <si>
    <t>https://doi.org/10.1016/j.jclepro.2016.11.139</t>
  </si>
  <si>
    <t>RESULTADO FV +-45°</t>
  </si>
  <si>
    <t>El G12, S Considera las capas exteriores</t>
  </si>
  <si>
    <t>Layer Thickness [mm]</t>
  </si>
  <si>
    <t>G12[Gpa]</t>
  </si>
  <si>
    <t>S(Mpa)</t>
  </si>
  <si>
    <t>Tensile Modulus [GPa] E1T</t>
  </si>
  <si>
    <t>Bettini 2016</t>
  </si>
  <si>
    <t>http:// dx.doi.org/10.1007/s11665-016-2459-8.</t>
  </si>
  <si>
    <t>RESULTADO Compresion FV 0°</t>
  </si>
  <si>
    <t>El E11, Xc Considera las capas exteriores</t>
  </si>
  <si>
    <t>E1C</t>
  </si>
  <si>
    <t>Xc [Mpa]</t>
  </si>
  <si>
    <t>E2T</t>
  </si>
  <si>
    <t>G12</t>
  </si>
  <si>
    <t>SUC</t>
  </si>
  <si>
    <t>EPSILOUT</t>
  </si>
  <si>
    <t>EPSILOUC</t>
  </si>
  <si>
    <t>1-t</t>
  </si>
  <si>
    <t>2-t</t>
  </si>
  <si>
    <t>3-t</t>
  </si>
  <si>
    <t>4-t</t>
  </si>
  <si>
    <t>H,W,T,W_shell,W_fiber,T_layer,N_floor,N_ceiling,N_solid,N_infill,N_fiber=250,12.5,2,0.1,12.5,0.1,0,0,0,0,20</t>
  </si>
  <si>
    <t>Ex</t>
  </si>
  <si>
    <t>Strenght</t>
  </si>
  <si>
    <t>Fiberglass With Nylon Tough</t>
  </si>
  <si>
    <t>Materil properties</t>
  </si>
  <si>
    <t>Name</t>
  </si>
  <si>
    <t>Carbon fiber</t>
  </si>
  <si>
    <t>Fiberglass</t>
  </si>
  <si>
    <t>Nylon White</t>
  </si>
  <si>
    <t>Nylon Tough</t>
  </si>
  <si>
    <t>E [MPa]</t>
  </si>
  <si>
    <t>v</t>
  </si>
  <si>
    <t>Volumetric Fiber fraction</t>
  </si>
  <si>
    <t>CF 0°</t>
  </si>
  <si>
    <t>E1</t>
  </si>
  <si>
    <t>E2</t>
  </si>
  <si>
    <t>FG 0°</t>
  </si>
  <si>
    <t>100% REINFORCED (All layers)</t>
  </si>
  <si>
    <t>CF 45°</t>
  </si>
  <si>
    <t>FG 45°</t>
  </si>
  <si>
    <t>Dickson 2017</t>
  </si>
  <si>
    <t>Specimen</t>
  </si>
  <si>
    <t>Fiber angle</t>
  </si>
  <si>
    <t>V_f</t>
  </si>
  <si>
    <t>nu_f</t>
  </si>
  <si>
    <t>nu_m</t>
  </si>
  <si>
    <t>PrintDir</t>
  </si>
  <si>
    <t>References</t>
  </si>
  <si>
    <t>Carbono</t>
  </si>
  <si>
    <t>0?</t>
  </si>
  <si>
    <t>E_f  [GPa]</t>
  </si>
  <si>
    <t>S_f [MPa]</t>
  </si>
  <si>
    <t>E_m [GPa]</t>
  </si>
  <si>
    <t>S_m [MPa]</t>
  </si>
  <si>
    <t>Stifness_out [GPa]</t>
  </si>
  <si>
    <t>Strength_out [MPa]</t>
  </si>
  <si>
    <t>Jute</t>
  </si>
  <si>
    <t>0 conc</t>
  </si>
  <si>
    <t>Tian2016</t>
  </si>
  <si>
    <t>Nombre</t>
  </si>
  <si>
    <t>Max Force</t>
  </si>
  <si>
    <t>MaxStrain</t>
  </si>
  <si>
    <t>MaxStress</t>
  </si>
  <si>
    <t>Modulo Young Extensometro</t>
  </si>
  <si>
    <t>Tenacidad</t>
  </si>
  <si>
    <t>Energía Abs</t>
  </si>
  <si>
    <t xml:space="preserve">CARBON FIBER FLAT </t>
  </si>
  <si>
    <t>AVG (Maxstress</t>
  </si>
  <si>
    <t>COV</t>
  </si>
  <si>
    <t>AVG YOUNG</t>
  </si>
  <si>
    <t>AVG E EXT</t>
  </si>
  <si>
    <t>0 2-16 A</t>
  </si>
  <si>
    <t xml:space="preserve"> 0  2-16 B</t>
  </si>
  <si>
    <t xml:space="preserve">0 2-16 </t>
  </si>
  <si>
    <t xml:space="preserve"> 0  2-16 C</t>
  </si>
  <si>
    <t>NA</t>
  </si>
  <si>
    <t>0 VL</t>
  </si>
  <si>
    <t xml:space="preserve"> 0  2-16 D</t>
  </si>
  <si>
    <t>0 4-16</t>
  </si>
  <si>
    <t>0 VL X</t>
  </si>
  <si>
    <t>0 6-16</t>
  </si>
  <si>
    <t>0 VL Y</t>
  </si>
  <si>
    <t>45 2 16</t>
  </si>
  <si>
    <t>0 4-16 A</t>
  </si>
  <si>
    <t>45 4 16</t>
  </si>
  <si>
    <t>0 4-16 B</t>
  </si>
  <si>
    <t>45 6-16</t>
  </si>
  <si>
    <t>0 F VH A</t>
  </si>
  <si>
    <t>90 2 16</t>
  </si>
  <si>
    <t>0  6-16 A</t>
  </si>
  <si>
    <t>90 4 16</t>
  </si>
  <si>
    <t>0 6-16 B</t>
  </si>
  <si>
    <t>90 6-16</t>
  </si>
  <si>
    <t>0 61-6 C</t>
  </si>
  <si>
    <t>CARBON FIBER ON EDGE</t>
  </si>
  <si>
    <t>45 2-16 A</t>
  </si>
  <si>
    <t>28-110</t>
  </si>
  <si>
    <t>45 2-16 B</t>
  </si>
  <si>
    <t>42-110</t>
  </si>
  <si>
    <t>45 4-16 A</t>
  </si>
  <si>
    <t>55-110</t>
  </si>
  <si>
    <t>45 4-16 B</t>
  </si>
  <si>
    <t>70-110</t>
  </si>
  <si>
    <t>45 6-16 A</t>
  </si>
  <si>
    <t>45 6-16 B</t>
  </si>
  <si>
    <t>45 6-16 C</t>
  </si>
  <si>
    <t>45 6-16 D</t>
  </si>
  <si>
    <t>90 2-16 A</t>
  </si>
  <si>
    <t>90 2-16 B</t>
  </si>
  <si>
    <t>90 4-16 A</t>
  </si>
  <si>
    <t>90 4-16 B</t>
  </si>
  <si>
    <t>90 6-16 A</t>
  </si>
  <si>
    <t>90 6-16 B</t>
  </si>
  <si>
    <t>90 6-16 JustCa</t>
  </si>
  <si>
    <t>90 6-16C JustCa</t>
  </si>
  <si>
    <t>28-110 A</t>
  </si>
  <si>
    <t>28-110 B</t>
  </si>
  <si>
    <t>42-110 A</t>
  </si>
  <si>
    <t>42-110 B</t>
  </si>
  <si>
    <t>55-110 A</t>
  </si>
  <si>
    <t>55-110 B</t>
  </si>
  <si>
    <t>70-110A</t>
  </si>
  <si>
    <t>70-110B</t>
  </si>
  <si>
    <t>OTROS</t>
  </si>
  <si>
    <t>Nylon37%TriangInfillA</t>
  </si>
  <si>
    <t>Nylon37%TriangInfillC</t>
  </si>
  <si>
    <t>Nylon37%TrinagInfillB</t>
  </si>
  <si>
    <t>ONYXKEVLAR0,20%Infill</t>
  </si>
  <si>
    <t>Reinforce fraction</t>
  </si>
  <si>
    <t>V.fiber fraction</t>
  </si>
  <si>
    <t>2/16 (12,5%)</t>
  </si>
  <si>
    <t>4/16 (25%)</t>
  </si>
  <si>
    <t>6/16 (37,5%)</t>
  </si>
  <si>
    <t>Bead Width</t>
  </si>
  <si>
    <t>28/120 (23,3%)</t>
  </si>
  <si>
    <t>42/120 (35%)</t>
  </si>
  <si>
    <t>55/120 (45,8%)</t>
  </si>
  <si>
    <t>70/120 (58,3%)</t>
  </si>
  <si>
    <t>E1 (No poros)</t>
  </si>
  <si>
    <t>E1 (Poros)</t>
  </si>
  <si>
    <t>V f fraction</t>
  </si>
  <si>
    <t>E2 EXP</t>
  </si>
  <si>
    <t>E2 VAS MODEL</t>
  </si>
  <si>
    <t>EXPERIMENTAL DATA</t>
  </si>
  <si>
    <t>RAW EXPERIMENTAL DATA</t>
  </si>
  <si>
    <t>Material properties</t>
  </si>
  <si>
    <t>E2 [Mpa]</t>
  </si>
  <si>
    <t>-</t>
  </si>
  <si>
    <t>PROCESSED DATA FOR STIFFNESS</t>
  </si>
  <si>
    <t>GRAPHS</t>
  </si>
  <si>
    <t>Youngs Mod</t>
  </si>
  <si>
    <t xml:space="preserve">E1,E2, COMPARISON FLAT </t>
  </si>
  <si>
    <t>E1,E2 COMPARISON ON-EDGE</t>
  </si>
  <si>
    <t>E1 EXP[MPa]</t>
  </si>
  <si>
    <t>E1 VAS MODEL[MPa]</t>
  </si>
  <si>
    <t>E1 VAS MODEL (W Poro)[MPa]</t>
  </si>
  <si>
    <t>Error [%]</t>
  </si>
  <si>
    <t>PROCESSED DATA FOR STRENGTH</t>
  </si>
  <si>
    <t>MICROMECHANICS</t>
  </si>
  <si>
    <t>Alpha_sigma</t>
  </si>
  <si>
    <t>MAX STRESS EXP</t>
  </si>
  <si>
    <t>Vffraction</t>
  </si>
  <si>
    <t>PREDICTED</t>
  </si>
  <si>
    <t>F_ft [Mpa]</t>
  </si>
  <si>
    <t>El F_ft se obtuvo como un promedio de todas las regresiones</t>
  </si>
  <si>
    <t>ERROR</t>
  </si>
  <si>
    <t>Nylon White + Carbon fiber FLAT</t>
  </si>
  <si>
    <t>Nylon+cCF OnEDGE</t>
  </si>
  <si>
    <t>NW+cF</t>
  </si>
  <si>
    <t>NW+Cf ON ED</t>
  </si>
  <si>
    <t>Fmt</t>
  </si>
  <si>
    <t>28-110 C</t>
  </si>
  <si>
    <t>28-110 D</t>
  </si>
  <si>
    <t>70-110C</t>
  </si>
  <si>
    <t>70-110D</t>
  </si>
  <si>
    <t>Ten Strength [MPa]</t>
  </si>
  <si>
    <t>CF_CONCENTRIC</t>
  </si>
  <si>
    <t>KEVLAR _CONCEN</t>
  </si>
  <si>
    <t>KEVLAR_ISO</t>
  </si>
  <si>
    <t>St dev</t>
  </si>
  <si>
    <t>Max strain</t>
  </si>
  <si>
    <t>stdev</t>
  </si>
  <si>
    <t>Elastic modulus</t>
  </si>
  <si>
    <t>St dv</t>
  </si>
  <si>
    <t>Glass_concentric</t>
  </si>
  <si>
    <t>Glass_ISO</t>
  </si>
  <si>
    <t>Volume f% [+-1%]</t>
  </si>
  <si>
    <t xml:space="preserve">Axial Displacement </t>
  </si>
  <si>
    <t xml:space="preserve">Running Time </t>
  </si>
  <si>
    <t>Axial Force</t>
  </si>
  <si>
    <t>Deformación</t>
  </si>
  <si>
    <t>FC2A4C</t>
  </si>
  <si>
    <t>FC4A</t>
  </si>
  <si>
    <t>FC20%</t>
  </si>
  <si>
    <t>FV0 20%</t>
  </si>
  <si>
    <t xml:space="preserve">Axial Force </t>
  </si>
  <si>
    <t xml:space="preserve">Axial Count </t>
  </si>
  <si>
    <t>FV45 20%</t>
  </si>
  <si>
    <t>FV 60 20%</t>
  </si>
  <si>
    <t>FV60F 20%</t>
  </si>
  <si>
    <t>HEX 50</t>
  </si>
  <si>
    <t>K0 20%</t>
  </si>
  <si>
    <t>TRI 20</t>
  </si>
  <si>
    <t>TRI50</t>
  </si>
  <si>
    <t>Area</t>
  </si>
  <si>
    <t>Vol. Fiber fract.</t>
  </si>
  <si>
    <t>Stiffness</t>
  </si>
  <si>
    <t>Strength</t>
  </si>
  <si>
    <t>Fiber</t>
  </si>
  <si>
    <t>Mechanical properties for long fibre reinforced fused deposition JGDIAZ</t>
  </si>
  <si>
    <t>Blok 2018</t>
  </si>
  <si>
    <t xml:space="preserve">https://doi.org/10.1016/j.addma.2018.04.039
</t>
  </si>
  <si>
    <t>Aramid Comp</t>
  </si>
  <si>
    <t>Bettini2016</t>
  </si>
  <si>
    <t>Aramid</t>
  </si>
  <si>
    <t xml:space="preserve">OWN </t>
  </si>
  <si>
    <t>3800*</t>
  </si>
  <si>
    <t>Dimensions</t>
  </si>
  <si>
    <t>250 mm x15mmx1mm</t>
  </si>
  <si>
    <t>E11</t>
  </si>
  <si>
    <t>E22</t>
  </si>
  <si>
    <t>V12</t>
  </si>
  <si>
    <t>50 GPA</t>
  </si>
  <si>
    <t>0,38 Gpa</t>
  </si>
  <si>
    <t>3,9 Gpa</t>
  </si>
  <si>
    <t>carbon composit</t>
  </si>
  <si>
    <t>Vol fib</t>
  </si>
  <si>
    <t>Stiffness [GPa]</t>
  </si>
  <si>
    <t>Strength [Mpa]</t>
  </si>
  <si>
    <t>MARK ONE</t>
  </si>
  <si>
    <t>https://doi.org/10.1007/s40430-019-1630-1</t>
  </si>
  <si>
    <t>Dutra 2019</t>
  </si>
  <si>
    <t>Composite layers</t>
  </si>
  <si>
    <t>TE0</t>
  </si>
  <si>
    <t>TE45</t>
  </si>
  <si>
    <t>TE90</t>
  </si>
  <si>
    <t>Dutra2018</t>
  </si>
  <si>
    <t>Block2018</t>
  </si>
  <si>
    <t>carb 0,2</t>
  </si>
  <si>
    <t>Nylon 0,3</t>
  </si>
  <si>
    <t>Azarov2019</t>
  </si>
  <si>
    <t>carb</t>
  </si>
  <si>
    <t>Al abadi</t>
  </si>
  <si>
    <t>Carbon</t>
  </si>
  <si>
    <t>Vf</t>
  </si>
  <si>
    <t>Carb</t>
  </si>
  <si>
    <t>PFC JUSTO</t>
  </si>
  <si>
    <t>Glass</t>
  </si>
  <si>
    <t>Al abadi 2018</t>
  </si>
  <si>
    <t>?</t>
  </si>
  <si>
    <t>Goh 2017</t>
  </si>
  <si>
    <t>Todoroki 2019</t>
  </si>
  <si>
    <t>Uprigth</t>
  </si>
  <si>
    <t>Pyl 2018</t>
  </si>
  <si>
    <t>Agarwal 2018</t>
  </si>
  <si>
    <t>6.92</t>
  </si>
  <si>
    <t>Fiber angle [°]</t>
  </si>
  <si>
    <t>A</t>
  </si>
  <si>
    <t>B</t>
  </si>
  <si>
    <t>AB</t>
  </si>
  <si>
    <t>PARET</t>
  </si>
  <si>
    <t>LIM</t>
  </si>
  <si>
    <t>*</t>
  </si>
  <si>
    <t>cambiados</t>
  </si>
  <si>
    <t>Source</t>
  </si>
  <si>
    <t>This paper</t>
  </si>
  <si>
    <t>relative error (%)</t>
  </si>
  <si>
    <t>coupon info</t>
  </si>
  <si>
    <t>Ccf-PA</t>
  </si>
  <si>
    <t xml:space="preserve">cCf-PLA </t>
  </si>
  <si>
    <t xml:space="preserve">Ccf-PA </t>
  </si>
  <si>
    <t>Matsuzaki 2016</t>
  </si>
  <si>
    <t>cJute-PLA</t>
  </si>
  <si>
    <t>cKV-PA</t>
  </si>
  <si>
    <t>cAramid-PLA</t>
  </si>
  <si>
    <t>cCF-PA</t>
  </si>
  <si>
    <t>cFG-PA</t>
  </si>
  <si>
    <t>E3</t>
  </si>
  <si>
    <t>v_12</t>
  </si>
  <si>
    <t>v_23</t>
  </si>
  <si>
    <t>v_13</t>
  </si>
  <si>
    <t>G_12</t>
  </si>
  <si>
    <t>G_13</t>
  </si>
  <si>
    <t>G_23</t>
  </si>
  <si>
    <t>F_1t</t>
  </si>
  <si>
    <t>Micromech</t>
  </si>
  <si>
    <t>Experimental</t>
  </si>
  <si>
    <t>Value of F_FT</t>
  </si>
  <si>
    <t>E1 (Micro-VAS) model [GPa]</t>
  </si>
  <si>
    <t>E1 (Experimental)[GPa]</t>
  </si>
  <si>
    <t>E2 (Micro-VAS) model [GPa]</t>
  </si>
  <si>
    <t>E2 (Experimental) [GPa]</t>
  </si>
  <si>
    <t>Fiber fraction [%]</t>
  </si>
  <si>
    <r>
      <t>cCF-PA</t>
    </r>
    <r>
      <rPr>
        <vertAlign val="superscript"/>
        <sz val="11"/>
        <color theme="1"/>
        <rFont val="Arial"/>
        <family val="2"/>
      </rPr>
      <t>1</t>
    </r>
  </si>
  <si>
    <t>1 Printed in the uprigth direction</t>
  </si>
  <si>
    <t xml:space="preserve"> </t>
  </si>
  <si>
    <t>PUT IN THE ONEDGE DIRECTION</t>
  </si>
  <si>
    <t>F_FT</t>
  </si>
  <si>
    <t>F_MT</t>
  </si>
  <si>
    <t>cKv-PA</t>
  </si>
  <si>
    <t>cCF-PLA</t>
  </si>
  <si>
    <t>1/E2</t>
  </si>
  <si>
    <t>V_12</t>
  </si>
  <si>
    <t>GM</t>
  </si>
  <si>
    <t>GF</t>
  </si>
  <si>
    <t>PR=0,27</t>
  </si>
  <si>
    <t>PR=0,258</t>
  </si>
  <si>
    <t>PR=0,36</t>
  </si>
  <si>
    <t>ccfaPLA</t>
  </si>
  <si>
    <t>cJutePLA</t>
  </si>
  <si>
    <t>N4</t>
  </si>
  <si>
    <t>G23</t>
  </si>
  <si>
    <t xml:space="preserve">cCf-PA </t>
  </si>
  <si>
    <t>nu</t>
  </si>
  <si>
    <t>2,98/1.38</t>
  </si>
  <si>
    <t>3,41/1,58</t>
  </si>
  <si>
    <t>Suggested Range Values</t>
  </si>
  <si>
    <t>UPRIGHT</t>
  </si>
  <si>
    <t>http://dx.doi.org/10.4236/ojcm.2016.61003</t>
  </si>
  <si>
    <t>cCF-PAa</t>
  </si>
  <si>
    <t>cv</t>
  </si>
  <si>
    <t>e2</t>
  </si>
  <si>
    <t>Predicted</t>
  </si>
  <si>
    <t>FMT</t>
  </si>
  <si>
    <t>error</t>
  </si>
  <si>
    <t>S</t>
  </si>
  <si>
    <t>90 Todoroki</t>
  </si>
  <si>
    <t>F1T</t>
  </si>
  <si>
    <t>FFT</t>
  </si>
  <si>
    <t>F2T</t>
  </si>
  <si>
    <t>ERRROR</t>
  </si>
  <si>
    <t>CV</t>
  </si>
  <si>
    <t>E1 (Exp.)[GPa]</t>
  </si>
  <si>
    <t>E2 (Exp.) [GPa]</t>
  </si>
  <si>
    <t>This work</t>
  </si>
  <si>
    <r>
      <t>cCF-PA</t>
    </r>
    <r>
      <rPr>
        <vertAlign val="superscript"/>
        <sz val="12"/>
        <color theme="1"/>
        <rFont val="Times New Roman"/>
        <family val="1"/>
      </rPr>
      <t>a</t>
    </r>
  </si>
  <si>
    <t>cCf-PLA</t>
  </si>
  <si>
    <t>[26]</t>
  </si>
  <si>
    <t>cCf-PA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</si>
  <si>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</si>
  <si>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</si>
  <si>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</si>
  <si>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</si>
  <si>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</si>
  <si>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</si>
  <si>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</si>
  <si>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</si>
  <si>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</si>
  <si>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[3]</t>
  </si>
  <si>
    <t>[36]</t>
  </si>
  <si>
    <t>[37]</t>
  </si>
  <si>
    <r>
      <t>cCF-PA</t>
    </r>
    <r>
      <rPr>
        <vertAlign val="superscript"/>
        <sz val="12"/>
        <color theme="1"/>
        <rFont val="Times New Roman"/>
        <family val="1"/>
      </rPr>
      <t>b</t>
    </r>
  </si>
  <si>
    <t>[25]</t>
  </si>
  <si>
    <t>[38]</t>
  </si>
  <si>
    <t>[6]</t>
  </si>
  <si>
    <t>E_micro</t>
  </si>
  <si>
    <t>S_micro</t>
  </si>
  <si>
    <t>RMSE</t>
  </si>
  <si>
    <t>AVERAGE</t>
  </si>
  <si>
    <t>Y^-YBAR</t>
  </si>
  <si>
    <t>Y-YBAR</t>
  </si>
  <si>
    <t>R-SQUAR</t>
  </si>
  <si>
    <t xml:space="preserve">      (GPa)</t>
  </si>
  <si>
    <t xml:space="preserve">   (MPa)</t>
  </si>
  <si>
    <t xml:space="preserve">      (Gpa)</t>
  </si>
  <si>
    <t xml:space="preserve">     (MPa)</t>
  </si>
  <si>
    <t>Stiffness output (Gpa)</t>
  </si>
  <si>
    <t>Strength output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</si>
</sst>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0"/>
    <numFmt numFmtId="165" formatCode="0.0%"/>
    <numFmt numFmtId="166" formatCode="0.0"/>
    <numFmt numFmtId="167" formatCode="0.000"/>
    <numFmt numFmtId="168" formatCode="_-* #,##0.0_-;\-* #,##0.0_-;_-* &quot;-&quot;??_-;_-@_-"/>
    <numFmt numFmtId="169" formatCode="0.000%"/>
  </numFmts>
  <fonts count="30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Calibri"/>
    </font>
    <font>
      <sz val="11"/>
      <name val="Arial"/>
    </font>
    <font>
      <u/>
      <sz val="11"/>
      <color rgb="FF0C7DBB"/>
      <name val="NexusSans"/>
    </font>
    <font>
      <sz val="11"/>
      <color rgb="FF0C7DBB"/>
      <name val="NexusSans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56EB2"/>
      <name val="Segoe UI"/>
      <family val="2"/>
    </font>
    <font>
      <vertAlign val="superscript"/>
      <sz val="11"/>
      <color theme="1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"/>
      <name val="Arial"/>
      <family val="2"/>
    </font>
    <font>
      <sz val="11"/>
      <color rgb="FFC00000"/>
      <name val="Arial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7" fillId="0" borderId="0" xfId="0" applyFont="1"/>
    <xf numFmtId="164" fontId="9" fillId="0" borderId="0" xfId="0" applyNumberFormat="1" applyFont="1"/>
    <xf numFmtId="9" fontId="9" fillId="0" borderId="0" xfId="0" applyNumberFormat="1" applyFont="1"/>
    <xf numFmtId="0" fontId="0" fillId="5" borderId="0" xfId="0" applyFill="1"/>
    <xf numFmtId="0" fontId="0" fillId="5" borderId="0" xfId="0" applyFont="1" applyFill="1" applyAlignment="1"/>
    <xf numFmtId="0" fontId="6" fillId="4" borderId="5" xfId="3" applyBorder="1" applyAlignment="1">
      <alignment horizontal="center" vertical="top"/>
    </xf>
    <xf numFmtId="2" fontId="6" fillId="4" borderId="0" xfId="3" applyNumberFormat="1" applyAlignment="1">
      <alignment horizontal="center"/>
    </xf>
    <xf numFmtId="165" fontId="6" fillId="4" borderId="0" xfId="3" applyNumberFormat="1" applyBorder="1" applyAlignment="1">
      <alignment horizontal="center"/>
    </xf>
    <xf numFmtId="165" fontId="6" fillId="4" borderId="0" xfId="3" applyNumberFormat="1" applyAlignment="1">
      <alignment horizontal="center"/>
    </xf>
    <xf numFmtId="166" fontId="6" fillId="4" borderId="0" xfId="3" applyNumberFormat="1" applyAlignment="1">
      <alignment horizontal="center"/>
    </xf>
    <xf numFmtId="167" fontId="6" fillId="4" borderId="6" xfId="3" applyNumberFormat="1" applyBorder="1" applyAlignment="1">
      <alignment horizontal="center"/>
    </xf>
    <xf numFmtId="0" fontId="6" fillId="4" borderId="4" xfId="3" applyBorder="1" applyAlignment="1">
      <alignment vertical="top"/>
    </xf>
    <xf numFmtId="167" fontId="6" fillId="4" borderId="0" xfId="3" applyNumberFormat="1" applyAlignment="1">
      <alignment horizontal="center"/>
    </xf>
    <xf numFmtId="43" fontId="6" fillId="4" borderId="0" xfId="3" applyNumberFormat="1" applyBorder="1" applyAlignment="1">
      <alignment horizontal="center"/>
    </xf>
    <xf numFmtId="168" fontId="6" fillId="4" borderId="0" xfId="3" applyNumberFormat="1" applyBorder="1" applyAlignment="1">
      <alignment horizontal="center"/>
    </xf>
    <xf numFmtId="165" fontId="6" fillId="4" borderId="9" xfId="3" applyNumberFormat="1" applyBorder="1" applyAlignment="1">
      <alignment horizontal="center"/>
    </xf>
    <xf numFmtId="2" fontId="6" fillId="4" borderId="9" xfId="3" applyNumberFormat="1" applyBorder="1" applyAlignment="1">
      <alignment horizontal="center"/>
    </xf>
    <xf numFmtId="167" fontId="6" fillId="4" borderId="9" xfId="3" applyNumberFormat="1" applyBorder="1" applyAlignment="1">
      <alignment horizontal="center"/>
    </xf>
    <xf numFmtId="0" fontId="6" fillId="4" borderId="10" xfId="3" applyBorder="1" applyAlignment="1">
      <alignment horizontal="center" vertical="top"/>
    </xf>
    <xf numFmtId="10" fontId="6" fillId="4" borderId="10" xfId="3" applyNumberFormat="1" applyBorder="1" applyAlignment="1">
      <alignment horizontal="center" vertical="top"/>
    </xf>
    <xf numFmtId="0" fontId="6" fillId="4" borderId="10" xfId="3" applyBorder="1" applyAlignment="1">
      <alignment vertical="top"/>
    </xf>
    <xf numFmtId="0" fontId="6" fillId="4" borderId="1" xfId="3" applyBorder="1" applyAlignment="1">
      <alignment horizontal="center" vertical="top"/>
    </xf>
    <xf numFmtId="10" fontId="6" fillId="4" borderId="1" xfId="3" applyNumberFormat="1" applyBorder="1" applyAlignment="1">
      <alignment horizontal="center" vertical="top"/>
    </xf>
    <xf numFmtId="10" fontId="6" fillId="4" borderId="0" xfId="3" applyNumberFormat="1" applyBorder="1" applyAlignment="1">
      <alignment horizontal="center"/>
    </xf>
    <xf numFmtId="0" fontId="6" fillId="4" borderId="0" xfId="3" applyAlignment="1">
      <alignment horizontal="center"/>
    </xf>
    <xf numFmtId="0" fontId="6" fillId="4" borderId="6" xfId="3" applyBorder="1" applyAlignment="1">
      <alignment horizontal="center"/>
    </xf>
    <xf numFmtId="10" fontId="6" fillId="4" borderId="9" xfId="3" applyNumberFormat="1" applyBorder="1" applyAlignment="1">
      <alignment horizontal="center"/>
    </xf>
    <xf numFmtId="0" fontId="6" fillId="4" borderId="9" xfId="3" applyBorder="1" applyAlignment="1">
      <alignment horizontal="center"/>
    </xf>
    <xf numFmtId="0" fontId="6" fillId="4" borderId="7" xfId="3" applyBorder="1" applyAlignment="1">
      <alignment horizontal="center"/>
    </xf>
    <xf numFmtId="0" fontId="6" fillId="3" borderId="0" xfId="2" applyAlignment="1"/>
    <xf numFmtId="0" fontId="6" fillId="3" borderId="5" xfId="2" applyBorder="1" applyAlignment="1">
      <alignment horizontal="center"/>
    </xf>
    <xf numFmtId="0" fontId="14" fillId="3" borderId="0" xfId="2" applyFont="1" applyAlignment="1"/>
    <xf numFmtId="0" fontId="6" fillId="3" borderId="10" xfId="2" applyBorder="1" applyAlignment="1">
      <alignment horizontal="center"/>
    </xf>
    <xf numFmtId="0" fontId="15" fillId="5" borderId="0" xfId="0" applyFont="1" applyFill="1" applyAlignment="1"/>
    <xf numFmtId="0" fontId="6" fillId="4" borderId="2" xfId="3" applyBorder="1" applyAlignment="1">
      <alignment vertical="top"/>
    </xf>
    <xf numFmtId="0" fontId="6" fillId="4" borderId="3" xfId="3" applyBorder="1" applyAlignment="1">
      <alignment vertical="top"/>
    </xf>
    <xf numFmtId="0" fontId="14" fillId="4" borderId="2" xfId="3" applyFont="1" applyBorder="1" applyAlignment="1"/>
    <xf numFmtId="0" fontId="14" fillId="4" borderId="3" xfId="3" applyFont="1" applyBorder="1" applyAlignment="1"/>
    <xf numFmtId="0" fontId="14" fillId="4" borderId="4" xfId="3" applyFont="1" applyBorder="1" applyAlignment="1"/>
    <xf numFmtId="0" fontId="15" fillId="2" borderId="2" xfId="0" applyFont="1" applyFill="1" applyBorder="1" applyAlignment="1"/>
    <xf numFmtId="0" fontId="15" fillId="2" borderId="3" xfId="0" applyFont="1" applyFill="1" applyBorder="1" applyAlignment="1"/>
    <xf numFmtId="0" fontId="15" fillId="2" borderId="4" xfId="0" applyFont="1" applyFill="1" applyBorder="1" applyAlignment="1"/>
    <xf numFmtId="1" fontId="0" fillId="5" borderId="0" xfId="0" applyNumberFormat="1" applyFill="1"/>
    <xf numFmtId="0" fontId="14" fillId="6" borderId="0" xfId="4" applyFont="1"/>
    <xf numFmtId="0" fontId="5" fillId="6" borderId="5" xfId="4" applyBorder="1"/>
    <xf numFmtId="10" fontId="5" fillId="6" borderId="5" xfId="4" applyNumberFormat="1" applyBorder="1"/>
    <xf numFmtId="1" fontId="5" fillId="6" borderId="5" xfId="4" applyNumberFormat="1" applyBorder="1"/>
    <xf numFmtId="1" fontId="5" fillId="6" borderId="5" xfId="4" applyNumberFormat="1" applyBorder="1" applyAlignment="1">
      <alignment horizontal="center"/>
    </xf>
    <xf numFmtId="168" fontId="5" fillId="6" borderId="5" xfId="4" applyNumberFormat="1" applyBorder="1" applyAlignment="1">
      <alignment horizontal="center"/>
    </xf>
    <xf numFmtId="0" fontId="14" fillId="6" borderId="5" xfId="4" applyFont="1" applyBorder="1"/>
    <xf numFmtId="9" fontId="5" fillId="6" borderId="5" xfId="1" applyFont="1" applyFill="1" applyBorder="1"/>
    <xf numFmtId="9" fontId="5" fillId="8" borderId="5" xfId="1" applyFont="1" applyFill="1" applyBorder="1"/>
    <xf numFmtId="0" fontId="4" fillId="7" borderId="0" xfId="5"/>
    <xf numFmtId="0" fontId="4" fillId="7" borderId="5" xfId="5" applyBorder="1"/>
    <xf numFmtId="10" fontId="4" fillId="7" borderId="5" xfId="5" applyNumberFormat="1" applyBorder="1"/>
    <xf numFmtId="1" fontId="4" fillId="7" borderId="5" xfId="5" applyNumberFormat="1" applyBorder="1"/>
    <xf numFmtId="0" fontId="14" fillId="7" borderId="0" xfId="5" applyFont="1"/>
    <xf numFmtId="0" fontId="14" fillId="7" borderId="5" xfId="5" applyFont="1" applyBorder="1"/>
    <xf numFmtId="167" fontId="4" fillId="7" borderId="5" xfId="5" applyNumberFormat="1" applyBorder="1"/>
    <xf numFmtId="2" fontId="4" fillId="7" borderId="5" xfId="5" applyNumberFormat="1" applyBorder="1"/>
    <xf numFmtId="166" fontId="4" fillId="7" borderId="5" xfId="5" applyNumberFormat="1" applyBorder="1" applyAlignment="1">
      <alignment horizontal="center"/>
    </xf>
    <xf numFmtId="0" fontId="16" fillId="5" borderId="0" xfId="0" applyFont="1" applyFill="1" applyAlignment="1"/>
    <xf numFmtId="1" fontId="14" fillId="7" borderId="5" xfId="5" applyNumberFormat="1" applyFont="1" applyBorder="1"/>
    <xf numFmtId="166" fontId="4" fillId="9" borderId="5" xfId="5" applyNumberFormat="1" applyFill="1" applyBorder="1" applyAlignment="1">
      <alignment horizontal="center"/>
    </xf>
    <xf numFmtId="10" fontId="5" fillId="10" borderId="5" xfId="4" applyNumberFormat="1" applyFill="1" applyBorder="1"/>
    <xf numFmtId="167" fontId="0" fillId="5" borderId="0" xfId="0" applyNumberFormat="1" applyFont="1" applyFill="1" applyAlignment="1"/>
    <xf numFmtId="169" fontId="4" fillId="7" borderId="5" xfId="1" applyNumberFormat="1" applyFont="1" applyFill="1" applyBorder="1"/>
    <xf numFmtId="0" fontId="17" fillId="5" borderId="0" xfId="0" applyFont="1" applyFill="1" applyAlignment="1"/>
    <xf numFmtId="166" fontId="0" fillId="5" borderId="0" xfId="0" applyNumberFormat="1" applyFont="1" applyFill="1" applyAlignment="1"/>
    <xf numFmtId="0" fontId="3" fillId="4" borderId="10" xfId="3" applyFont="1" applyBorder="1" applyAlignment="1">
      <alignment horizontal="center" vertical="top"/>
    </xf>
    <xf numFmtId="0" fontId="3" fillId="4" borderId="1" xfId="3" applyFont="1" applyBorder="1" applyAlignment="1">
      <alignment horizontal="center" vertical="top"/>
    </xf>
    <xf numFmtId="3" fontId="0" fillId="0" borderId="0" xfId="0" applyNumberFormat="1" applyFont="1" applyAlignment="1"/>
    <xf numFmtId="11" fontId="0" fillId="0" borderId="0" xfId="0" applyNumberFormat="1" applyFont="1" applyAlignment="1"/>
    <xf numFmtId="0" fontId="0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5" borderId="0" xfId="0" applyFont="1" applyFill="1"/>
    <xf numFmtId="0" fontId="0" fillId="5" borderId="11" xfId="0" applyFont="1" applyFill="1" applyBorder="1" applyAlignment="1"/>
    <xf numFmtId="0" fontId="7" fillId="5" borderId="12" xfId="0" applyFont="1" applyFill="1" applyBorder="1"/>
    <xf numFmtId="0" fontId="0" fillId="5" borderId="13" xfId="0" applyFont="1" applyFill="1" applyBorder="1" applyAlignment="1"/>
    <xf numFmtId="0" fontId="7" fillId="5" borderId="14" xfId="0" applyFont="1" applyFill="1" applyBorder="1"/>
    <xf numFmtId="0" fontId="7" fillId="5" borderId="0" xfId="0" applyFont="1" applyFill="1" applyBorder="1"/>
    <xf numFmtId="0" fontId="0" fillId="5" borderId="6" xfId="0" applyFont="1" applyFill="1" applyBorder="1" applyAlignment="1"/>
    <xf numFmtId="0" fontId="0" fillId="5" borderId="0" xfId="0" applyFont="1" applyFill="1" applyBorder="1" applyAlignment="1"/>
    <xf numFmtId="0" fontId="7" fillId="5" borderId="8" xfId="0" applyFont="1" applyFill="1" applyBorder="1"/>
    <xf numFmtId="0" fontId="0" fillId="5" borderId="9" xfId="0" applyFont="1" applyFill="1" applyBorder="1" applyAlignment="1"/>
    <xf numFmtId="0" fontId="7" fillId="5" borderId="9" xfId="0" applyFont="1" applyFill="1" applyBorder="1" applyAlignment="1"/>
    <xf numFmtId="0" fontId="7" fillId="5" borderId="9" xfId="0" applyFont="1" applyFill="1" applyBorder="1"/>
    <xf numFmtId="0" fontId="0" fillId="5" borderId="7" xfId="0" applyFont="1" applyFill="1" applyBorder="1" applyAlignment="1"/>
    <xf numFmtId="0" fontId="0" fillId="5" borderId="12" xfId="0" applyFont="1" applyFill="1" applyBorder="1" applyAlignment="1"/>
    <xf numFmtId="0" fontId="8" fillId="5" borderId="0" xfId="0" applyFont="1" applyFill="1" applyBorder="1"/>
    <xf numFmtId="0" fontId="10" fillId="5" borderId="0" xfId="0" applyFont="1" applyFill="1" applyBorder="1" applyAlignment="1"/>
    <xf numFmtId="0" fontId="11" fillId="5" borderId="0" xfId="0" applyFont="1" applyFill="1" applyBorder="1" applyAlignment="1"/>
    <xf numFmtId="0" fontId="7" fillId="5" borderId="0" xfId="0" applyFont="1" applyFill="1" applyBorder="1" applyAlignment="1"/>
    <xf numFmtId="0" fontId="8" fillId="5" borderId="0" xfId="6" applyFill="1" applyBorder="1" applyAlignment="1"/>
    <xf numFmtId="0" fontId="10" fillId="5" borderId="8" xfId="0" applyFont="1" applyFill="1" applyBorder="1" applyAlignment="1"/>
    <xf numFmtId="0" fontId="10" fillId="5" borderId="14" xfId="0" applyFont="1" applyFill="1" applyBorder="1" applyAlignment="1"/>
    <xf numFmtId="0" fontId="12" fillId="5" borderId="0" xfId="0" applyFont="1" applyFill="1" applyBorder="1" applyAlignment="1"/>
    <xf numFmtId="0" fontId="7" fillId="5" borderId="14" xfId="0" applyFont="1" applyFill="1" applyBorder="1" applyAlignment="1"/>
    <xf numFmtId="0" fontId="7" fillId="5" borderId="8" xfId="0" applyFont="1" applyFill="1" applyBorder="1" applyAlignment="1"/>
    <xf numFmtId="0" fontId="10" fillId="5" borderId="9" xfId="0" applyFont="1" applyFill="1" applyBorder="1" applyAlignment="1"/>
    <xf numFmtId="0" fontId="7" fillId="5" borderId="11" xfId="0" applyFont="1" applyFill="1" applyBorder="1" applyAlignment="1"/>
    <xf numFmtId="0" fontId="7" fillId="5" borderId="12" xfId="0" applyFont="1" applyFill="1" applyBorder="1" applyAlignment="1"/>
    <xf numFmtId="0" fontId="7" fillId="5" borderId="13" xfId="0" applyFont="1" applyFill="1" applyBorder="1"/>
    <xf numFmtId="0" fontId="11" fillId="5" borderId="6" xfId="0" applyFont="1" applyFill="1" applyBorder="1" applyAlignment="1"/>
    <xf numFmtId="0" fontId="0" fillId="5" borderId="14" xfId="0" applyFont="1" applyFill="1" applyBorder="1" applyAlignment="1"/>
    <xf numFmtId="0" fontId="0" fillId="5" borderId="8" xfId="0" applyFont="1" applyFill="1" applyBorder="1" applyAlignment="1"/>
    <xf numFmtId="0" fontId="7" fillId="11" borderId="0" xfId="0" applyFont="1" applyFill="1"/>
    <xf numFmtId="0" fontId="0" fillId="11" borderId="0" xfId="0" applyFont="1" applyFill="1" applyAlignment="1"/>
    <xf numFmtId="0" fontId="0" fillId="10" borderId="0" xfId="0" applyFont="1" applyFill="1" applyAlignment="1"/>
    <xf numFmtId="0" fontId="7" fillId="0" borderId="5" xfId="0" applyFont="1" applyFill="1" applyBorder="1" applyAlignment="1">
      <alignment horizontal="center"/>
    </xf>
    <xf numFmtId="9" fontId="0" fillId="5" borderId="0" xfId="0" applyNumberFormat="1" applyFont="1" applyFill="1" applyBorder="1" applyAlignment="1"/>
    <xf numFmtId="0" fontId="16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43" fontId="6" fillId="4" borderId="9" xfId="3" applyNumberFormat="1" applyBorder="1" applyAlignment="1">
      <alignment horizontal="center"/>
    </xf>
    <xf numFmtId="168" fontId="6" fillId="4" borderId="9" xfId="3" applyNumberFormat="1" applyBorder="1" applyAlignment="1">
      <alignment horizontal="center"/>
    </xf>
    <xf numFmtId="10" fontId="6" fillId="4" borderId="6" xfId="3" applyNumberFormat="1" applyBorder="1" applyAlignment="1">
      <alignment horizontal="center"/>
    </xf>
    <xf numFmtId="165" fontId="6" fillId="4" borderId="6" xfId="3" applyNumberFormat="1" applyBorder="1" applyAlignment="1">
      <alignment horizontal="center"/>
    </xf>
    <xf numFmtId="165" fontId="6" fillId="4" borderId="7" xfId="3" applyNumberForma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3" fontId="10" fillId="0" borderId="5" xfId="0" applyNumberFormat="1" applyFont="1" applyBorder="1" applyAlignment="1">
      <alignment horizontal="center"/>
    </xf>
    <xf numFmtId="0" fontId="0" fillId="2" borderId="5" xfId="0" applyFont="1" applyFill="1" applyBorder="1" applyAlignment="1">
      <alignment horizontal="center" vertical="distributed"/>
    </xf>
    <xf numFmtId="0" fontId="16" fillId="2" borderId="5" xfId="0" applyFont="1" applyFill="1" applyBorder="1" applyAlignment="1">
      <alignment horizontal="center" vertical="distributed"/>
    </xf>
    <xf numFmtId="0" fontId="2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6" fillId="0" borderId="0" xfId="0" applyFont="1" applyAlignment="1"/>
    <xf numFmtId="167" fontId="2" fillId="4" borderId="0" xfId="3" applyNumberFormat="1" applyFont="1" applyAlignment="1">
      <alignment horizontal="center"/>
    </xf>
    <xf numFmtId="167" fontId="2" fillId="4" borderId="6" xfId="3" applyNumberFormat="1" applyFont="1" applyBorder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distributed"/>
    </xf>
    <xf numFmtId="0" fontId="16" fillId="0" borderId="5" xfId="0" applyFont="1" applyBorder="1" applyAlignment="1">
      <alignment horizontal="center" vertical="distributed"/>
    </xf>
    <xf numFmtId="0" fontId="16" fillId="0" borderId="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0" fillId="12" borderId="5" xfId="0" applyNumberFormat="1" applyFont="1" applyFill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12" borderId="5" xfId="1" applyFont="1" applyFill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12" borderId="5" xfId="1" applyNumberFormat="1" applyFont="1" applyFill="1" applyBorder="1" applyAlignment="1">
      <alignment horizontal="center"/>
    </xf>
    <xf numFmtId="165" fontId="7" fillId="0" borderId="5" xfId="1" applyNumberFormat="1" applyFont="1" applyBorder="1" applyAlignment="1">
      <alignment horizontal="center"/>
    </xf>
    <xf numFmtId="0" fontId="8" fillId="5" borderId="0" xfId="6" applyFill="1" applyBorder="1"/>
    <xf numFmtId="0" fontId="0" fillId="0" borderId="1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165" fontId="15" fillId="0" borderId="5" xfId="1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8" fillId="5" borderId="0" xfId="6" applyFill="1" applyBorder="1" applyAlignment="1">
      <alignment wrapText="1"/>
    </xf>
    <xf numFmtId="0" fontId="0" fillId="12" borderId="5" xfId="0" applyFont="1" applyFill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" fontId="16" fillId="5" borderId="0" xfId="0" applyNumberFormat="1" applyFont="1" applyFill="1"/>
    <xf numFmtId="10" fontId="0" fillId="5" borderId="0" xfId="1" applyNumberFormat="1" applyFont="1" applyFill="1"/>
    <xf numFmtId="2" fontId="0" fillId="5" borderId="0" xfId="0" applyNumberFormat="1" applyFill="1"/>
    <xf numFmtId="0" fontId="7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7" xfId="0" applyFont="1" applyFill="1" applyBorder="1" applyAlignment="1">
      <alignment horizontal="center" vertical="distributed"/>
    </xf>
    <xf numFmtId="0" fontId="0" fillId="2" borderId="10" xfId="0" applyFont="1" applyFill="1" applyBorder="1" applyAlignment="1">
      <alignment horizontal="center" vertical="distributed"/>
    </xf>
    <xf numFmtId="0" fontId="16" fillId="2" borderId="10" xfId="0" applyFont="1" applyFill="1" applyBorder="1" applyAlignment="1">
      <alignment horizontal="center" vertical="distributed"/>
    </xf>
    <xf numFmtId="0" fontId="0" fillId="2" borderId="8" xfId="0" applyFont="1" applyFill="1" applyBorder="1" applyAlignment="1">
      <alignment horizontal="center" vertical="distributed"/>
    </xf>
    <xf numFmtId="0" fontId="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" fontId="1" fillId="7" borderId="5" xfId="5" applyNumberFormat="1" applyFont="1" applyBorder="1"/>
    <xf numFmtId="9" fontId="0" fillId="0" borderId="0" xfId="1" applyFont="1" applyAlignment="1"/>
    <xf numFmtId="165" fontId="0" fillId="0" borderId="0" xfId="1" applyNumberFormat="1" applyFont="1" applyAlignment="1"/>
    <xf numFmtId="0" fontId="16" fillId="13" borderId="5" xfId="0" applyFont="1" applyFill="1" applyBorder="1" applyAlignment="1">
      <alignment horizontal="center"/>
    </xf>
    <xf numFmtId="0" fontId="24" fillId="0" borderId="16" xfId="0" applyFont="1" applyBorder="1" applyAlignment="1">
      <alignment horizontal="justify" vertical="center"/>
    </xf>
    <xf numFmtId="0" fontId="24" fillId="0" borderId="17" xfId="0" applyFont="1" applyBorder="1" applyAlignment="1">
      <alignment horizontal="center" vertical="center"/>
    </xf>
    <xf numFmtId="0" fontId="24" fillId="0" borderId="17" xfId="0" applyFont="1" applyBorder="1" applyAlignment="1">
      <alignment horizontal="justify" vertical="center"/>
    </xf>
    <xf numFmtId="0" fontId="24" fillId="0" borderId="18" xfId="0" applyFont="1" applyBorder="1" applyAlignment="1">
      <alignment horizontal="justify" vertical="center"/>
    </xf>
    <xf numFmtId="10" fontId="24" fillId="0" borderId="19" xfId="0" applyNumberFormat="1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9" fontId="24" fillId="0" borderId="19" xfId="0" applyNumberFormat="1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0" fillId="12" borderId="0" xfId="0" applyFont="1" applyFill="1" applyAlignment="1"/>
    <xf numFmtId="0" fontId="27" fillId="0" borderId="0" xfId="0" applyFont="1" applyAlignment="1"/>
    <xf numFmtId="0" fontId="0" fillId="14" borderId="0" xfId="0" applyFont="1" applyFill="1" applyAlignment="1"/>
    <xf numFmtId="0" fontId="28" fillId="0" borderId="0" xfId="0" applyFont="1" applyAlignment="1"/>
    <xf numFmtId="0" fontId="7" fillId="14" borderId="5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  <xf numFmtId="0" fontId="0" fillId="15" borderId="0" xfId="0" applyFont="1" applyFill="1" applyAlignment="1"/>
    <xf numFmtId="0" fontId="6" fillId="3" borderId="2" xfId="2" applyBorder="1" applyAlignment="1">
      <alignment horizontal="center"/>
    </xf>
    <xf numFmtId="0" fontId="6" fillId="3" borderId="4" xfId="2" applyBorder="1" applyAlignment="1">
      <alignment horizontal="center"/>
    </xf>
    <xf numFmtId="0" fontId="6" fillId="4" borderId="2" xfId="3" applyBorder="1" applyAlignment="1">
      <alignment horizontal="center" vertical="top"/>
    </xf>
    <xf numFmtId="0" fontId="6" fillId="4" borderId="3" xfId="3" applyBorder="1" applyAlignment="1">
      <alignment horizontal="center" vertical="top"/>
    </xf>
    <xf numFmtId="0" fontId="6" fillId="4" borderId="4" xfId="3" applyBorder="1" applyAlignment="1">
      <alignment horizontal="center" vertical="top"/>
    </xf>
    <xf numFmtId="0" fontId="29" fillId="14" borderId="5" xfId="0" applyFont="1" applyFill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18" fillId="14" borderId="5" xfId="0" applyFont="1" applyFill="1" applyBorder="1" applyAlignment="1">
      <alignment horizontal="center"/>
    </xf>
  </cellXfs>
  <cellStyles count="7">
    <cellStyle name="20% - Énfasis2" xfId="2" builtinId="34"/>
    <cellStyle name="20% - Énfasis5" xfId="4" builtinId="46"/>
    <cellStyle name="20% - Énfasis6" xfId="3" builtinId="50"/>
    <cellStyle name="40% - Énfasis4" xfId="5" builtinId="43"/>
    <cellStyle name="Hipervínculo" xfId="6" builtinId="8"/>
    <cellStyle name="Normal" xfId="0" builtinId="0"/>
    <cellStyle name="Porcentaje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distributed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577014313642792"/>
          <c:y val="0.17492821029952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36423669761967E-3"/>
                  <c:y val="-5.0670377136639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DataforDL!$K$56:$K$105</c:f>
              <c:numCache>
                <c:formatCode>General</c:formatCode>
                <c:ptCount val="50"/>
                <c:pt idx="0">
                  <c:v>19.5</c:v>
                </c:pt>
                <c:pt idx="1">
                  <c:v>5.1100000000000003</c:v>
                </c:pt>
                <c:pt idx="2">
                  <c:v>14</c:v>
                </c:pt>
                <c:pt idx="3">
                  <c:v>35.700000000000003</c:v>
                </c:pt>
                <c:pt idx="4">
                  <c:v>23.8</c:v>
                </c:pt>
                <c:pt idx="5" formatCode="#,##0">
                  <c:v>1.7669999999999999</c:v>
                </c:pt>
                <c:pt idx="6">
                  <c:v>6.92</c:v>
                </c:pt>
                <c:pt idx="7" formatCode="#,##0">
                  <c:v>9.0012000000000008</c:v>
                </c:pt>
                <c:pt idx="8">
                  <c:v>20.6</c:v>
                </c:pt>
                <c:pt idx="9">
                  <c:v>9.34</c:v>
                </c:pt>
                <c:pt idx="10">
                  <c:v>1.53</c:v>
                </c:pt>
                <c:pt idx="11">
                  <c:v>7.2329999999999997</c:v>
                </c:pt>
                <c:pt idx="12">
                  <c:v>15.204000000000001</c:v>
                </c:pt>
                <c:pt idx="13">
                  <c:v>21.896000000000001</c:v>
                </c:pt>
                <c:pt idx="14">
                  <c:v>0.66300000000000003</c:v>
                </c:pt>
                <c:pt idx="15">
                  <c:v>0.96899999999999997</c:v>
                </c:pt>
                <c:pt idx="16">
                  <c:v>1.3380000000000001</c:v>
                </c:pt>
                <c:pt idx="17">
                  <c:v>0.50349999999999995</c:v>
                </c:pt>
                <c:pt idx="18">
                  <c:v>0.72729999999999995</c:v>
                </c:pt>
                <c:pt idx="19">
                  <c:v>1.0522</c:v>
                </c:pt>
                <c:pt idx="20">
                  <c:v>4.8080999999999996</c:v>
                </c:pt>
                <c:pt idx="21">
                  <c:v>7.7380000000000004</c:v>
                </c:pt>
                <c:pt idx="22">
                  <c:v>7.8550000000000004</c:v>
                </c:pt>
                <c:pt idx="23">
                  <c:v>12.316000000000001</c:v>
                </c:pt>
                <c:pt idx="24">
                  <c:v>62.5</c:v>
                </c:pt>
                <c:pt idx="25">
                  <c:v>45.2</c:v>
                </c:pt>
                <c:pt idx="26">
                  <c:v>3.53</c:v>
                </c:pt>
                <c:pt idx="27">
                  <c:v>38.6</c:v>
                </c:pt>
                <c:pt idx="28">
                  <c:v>68.08</c:v>
                </c:pt>
                <c:pt idx="29">
                  <c:v>1.22</c:v>
                </c:pt>
                <c:pt idx="30">
                  <c:v>25.86</c:v>
                </c:pt>
                <c:pt idx="31">
                  <c:v>0.77839999999999998</c:v>
                </c:pt>
                <c:pt idx="32">
                  <c:v>37</c:v>
                </c:pt>
                <c:pt idx="33">
                  <c:v>13</c:v>
                </c:pt>
                <c:pt idx="34">
                  <c:v>7.2</c:v>
                </c:pt>
                <c:pt idx="35">
                  <c:v>60.9</c:v>
                </c:pt>
                <c:pt idx="36">
                  <c:v>3.97</c:v>
                </c:pt>
                <c:pt idx="37">
                  <c:v>2.4</c:v>
                </c:pt>
                <c:pt idx="38">
                  <c:v>47.56</c:v>
                </c:pt>
                <c:pt idx="39">
                  <c:v>57.09</c:v>
                </c:pt>
                <c:pt idx="40">
                  <c:v>31.65</c:v>
                </c:pt>
                <c:pt idx="41">
                  <c:v>5.09</c:v>
                </c:pt>
                <c:pt idx="42">
                  <c:v>1.02</c:v>
                </c:pt>
                <c:pt idx="43">
                  <c:v>0.57999999999999996</c:v>
                </c:pt>
                <c:pt idx="44">
                  <c:v>8.92</c:v>
                </c:pt>
                <c:pt idx="45">
                  <c:v>0.79</c:v>
                </c:pt>
                <c:pt idx="46">
                  <c:v>1.61</c:v>
                </c:pt>
                <c:pt idx="47">
                  <c:v>7.73</c:v>
                </c:pt>
                <c:pt idx="48">
                  <c:v>4.37</c:v>
                </c:pt>
                <c:pt idx="49">
                  <c:v>3.75</c:v>
                </c:pt>
              </c:numCache>
            </c:numRef>
          </c:xVal>
          <c:yVal>
            <c:numRef>
              <c:f>DataforDL!$R$56:$R$105</c:f>
              <c:numCache>
                <c:formatCode>General</c:formatCode>
                <c:ptCount val="50"/>
                <c:pt idx="0">
                  <c:v>22.439499999999999</c:v>
                </c:pt>
                <c:pt idx="1">
                  <c:v>4.7231500000000004</c:v>
                </c:pt>
                <c:pt idx="2">
                  <c:v>16.431999999999999</c:v>
                </c:pt>
                <c:pt idx="3">
                  <c:v>43.695999999999998</c:v>
                </c:pt>
                <c:pt idx="4">
                  <c:v>83.240000000000009</c:v>
                </c:pt>
                <c:pt idx="5">
                  <c:v>4.0944000000000003</c:v>
                </c:pt>
                <c:pt idx="6">
                  <c:v>7.2488000000000001</c:v>
                </c:pt>
                <c:pt idx="7">
                  <c:v>8.8260000000000005</c:v>
                </c:pt>
                <c:pt idx="8">
                  <c:v>24.32075</c:v>
                </c:pt>
                <c:pt idx="9">
                  <c:v>9.4296399999999991</c:v>
                </c:pt>
                <c:pt idx="10">
                  <c:v>3.5522115531576466</c:v>
                </c:pt>
                <c:pt idx="11">
                  <c:v>8.7612500000000004</c:v>
                </c:pt>
                <c:pt idx="12">
                  <c:v>15.8225</c:v>
                </c:pt>
                <c:pt idx="13">
                  <c:v>22.883749999999999</c:v>
                </c:pt>
                <c:pt idx="14">
                  <c:v>1.765618273875819</c:v>
                </c:pt>
                <c:pt idx="15">
                  <c:v>1.8365055223095619</c:v>
                </c:pt>
                <c:pt idx="16">
                  <c:v>1.9133229176693594</c:v>
                </c:pt>
                <c:pt idx="17">
                  <c:v>1.765618273875819</c:v>
                </c:pt>
                <c:pt idx="18">
                  <c:v>1.8365055223095619</c:v>
                </c:pt>
                <c:pt idx="19">
                  <c:v>1.9133229176693594</c:v>
                </c:pt>
                <c:pt idx="20">
                  <c:v>6.5957999999999997</c:v>
                </c:pt>
                <c:pt idx="21">
                  <c:v>9.0436999999999994</c:v>
                </c:pt>
                <c:pt idx="22">
                  <c:v>11.529260000000001</c:v>
                </c:pt>
                <c:pt idx="23">
                  <c:v>13.995989999999999</c:v>
                </c:pt>
                <c:pt idx="24">
                  <c:v>57.386200000000002</c:v>
                </c:pt>
                <c:pt idx="25">
                  <c:v>43.613999999999997</c:v>
                </c:pt>
                <c:pt idx="26">
                  <c:v>3.6826405896969088</c:v>
                </c:pt>
                <c:pt idx="27">
                  <c:v>50.125</c:v>
                </c:pt>
                <c:pt idx="28">
                  <c:v>50.052</c:v>
                </c:pt>
                <c:pt idx="29">
                  <c:v>1.244641128474623</c:v>
                </c:pt>
                <c:pt idx="30">
                  <c:v>20.126200000000001</c:v>
                </c:pt>
                <c:pt idx="31">
                  <c:v>1.271220822777392</c:v>
                </c:pt>
                <c:pt idx="32">
                  <c:v>27.813099999999999</c:v>
                </c:pt>
                <c:pt idx="33">
                  <c:v>82.554599999999994</c:v>
                </c:pt>
                <c:pt idx="34">
                  <c:v>25.811</c:v>
                </c:pt>
                <c:pt idx="35">
                  <c:v>60.658000000000001</c:v>
                </c:pt>
                <c:pt idx="36">
                  <c:v>1.3401576823826293</c:v>
                </c:pt>
                <c:pt idx="37">
                  <c:v>1.3401576823826293</c:v>
                </c:pt>
                <c:pt idx="38">
                  <c:v>43.339780000000005</c:v>
                </c:pt>
                <c:pt idx="39">
                  <c:v>50.30688</c:v>
                </c:pt>
                <c:pt idx="40">
                  <c:v>15.272319999999999</c:v>
                </c:pt>
                <c:pt idx="41">
                  <c:v>7.8683500000000004</c:v>
                </c:pt>
                <c:pt idx="42">
                  <c:v>1.0400842763323199</c:v>
                </c:pt>
                <c:pt idx="43">
                  <c:v>1.0400842763323199</c:v>
                </c:pt>
                <c:pt idx="44">
                  <c:v>14.796700000000001</c:v>
                </c:pt>
                <c:pt idx="45">
                  <c:v>1.1640206180247767</c:v>
                </c:pt>
                <c:pt idx="46">
                  <c:v>1.1640206180247767</c:v>
                </c:pt>
                <c:pt idx="47">
                  <c:v>22.480599999999999</c:v>
                </c:pt>
                <c:pt idx="48">
                  <c:v>8.0860000000000003</c:v>
                </c:pt>
                <c:pt idx="49">
                  <c:v>7.6859999999999999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9-48F3-BB91-449DECC7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47503"/>
        <c:axId val="1990544175"/>
      </c:scatterChart>
      <c:valAx>
        <c:axId val="19905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544175"/>
        <c:crosses val="autoZero"/>
        <c:crossBetween val="midCat"/>
      </c:valAx>
      <c:valAx>
        <c:axId val="1990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54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DataforDL!$U$110:$U$159</c:f>
              <c:numCache>
                <c:formatCode>General</c:formatCode>
                <c:ptCount val="50"/>
                <c:pt idx="0">
                  <c:v>185.2</c:v>
                </c:pt>
                <c:pt idx="2">
                  <c:v>140</c:v>
                </c:pt>
                <c:pt idx="3">
                  <c:v>464.4</c:v>
                </c:pt>
                <c:pt idx="4">
                  <c:v>91</c:v>
                </c:pt>
                <c:pt idx="5">
                  <c:v>31</c:v>
                </c:pt>
                <c:pt idx="6">
                  <c:v>60</c:v>
                </c:pt>
                <c:pt idx="7">
                  <c:v>84</c:v>
                </c:pt>
                <c:pt idx="8">
                  <c:v>256</c:v>
                </c:pt>
                <c:pt idx="11">
                  <c:v>67.599999999999994</c:v>
                </c:pt>
                <c:pt idx="12">
                  <c:v>198</c:v>
                </c:pt>
                <c:pt idx="13">
                  <c:v>229.8</c:v>
                </c:pt>
                <c:pt idx="17">
                  <c:v>16.670000000000002</c:v>
                </c:pt>
                <c:pt idx="18">
                  <c:v>15.39</c:v>
                </c:pt>
                <c:pt idx="19">
                  <c:v>15.85</c:v>
                </c:pt>
                <c:pt idx="20">
                  <c:v>50.13</c:v>
                </c:pt>
                <c:pt idx="21">
                  <c:v>46.3</c:v>
                </c:pt>
                <c:pt idx="22">
                  <c:v>57.1</c:v>
                </c:pt>
                <c:pt idx="23">
                  <c:v>76.5</c:v>
                </c:pt>
                <c:pt idx="24">
                  <c:v>968</c:v>
                </c:pt>
                <c:pt idx="25">
                  <c:v>493.9</c:v>
                </c:pt>
                <c:pt idx="26">
                  <c:v>13.5</c:v>
                </c:pt>
                <c:pt idx="27">
                  <c:v>446</c:v>
                </c:pt>
                <c:pt idx="28">
                  <c:v>588</c:v>
                </c:pt>
                <c:pt idx="29">
                  <c:v>12.62</c:v>
                </c:pt>
                <c:pt idx="30">
                  <c:v>545.4</c:v>
                </c:pt>
                <c:pt idx="32">
                  <c:v>365</c:v>
                </c:pt>
                <c:pt idx="33">
                  <c:v>600</c:v>
                </c:pt>
                <c:pt idx="34">
                  <c:v>450</c:v>
                </c:pt>
                <c:pt idx="35">
                  <c:v>701</c:v>
                </c:pt>
                <c:pt idx="36">
                  <c:v>19</c:v>
                </c:pt>
                <c:pt idx="37">
                  <c:v>5.07</c:v>
                </c:pt>
                <c:pt idx="38">
                  <c:v>672.5</c:v>
                </c:pt>
                <c:pt idx="39">
                  <c:v>654</c:v>
                </c:pt>
                <c:pt idx="40">
                  <c:v>365</c:v>
                </c:pt>
                <c:pt idx="41">
                  <c:v>143.6</c:v>
                </c:pt>
                <c:pt idx="43">
                  <c:v>18.3</c:v>
                </c:pt>
                <c:pt idx="44">
                  <c:v>283.5</c:v>
                </c:pt>
                <c:pt idx="46">
                  <c:v>18.399999999999999</c:v>
                </c:pt>
                <c:pt idx="47">
                  <c:v>216</c:v>
                </c:pt>
                <c:pt idx="48">
                  <c:v>164</c:v>
                </c:pt>
                <c:pt idx="49">
                  <c:v>206</c:v>
                </c:pt>
              </c:numCache>
            </c:numRef>
          </c:xVal>
          <c:yVal>
            <c:numRef>
              <c:f>DataforDL!$V$110:$V$159</c:f>
              <c:numCache>
                <c:formatCode>General</c:formatCode>
                <c:ptCount val="50"/>
                <c:pt idx="0">
                  <c:v>133.49212755102042</c:v>
                </c:pt>
                <c:pt idx="2">
                  <c:v>150.7457391304348</c:v>
                </c:pt>
                <c:pt idx="3">
                  <c:v>400.8633043478261</c:v>
                </c:pt>
                <c:pt idx="4">
                  <c:v>609.14962343096238</c:v>
                </c:pt>
                <c:pt idx="5">
                  <c:v>45.715669172932337</c:v>
                </c:pt>
                <c:pt idx="6">
                  <c:v>80.935849624060154</c:v>
                </c:pt>
                <c:pt idx="7">
                  <c:v>98.545939849624062</c:v>
                </c:pt>
                <c:pt idx="8">
                  <c:v>177.23746562499997</c:v>
                </c:pt>
                <c:pt idx="11">
                  <c:v>97.295986842105265</c:v>
                </c:pt>
                <c:pt idx="12">
                  <c:v>175.71302631578948</c:v>
                </c:pt>
                <c:pt idx="13">
                  <c:v>254.13006578947369</c:v>
                </c:pt>
                <c:pt idx="17">
                  <c:v>19.40453644110061</c:v>
                </c:pt>
                <c:pt idx="18">
                  <c:v>18.305737818260162</c:v>
                </c:pt>
                <c:pt idx="19">
                  <c:v>17.373531520867889</c:v>
                </c:pt>
                <c:pt idx="20">
                  <c:v>37.839063157894735</c:v>
                </c:pt>
                <c:pt idx="21">
                  <c:v>51.882278947368427</c:v>
                </c:pt>
                <c:pt idx="22">
                  <c:v>66.14154421052632</c:v>
                </c:pt>
                <c:pt idx="23">
                  <c:v>80.292784736842094</c:v>
                </c:pt>
                <c:pt idx="24">
                  <c:v>576.59467619047632</c:v>
                </c:pt>
                <c:pt idx="25">
                  <c:v>400.11104347826085</c:v>
                </c:pt>
                <c:pt idx="26">
                  <c:v>13.754873983622137</c:v>
                </c:pt>
                <c:pt idx="27">
                  <c:v>461.41381578947369</c:v>
                </c:pt>
                <c:pt idx="28">
                  <c:v>528.04859999999996</c:v>
                </c:pt>
                <c:pt idx="29">
                  <c:v>27.616311282841743</c:v>
                </c:pt>
                <c:pt idx="30">
                  <c:v>331.24370833333336</c:v>
                </c:pt>
                <c:pt idx="32">
                  <c:v>293.42820499999999</c:v>
                </c:pt>
                <c:pt idx="33">
                  <c:v>870.95102999999995</c:v>
                </c:pt>
                <c:pt idx="34">
                  <c:v>424.8060416666666</c:v>
                </c:pt>
                <c:pt idx="35">
                  <c:v>639.94190000000003</c:v>
                </c:pt>
                <c:pt idx="36">
                  <c:v>13.086018434341968</c:v>
                </c:pt>
                <c:pt idx="37">
                  <c:v>13.086018434341968</c:v>
                </c:pt>
                <c:pt idx="38">
                  <c:v>457.23467899999997</c:v>
                </c:pt>
                <c:pt idx="39">
                  <c:v>530.73758399999997</c:v>
                </c:pt>
                <c:pt idx="40">
                  <c:v>161.12297599999997</c:v>
                </c:pt>
                <c:pt idx="41">
                  <c:v>129.49992708333335</c:v>
                </c:pt>
                <c:pt idx="43">
                  <c:v>25.235651496312997</c:v>
                </c:pt>
                <c:pt idx="44">
                  <c:v>243.52902083333333</c:v>
                </c:pt>
                <c:pt idx="46">
                  <c:v>22.026763634254234</c:v>
                </c:pt>
                <c:pt idx="47">
                  <c:v>237.17033000000001</c:v>
                </c:pt>
                <c:pt idx="48">
                  <c:v>94.797710526315797</c:v>
                </c:pt>
                <c:pt idx="49">
                  <c:v>126.49875000000002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C-479C-B5B4-0CD6DB78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07775"/>
        <c:axId val="278307359"/>
      </c:scatterChart>
      <c:valAx>
        <c:axId val="27830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307359"/>
        <c:crosses val="autoZero"/>
        <c:crossBetween val="midCat"/>
      </c:valAx>
      <c:valAx>
        <c:axId val="2783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30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ysClr val="windowText" lastClr="000000"/>
                </a:solidFill>
              </a:rPr>
              <a:t>Predictions</a:t>
            </a:r>
            <a:r>
              <a:rPr lang="es-CO" baseline="0">
                <a:solidFill>
                  <a:sysClr val="windowText" lastClr="000000"/>
                </a:solidFill>
              </a:rPr>
              <a:t> micromechanical model</a:t>
            </a:r>
            <a:endParaRPr lang="es-CO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690063382537807E-2"/>
          <c:y val="0.12549284398761201"/>
          <c:w val="0.85485369627602026"/>
          <c:h val="0.780532919714788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DataforDL!$K$56:$K$105</c:f>
              <c:numCache>
                <c:formatCode>General</c:formatCode>
                <c:ptCount val="50"/>
                <c:pt idx="0">
                  <c:v>19.5</c:v>
                </c:pt>
                <c:pt idx="1">
                  <c:v>5.1100000000000003</c:v>
                </c:pt>
                <c:pt idx="2">
                  <c:v>14</c:v>
                </c:pt>
                <c:pt idx="3">
                  <c:v>35.700000000000003</c:v>
                </c:pt>
                <c:pt idx="4">
                  <c:v>23.8</c:v>
                </c:pt>
                <c:pt idx="5" formatCode="#,##0">
                  <c:v>1.7669999999999999</c:v>
                </c:pt>
                <c:pt idx="6">
                  <c:v>6.92</c:v>
                </c:pt>
                <c:pt idx="7" formatCode="#,##0">
                  <c:v>9.0012000000000008</c:v>
                </c:pt>
                <c:pt idx="8">
                  <c:v>20.6</c:v>
                </c:pt>
                <c:pt idx="9">
                  <c:v>9.34</c:v>
                </c:pt>
                <c:pt idx="10">
                  <c:v>1.53</c:v>
                </c:pt>
                <c:pt idx="11">
                  <c:v>7.2329999999999997</c:v>
                </c:pt>
                <c:pt idx="12">
                  <c:v>15.204000000000001</c:v>
                </c:pt>
                <c:pt idx="13">
                  <c:v>21.896000000000001</c:v>
                </c:pt>
                <c:pt idx="14">
                  <c:v>0.66300000000000003</c:v>
                </c:pt>
                <c:pt idx="15">
                  <c:v>0.96899999999999997</c:v>
                </c:pt>
                <c:pt idx="16">
                  <c:v>1.3380000000000001</c:v>
                </c:pt>
                <c:pt idx="17">
                  <c:v>0.50349999999999995</c:v>
                </c:pt>
                <c:pt idx="18">
                  <c:v>0.72729999999999995</c:v>
                </c:pt>
                <c:pt idx="19">
                  <c:v>1.0522</c:v>
                </c:pt>
                <c:pt idx="20">
                  <c:v>4.8080999999999996</c:v>
                </c:pt>
                <c:pt idx="21">
                  <c:v>7.7380000000000004</c:v>
                </c:pt>
                <c:pt idx="22">
                  <c:v>7.8550000000000004</c:v>
                </c:pt>
                <c:pt idx="23">
                  <c:v>12.316000000000001</c:v>
                </c:pt>
                <c:pt idx="24">
                  <c:v>62.5</c:v>
                </c:pt>
                <c:pt idx="25">
                  <c:v>45.2</c:v>
                </c:pt>
                <c:pt idx="26">
                  <c:v>3.53</c:v>
                </c:pt>
                <c:pt idx="27">
                  <c:v>38.6</c:v>
                </c:pt>
                <c:pt idx="28">
                  <c:v>68.08</c:v>
                </c:pt>
                <c:pt idx="29">
                  <c:v>1.22</c:v>
                </c:pt>
                <c:pt idx="30">
                  <c:v>25.86</c:v>
                </c:pt>
                <c:pt idx="31">
                  <c:v>0.77839999999999998</c:v>
                </c:pt>
                <c:pt idx="32">
                  <c:v>37</c:v>
                </c:pt>
                <c:pt idx="33">
                  <c:v>13</c:v>
                </c:pt>
                <c:pt idx="34">
                  <c:v>7.2</c:v>
                </c:pt>
                <c:pt idx="35">
                  <c:v>60.9</c:v>
                </c:pt>
                <c:pt idx="36">
                  <c:v>3.97</c:v>
                </c:pt>
                <c:pt idx="37">
                  <c:v>2.4</c:v>
                </c:pt>
                <c:pt idx="38">
                  <c:v>47.56</c:v>
                </c:pt>
                <c:pt idx="39">
                  <c:v>57.09</c:v>
                </c:pt>
                <c:pt idx="40">
                  <c:v>31.65</c:v>
                </c:pt>
                <c:pt idx="41">
                  <c:v>5.09</c:v>
                </c:pt>
                <c:pt idx="42">
                  <c:v>1.02</c:v>
                </c:pt>
                <c:pt idx="43">
                  <c:v>0.57999999999999996</c:v>
                </c:pt>
                <c:pt idx="44">
                  <c:v>8.92</c:v>
                </c:pt>
                <c:pt idx="45">
                  <c:v>0.79</c:v>
                </c:pt>
                <c:pt idx="46">
                  <c:v>1.61</c:v>
                </c:pt>
                <c:pt idx="47">
                  <c:v>7.73</c:v>
                </c:pt>
                <c:pt idx="48">
                  <c:v>4.37</c:v>
                </c:pt>
                <c:pt idx="49">
                  <c:v>3.75</c:v>
                </c:pt>
              </c:numCache>
            </c:numRef>
          </c:xVal>
          <c:yVal>
            <c:numRef>
              <c:f>DataforDL!$R$56:$R$105</c:f>
              <c:numCache>
                <c:formatCode>General</c:formatCode>
                <c:ptCount val="50"/>
                <c:pt idx="0">
                  <c:v>22.439499999999999</c:v>
                </c:pt>
                <c:pt idx="1">
                  <c:v>4.7231500000000004</c:v>
                </c:pt>
                <c:pt idx="2">
                  <c:v>16.431999999999999</c:v>
                </c:pt>
                <c:pt idx="3">
                  <c:v>43.695999999999998</c:v>
                </c:pt>
                <c:pt idx="4">
                  <c:v>83.240000000000009</c:v>
                </c:pt>
                <c:pt idx="5">
                  <c:v>4.0944000000000003</c:v>
                </c:pt>
                <c:pt idx="6">
                  <c:v>7.2488000000000001</c:v>
                </c:pt>
                <c:pt idx="7">
                  <c:v>8.8260000000000005</c:v>
                </c:pt>
                <c:pt idx="8">
                  <c:v>24.32075</c:v>
                </c:pt>
                <c:pt idx="9">
                  <c:v>9.4296399999999991</c:v>
                </c:pt>
                <c:pt idx="10">
                  <c:v>3.5522115531576466</c:v>
                </c:pt>
                <c:pt idx="11">
                  <c:v>8.7612500000000004</c:v>
                </c:pt>
                <c:pt idx="12">
                  <c:v>15.8225</c:v>
                </c:pt>
                <c:pt idx="13">
                  <c:v>22.883749999999999</c:v>
                </c:pt>
                <c:pt idx="14">
                  <c:v>1.765618273875819</c:v>
                </c:pt>
                <c:pt idx="15">
                  <c:v>1.8365055223095619</c:v>
                </c:pt>
                <c:pt idx="16">
                  <c:v>1.9133229176693594</c:v>
                </c:pt>
                <c:pt idx="17">
                  <c:v>1.765618273875819</c:v>
                </c:pt>
                <c:pt idx="18">
                  <c:v>1.8365055223095619</c:v>
                </c:pt>
                <c:pt idx="19">
                  <c:v>1.9133229176693594</c:v>
                </c:pt>
                <c:pt idx="20">
                  <c:v>6.5957999999999997</c:v>
                </c:pt>
                <c:pt idx="21">
                  <c:v>9.0436999999999994</c:v>
                </c:pt>
                <c:pt idx="22">
                  <c:v>11.529260000000001</c:v>
                </c:pt>
                <c:pt idx="23">
                  <c:v>13.995989999999999</c:v>
                </c:pt>
                <c:pt idx="24">
                  <c:v>57.386200000000002</c:v>
                </c:pt>
                <c:pt idx="25">
                  <c:v>43.613999999999997</c:v>
                </c:pt>
                <c:pt idx="26">
                  <c:v>3.6826405896969088</c:v>
                </c:pt>
                <c:pt idx="27">
                  <c:v>50.125</c:v>
                </c:pt>
                <c:pt idx="28">
                  <c:v>50.052</c:v>
                </c:pt>
                <c:pt idx="29">
                  <c:v>1.244641128474623</c:v>
                </c:pt>
                <c:pt idx="30">
                  <c:v>20.126200000000001</c:v>
                </c:pt>
                <c:pt idx="31">
                  <c:v>1.271220822777392</c:v>
                </c:pt>
                <c:pt idx="32">
                  <c:v>27.813099999999999</c:v>
                </c:pt>
                <c:pt idx="33">
                  <c:v>82.554599999999994</c:v>
                </c:pt>
                <c:pt idx="34">
                  <c:v>25.811</c:v>
                </c:pt>
                <c:pt idx="35">
                  <c:v>60.658000000000001</c:v>
                </c:pt>
                <c:pt idx="36">
                  <c:v>1.3401576823826293</c:v>
                </c:pt>
                <c:pt idx="37">
                  <c:v>1.3401576823826293</c:v>
                </c:pt>
                <c:pt idx="38">
                  <c:v>43.339780000000005</c:v>
                </c:pt>
                <c:pt idx="39">
                  <c:v>50.30688</c:v>
                </c:pt>
                <c:pt idx="40">
                  <c:v>15.272319999999999</c:v>
                </c:pt>
                <c:pt idx="41">
                  <c:v>7.8683500000000004</c:v>
                </c:pt>
                <c:pt idx="42">
                  <c:v>1.0400842763323199</c:v>
                </c:pt>
                <c:pt idx="43">
                  <c:v>1.0400842763323199</c:v>
                </c:pt>
                <c:pt idx="44">
                  <c:v>14.796700000000001</c:v>
                </c:pt>
                <c:pt idx="45">
                  <c:v>1.1640206180247767</c:v>
                </c:pt>
                <c:pt idx="46">
                  <c:v>1.1640206180247767</c:v>
                </c:pt>
                <c:pt idx="47">
                  <c:v>22.480599999999999</c:v>
                </c:pt>
                <c:pt idx="48">
                  <c:v>8.0860000000000003</c:v>
                </c:pt>
                <c:pt idx="49">
                  <c:v>7.6859999999999999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1-4316-900A-1D0EAEE9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47503"/>
        <c:axId val="1990544175"/>
      </c:scatterChart>
      <c:valAx>
        <c:axId val="19905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544175"/>
        <c:crosses val="autoZero"/>
        <c:crossBetween val="midCat"/>
      </c:valAx>
      <c:valAx>
        <c:axId val="199054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54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ysClr val="windowText" lastClr="000000"/>
                </a:solidFill>
              </a:rPr>
              <a:t>Predictions</a:t>
            </a:r>
            <a:r>
              <a:rPr lang="es-CO" baseline="0">
                <a:solidFill>
                  <a:sysClr val="windowText" lastClr="000000"/>
                </a:solidFill>
              </a:rPr>
              <a:t> micromechanical model</a:t>
            </a:r>
            <a:endParaRPr lang="es-CO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DataforDL!$U$110:$U$159</c:f>
              <c:numCache>
                <c:formatCode>General</c:formatCode>
                <c:ptCount val="50"/>
                <c:pt idx="0">
                  <c:v>185.2</c:v>
                </c:pt>
                <c:pt idx="2">
                  <c:v>140</c:v>
                </c:pt>
                <c:pt idx="3">
                  <c:v>464.4</c:v>
                </c:pt>
                <c:pt idx="4">
                  <c:v>91</c:v>
                </c:pt>
                <c:pt idx="5">
                  <c:v>31</c:v>
                </c:pt>
                <c:pt idx="6">
                  <c:v>60</c:v>
                </c:pt>
                <c:pt idx="7">
                  <c:v>84</c:v>
                </c:pt>
                <c:pt idx="8">
                  <c:v>256</c:v>
                </c:pt>
                <c:pt idx="11">
                  <c:v>67.599999999999994</c:v>
                </c:pt>
                <c:pt idx="12">
                  <c:v>198</c:v>
                </c:pt>
                <c:pt idx="13">
                  <c:v>229.8</c:v>
                </c:pt>
                <c:pt idx="17">
                  <c:v>16.670000000000002</c:v>
                </c:pt>
                <c:pt idx="18">
                  <c:v>15.39</c:v>
                </c:pt>
                <c:pt idx="19">
                  <c:v>15.85</c:v>
                </c:pt>
                <c:pt idx="20">
                  <c:v>50.13</c:v>
                </c:pt>
                <c:pt idx="21">
                  <c:v>46.3</c:v>
                </c:pt>
                <c:pt idx="22">
                  <c:v>57.1</c:v>
                </c:pt>
                <c:pt idx="23">
                  <c:v>76.5</c:v>
                </c:pt>
                <c:pt idx="24">
                  <c:v>968</c:v>
                </c:pt>
                <c:pt idx="25">
                  <c:v>493.9</c:v>
                </c:pt>
                <c:pt idx="26">
                  <c:v>13.5</c:v>
                </c:pt>
                <c:pt idx="27">
                  <c:v>446</c:v>
                </c:pt>
                <c:pt idx="28">
                  <c:v>588</c:v>
                </c:pt>
                <c:pt idx="29">
                  <c:v>12.62</c:v>
                </c:pt>
                <c:pt idx="30">
                  <c:v>545.4</c:v>
                </c:pt>
                <c:pt idx="32">
                  <c:v>365</c:v>
                </c:pt>
                <c:pt idx="33">
                  <c:v>600</c:v>
                </c:pt>
                <c:pt idx="34">
                  <c:v>450</c:v>
                </c:pt>
                <c:pt idx="35">
                  <c:v>701</c:v>
                </c:pt>
                <c:pt idx="36">
                  <c:v>19</c:v>
                </c:pt>
                <c:pt idx="37">
                  <c:v>5.07</c:v>
                </c:pt>
                <c:pt idx="38">
                  <c:v>672.5</c:v>
                </c:pt>
                <c:pt idx="39">
                  <c:v>654</c:v>
                </c:pt>
                <c:pt idx="40">
                  <c:v>365</c:v>
                </c:pt>
                <c:pt idx="41">
                  <c:v>143.6</c:v>
                </c:pt>
                <c:pt idx="43">
                  <c:v>18.3</c:v>
                </c:pt>
                <c:pt idx="44">
                  <c:v>283.5</c:v>
                </c:pt>
                <c:pt idx="46">
                  <c:v>18.399999999999999</c:v>
                </c:pt>
                <c:pt idx="47">
                  <c:v>216</c:v>
                </c:pt>
                <c:pt idx="48">
                  <c:v>164</c:v>
                </c:pt>
                <c:pt idx="49">
                  <c:v>206</c:v>
                </c:pt>
              </c:numCache>
            </c:numRef>
          </c:xVal>
          <c:yVal>
            <c:numRef>
              <c:f>DataforDL!$V$110:$V$159</c:f>
              <c:numCache>
                <c:formatCode>General</c:formatCode>
                <c:ptCount val="50"/>
                <c:pt idx="0">
                  <c:v>133.49212755102042</c:v>
                </c:pt>
                <c:pt idx="2">
                  <c:v>150.7457391304348</c:v>
                </c:pt>
                <c:pt idx="3">
                  <c:v>400.8633043478261</c:v>
                </c:pt>
                <c:pt idx="4">
                  <c:v>609.14962343096238</c:v>
                </c:pt>
                <c:pt idx="5">
                  <c:v>45.715669172932337</c:v>
                </c:pt>
                <c:pt idx="6">
                  <c:v>80.935849624060154</c:v>
                </c:pt>
                <c:pt idx="7">
                  <c:v>98.545939849624062</c:v>
                </c:pt>
                <c:pt idx="8">
                  <c:v>177.23746562499997</c:v>
                </c:pt>
                <c:pt idx="11">
                  <c:v>97.295986842105265</c:v>
                </c:pt>
                <c:pt idx="12">
                  <c:v>175.71302631578948</c:v>
                </c:pt>
                <c:pt idx="13">
                  <c:v>254.13006578947369</c:v>
                </c:pt>
                <c:pt idx="17">
                  <c:v>19.40453644110061</c:v>
                </c:pt>
                <c:pt idx="18">
                  <c:v>18.305737818260162</c:v>
                </c:pt>
                <c:pt idx="19">
                  <c:v>17.373531520867889</c:v>
                </c:pt>
                <c:pt idx="20">
                  <c:v>37.839063157894735</c:v>
                </c:pt>
                <c:pt idx="21">
                  <c:v>51.882278947368427</c:v>
                </c:pt>
                <c:pt idx="22">
                  <c:v>66.14154421052632</c:v>
                </c:pt>
                <c:pt idx="23">
                  <c:v>80.292784736842094</c:v>
                </c:pt>
                <c:pt idx="24">
                  <c:v>576.59467619047632</c:v>
                </c:pt>
                <c:pt idx="25">
                  <c:v>400.11104347826085</c:v>
                </c:pt>
                <c:pt idx="26">
                  <c:v>13.754873983622137</c:v>
                </c:pt>
                <c:pt idx="27">
                  <c:v>461.41381578947369</c:v>
                </c:pt>
                <c:pt idx="28">
                  <c:v>528.04859999999996</c:v>
                </c:pt>
                <c:pt idx="29">
                  <c:v>27.616311282841743</c:v>
                </c:pt>
                <c:pt idx="30">
                  <c:v>331.24370833333336</c:v>
                </c:pt>
                <c:pt idx="32">
                  <c:v>293.42820499999999</c:v>
                </c:pt>
                <c:pt idx="33">
                  <c:v>870.95102999999995</c:v>
                </c:pt>
                <c:pt idx="34">
                  <c:v>424.8060416666666</c:v>
                </c:pt>
                <c:pt idx="35">
                  <c:v>639.94190000000003</c:v>
                </c:pt>
                <c:pt idx="36">
                  <c:v>13.086018434341968</c:v>
                </c:pt>
                <c:pt idx="37">
                  <c:v>13.086018434341968</c:v>
                </c:pt>
                <c:pt idx="38">
                  <c:v>457.23467899999997</c:v>
                </c:pt>
                <c:pt idx="39">
                  <c:v>530.73758399999997</c:v>
                </c:pt>
                <c:pt idx="40">
                  <c:v>161.12297599999997</c:v>
                </c:pt>
                <c:pt idx="41">
                  <c:v>129.49992708333335</c:v>
                </c:pt>
                <c:pt idx="43">
                  <c:v>25.235651496312997</c:v>
                </c:pt>
                <c:pt idx="44">
                  <c:v>243.52902083333333</c:v>
                </c:pt>
                <c:pt idx="46">
                  <c:v>22.026763634254234</c:v>
                </c:pt>
                <c:pt idx="47">
                  <c:v>237.17033000000001</c:v>
                </c:pt>
                <c:pt idx="48">
                  <c:v>94.797710526315797</c:v>
                </c:pt>
                <c:pt idx="49">
                  <c:v>126.49875000000002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4-4739-B0B7-2E66409A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07775"/>
        <c:axId val="278307359"/>
      </c:scatterChart>
      <c:valAx>
        <c:axId val="278307775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307359"/>
        <c:crosses val="autoZero"/>
        <c:crossBetween val="midCat"/>
      </c:valAx>
      <c:valAx>
        <c:axId val="27830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30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100"/>
              <a:t>Pareto</a:t>
            </a:r>
            <a:r>
              <a:rPr lang="es-CO" sz="1100" baseline="0"/>
              <a:t> Chart of the Standardized Effects</a:t>
            </a:r>
          </a:p>
          <a:p>
            <a:pPr>
              <a:defRPr sz="1100"/>
            </a:pPr>
            <a:r>
              <a:rPr lang="es-CO" sz="1100" baseline="0"/>
              <a:t>(response is Stiffness, alpha = 0,005)</a:t>
            </a:r>
            <a:endParaRPr lang="es-CO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'ANOVA results'!$G$2:$G$4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AB</c:v>
                </c:pt>
              </c:strCache>
            </c:strRef>
          </c:cat>
          <c:val>
            <c:numRef>
              <c:f>'ANOVA results'!$H$2:$H$4</c:f>
              <c:numCache>
                <c:formatCode>General</c:formatCode>
                <c:ptCount val="3"/>
                <c:pt idx="0">
                  <c:v>20.066800000000001</c:v>
                </c:pt>
                <c:pt idx="1">
                  <c:v>4.4419300000000002</c:v>
                </c:pt>
                <c:pt idx="2">
                  <c:v>3.2632500000000002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7-42F2-8CF1-242281C3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2879616"/>
        <c:axId val="2012871712"/>
      </c:barChart>
      <c:lineChart>
        <c:grouping val="standard"/>
        <c:varyColors val="0"/>
        <c:ser>
          <c:idx val="1"/>
          <c:order val="1"/>
          <c:tx>
            <c:v>lim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760145695422391"/>
                  <c:y val="-8.458190637850711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47-42F2-8CF1-242281C34B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47-42F2-8CF1-242281C34B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47-42F2-8CF1-242281C34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'ANOVA results'!$I$2:$I$4</c:f>
              <c:numCache>
                <c:formatCode>General</c:formatCode>
                <c:ptCount val="3"/>
                <c:pt idx="0">
                  <c:v>2.2599999999999998</c:v>
                </c:pt>
                <c:pt idx="1">
                  <c:v>2.2599999999999998</c:v>
                </c:pt>
                <c:pt idx="2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47-42F2-8CF1-242281C3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79616"/>
        <c:axId val="2012871712"/>
      </c:lineChart>
      <c:catAx>
        <c:axId val="201287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2871712"/>
        <c:crosses val="autoZero"/>
        <c:auto val="1"/>
        <c:lblAlgn val="ctr"/>
        <c:lblOffset val="100"/>
        <c:noMultiLvlLbl val="0"/>
      </c:catAx>
      <c:valAx>
        <c:axId val="2012871712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/>
                  <a:t>Standardized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28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100"/>
              <a:t>Pareto</a:t>
            </a:r>
            <a:r>
              <a:rPr lang="es-CO" sz="1100" baseline="0"/>
              <a:t> Chart of the Standardized Effects</a:t>
            </a:r>
          </a:p>
          <a:p>
            <a:pPr>
              <a:defRPr sz="1100"/>
            </a:pPr>
            <a:r>
              <a:rPr lang="es-CO" sz="1100" baseline="0"/>
              <a:t>(response is Stiffness, alpha = 0,005)</a:t>
            </a:r>
            <a:endParaRPr lang="es-CO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'ANOVA results'!$G$2:$G$4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AB</c:v>
                </c:pt>
              </c:strCache>
            </c:strRef>
          </c:cat>
          <c:val>
            <c:numRef>
              <c:f>'ANOVA results'!$J$2:$J$4</c:f>
              <c:numCache>
                <c:formatCode>General</c:formatCode>
                <c:ptCount val="3"/>
                <c:pt idx="0">
                  <c:v>5.7198799999999999</c:v>
                </c:pt>
                <c:pt idx="1">
                  <c:v>6.4020099999999998</c:v>
                </c:pt>
                <c:pt idx="2">
                  <c:v>4.6853999999999996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B-449F-9632-D47C1C43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2879616"/>
        <c:axId val="20128717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760145695422391"/>
                  <c:y val="-8.458190637850711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EB-449F-9632-D47C1C434C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EB-449F-9632-D47C1C434C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EB-449F-9632-D47C1C434C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'ANOVA results'!$G$2:$G$4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AB</c:v>
                </c:pt>
              </c:strCache>
            </c:strRef>
          </c:cat>
          <c:val>
            <c:numRef>
              <c:f>'ANOVA results'!$K$2:$K$4</c:f>
              <c:numCache>
                <c:formatCode>General</c:formatCode>
                <c:ptCount val="3"/>
                <c:pt idx="0">
                  <c:v>2.306</c:v>
                </c:pt>
                <c:pt idx="1">
                  <c:v>2.306</c:v>
                </c:pt>
                <c:pt idx="2">
                  <c:v>2.306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B-449F-9632-D47C1C43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79616"/>
        <c:axId val="2012871712"/>
      </c:lineChart>
      <c:catAx>
        <c:axId val="201287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2871712"/>
        <c:crosses val="autoZero"/>
        <c:auto val="1"/>
        <c:lblAlgn val="ctr"/>
        <c:lblOffset val="100"/>
        <c:noMultiLvlLbl val="0"/>
      </c:catAx>
      <c:valAx>
        <c:axId val="201287171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/>
                  <a:t>Standardized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28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12.png"/><Relationship Id="rId7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318807</xdr:colOff>
      <xdr:row>12</xdr:row>
      <xdr:rowOff>108697</xdr:rowOff>
    </xdr:from>
    <xdr:to>
      <xdr:col>26</xdr:col>
      <xdr:colOff>460474</xdr:colOff>
      <xdr:row>16</xdr:row>
      <xdr:rowOff>108803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5F11C1-450A-438A-99F1-CD7F81945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16207" y="2385172"/>
          <a:ext cx="3382408" cy="762106"/>
        </a:xfrm>
        <a:prstGeom prst="rect">
          <a:avLst/>
        </a:prstGeom>
      </xdr:spPr>
    </xdr:pic>
    <xdr:clientData/>
  </xdr:twoCellAnchor>
  <xdr:twoCellAnchor editAs="oneCell">
    <xdr:from>
      <xdr:col>23</xdr:col>
      <xdr:colOff>421822</xdr:colOff>
      <xdr:row>16</xdr:row>
      <xdr:rowOff>149679</xdr:rowOff>
    </xdr:from>
    <xdr:to>
      <xdr:col>26</xdr:col>
      <xdr:colOff>58516</xdr:colOff>
      <xdr:row>21</xdr:row>
      <xdr:rowOff>168865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41081A8-B069-4813-9AB3-4DB453CFD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25358" y="3184072"/>
          <a:ext cx="2896004" cy="971686"/>
        </a:xfrm>
        <a:prstGeom prst="rect">
          <a:avLst/>
        </a:prstGeom>
      </xdr:spPr>
    </xdr:pic>
    <xdr:clientData/>
  </xdr:twoCellAnchor>
  <xdr:twoCellAnchor editAs="oneCell">
    <xdr:from>
      <xdr:col>23</xdr:col>
      <xdr:colOff>258536</xdr:colOff>
      <xdr:row>23</xdr:row>
      <xdr:rowOff>13608</xdr:rowOff>
    </xdr:from>
    <xdr:to>
      <xdr:col>26</xdr:col>
      <xdr:colOff>20</xdr:colOff>
      <xdr:row>27</xdr:row>
      <xdr:rowOff>137557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5774496-71D5-4BA5-BD8B-1CC09510C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62072" y="4381501"/>
          <a:ext cx="3000794" cy="885949"/>
        </a:xfrm>
        <a:prstGeom prst="rect">
          <a:avLst/>
        </a:prstGeom>
      </xdr:spPr>
    </xdr:pic>
    <xdr:clientData/>
  </xdr:twoCellAnchor>
  <xdr:twoCellAnchor editAs="oneCell">
    <xdr:from>
      <xdr:col>23</xdr:col>
      <xdr:colOff>324205</xdr:colOff>
      <xdr:row>28</xdr:row>
      <xdr:rowOff>13607</xdr:rowOff>
    </xdr:from>
    <xdr:to>
      <xdr:col>25</xdr:col>
      <xdr:colOff>677498</xdr:colOff>
      <xdr:row>32</xdr:row>
      <xdr:rowOff>147082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6C53E39-3827-40D4-803D-C9B957501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1727" y="5339324"/>
          <a:ext cx="2750864" cy="895475"/>
        </a:xfrm>
        <a:prstGeom prst="rect">
          <a:avLst/>
        </a:prstGeom>
      </xdr:spPr>
    </xdr:pic>
    <xdr:clientData/>
  </xdr:twoCellAnchor>
  <xdr:twoCellAnchor editAs="oneCell">
    <xdr:from>
      <xdr:col>23</xdr:col>
      <xdr:colOff>347869</xdr:colOff>
      <xdr:row>33</xdr:row>
      <xdr:rowOff>66261</xdr:rowOff>
    </xdr:from>
    <xdr:to>
      <xdr:col>27</xdr:col>
      <xdr:colOff>64792</xdr:colOff>
      <xdr:row>37</xdr:row>
      <xdr:rowOff>85420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320D8B6-96D3-4BA0-8676-2B8AFF642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25391" y="6344478"/>
          <a:ext cx="3791479" cy="781159"/>
        </a:xfrm>
        <a:prstGeom prst="rect">
          <a:avLst/>
        </a:prstGeom>
      </xdr:spPr>
    </xdr:pic>
    <xdr:clientData/>
  </xdr:twoCellAnchor>
  <xdr:twoCellAnchor editAs="oneCell">
    <xdr:from>
      <xdr:col>23</xdr:col>
      <xdr:colOff>526677</xdr:colOff>
      <xdr:row>39</xdr:row>
      <xdr:rowOff>100853</xdr:rowOff>
    </xdr:from>
    <xdr:to>
      <xdr:col>27</xdr:col>
      <xdr:colOff>151798</xdr:colOff>
      <xdr:row>44</xdr:row>
      <xdr:rowOff>72407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61E0F9-A65C-4D9A-B4DB-06876EE7D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50971" y="7138147"/>
          <a:ext cx="3715268" cy="924054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57</xdr:row>
      <xdr:rowOff>142875</xdr:rowOff>
    </xdr:from>
    <xdr:to>
      <xdr:col>17</xdr:col>
      <xdr:colOff>713167</xdr:colOff>
      <xdr:row>61</xdr:row>
      <xdr:rowOff>142981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C5E9FA5-21B4-46DF-AD32-C65435F80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11125200"/>
          <a:ext cx="3389692" cy="762106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561975</xdr:colOff>
      <xdr:row>62</xdr:row>
      <xdr:rowOff>123825</xdr:rowOff>
    </xdr:from>
    <xdr:to>
      <xdr:col>18</xdr:col>
      <xdr:colOff>427137</xdr:colOff>
      <xdr:row>67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0EE124-E1C6-4E75-874E-3A1197DBF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15575" y="12058650"/>
          <a:ext cx="3951387" cy="85725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68</xdr:row>
      <xdr:rowOff>114300</xdr:rowOff>
    </xdr:from>
    <xdr:to>
      <xdr:col>16</xdr:col>
      <xdr:colOff>476546</xdr:colOff>
      <xdr:row>72</xdr:row>
      <xdr:rowOff>38194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827116-2C6B-433A-80E6-F913C1F1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15600" y="13001625"/>
          <a:ext cx="2124371" cy="676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96</xdr:row>
      <xdr:rowOff>66675</xdr:rowOff>
    </xdr:from>
    <xdr:to>
      <xdr:col>8</xdr:col>
      <xdr:colOff>1153744</xdr:colOff>
      <xdr:row>105</xdr:row>
      <xdr:rowOff>114558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C1A4D5-4AB0-4E86-A3D4-049571416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9059525"/>
          <a:ext cx="8735644" cy="184810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105</xdr:row>
      <xdr:rowOff>57150</xdr:rowOff>
    </xdr:from>
    <xdr:to>
      <xdr:col>8</xdr:col>
      <xdr:colOff>1106124</xdr:colOff>
      <xdr:row>122</xdr:row>
      <xdr:rowOff>67151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BE8863-C1EA-4DF8-BF20-0547AA489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20850225"/>
          <a:ext cx="8773749" cy="34104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212913</xdr:colOff>
      <xdr:row>42</xdr:row>
      <xdr:rowOff>78442</xdr:rowOff>
    </xdr:from>
    <xdr:to>
      <xdr:col>16</xdr:col>
      <xdr:colOff>511384</xdr:colOff>
      <xdr:row>52</xdr:row>
      <xdr:rowOff>133609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30474C-BA05-4DE9-926F-C48A263BD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1531" y="8281148"/>
          <a:ext cx="2819794" cy="1848108"/>
        </a:xfrm>
        <a:prstGeom prst="rect">
          <a:avLst/>
        </a:prstGeom>
      </xdr:spPr>
    </xdr:pic>
    <xdr:clientData/>
  </xdr:twoCellAnchor>
  <xdr:twoCellAnchor>
    <xdr:from>
      <xdr:col>28</xdr:col>
      <xdr:colOff>84043</xdr:colOff>
      <xdr:row>71</xdr:row>
      <xdr:rowOff>89964</xdr:rowOff>
    </xdr:from>
    <xdr:to>
      <xdr:col>34</xdr:col>
      <xdr:colOff>190500</xdr:colOff>
      <xdr:row>93</xdr:row>
      <xdr:rowOff>122464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D4F102-D9CD-4543-A0AB-346066CA4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672353</xdr:colOff>
      <xdr:row>54</xdr:row>
      <xdr:rowOff>201707</xdr:rowOff>
    </xdr:from>
    <xdr:to>
      <xdr:col>16</xdr:col>
      <xdr:colOff>437349</xdr:colOff>
      <xdr:row>56</xdr:row>
      <xdr:rowOff>128934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B58ECA-6A87-4F1E-BB74-E21FBBFEF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0971" y="10555942"/>
          <a:ext cx="2286319" cy="476316"/>
        </a:xfrm>
        <a:prstGeom prst="rect">
          <a:avLst/>
        </a:prstGeom>
      </xdr:spPr>
    </xdr:pic>
    <xdr:clientData/>
  </xdr:twoCellAnchor>
  <xdr:twoCellAnchor editAs="oneCell">
    <xdr:from>
      <xdr:col>13</xdr:col>
      <xdr:colOff>750794</xdr:colOff>
      <xdr:row>51</xdr:row>
      <xdr:rowOff>123265</xdr:rowOff>
    </xdr:from>
    <xdr:to>
      <xdr:col>16</xdr:col>
      <xdr:colOff>401474</xdr:colOff>
      <xdr:row>54</xdr:row>
      <xdr:rowOff>166489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D8635F-EA6C-43F3-A250-7DE22B773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9412" y="9939618"/>
          <a:ext cx="2172003" cy="581106"/>
        </a:xfrm>
        <a:prstGeom prst="rect">
          <a:avLst/>
        </a:prstGeom>
      </xdr:spPr>
    </xdr:pic>
    <xdr:clientData/>
  </xdr:twoCellAnchor>
  <xdr:twoCellAnchor editAs="oneCell">
    <xdr:from>
      <xdr:col>13</xdr:col>
      <xdr:colOff>124064</xdr:colOff>
      <xdr:row>104</xdr:row>
      <xdr:rowOff>11208</xdr:rowOff>
    </xdr:from>
    <xdr:to>
      <xdr:col>17</xdr:col>
      <xdr:colOff>554579</xdr:colOff>
      <xdr:row>110</xdr:row>
      <xdr:rowOff>113428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ADB475B-4748-44C3-979E-53169722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03493" y="19741565"/>
          <a:ext cx="3805086" cy="119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340177</xdr:colOff>
      <xdr:row>72</xdr:row>
      <xdr:rowOff>54428</xdr:rowOff>
    </xdr:from>
    <xdr:to>
      <xdr:col>16</xdr:col>
      <xdr:colOff>352424</xdr:colOff>
      <xdr:row>78</xdr:row>
      <xdr:rowOff>35378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79A432F-0CD1-4451-A38F-5126A3396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19606" y="13960928"/>
          <a:ext cx="2543175" cy="1123950"/>
        </a:xfrm>
        <a:prstGeom prst="rect">
          <a:avLst/>
        </a:prstGeom>
      </xdr:spPr>
    </xdr:pic>
    <xdr:clientData/>
  </xdr:twoCellAnchor>
  <xdr:twoCellAnchor>
    <xdr:from>
      <xdr:col>35</xdr:col>
      <xdr:colOff>14967</xdr:colOff>
      <xdr:row>103</xdr:row>
      <xdr:rowOff>103413</xdr:rowOff>
    </xdr:from>
    <xdr:to>
      <xdr:col>40</xdr:col>
      <xdr:colOff>368753</xdr:colOff>
      <xdr:row>119</xdr:row>
      <xdr:rowOff>16327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FD9D75-F75B-4B14-BAE1-5245EC35F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639536</xdr:colOff>
      <xdr:row>102</xdr:row>
      <xdr:rowOff>85645</xdr:rowOff>
    </xdr:from>
    <xdr:to>
      <xdr:col>32</xdr:col>
      <xdr:colOff>712374</xdr:colOff>
      <xdr:row>123</xdr:row>
      <xdr:rowOff>54428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F5BABA-7F9C-443E-88D0-D4A64DEF2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186419</xdr:colOff>
      <xdr:row>91</xdr:row>
      <xdr:rowOff>176893</xdr:rowOff>
    </xdr:from>
    <xdr:to>
      <xdr:col>37</xdr:col>
      <xdr:colOff>340180</xdr:colOff>
      <xdr:row>107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87DC938-20F2-4C8C-B741-6EEEB82A5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</xdr:col>
      <xdr:colOff>138792</xdr:colOff>
      <xdr:row>54</xdr:row>
      <xdr:rowOff>97971</xdr:rowOff>
    </xdr:from>
    <xdr:ext cx="174278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4A8837F-645B-4EB5-8235-FAA63A016B17}"/>
                </a:ext>
              </a:extLst>
            </xdr:cNvPr>
            <xdr:cNvSpPr txBox="1"/>
          </xdr:nvSpPr>
          <xdr:spPr>
            <a:xfrm>
              <a:off x="329292" y="10461171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4A8837F-645B-4EB5-8235-FAA63A016B17}"/>
                </a:ext>
              </a:extLst>
            </xdr:cNvPr>
            <xdr:cNvSpPr txBox="1"/>
          </xdr:nvSpPr>
          <xdr:spPr>
            <a:xfrm>
              <a:off x="329292" y="10461171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𝐸_𝑓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46264</xdr:colOff>
      <xdr:row>54</xdr:row>
      <xdr:rowOff>87085</xdr:rowOff>
    </xdr:from>
    <xdr:ext cx="162160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B363E92-C1E8-4223-AD2D-E78DA42D62F0}"/>
                </a:ext>
              </a:extLst>
            </xdr:cNvPr>
            <xdr:cNvSpPr txBox="1"/>
          </xdr:nvSpPr>
          <xdr:spPr>
            <a:xfrm>
              <a:off x="1074964" y="10450285"/>
              <a:ext cx="162160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B363E92-C1E8-4223-AD2D-E78DA42D62F0}"/>
                </a:ext>
              </a:extLst>
            </xdr:cNvPr>
            <xdr:cNvSpPr txBox="1"/>
          </xdr:nvSpPr>
          <xdr:spPr>
            <a:xfrm>
              <a:off x="1074964" y="10450285"/>
              <a:ext cx="162160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𝑆_𝑓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291193</xdr:colOff>
      <xdr:row>54</xdr:row>
      <xdr:rowOff>81643</xdr:rowOff>
    </xdr:from>
    <xdr:ext cx="163250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8DCA9C2-09FC-4078-BE8A-B9F62A9ABC1C}"/>
                </a:ext>
              </a:extLst>
            </xdr:cNvPr>
            <xdr:cNvSpPr txBox="1"/>
          </xdr:nvSpPr>
          <xdr:spPr>
            <a:xfrm>
              <a:off x="1994807" y="10444843"/>
              <a:ext cx="163250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8DCA9C2-09FC-4078-BE8A-B9F62A9ABC1C}"/>
                </a:ext>
              </a:extLst>
            </xdr:cNvPr>
            <xdr:cNvSpPr txBox="1"/>
          </xdr:nvSpPr>
          <xdr:spPr>
            <a:xfrm>
              <a:off x="1994807" y="10444843"/>
              <a:ext cx="163250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𝑉_𝑓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62592</xdr:colOff>
      <xdr:row>54</xdr:row>
      <xdr:rowOff>70757</xdr:rowOff>
    </xdr:from>
    <xdr:ext cx="2162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10C5FED-F85C-4A07-B91B-ACFFA437137D}"/>
                </a:ext>
              </a:extLst>
            </xdr:cNvPr>
            <xdr:cNvSpPr txBox="1"/>
          </xdr:nvSpPr>
          <xdr:spPr>
            <a:xfrm>
              <a:off x="2473778" y="10433957"/>
              <a:ext cx="2162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10C5FED-F85C-4A07-B91B-ACFFA437137D}"/>
                </a:ext>
              </a:extLst>
            </xdr:cNvPr>
            <xdr:cNvSpPr txBox="1"/>
          </xdr:nvSpPr>
          <xdr:spPr>
            <a:xfrm>
              <a:off x="2473778" y="10433957"/>
              <a:ext cx="2162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𝐸_𝑚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62593</xdr:colOff>
      <xdr:row>54</xdr:row>
      <xdr:rowOff>97970</xdr:rowOff>
    </xdr:from>
    <xdr:ext cx="20415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2F2D082-7A57-43ED-B345-E3D0642B6964}"/>
                </a:ext>
              </a:extLst>
            </xdr:cNvPr>
            <xdr:cNvSpPr txBox="1"/>
          </xdr:nvSpPr>
          <xdr:spPr>
            <a:xfrm>
              <a:off x="3208564" y="10461170"/>
              <a:ext cx="204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2F2D082-7A57-43ED-B345-E3D0642B6964}"/>
                </a:ext>
              </a:extLst>
            </xdr:cNvPr>
            <xdr:cNvSpPr txBox="1"/>
          </xdr:nvSpPr>
          <xdr:spPr>
            <a:xfrm>
              <a:off x="3208564" y="10461170"/>
              <a:ext cx="204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𝑆_𝑚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242206</xdr:colOff>
      <xdr:row>54</xdr:row>
      <xdr:rowOff>70756</xdr:rowOff>
    </xdr:from>
    <xdr:ext cx="161711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A8259BA-FB5B-49E2-A978-4A2474B452D0}"/>
                </a:ext>
              </a:extLst>
            </xdr:cNvPr>
            <xdr:cNvSpPr txBox="1"/>
          </xdr:nvSpPr>
          <xdr:spPr>
            <a:xfrm>
              <a:off x="4139292" y="10433956"/>
              <a:ext cx="16171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A8259BA-FB5B-49E2-A978-4A2474B452D0}"/>
                </a:ext>
              </a:extLst>
            </xdr:cNvPr>
            <xdr:cNvSpPr txBox="1"/>
          </xdr:nvSpPr>
          <xdr:spPr>
            <a:xfrm>
              <a:off x="4139292" y="10433956"/>
              <a:ext cx="16171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ν</a:t>
              </a:r>
              <a:r>
                <a:rPr lang="es-CO" sz="1100" b="0" i="0">
                  <a:latin typeface="Cambria Math" panose="02040503050406030204" pitchFamily="18" charset="0"/>
                </a:rPr>
                <a:t>_𝑓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318406</xdr:colOff>
      <xdr:row>54</xdr:row>
      <xdr:rowOff>76199</xdr:rowOff>
    </xdr:from>
    <xdr:ext cx="2037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C164DF7-3D95-4797-866A-1997D2FAA930}"/>
                </a:ext>
              </a:extLst>
            </xdr:cNvPr>
            <xdr:cNvSpPr txBox="1"/>
          </xdr:nvSpPr>
          <xdr:spPr>
            <a:xfrm>
              <a:off x="4814206" y="10439399"/>
              <a:ext cx="2037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ν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C164DF7-3D95-4797-866A-1997D2FAA930}"/>
                </a:ext>
              </a:extLst>
            </xdr:cNvPr>
            <xdr:cNvSpPr txBox="1"/>
          </xdr:nvSpPr>
          <xdr:spPr>
            <a:xfrm>
              <a:off x="4814206" y="10439399"/>
              <a:ext cx="2037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𝑚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819150</xdr:colOff>
      <xdr:row>55</xdr:row>
      <xdr:rowOff>133350</xdr:rowOff>
    </xdr:from>
    <xdr:to>
      <xdr:col>8</xdr:col>
      <xdr:colOff>798892</xdr:colOff>
      <xdr:row>59</xdr:row>
      <xdr:rowOff>171556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A7C293-67E5-4B57-ABBB-CA5A5EBED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590675"/>
          <a:ext cx="3389692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60</xdr:row>
      <xdr:rowOff>57150</xdr:rowOff>
    </xdr:from>
    <xdr:to>
      <xdr:col>8</xdr:col>
      <xdr:colOff>798612</xdr:colOff>
      <xdr:row>65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1ABF10-279A-4ED1-AE35-AD315EDB7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2419350"/>
          <a:ext cx="3951387" cy="857250"/>
        </a:xfrm>
        <a:prstGeom prst="rect">
          <a:avLst/>
        </a:prstGeom>
      </xdr:spPr>
    </xdr:pic>
    <xdr:clientData/>
  </xdr:twoCellAnchor>
  <xdr:twoCellAnchor editAs="oneCell">
    <xdr:from>
      <xdr:col>5</xdr:col>
      <xdr:colOff>828675</xdr:colOff>
      <xdr:row>66</xdr:row>
      <xdr:rowOff>85725</xdr:rowOff>
    </xdr:from>
    <xdr:to>
      <xdr:col>8</xdr:col>
      <xdr:colOff>438446</xdr:colOff>
      <xdr:row>70</xdr:row>
      <xdr:rowOff>38194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E27D50-83F9-4468-A685-4E934F98C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533775"/>
          <a:ext cx="2124371" cy="676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3</xdr:row>
      <xdr:rowOff>76200</xdr:rowOff>
    </xdr:from>
    <xdr:to>
      <xdr:col>11</xdr:col>
      <xdr:colOff>781679</xdr:colOff>
      <xdr:row>17</xdr:row>
      <xdr:rowOff>95606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675E59-BF28-4C24-92C3-FCE829C82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619125"/>
          <a:ext cx="4505954" cy="25530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423863</xdr:colOff>
      <xdr:row>11</xdr:row>
      <xdr:rowOff>85725</xdr:rowOff>
    </xdr:from>
    <xdr:to>
      <xdr:col>7</xdr:col>
      <xdr:colOff>790575</xdr:colOff>
      <xdr:row>26</xdr:row>
      <xdr:rowOff>104774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3E50A88-C2D0-40A8-82E7-FADB2DAEAC4C}"/>
            </a:ext>
          </a:extLst>
        </xdr:cNvPr>
        <xdr:cNvGrpSpPr/>
      </xdr:nvGrpSpPr>
      <xdr:grpSpPr>
        <a:xfrm>
          <a:off x="2938463" y="2114550"/>
          <a:ext cx="3719512" cy="2733674"/>
          <a:chOff x="6348413" y="1219200"/>
          <a:chExt cx="3719512" cy="2733674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34AA84B-F82D-4304-804A-8A1BC04A1B50}"/>
              </a:ext>
            </a:extLst>
          </xdr:cNvPr>
          <xdr:cNvGraphicFramePr/>
        </xdr:nvGraphicFramePr>
        <xdr:xfrm>
          <a:off x="6348413" y="1219200"/>
          <a:ext cx="3719512" cy="2733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C0C74C77-91B4-46C6-8B50-D4D9234C37C9}"/>
              </a:ext>
            </a:extLst>
          </xdr:cNvPr>
          <xdr:cNvSpPr txBox="1"/>
        </xdr:nvSpPr>
        <xdr:spPr>
          <a:xfrm>
            <a:off x="8296274" y="1943101"/>
            <a:ext cx="1619251" cy="6762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Facto</a:t>
            </a:r>
            <a:r>
              <a:rPr lang="es-CO" sz="1100" baseline="0"/>
              <a:t>r       Name</a:t>
            </a:r>
            <a:endParaRPr lang="es-CO" sz="1100"/>
          </a:p>
          <a:p>
            <a:r>
              <a:rPr lang="es-CO" sz="1100"/>
              <a:t>A                Angle</a:t>
            </a:r>
          </a:p>
          <a:p>
            <a:r>
              <a:rPr lang="es-CO" sz="1100"/>
              <a:t>B                 Fiber content</a:t>
            </a:r>
          </a:p>
        </xdr:txBody>
      </xdr:sp>
    </xdr:grpSp>
    <xdr:clientData/>
  </xdr:twoCellAnchor>
  <xdr:twoCellAnchor>
    <xdr:from>
      <xdr:col>13</xdr:col>
      <xdr:colOff>200026</xdr:colOff>
      <xdr:row>3</xdr:row>
      <xdr:rowOff>123826</xdr:rowOff>
    </xdr:from>
    <xdr:to>
      <xdr:col>18</xdr:col>
      <xdr:colOff>47625</xdr:colOff>
      <xdr:row>19</xdr:row>
      <xdr:rowOff>95250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8FD7F1B-6C3B-4DAA-A13A-D6E903D9C335}"/>
            </a:ext>
          </a:extLst>
        </xdr:cNvPr>
        <xdr:cNvGrpSpPr/>
      </xdr:nvGrpSpPr>
      <xdr:grpSpPr>
        <a:xfrm>
          <a:off x="11096626" y="666751"/>
          <a:ext cx="4038599" cy="2905124"/>
          <a:chOff x="5655030" y="228601"/>
          <a:chExt cx="3960458" cy="2729554"/>
        </a:xfrm>
      </xdr:grpSpPr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EA70592B-45BF-40AC-93F3-62766C24DC3B}"/>
              </a:ext>
            </a:extLst>
          </xdr:cNvPr>
          <xdr:cNvGraphicFramePr/>
        </xdr:nvGraphicFramePr>
        <xdr:xfrm>
          <a:off x="5655030" y="228601"/>
          <a:ext cx="3960458" cy="27295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7779BE2-E70C-4E2F-9873-4255026DD090}"/>
              </a:ext>
            </a:extLst>
          </xdr:cNvPr>
          <xdr:cNvSpPr txBox="1"/>
        </xdr:nvSpPr>
        <xdr:spPr>
          <a:xfrm>
            <a:off x="8086725" y="676276"/>
            <a:ext cx="1509713" cy="5815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Facto</a:t>
            </a:r>
            <a:r>
              <a:rPr lang="es-CO" sz="1100" baseline="0"/>
              <a:t>r     Name</a:t>
            </a:r>
            <a:endParaRPr lang="es-CO" sz="1100"/>
          </a:p>
          <a:p>
            <a:r>
              <a:rPr lang="es-CO" sz="1100"/>
              <a:t>A              Angle</a:t>
            </a:r>
          </a:p>
          <a:p>
            <a:r>
              <a:rPr lang="es-CO" sz="1100"/>
              <a:t>B              Fiber content</a:t>
            </a:r>
          </a:p>
        </xdr:txBody>
      </xdr:sp>
    </xdr:grpSp>
    <xdr:clientData/>
  </xdr:twoCellAnchor>
  <xdr:twoCellAnchor editAs="oneCell">
    <xdr:from>
      <xdr:col>3</xdr:col>
      <xdr:colOff>0</xdr:colOff>
      <xdr:row>26</xdr:row>
      <xdr:rowOff>0</xdr:rowOff>
    </xdr:from>
    <xdr:to>
      <xdr:col>5</xdr:col>
      <xdr:colOff>594905</xdr:colOff>
      <xdr:row>34</xdr:row>
      <xdr:rowOff>106317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FFEA5B4-BC69-49EC-A1D2-3F97D09F05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0929" y="4640036"/>
          <a:ext cx="2282190" cy="1521460"/>
        </a:xfrm>
        <a:prstGeom prst="rect">
          <a:avLst/>
        </a:prstGeom>
      </xdr:spPr>
    </xdr:pic>
    <xdr:clientData/>
  </xdr:twoCellAnchor>
  <xdr:twoCellAnchor editAs="oneCell">
    <xdr:from>
      <xdr:col>3</xdr:col>
      <xdr:colOff>6568</xdr:colOff>
      <xdr:row>35</xdr:row>
      <xdr:rowOff>111672</xdr:rowOff>
    </xdr:from>
    <xdr:to>
      <xdr:col>5</xdr:col>
      <xdr:colOff>468038</xdr:colOff>
      <xdr:row>43</xdr:row>
      <xdr:rowOff>68974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B562F18-8E83-46F2-BCD2-D298465C7CFC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9051" y="6582103"/>
          <a:ext cx="2143125" cy="1428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314F7-A4C2-427A-98E2-66C4022A55D5}" name="Tabla1" displayName="Tabla1" ref="A1:L51" totalsRowShown="0" headerRowDxfId="16" dataDxfId="14" headerRowBorderDxfId="15" tableBorderDxfId="13" totalsRowBorderDxfId="12">
  <autoFilter ref="A1:L51" xr:uid="{922314F7-A4C2-427A-98E2-66C4022A55D5}">
    <filterColumn colId="5">
      <filters>
        <filter val="Carbono"/>
      </filters>
    </filterColumn>
  </autoFilter>
  <tableColumns count="12">
    <tableColumn id="1" xr3:uid="{E7AD2B7D-3B84-4DBB-848C-D5C289D4F257}" name="E_f  [GPa]" dataDxfId="11"/>
    <tableColumn id="2" xr3:uid="{4BDCCD05-BA80-4B72-AB71-E7F19E8550D0}" name="S_f [MPa]" dataDxfId="10"/>
    <tableColumn id="3" xr3:uid="{9E0A82FE-1FE6-482B-B470-2FF45FA9BC3D}" name="V_f" dataDxfId="9"/>
    <tableColumn id="4" xr3:uid="{76D9847A-A066-4921-B687-0FF892893F4C}" name="E_m [GPa]" dataDxfId="8"/>
    <tableColumn id="5" xr3:uid="{07AF10B3-B556-43D6-982C-8F2A6F0A7AA9}" name="S_m [MPa]" dataDxfId="7"/>
    <tableColumn id="6" xr3:uid="{A24A7531-70B7-434B-BEEA-4B846E033E99}" name="nu_f" dataDxfId="6"/>
    <tableColumn id="7" xr3:uid="{6BACD37D-6A81-4A7D-943D-371A58329D29}" name="nu_m" dataDxfId="5"/>
    <tableColumn id="8" xr3:uid="{09E2CAB7-D0BA-4195-AC08-B8A980785DC6}" name="PrintDir" dataDxfId="4"/>
    <tableColumn id="9" xr3:uid="{BC172694-107E-45BD-B341-095DFE1BB6C0}" name="Fiber angle [°]" dataDxfId="3"/>
    <tableColumn id="10" xr3:uid="{A35A5D5E-F713-43DD-9B7F-954BF54DC390}" name="Stifness_out [GPa]" dataDxfId="2"/>
    <tableColumn id="11" xr3:uid="{A6AF8BB8-B2DA-4695-ACA4-D06390CB7477}" name="Strength_out [MPa]" dataDxfId="1"/>
    <tableColumn id="12" xr3:uid="{56FF431B-807C-4F04-AE42-088532A65F65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addma.2018.04.039" TargetMode="External"/><Relationship Id="rId3" Type="http://schemas.openxmlformats.org/officeDocument/2006/relationships/hyperlink" Target="https://doi.org/10.1016/j.compstruct.2016.07.018" TargetMode="External"/><Relationship Id="rId7" Type="http://schemas.openxmlformats.org/officeDocument/2006/relationships/hyperlink" Target="https://doi.org/10.1007/s40430-019-1630-1" TargetMode="External"/><Relationship Id="rId2" Type="http://schemas.openxmlformats.org/officeDocument/2006/relationships/hyperlink" Target="http://dx.doi.org/10.1016/j.jmatprotec.2016.07.025" TargetMode="External"/><Relationship Id="rId1" Type="http://schemas.openxmlformats.org/officeDocument/2006/relationships/hyperlink" Target="http://dx.doi.org/10.4236/ojcm.2016.61003" TargetMode="External"/><Relationship Id="rId6" Type="http://schemas.openxmlformats.org/officeDocument/2006/relationships/hyperlink" Target="https://doi.org/10.1007/s40430-019-1630-1" TargetMode="External"/><Relationship Id="rId5" Type="http://schemas.openxmlformats.org/officeDocument/2006/relationships/hyperlink" Target="https://doi.org/10.1016/j.compstruct.2016.07.018" TargetMode="External"/><Relationship Id="rId4" Type="http://schemas.openxmlformats.org/officeDocument/2006/relationships/hyperlink" Target="https://doi.org/10.1016/j.jclepro.2016.11.139" TargetMode="External"/><Relationship Id="rId9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7F87-9B4E-44E4-84BE-14F9162E4D5B}">
  <dimension ref="B2:X175"/>
  <sheetViews>
    <sheetView topLeftCell="J1" zoomScale="85" zoomScaleNormal="85" workbookViewId="0">
      <selection activeCell="J102" sqref="J102"/>
    </sheetView>
  </sheetViews>
  <sheetFormatPr baseColWidth="10" defaultRowHeight="14.25"/>
  <cols>
    <col min="1" max="1" width="5.75" customWidth="1"/>
    <col min="2" max="2" width="11.75" style="78" customWidth="1"/>
    <col min="3" max="3" width="11" style="78"/>
    <col min="4" max="4" width="13.25" style="78" customWidth="1"/>
    <col min="5" max="5" width="13" style="78" bestFit="1" customWidth="1"/>
    <col min="6" max="6" width="9.125" style="78" customWidth="1"/>
    <col min="7" max="7" width="13.375" style="78" bestFit="1" customWidth="1"/>
    <col min="8" max="9" width="13" style="78" bestFit="1" customWidth="1"/>
    <col min="10" max="10" width="15" style="78" bestFit="1" customWidth="1"/>
    <col min="13" max="14" width="11" customWidth="1"/>
    <col min="16" max="17" width="11" customWidth="1"/>
    <col min="23" max="23" width="0" hidden="1" customWidth="1"/>
  </cols>
  <sheetData>
    <row r="2" spans="2:10" ht="48" customHeight="1">
      <c r="B2" s="116" t="s">
        <v>359</v>
      </c>
      <c r="C2" s="134" t="s">
        <v>384</v>
      </c>
      <c r="D2" s="133" t="s">
        <v>380</v>
      </c>
      <c r="E2" s="133" t="s">
        <v>381</v>
      </c>
      <c r="F2" s="134" t="s">
        <v>358</v>
      </c>
      <c r="G2" s="133" t="s">
        <v>382</v>
      </c>
      <c r="H2" s="133" t="s">
        <v>383</v>
      </c>
      <c r="I2" s="133" t="s">
        <v>356</v>
      </c>
    </row>
    <row r="3" spans="2:10">
      <c r="B3" s="116" t="s">
        <v>367</v>
      </c>
      <c r="C3" s="144">
        <v>3.7499999999999999E-2</v>
      </c>
      <c r="D3" s="138">
        <v>8.5976250000000007</v>
      </c>
      <c r="E3" s="138">
        <v>7.2320000000000002</v>
      </c>
      <c r="F3" s="142">
        <f>(D3-E3)/D3</f>
        <v>0.15883746965004875</v>
      </c>
      <c r="G3" s="76">
        <v>0.50351000000000001</v>
      </c>
      <c r="H3" s="138">
        <v>1.7656182738758199</v>
      </c>
      <c r="I3" s="76" t="s">
        <v>357</v>
      </c>
      <c r="J3" s="78">
        <f>(G3-H3)/G3</f>
        <v>-2.5066200748263587</v>
      </c>
    </row>
    <row r="4" spans="2:10">
      <c r="B4" s="116" t="s">
        <v>367</v>
      </c>
      <c r="C4" s="144">
        <v>7.4999999999999997E-2</v>
      </c>
      <c r="D4" s="138">
        <v>15.66525</v>
      </c>
      <c r="E4" s="138">
        <v>15.204000000000001</v>
      </c>
      <c r="F4" s="142">
        <f t="shared" ref="F4:F38" si="0">(D4-E4)/D4</f>
        <v>2.9444151864796268E-2</v>
      </c>
      <c r="G4" s="76">
        <v>0.72729999999999995</v>
      </c>
      <c r="H4" s="138">
        <v>1.8365055223095601</v>
      </c>
      <c r="I4" s="76" t="s">
        <v>357</v>
      </c>
      <c r="J4" s="78">
        <f t="shared" ref="J4:J35" si="1">(G4-H4)/G4</f>
        <v>-1.5251004019105738</v>
      </c>
    </row>
    <row r="5" spans="2:10">
      <c r="B5" s="116" t="s">
        <v>367</v>
      </c>
      <c r="C5" s="144">
        <v>0.1125</v>
      </c>
      <c r="D5" s="138">
        <v>22.732875</v>
      </c>
      <c r="E5" s="138">
        <v>21.896000000000001</v>
      </c>
      <c r="F5" s="142">
        <f t="shared" si="0"/>
        <v>3.6813425490616523E-2</v>
      </c>
      <c r="G5" s="76">
        <v>0.99426000000000003</v>
      </c>
      <c r="H5" s="138">
        <v>1.91332291766936</v>
      </c>
      <c r="I5" s="76" t="s">
        <v>357</v>
      </c>
      <c r="J5" s="78">
        <f t="shared" si="1"/>
        <v>-0.92436879455007737</v>
      </c>
    </row>
    <row r="6" spans="2:10">
      <c r="B6" s="116" t="s">
        <v>411</v>
      </c>
      <c r="C6" s="144">
        <v>2.5999999999999999E-2</v>
      </c>
      <c r="D6" s="138">
        <v>6.8559999999999999</v>
      </c>
      <c r="E6" s="138">
        <v>4.8899999999999997</v>
      </c>
      <c r="F6" s="142">
        <f t="shared" si="0"/>
        <v>0.28675612602100353</v>
      </c>
      <c r="G6" s="76">
        <v>1.74</v>
      </c>
      <c r="H6" s="138" t="s">
        <v>167</v>
      </c>
      <c r="I6" s="76" t="s">
        <v>357</v>
      </c>
    </row>
    <row r="7" spans="2:10">
      <c r="B7" s="116" t="s">
        <v>411</v>
      </c>
      <c r="C7" s="144">
        <v>3.9E-2</v>
      </c>
      <c r="D7" s="138">
        <v>9.4339999999999993</v>
      </c>
      <c r="E7" s="138">
        <v>7.74</v>
      </c>
      <c r="F7" s="142">
        <f t="shared" si="0"/>
        <v>0.17956328174687292</v>
      </c>
      <c r="G7" s="76">
        <v>1.77</v>
      </c>
      <c r="H7" s="138" t="s">
        <v>167</v>
      </c>
      <c r="I7" s="76" t="s">
        <v>357</v>
      </c>
    </row>
    <row r="8" spans="2:10">
      <c r="B8" s="116" t="s">
        <v>411</v>
      </c>
      <c r="C8" s="144">
        <v>5.2200000000000003E-2</v>
      </c>
      <c r="D8" s="138">
        <v>12.05</v>
      </c>
      <c r="E8" s="138">
        <v>7.86</v>
      </c>
      <c r="F8" s="142">
        <f t="shared" si="0"/>
        <v>0.34771784232365144</v>
      </c>
      <c r="G8" s="76">
        <v>1.79</v>
      </c>
      <c r="H8" s="138" t="s">
        <v>167</v>
      </c>
      <c r="I8" s="76" t="s">
        <v>357</v>
      </c>
    </row>
    <row r="9" spans="2:10">
      <c r="B9" s="116" t="s">
        <v>411</v>
      </c>
      <c r="C9" s="144">
        <v>6.5299999999999997E-2</v>
      </c>
      <c r="D9" s="138">
        <v>14.65</v>
      </c>
      <c r="E9" s="138">
        <v>13.26</v>
      </c>
      <c r="F9" s="142">
        <f t="shared" si="0"/>
        <v>9.4880546075085365E-2</v>
      </c>
      <c r="G9" s="76">
        <v>1.82</v>
      </c>
      <c r="H9" s="138" t="s">
        <v>167</v>
      </c>
      <c r="I9" s="76" t="s">
        <v>357</v>
      </c>
    </row>
    <row r="10" spans="2:10" ht="15">
      <c r="B10" s="116" t="s">
        <v>361</v>
      </c>
      <c r="C10" s="146">
        <v>6.6000000000000003E-2</v>
      </c>
      <c r="D10" s="138">
        <v>22.44</v>
      </c>
      <c r="E10" s="138">
        <v>19.5</v>
      </c>
      <c r="F10" s="142">
        <f t="shared" si="0"/>
        <v>0.13101604278074871</v>
      </c>
      <c r="G10" s="76">
        <v>3.48</v>
      </c>
      <c r="H10" s="138" t="s">
        <v>167</v>
      </c>
      <c r="I10" s="116" t="s">
        <v>363</v>
      </c>
    </row>
    <row r="11" spans="2:10" ht="15">
      <c r="B11" s="135" t="s">
        <v>364</v>
      </c>
      <c r="C11" s="146">
        <v>6.0999999999999999E-2</v>
      </c>
      <c r="D11" s="138">
        <v>4.72</v>
      </c>
      <c r="E11" s="138">
        <v>5.1100000000000003</v>
      </c>
      <c r="F11" s="142">
        <f t="shared" si="0"/>
        <v>-8.2627118644067923E-2</v>
      </c>
      <c r="G11" s="76">
        <v>3.43</v>
      </c>
      <c r="H11" s="138" t="s">
        <v>167</v>
      </c>
      <c r="I11" s="116" t="s">
        <v>363</v>
      </c>
    </row>
    <row r="12" spans="2:10" ht="15">
      <c r="B12" s="116" t="s">
        <v>404</v>
      </c>
      <c r="C12" s="146">
        <v>0.06</v>
      </c>
      <c r="D12" s="138">
        <v>15.02</v>
      </c>
      <c r="E12" s="139">
        <v>14</v>
      </c>
      <c r="F12" s="142">
        <f t="shared" si="0"/>
        <v>6.7909454061251637E-2</v>
      </c>
      <c r="G12" s="76" t="s">
        <v>406</v>
      </c>
      <c r="H12" s="138" t="s">
        <v>167</v>
      </c>
      <c r="I12" s="75" t="s">
        <v>41</v>
      </c>
    </row>
    <row r="13" spans="2:10" ht="15">
      <c r="B13" s="116" t="s">
        <v>404</v>
      </c>
      <c r="C13" s="146">
        <v>0.18</v>
      </c>
      <c r="D13" s="138">
        <v>42.46</v>
      </c>
      <c r="E13" s="139">
        <v>35.700000000000003</v>
      </c>
      <c r="F13" s="142">
        <f t="shared" si="0"/>
        <v>0.15920866698068767</v>
      </c>
      <c r="G13" s="76" t="s">
        <v>407</v>
      </c>
      <c r="H13" s="138" t="s">
        <v>167</v>
      </c>
      <c r="I13" s="75" t="s">
        <v>41</v>
      </c>
    </row>
    <row r="14" spans="2:10" ht="15">
      <c r="B14" s="116" t="s">
        <v>361</v>
      </c>
      <c r="C14" s="146">
        <v>0.34</v>
      </c>
      <c r="D14" s="138">
        <v>80.05</v>
      </c>
      <c r="E14" s="138">
        <v>23.8</v>
      </c>
      <c r="F14" s="142">
        <f t="shared" si="0"/>
        <v>0.70268582136164903</v>
      </c>
      <c r="G14" s="76">
        <v>4.22</v>
      </c>
      <c r="H14" s="138" t="s">
        <v>167</v>
      </c>
      <c r="I14" s="75" t="s">
        <v>52</v>
      </c>
    </row>
    <row r="15" spans="2:10" ht="15">
      <c r="B15" s="76" t="s">
        <v>365</v>
      </c>
      <c r="C15" s="146">
        <v>0.04</v>
      </c>
      <c r="D15" s="138">
        <v>4.09</v>
      </c>
      <c r="E15" s="140">
        <v>1.7669999999999999</v>
      </c>
      <c r="F15" s="142">
        <f t="shared" si="0"/>
        <v>0.56797066014669928</v>
      </c>
      <c r="G15" s="76">
        <v>1</v>
      </c>
      <c r="H15" s="138" t="s">
        <v>167</v>
      </c>
      <c r="I15" s="77" t="s">
        <v>70</v>
      </c>
    </row>
    <row r="16" spans="2:10" ht="15">
      <c r="B16" s="76" t="s">
        <v>365</v>
      </c>
      <c r="C16" s="146">
        <v>0.08</v>
      </c>
      <c r="D16" s="138">
        <v>7.25</v>
      </c>
      <c r="E16" s="140">
        <v>6.92</v>
      </c>
      <c r="F16" s="142">
        <f t="shared" si="0"/>
        <v>4.5517241379310354E-2</v>
      </c>
      <c r="G16" s="76">
        <v>1.02</v>
      </c>
      <c r="H16" s="138" t="s">
        <v>167</v>
      </c>
      <c r="I16" s="77" t="s">
        <v>70</v>
      </c>
    </row>
    <row r="17" spans="2:10" ht="15">
      <c r="B17" s="76" t="s">
        <v>365</v>
      </c>
      <c r="C17" s="146">
        <v>0.1</v>
      </c>
      <c r="D17" s="138">
        <v>8.8260000000000005</v>
      </c>
      <c r="E17" s="140">
        <v>9.02</v>
      </c>
      <c r="F17" s="142">
        <f t="shared" si="0"/>
        <v>-2.1980512123272043E-2</v>
      </c>
      <c r="G17" s="76">
        <v>1.04</v>
      </c>
      <c r="H17" s="138" t="s">
        <v>167</v>
      </c>
      <c r="I17" s="77" t="s">
        <v>70</v>
      </c>
    </row>
    <row r="18" spans="2:10" ht="15">
      <c r="B18" s="116" t="s">
        <v>361</v>
      </c>
      <c r="C18" s="146">
        <v>8.8999999999999996E-2</v>
      </c>
      <c r="D18" s="138">
        <v>24.296199999999999</v>
      </c>
      <c r="E18" s="138">
        <v>20.6</v>
      </c>
      <c r="F18" s="142">
        <f t="shared" si="0"/>
        <v>0.15213078588421225</v>
      </c>
      <c r="G18" s="76">
        <v>4.5999999999999996</v>
      </c>
      <c r="H18" s="138" t="s">
        <v>167</v>
      </c>
      <c r="I18" s="77" t="s">
        <v>150</v>
      </c>
    </row>
    <row r="19" spans="2:10" ht="15">
      <c r="B19" s="116" t="s">
        <v>366</v>
      </c>
      <c r="C19" s="146">
        <v>8.5999999999999993E-2</v>
      </c>
      <c r="D19" s="138">
        <v>9.5150000000000006</v>
      </c>
      <c r="E19" s="139">
        <v>9.34</v>
      </c>
      <c r="F19" s="142">
        <f t="shared" si="0"/>
        <v>1.8392012611665863E-2</v>
      </c>
      <c r="G19" s="76">
        <v>3.55</v>
      </c>
      <c r="H19" s="139">
        <v>1.53</v>
      </c>
      <c r="I19" s="77" t="s">
        <v>305</v>
      </c>
      <c r="J19" s="78">
        <f t="shared" si="1"/>
        <v>0.56901408450704216</v>
      </c>
    </row>
    <row r="20" spans="2:10">
      <c r="B20" s="116" t="s">
        <v>360</v>
      </c>
      <c r="C20" s="144">
        <v>0.27</v>
      </c>
      <c r="D20" s="138">
        <v>63.34</v>
      </c>
      <c r="E20" s="138">
        <v>62.5</v>
      </c>
      <c r="F20" s="142">
        <f t="shared" si="0"/>
        <v>1.3261761919797969E-2</v>
      </c>
      <c r="G20" s="76">
        <v>4.4400000000000004</v>
      </c>
      <c r="H20" s="138"/>
      <c r="I20" s="77" t="s">
        <v>329</v>
      </c>
      <c r="J20" s="78">
        <f t="shared" si="1"/>
        <v>1</v>
      </c>
    </row>
    <row r="21" spans="2:10">
      <c r="B21" s="116" t="s">
        <v>360</v>
      </c>
      <c r="C21" s="144">
        <v>0.18</v>
      </c>
      <c r="D21" s="138">
        <v>42.79</v>
      </c>
      <c r="E21" s="138">
        <v>45.2</v>
      </c>
      <c r="F21" s="142">
        <f t="shared" si="0"/>
        <v>-5.6321570460388028E-2</v>
      </c>
      <c r="G21" s="76">
        <v>3</v>
      </c>
      <c r="H21" s="138" t="s">
        <v>167</v>
      </c>
      <c r="I21" s="77" t="s">
        <v>328</v>
      </c>
    </row>
    <row r="22" spans="2:10">
      <c r="B22" s="116" t="s">
        <v>360</v>
      </c>
      <c r="C22" s="144">
        <v>0.27</v>
      </c>
      <c r="D22" s="138">
        <v>63.34</v>
      </c>
      <c r="E22" s="138" t="s">
        <v>167</v>
      </c>
      <c r="F22" s="142"/>
      <c r="G22" s="76">
        <v>2.3199999999999998</v>
      </c>
      <c r="H22" s="138">
        <v>3.53</v>
      </c>
      <c r="I22" s="77" t="s">
        <v>328</v>
      </c>
      <c r="J22" s="78">
        <f t="shared" si="1"/>
        <v>-0.52155172413793105</v>
      </c>
    </row>
    <row r="23" spans="2:10">
      <c r="B23" s="116" t="s">
        <v>361</v>
      </c>
      <c r="C23" s="144">
        <v>0.25</v>
      </c>
      <c r="D23" s="138">
        <v>60.12</v>
      </c>
      <c r="E23" s="138">
        <v>38.6</v>
      </c>
      <c r="F23" s="142">
        <f t="shared" si="0"/>
        <v>0.35795076513639384</v>
      </c>
      <c r="G23" s="76"/>
      <c r="H23" s="138" t="s">
        <v>167</v>
      </c>
      <c r="I23" s="117" t="s">
        <v>332</v>
      </c>
    </row>
    <row r="24" spans="2:10">
      <c r="B24" s="116" t="s">
        <v>362</v>
      </c>
      <c r="C24" s="144">
        <v>0.24</v>
      </c>
      <c r="D24" s="138">
        <v>73.292000000000002</v>
      </c>
      <c r="E24" s="138">
        <v>68.08</v>
      </c>
      <c r="F24" s="142">
        <f t="shared" si="0"/>
        <v>7.1112809037821356E-2</v>
      </c>
      <c r="G24" s="76">
        <v>2.3199999999999998</v>
      </c>
      <c r="H24" s="138">
        <v>1.22</v>
      </c>
      <c r="I24" s="117" t="s">
        <v>338</v>
      </c>
      <c r="J24" s="78">
        <f t="shared" si="1"/>
        <v>0.47413793103448271</v>
      </c>
    </row>
    <row r="25" spans="2:10" ht="15">
      <c r="B25" s="149" t="s">
        <v>367</v>
      </c>
      <c r="C25" s="150">
        <v>0.27</v>
      </c>
      <c r="D25" s="151"/>
      <c r="E25" s="151">
        <v>25.86</v>
      </c>
      <c r="F25" s="142"/>
      <c r="G25" s="149"/>
      <c r="H25" s="151"/>
      <c r="I25" s="152" t="s">
        <v>338</v>
      </c>
    </row>
    <row r="26" spans="2:10">
      <c r="B26" s="116" t="s">
        <v>367</v>
      </c>
      <c r="C26" s="144">
        <v>0.13500000000000001</v>
      </c>
      <c r="D26" s="138">
        <v>41.97</v>
      </c>
      <c r="E26" s="138">
        <v>37</v>
      </c>
      <c r="F26" s="142">
        <f t="shared" si="0"/>
        <v>0.118417917560162</v>
      </c>
      <c r="G26" s="76">
        <v>1.96</v>
      </c>
      <c r="H26" s="153" t="s">
        <v>167</v>
      </c>
      <c r="I26" s="77" t="s">
        <v>340</v>
      </c>
    </row>
    <row r="27" spans="2:10">
      <c r="B27" s="116" t="s">
        <v>367</v>
      </c>
      <c r="C27" s="144">
        <v>0.41</v>
      </c>
      <c r="D27" s="138">
        <v>98.854600000000005</v>
      </c>
      <c r="E27" s="138">
        <v>13</v>
      </c>
      <c r="F27" s="142">
        <f t="shared" si="0"/>
        <v>0.8684937271507851</v>
      </c>
      <c r="G27" s="76">
        <v>1.56</v>
      </c>
      <c r="H27" s="138"/>
      <c r="I27" s="77" t="s">
        <v>342</v>
      </c>
    </row>
    <row r="28" spans="2:10">
      <c r="B28" s="116" t="s">
        <v>367</v>
      </c>
      <c r="C28" s="144">
        <v>0.35</v>
      </c>
      <c r="D28" s="138">
        <v>81.099999999999994</v>
      </c>
      <c r="E28" s="138">
        <v>7.2</v>
      </c>
      <c r="F28" s="142">
        <f t="shared" si="0"/>
        <v>0.91122071516646108</v>
      </c>
      <c r="G28" s="76">
        <v>1.44</v>
      </c>
      <c r="H28" s="138"/>
      <c r="I28" s="77" t="s">
        <v>342</v>
      </c>
    </row>
    <row r="29" spans="2:10">
      <c r="B29" s="116" t="s">
        <v>367</v>
      </c>
      <c r="C29" s="144">
        <v>0.3</v>
      </c>
      <c r="D29" s="138">
        <v>61.19</v>
      </c>
      <c r="E29" s="138">
        <v>60.9</v>
      </c>
      <c r="F29" s="142">
        <f t="shared" si="0"/>
        <v>4.7393364928909817E-3</v>
      </c>
      <c r="G29" s="76">
        <v>2.42</v>
      </c>
      <c r="H29" s="138">
        <v>3.97</v>
      </c>
      <c r="I29" s="77" t="s">
        <v>343</v>
      </c>
      <c r="J29" s="78">
        <f t="shared" si="1"/>
        <v>-0.64049586776859513</v>
      </c>
    </row>
    <row r="30" spans="2:10">
      <c r="B30" s="116" t="s">
        <v>367</v>
      </c>
      <c r="C30" s="145">
        <v>0.3</v>
      </c>
      <c r="D30" s="141">
        <v>2.42</v>
      </c>
      <c r="E30" s="141">
        <v>2.4</v>
      </c>
      <c r="F30" s="142">
        <f t="shared" si="0"/>
        <v>8.2644628099173625E-3</v>
      </c>
      <c r="G30" s="154" t="s">
        <v>409</v>
      </c>
      <c r="H30" s="141"/>
      <c r="I30" s="132" t="s">
        <v>343</v>
      </c>
    </row>
    <row r="31" spans="2:10">
      <c r="B31" s="116" t="s">
        <v>367</v>
      </c>
      <c r="C31" s="144">
        <v>0.21299999999999999</v>
      </c>
      <c r="D31" s="138">
        <v>50.3279</v>
      </c>
      <c r="E31" s="138">
        <v>47.56</v>
      </c>
      <c r="F31" s="142">
        <f t="shared" si="0"/>
        <v>5.499732752608389E-2</v>
      </c>
      <c r="G31" s="76">
        <v>2.16</v>
      </c>
      <c r="H31" s="138"/>
      <c r="I31" s="77" t="s">
        <v>345</v>
      </c>
    </row>
    <row r="32" spans="2:10">
      <c r="B32" s="116" t="s">
        <v>367</v>
      </c>
      <c r="C32" s="144">
        <v>0.248</v>
      </c>
      <c r="D32" s="138">
        <v>58.318399999999997</v>
      </c>
      <c r="E32" s="138">
        <v>57.09</v>
      </c>
      <c r="F32" s="142">
        <f t="shared" si="0"/>
        <v>2.1063678015857665E-2</v>
      </c>
      <c r="G32" s="76">
        <v>2.2599999999999998</v>
      </c>
      <c r="H32" s="138"/>
      <c r="I32" s="77" t="s">
        <v>345</v>
      </c>
    </row>
    <row r="33" spans="2:24">
      <c r="B33" s="116" t="s">
        <v>367</v>
      </c>
      <c r="C33" s="144">
        <v>7.1999999999999995E-2</v>
      </c>
      <c r="D33" s="138">
        <v>18.137599999999999</v>
      </c>
      <c r="E33" s="138">
        <v>31.65</v>
      </c>
      <c r="F33" s="142">
        <f t="shared" si="0"/>
        <v>-0.74499382498235711</v>
      </c>
      <c r="G33" s="76">
        <v>1.83</v>
      </c>
      <c r="H33" s="138"/>
      <c r="I33" s="77" t="s">
        <v>345</v>
      </c>
    </row>
    <row r="34" spans="2:24">
      <c r="B34" s="116" t="s">
        <v>368</v>
      </c>
      <c r="C34" s="144">
        <f>0.25*0.39</f>
        <v>9.7500000000000003E-2</v>
      </c>
      <c r="D34" s="138">
        <v>7.94</v>
      </c>
      <c r="E34" s="138">
        <v>5.09</v>
      </c>
      <c r="F34" s="142">
        <f t="shared" si="0"/>
        <v>0.3589420654911839</v>
      </c>
      <c r="G34" s="76">
        <v>1.04</v>
      </c>
      <c r="H34" s="138">
        <v>0.57999999999999996</v>
      </c>
      <c r="I34" s="77" t="s">
        <v>346</v>
      </c>
      <c r="J34" s="78">
        <f t="shared" si="1"/>
        <v>0.44230769230769235</v>
      </c>
    </row>
    <row r="35" spans="2:24">
      <c r="B35" s="116" t="s">
        <v>368</v>
      </c>
      <c r="C35" s="144">
        <f>0.5*0.39</f>
        <v>0.19500000000000001</v>
      </c>
      <c r="D35" s="138">
        <v>14.874700000000001</v>
      </c>
      <c r="E35" s="138">
        <v>8.92</v>
      </c>
      <c r="F35" s="142">
        <f t="shared" si="0"/>
        <v>0.40032404014870893</v>
      </c>
      <c r="G35" s="76">
        <v>1.1599999999999999</v>
      </c>
      <c r="H35" s="138">
        <v>1.61</v>
      </c>
      <c r="I35" s="77" t="s">
        <v>346</v>
      </c>
      <c r="J35" s="78">
        <f t="shared" si="1"/>
        <v>-0.38793103448275879</v>
      </c>
    </row>
    <row r="36" spans="2:24">
      <c r="B36" s="116" t="s">
        <v>367</v>
      </c>
      <c r="C36" s="144">
        <v>0.11</v>
      </c>
      <c r="D36" s="138">
        <v>22.836600000000001</v>
      </c>
      <c r="E36" s="138">
        <v>7.73</v>
      </c>
      <c r="F36" s="142">
        <f t="shared" si="0"/>
        <v>0.66150828056715971</v>
      </c>
      <c r="G36" s="76">
        <v>1.06</v>
      </c>
      <c r="H36" s="138"/>
      <c r="I36" s="77" t="s">
        <v>132</v>
      </c>
    </row>
    <row r="37" spans="2:24">
      <c r="B37" s="76" t="s">
        <v>365</v>
      </c>
      <c r="C37" s="144">
        <v>0.1</v>
      </c>
      <c r="D37" s="153">
        <v>8.4459999999999997</v>
      </c>
      <c r="E37" s="138">
        <v>4.37</v>
      </c>
      <c r="F37" s="142">
        <f t="shared" si="0"/>
        <v>0.48259531139000705</v>
      </c>
      <c r="G37" s="76">
        <v>1.04</v>
      </c>
      <c r="H37" s="138"/>
      <c r="I37" s="77" t="s">
        <v>132</v>
      </c>
    </row>
    <row r="38" spans="2:24">
      <c r="B38" s="116" t="s">
        <v>368</v>
      </c>
      <c r="C38" s="144">
        <v>0.1</v>
      </c>
      <c r="D38" s="138">
        <v>8.0500000000000007</v>
      </c>
      <c r="E38" s="138">
        <v>3.75</v>
      </c>
      <c r="F38" s="142">
        <f t="shared" si="0"/>
        <v>0.53416149068322982</v>
      </c>
      <c r="G38" s="76">
        <v>1.04</v>
      </c>
      <c r="H38" s="138"/>
      <c r="I38" s="77" t="s">
        <v>132</v>
      </c>
    </row>
    <row r="39" spans="2:24">
      <c r="B39" s="78" t="s">
        <v>388</v>
      </c>
    </row>
    <row r="40" spans="2:24">
      <c r="F40" s="155"/>
    </row>
    <row r="43" spans="2:24">
      <c r="B43" s="78" t="s">
        <v>408</v>
      </c>
    </row>
    <row r="45" spans="2:24">
      <c r="B45" s="76"/>
      <c r="C45" s="76" t="s">
        <v>369</v>
      </c>
      <c r="D45" s="76" t="s">
        <v>370</v>
      </c>
      <c r="E45" s="76" t="s">
        <v>371</v>
      </c>
      <c r="F45" s="76" t="s">
        <v>372</v>
      </c>
      <c r="G45" s="76" t="s">
        <v>373</v>
      </c>
      <c r="H45" s="76" t="s">
        <v>374</v>
      </c>
      <c r="I45" s="76" t="s">
        <v>375</v>
      </c>
    </row>
    <row r="46" spans="2:24" ht="28.5">
      <c r="B46" s="116" t="s">
        <v>367</v>
      </c>
      <c r="C46" s="76"/>
      <c r="D46" s="76"/>
      <c r="E46" s="76"/>
      <c r="F46" s="76"/>
      <c r="G46" s="76"/>
      <c r="H46" s="76"/>
      <c r="I46" s="76"/>
      <c r="M46" s="125" t="s">
        <v>142</v>
      </c>
      <c r="N46" s="125" t="s">
        <v>143</v>
      </c>
      <c r="O46" s="125" t="s">
        <v>135</v>
      </c>
      <c r="P46" s="125" t="s">
        <v>144</v>
      </c>
      <c r="Q46" s="125" t="s">
        <v>145</v>
      </c>
      <c r="R46" s="125" t="s">
        <v>136</v>
      </c>
      <c r="S46" s="125" t="s">
        <v>137</v>
      </c>
      <c r="T46" s="125" t="s">
        <v>138</v>
      </c>
      <c r="U46" s="126" t="s">
        <v>348</v>
      </c>
      <c r="V46" s="125" t="s">
        <v>146</v>
      </c>
      <c r="W46" s="125" t="s">
        <v>147</v>
      </c>
      <c r="X46" s="125" t="s">
        <v>139</v>
      </c>
    </row>
    <row r="47" spans="2:24" ht="15">
      <c r="B47" s="116" t="s">
        <v>368</v>
      </c>
      <c r="C47" s="76"/>
      <c r="D47" s="76"/>
      <c r="E47" s="76"/>
      <c r="F47" s="76"/>
      <c r="G47" s="76"/>
      <c r="H47" s="76"/>
      <c r="I47" s="76"/>
      <c r="M47" s="75">
        <v>294</v>
      </c>
      <c r="N47" s="75">
        <v>5880</v>
      </c>
      <c r="O47" s="75">
        <v>6.6000000000000003E-2</v>
      </c>
      <c r="P47" s="75">
        <v>3.25</v>
      </c>
      <c r="Q47" s="75">
        <v>42.6</v>
      </c>
      <c r="R47" s="76" t="s">
        <v>140</v>
      </c>
      <c r="S47" s="75" t="s">
        <v>48</v>
      </c>
      <c r="T47" s="76" t="s">
        <v>141</v>
      </c>
      <c r="U47" s="75" t="s">
        <v>141</v>
      </c>
      <c r="V47" s="75">
        <v>19.5</v>
      </c>
      <c r="W47" s="75">
        <v>185.2</v>
      </c>
      <c r="X47" s="75" t="s">
        <v>21</v>
      </c>
    </row>
    <row r="48" spans="2:24" ht="15">
      <c r="B48" s="76" t="s">
        <v>365</v>
      </c>
      <c r="C48" s="76"/>
      <c r="D48" s="76"/>
      <c r="E48" s="76"/>
      <c r="F48" s="76"/>
      <c r="G48" s="76"/>
      <c r="H48" s="76"/>
      <c r="I48" s="76"/>
      <c r="M48" s="75" t="s">
        <v>17</v>
      </c>
      <c r="N48" s="75" t="s">
        <v>24</v>
      </c>
      <c r="O48" s="75">
        <v>6.0999999999999999E-2</v>
      </c>
      <c r="P48" s="75">
        <v>3.25</v>
      </c>
      <c r="Q48" s="75">
        <v>42.6</v>
      </c>
      <c r="R48" s="76" t="s">
        <v>148</v>
      </c>
      <c r="S48" s="75" t="s">
        <v>48</v>
      </c>
      <c r="T48" s="76" t="s">
        <v>141</v>
      </c>
      <c r="U48" s="75" t="s">
        <v>141</v>
      </c>
      <c r="V48" s="75">
        <v>5.1100000000000003</v>
      </c>
      <c r="W48" s="75">
        <v>57.1</v>
      </c>
      <c r="X48" s="75" t="s">
        <v>21</v>
      </c>
    </row>
    <row r="49" spans="2:24" ht="15">
      <c r="B49" s="116" t="s">
        <v>361</v>
      </c>
      <c r="C49" s="76"/>
      <c r="D49" s="76"/>
      <c r="E49" s="76"/>
      <c r="F49" s="76"/>
      <c r="G49" s="76"/>
      <c r="H49" s="76"/>
      <c r="I49" s="76"/>
      <c r="M49" s="75">
        <v>230</v>
      </c>
      <c r="N49" s="75">
        <v>3530</v>
      </c>
      <c r="O49" s="75">
        <v>0.06</v>
      </c>
      <c r="P49" s="75" t="s">
        <v>40</v>
      </c>
      <c r="Q49" s="75" t="s">
        <v>46</v>
      </c>
      <c r="R49" s="76" t="s">
        <v>140</v>
      </c>
      <c r="S49" s="75" t="s">
        <v>59</v>
      </c>
      <c r="T49" s="76">
        <v>0</v>
      </c>
      <c r="U49" s="75" t="s">
        <v>141</v>
      </c>
      <c r="V49" s="75">
        <v>14</v>
      </c>
      <c r="W49" s="75">
        <v>140</v>
      </c>
      <c r="X49" s="75" t="s">
        <v>41</v>
      </c>
    </row>
    <row r="50" spans="2:24" ht="15">
      <c r="M50" s="75">
        <v>230</v>
      </c>
      <c r="N50" s="75">
        <v>3530</v>
      </c>
      <c r="O50" s="76">
        <v>0.18</v>
      </c>
      <c r="P50" s="76" t="s">
        <v>40</v>
      </c>
      <c r="Q50" s="76" t="s">
        <v>46</v>
      </c>
      <c r="R50" s="76" t="s">
        <v>140</v>
      </c>
      <c r="S50" s="76" t="s">
        <v>59</v>
      </c>
      <c r="T50" s="76">
        <v>0</v>
      </c>
      <c r="U50" s="76" t="s">
        <v>141</v>
      </c>
      <c r="V50" s="76">
        <v>35.700000000000003</v>
      </c>
      <c r="W50" s="76">
        <v>464.4</v>
      </c>
      <c r="X50" s="76" t="s">
        <v>41</v>
      </c>
    </row>
    <row r="51" spans="2:24" ht="15">
      <c r="B51" s="136"/>
      <c r="M51" s="75">
        <v>239</v>
      </c>
      <c r="N51" s="75">
        <v>3965</v>
      </c>
      <c r="O51" s="76">
        <v>0.34</v>
      </c>
      <c r="P51" s="76">
        <v>3</v>
      </c>
      <c r="Q51" s="76">
        <v>28</v>
      </c>
      <c r="R51" s="76" t="s">
        <v>140</v>
      </c>
      <c r="S51" s="76" t="s">
        <v>48</v>
      </c>
      <c r="T51" s="76">
        <v>0</v>
      </c>
      <c r="U51" s="76">
        <v>0</v>
      </c>
      <c r="V51" s="76">
        <v>23.8</v>
      </c>
      <c r="W51" s="76">
        <v>91</v>
      </c>
      <c r="X51" s="76" t="s">
        <v>52</v>
      </c>
    </row>
    <row r="52" spans="2:24" ht="15">
      <c r="B52" s="136" t="s">
        <v>299</v>
      </c>
      <c r="C52" s="78" t="s">
        <v>376</v>
      </c>
      <c r="M52" s="75">
        <v>79.8</v>
      </c>
      <c r="N52" s="75">
        <v>3620</v>
      </c>
      <c r="O52" s="76">
        <v>0.04</v>
      </c>
      <c r="P52" s="76" t="s">
        <v>64</v>
      </c>
      <c r="Q52" s="76"/>
      <c r="R52" s="76" t="s">
        <v>60</v>
      </c>
      <c r="S52" s="76" t="s">
        <v>59</v>
      </c>
      <c r="T52" s="76">
        <v>0</v>
      </c>
      <c r="U52" s="76" t="s">
        <v>149</v>
      </c>
      <c r="V52" s="76">
        <v>1767</v>
      </c>
      <c r="W52" s="76">
        <v>31</v>
      </c>
      <c r="X52" s="76" t="s">
        <v>70</v>
      </c>
    </row>
    <row r="53" spans="2:24" ht="15">
      <c r="C53" s="78" t="s">
        <v>377</v>
      </c>
      <c r="D53" s="78" t="s">
        <v>378</v>
      </c>
      <c r="E53" s="78" t="s">
        <v>379</v>
      </c>
      <c r="F53" s="137" t="s">
        <v>356</v>
      </c>
      <c r="M53" s="75">
        <v>79.8</v>
      </c>
      <c r="N53" s="75">
        <v>3620</v>
      </c>
      <c r="O53" s="76">
        <v>0.08</v>
      </c>
      <c r="P53" s="76" t="s">
        <v>64</v>
      </c>
      <c r="Q53" s="76"/>
      <c r="R53" s="76" t="s">
        <v>60</v>
      </c>
      <c r="S53" s="76" t="s">
        <v>59</v>
      </c>
      <c r="T53" s="76">
        <v>0</v>
      </c>
      <c r="U53" s="76" t="s">
        <v>149</v>
      </c>
      <c r="V53" s="76" t="s">
        <v>347</v>
      </c>
      <c r="W53" s="76">
        <v>60</v>
      </c>
      <c r="X53" s="76" t="s">
        <v>70</v>
      </c>
    </row>
    <row r="54" spans="2:24" ht="15">
      <c r="F54" s="78" t="s">
        <v>357</v>
      </c>
      <c r="M54" s="75">
        <v>79.8</v>
      </c>
      <c r="N54" s="75">
        <v>3620</v>
      </c>
      <c r="O54" s="76">
        <v>0.1</v>
      </c>
      <c r="P54" s="76" t="s">
        <v>64</v>
      </c>
      <c r="Q54" s="76"/>
      <c r="R54" s="76" t="s">
        <v>60</v>
      </c>
      <c r="S54" s="76" t="s">
        <v>59</v>
      </c>
      <c r="T54" s="76">
        <v>0</v>
      </c>
      <c r="U54" s="76" t="s">
        <v>149</v>
      </c>
      <c r="V54" s="76">
        <v>90012</v>
      </c>
      <c r="W54" s="76">
        <v>84</v>
      </c>
      <c r="X54" s="76" t="s">
        <v>70</v>
      </c>
    </row>
    <row r="55" spans="2:24" ht="15">
      <c r="M55" s="75">
        <v>240</v>
      </c>
      <c r="N55" s="75">
        <v>4100</v>
      </c>
      <c r="O55" s="76">
        <v>8.8999999999999996E-2</v>
      </c>
      <c r="P55" s="76">
        <v>3.25</v>
      </c>
      <c r="Q55" s="76">
        <v>42.6</v>
      </c>
      <c r="R55" s="76" t="s">
        <v>140</v>
      </c>
      <c r="S55" s="76" t="s">
        <v>48</v>
      </c>
      <c r="T55" s="76">
        <v>0</v>
      </c>
      <c r="U55" s="76">
        <v>0</v>
      </c>
      <c r="V55" s="76">
        <v>20.6</v>
      </c>
      <c r="W55" s="76">
        <v>256</v>
      </c>
      <c r="X55" s="76" t="s">
        <v>150</v>
      </c>
    </row>
    <row r="56" spans="2:24" ht="15">
      <c r="M56" s="75">
        <v>75</v>
      </c>
      <c r="N56" s="75">
        <v>3400</v>
      </c>
      <c r="O56" s="76">
        <v>8.5999999999999993E-2</v>
      </c>
      <c r="P56" s="76">
        <v>3.26</v>
      </c>
      <c r="Q56" s="76">
        <v>34</v>
      </c>
      <c r="R56" s="76" t="s">
        <v>306</v>
      </c>
      <c r="S56" s="76" t="s">
        <v>48</v>
      </c>
      <c r="T56" s="76">
        <v>0</v>
      </c>
      <c r="U56" s="76">
        <v>0</v>
      </c>
      <c r="V56" s="76">
        <v>9.34</v>
      </c>
      <c r="W56" s="76">
        <v>203</v>
      </c>
      <c r="X56" s="76" t="s">
        <v>305</v>
      </c>
    </row>
    <row r="57" spans="2:24" ht="15">
      <c r="M57" s="75">
        <v>75</v>
      </c>
      <c r="N57" s="75">
        <v>3400</v>
      </c>
      <c r="O57" s="76"/>
      <c r="P57" s="76"/>
      <c r="Q57" s="76"/>
      <c r="R57" s="76"/>
      <c r="S57" s="76"/>
      <c r="T57" s="76"/>
      <c r="U57" s="76"/>
      <c r="V57" s="76"/>
      <c r="W57" s="76"/>
      <c r="X57" s="76"/>
    </row>
    <row r="58" spans="2:24" ht="15">
      <c r="M58" s="75">
        <v>210</v>
      </c>
      <c r="N58" s="76">
        <v>3800</v>
      </c>
      <c r="O58" s="76">
        <v>0.27</v>
      </c>
      <c r="P58" s="76">
        <v>0.94</v>
      </c>
      <c r="Q58" s="76"/>
      <c r="R58" s="76" t="s">
        <v>140</v>
      </c>
      <c r="S58" s="76" t="s">
        <v>121</v>
      </c>
      <c r="T58" s="76">
        <v>0</v>
      </c>
      <c r="U58" s="76">
        <v>0</v>
      </c>
      <c r="V58" s="76">
        <v>62.5</v>
      </c>
      <c r="W58" s="76">
        <v>968</v>
      </c>
      <c r="X58" s="76" t="s">
        <v>329</v>
      </c>
    </row>
    <row r="59" spans="2:24" ht="15">
      <c r="M59" s="75">
        <v>230</v>
      </c>
      <c r="N59" s="76" t="s">
        <v>341</v>
      </c>
      <c r="O59" s="76">
        <v>0.18</v>
      </c>
      <c r="P59" s="76">
        <v>2.7</v>
      </c>
      <c r="Q59" s="76"/>
      <c r="R59" s="76" t="s">
        <v>330</v>
      </c>
      <c r="S59" s="76" t="s">
        <v>331</v>
      </c>
      <c r="T59" s="76">
        <v>0</v>
      </c>
      <c r="U59" s="76">
        <v>0</v>
      </c>
      <c r="V59" s="76">
        <v>45.2</v>
      </c>
      <c r="W59" s="76">
        <v>493.9</v>
      </c>
      <c r="X59" s="76" t="s">
        <v>328</v>
      </c>
    </row>
    <row r="60" spans="2:24" ht="15">
      <c r="M60" s="75">
        <v>230</v>
      </c>
      <c r="N60" s="76"/>
      <c r="O60" s="76">
        <v>0.27</v>
      </c>
      <c r="P60" s="76">
        <v>2.7</v>
      </c>
      <c r="Q60" s="76"/>
      <c r="R60" s="76" t="s">
        <v>330</v>
      </c>
      <c r="S60" s="76" t="s">
        <v>331</v>
      </c>
      <c r="T60" s="76">
        <v>0</v>
      </c>
      <c r="U60" s="76">
        <v>90</v>
      </c>
      <c r="V60" s="76">
        <v>3.53</v>
      </c>
      <c r="W60" s="76">
        <v>13.5</v>
      </c>
      <c r="X60" s="76" t="s">
        <v>328</v>
      </c>
    </row>
    <row r="61" spans="2:24" ht="15">
      <c r="M61" s="75">
        <v>190</v>
      </c>
      <c r="N61" s="76"/>
      <c r="O61" s="76">
        <v>0.25</v>
      </c>
      <c r="P61" s="76"/>
      <c r="Q61" s="76"/>
      <c r="R61" s="76" t="s">
        <v>333</v>
      </c>
      <c r="S61" s="76" t="s">
        <v>48</v>
      </c>
      <c r="T61" s="76">
        <v>0</v>
      </c>
      <c r="U61" s="76">
        <v>0</v>
      </c>
      <c r="V61" s="76">
        <v>38.6</v>
      </c>
      <c r="W61" s="76">
        <v>446</v>
      </c>
      <c r="X61" s="76" t="s">
        <v>332</v>
      </c>
    </row>
    <row r="62" spans="2:24" ht="15">
      <c r="M62" s="75">
        <v>200</v>
      </c>
      <c r="N62" s="76"/>
      <c r="O62" s="76">
        <v>0.24</v>
      </c>
      <c r="P62" s="76">
        <v>2.7</v>
      </c>
      <c r="Q62" s="76"/>
      <c r="R62" s="76" t="s">
        <v>337</v>
      </c>
      <c r="S62" s="76" t="s">
        <v>121</v>
      </c>
      <c r="T62" s="76">
        <v>0</v>
      </c>
      <c r="U62" s="76">
        <v>0</v>
      </c>
      <c r="V62" s="76">
        <v>68.08</v>
      </c>
      <c r="W62" s="76">
        <v>588</v>
      </c>
      <c r="X62" s="76" t="s">
        <v>338</v>
      </c>
    </row>
    <row r="63" spans="2:24" ht="15">
      <c r="M63" s="75">
        <v>70</v>
      </c>
      <c r="N63" s="76"/>
      <c r="O63" s="76">
        <v>0.248</v>
      </c>
      <c r="P63" s="76">
        <v>0.94</v>
      </c>
      <c r="Q63" s="76"/>
      <c r="R63" s="76" t="s">
        <v>339</v>
      </c>
      <c r="S63" s="76" t="s">
        <v>121</v>
      </c>
      <c r="T63" s="76">
        <v>0</v>
      </c>
      <c r="U63" s="76">
        <v>90</v>
      </c>
      <c r="V63" s="76">
        <v>1.22</v>
      </c>
      <c r="W63" s="76">
        <v>12.62</v>
      </c>
      <c r="X63" s="76" t="s">
        <v>338</v>
      </c>
    </row>
    <row r="64" spans="2:24">
      <c r="M64" s="76">
        <v>70</v>
      </c>
      <c r="N64" s="76"/>
      <c r="O64" s="76">
        <v>0.27</v>
      </c>
      <c r="P64" s="76">
        <v>0.94</v>
      </c>
      <c r="Q64" s="76"/>
      <c r="R64" s="76" t="s">
        <v>339</v>
      </c>
      <c r="S64" s="76" t="s">
        <v>121</v>
      </c>
      <c r="T64" s="76">
        <v>0</v>
      </c>
      <c r="U64" s="76">
        <v>0</v>
      </c>
      <c r="V64" s="76">
        <v>25.86</v>
      </c>
      <c r="W64" s="76">
        <v>545.4</v>
      </c>
      <c r="X64" s="76" t="s">
        <v>338</v>
      </c>
    </row>
    <row r="65" spans="2:24">
      <c r="M65" s="76">
        <v>70</v>
      </c>
      <c r="N65" s="76"/>
      <c r="O65" s="76">
        <v>0.26400000000000001</v>
      </c>
      <c r="P65" s="76">
        <v>0.94</v>
      </c>
      <c r="Q65" s="76"/>
      <c r="R65" s="76" t="s">
        <v>339</v>
      </c>
      <c r="S65" s="76" t="s">
        <v>121</v>
      </c>
      <c r="T65" s="76">
        <v>0</v>
      </c>
      <c r="U65" s="76">
        <f>45</f>
        <v>45</v>
      </c>
      <c r="V65" s="76">
        <v>0.77839999999999998</v>
      </c>
      <c r="W65" s="76">
        <v>63.850999999999999</v>
      </c>
      <c r="X65" s="76" t="s">
        <v>338</v>
      </c>
    </row>
    <row r="66" spans="2:24">
      <c r="M66" s="76">
        <v>200</v>
      </c>
      <c r="N66" s="76"/>
      <c r="O66" s="76">
        <v>0.13500000000000001</v>
      </c>
      <c r="P66" s="76">
        <v>0.94</v>
      </c>
      <c r="Q66" s="76"/>
      <c r="R66" s="76" t="s">
        <v>140</v>
      </c>
      <c r="S66" s="76" t="s">
        <v>121</v>
      </c>
      <c r="T66" s="76">
        <v>0</v>
      </c>
      <c r="U66" s="76">
        <v>0</v>
      </c>
      <c r="V66" s="76">
        <v>37</v>
      </c>
      <c r="W66" s="76">
        <v>365</v>
      </c>
      <c r="X66" s="76" t="s">
        <v>340</v>
      </c>
    </row>
    <row r="67" spans="2:24" ht="15">
      <c r="M67" s="75"/>
      <c r="N67" s="75"/>
      <c r="O67" s="76">
        <v>0.41</v>
      </c>
      <c r="P67" s="76"/>
      <c r="Q67" s="76"/>
      <c r="R67" s="76" t="s">
        <v>140</v>
      </c>
      <c r="S67" s="76" t="s">
        <v>121</v>
      </c>
      <c r="T67" s="76">
        <v>0</v>
      </c>
      <c r="U67" s="76">
        <v>0</v>
      </c>
      <c r="V67" s="76">
        <v>13</v>
      </c>
      <c r="W67" s="76">
        <v>600</v>
      </c>
      <c r="X67" s="76" t="s">
        <v>342</v>
      </c>
    </row>
    <row r="68" spans="2:24" ht="15">
      <c r="M68" s="75"/>
      <c r="N68" s="75"/>
      <c r="O68" s="76">
        <v>0.35</v>
      </c>
      <c r="P68" s="76"/>
      <c r="Q68" s="76"/>
      <c r="R68" s="76" t="s">
        <v>339</v>
      </c>
      <c r="S68" s="76" t="s">
        <v>121</v>
      </c>
      <c r="T68" s="76">
        <v>0</v>
      </c>
      <c r="U68" s="76">
        <v>0</v>
      </c>
      <c r="V68" s="76">
        <v>7.2</v>
      </c>
      <c r="W68" s="76">
        <v>450</v>
      </c>
      <c r="X68" s="76" t="s">
        <v>342</v>
      </c>
    </row>
    <row r="69" spans="2:24" ht="42.75">
      <c r="B69" s="116" t="s">
        <v>359</v>
      </c>
      <c r="C69" s="134" t="s">
        <v>384</v>
      </c>
      <c r="D69" s="133" t="s">
        <v>380</v>
      </c>
      <c r="E69" s="133" t="s">
        <v>381</v>
      </c>
      <c r="F69" s="134" t="s">
        <v>358</v>
      </c>
      <c r="G69" s="133" t="s">
        <v>356</v>
      </c>
      <c r="I69"/>
      <c r="J69"/>
      <c r="M69" s="76">
        <v>200</v>
      </c>
      <c r="N69" s="76"/>
      <c r="O69" s="76">
        <v>0.3</v>
      </c>
      <c r="P69" s="76"/>
      <c r="Q69" s="76"/>
      <c r="R69" s="76" t="s">
        <v>140</v>
      </c>
      <c r="S69" s="76" t="s">
        <v>59</v>
      </c>
      <c r="T69" s="76">
        <v>0</v>
      </c>
      <c r="U69" s="76">
        <v>0</v>
      </c>
      <c r="V69" s="76">
        <v>60.9</v>
      </c>
      <c r="W69" s="76">
        <v>701</v>
      </c>
      <c r="X69" s="76" t="s">
        <v>343</v>
      </c>
    </row>
    <row r="70" spans="2:24">
      <c r="B70" s="116" t="s">
        <v>367</v>
      </c>
      <c r="C70" s="144">
        <v>3.7499999999999999E-2</v>
      </c>
      <c r="D70" s="138">
        <v>8.5976250000000007</v>
      </c>
      <c r="E70" s="138">
        <v>7.2320000000000002</v>
      </c>
      <c r="F70" s="142">
        <f>(D70-E70)/E70</f>
        <v>0.18883089048672574</v>
      </c>
      <c r="G70" s="76" t="s">
        <v>357</v>
      </c>
      <c r="I70"/>
      <c r="J70"/>
      <c r="M70" s="76">
        <v>200</v>
      </c>
      <c r="N70" s="76"/>
      <c r="O70" s="76">
        <v>0.3</v>
      </c>
      <c r="P70" s="76"/>
      <c r="Q70" s="76"/>
      <c r="R70" s="76" t="s">
        <v>140</v>
      </c>
      <c r="S70" s="76" t="s">
        <v>59</v>
      </c>
      <c r="T70" s="76">
        <v>0</v>
      </c>
      <c r="U70" s="76">
        <v>90</v>
      </c>
      <c r="V70" s="76">
        <v>3.97</v>
      </c>
      <c r="W70" s="76">
        <v>19</v>
      </c>
      <c r="X70" s="76" t="s">
        <v>343</v>
      </c>
    </row>
    <row r="71" spans="2:24">
      <c r="B71" s="116" t="s">
        <v>367</v>
      </c>
      <c r="C71" s="144">
        <v>7.4999999999999997E-2</v>
      </c>
      <c r="D71" s="138">
        <v>15.66525</v>
      </c>
      <c r="E71" s="138">
        <v>15.204000000000001</v>
      </c>
      <c r="F71" s="142">
        <f t="shared" ref="F71:F87" si="2">(D71-E71)/E71</f>
        <v>3.0337411207576933E-2</v>
      </c>
      <c r="G71" s="76" t="s">
        <v>357</v>
      </c>
      <c r="I71"/>
      <c r="J71"/>
      <c r="M71" s="76">
        <v>200</v>
      </c>
      <c r="N71" s="76"/>
      <c r="O71" s="76">
        <v>0.3</v>
      </c>
      <c r="P71" s="76"/>
      <c r="Q71" s="76"/>
      <c r="R71" s="76" t="s">
        <v>140</v>
      </c>
      <c r="S71" s="76" t="s">
        <v>59</v>
      </c>
      <c r="T71" s="76">
        <v>2</v>
      </c>
      <c r="U71" s="76">
        <v>90</v>
      </c>
      <c r="V71" s="76">
        <v>2.4</v>
      </c>
      <c r="W71" s="76">
        <v>5.07</v>
      </c>
      <c r="X71" s="76" t="s">
        <v>343</v>
      </c>
    </row>
    <row r="72" spans="2:24">
      <c r="B72" s="116" t="s">
        <v>367</v>
      </c>
      <c r="C72" s="144">
        <v>0.1125</v>
      </c>
      <c r="D72" s="138">
        <v>22.732875</v>
      </c>
      <c r="E72" s="138">
        <v>21.896000000000001</v>
      </c>
      <c r="F72" s="142">
        <f t="shared" si="2"/>
        <v>3.8220451223967805E-2</v>
      </c>
      <c r="G72" s="76" t="s">
        <v>357</v>
      </c>
      <c r="I72"/>
      <c r="J72"/>
      <c r="M72" s="76">
        <v>200</v>
      </c>
      <c r="N72" s="76"/>
      <c r="O72" s="76">
        <v>0.21299999999999999</v>
      </c>
      <c r="P72" s="76"/>
      <c r="Q72" s="76">
        <v>57</v>
      </c>
      <c r="R72" s="76" t="s">
        <v>140</v>
      </c>
      <c r="S72" s="76" t="s">
        <v>59</v>
      </c>
      <c r="T72" s="76">
        <v>0</v>
      </c>
      <c r="U72" s="76">
        <v>0</v>
      </c>
      <c r="V72" s="76">
        <v>47.56</v>
      </c>
      <c r="W72" s="76">
        <v>672.5</v>
      </c>
      <c r="X72" s="76" t="s">
        <v>345</v>
      </c>
    </row>
    <row r="73" spans="2:24" ht="15">
      <c r="B73" s="116" t="s">
        <v>361</v>
      </c>
      <c r="C73" s="146">
        <v>6.6000000000000003E-2</v>
      </c>
      <c r="D73" s="138">
        <v>22.43</v>
      </c>
      <c r="E73" s="138">
        <v>19.5</v>
      </c>
      <c r="F73" s="142">
        <f t="shared" si="2"/>
        <v>0.15025641025641023</v>
      </c>
      <c r="G73" s="116" t="s">
        <v>363</v>
      </c>
      <c r="I73"/>
      <c r="J73"/>
      <c r="M73" s="76"/>
      <c r="N73" s="76"/>
      <c r="O73" s="76">
        <v>0.248</v>
      </c>
      <c r="P73" s="76"/>
      <c r="Q73" s="76">
        <v>57</v>
      </c>
      <c r="R73" s="76" t="s">
        <v>140</v>
      </c>
      <c r="S73" s="76" t="s">
        <v>59</v>
      </c>
      <c r="T73" s="76">
        <v>0</v>
      </c>
      <c r="U73" s="76">
        <v>0</v>
      </c>
      <c r="V73" s="76">
        <v>57.09</v>
      </c>
      <c r="W73" s="76">
        <v>654</v>
      </c>
      <c r="X73" s="76" t="s">
        <v>345</v>
      </c>
    </row>
    <row r="74" spans="2:24" ht="15">
      <c r="B74" s="135" t="s">
        <v>364</v>
      </c>
      <c r="C74" s="146">
        <v>6.0999999999999999E-2</v>
      </c>
      <c r="D74" s="138">
        <v>4.72</v>
      </c>
      <c r="E74" s="138">
        <v>5.1100000000000003</v>
      </c>
      <c r="F74" s="142">
        <f t="shared" si="2"/>
        <v>-7.6320939334638072E-2</v>
      </c>
      <c r="G74" s="116" t="s">
        <v>363</v>
      </c>
      <c r="I74"/>
      <c r="J74"/>
      <c r="M74" s="76"/>
      <c r="N74" s="76"/>
      <c r="O74" s="76">
        <v>7.1999999999999995E-2</v>
      </c>
      <c r="P74" s="76"/>
      <c r="Q74" s="76">
        <v>57</v>
      </c>
      <c r="R74" s="76" t="s">
        <v>140</v>
      </c>
      <c r="S74" s="76" t="s">
        <v>59</v>
      </c>
      <c r="T74" s="76">
        <v>0</v>
      </c>
      <c r="U74" s="76">
        <v>0</v>
      </c>
      <c r="V74" s="76">
        <v>31.65</v>
      </c>
      <c r="W74" s="76">
        <v>365</v>
      </c>
      <c r="X74" s="76" t="s">
        <v>345</v>
      </c>
    </row>
    <row r="75" spans="2:24" ht="15">
      <c r="B75" s="116" t="s">
        <v>404</v>
      </c>
      <c r="C75" s="146">
        <v>0.06</v>
      </c>
      <c r="D75" s="138"/>
      <c r="E75" s="139">
        <v>14</v>
      </c>
      <c r="F75" s="142">
        <f t="shared" si="2"/>
        <v>-1</v>
      </c>
      <c r="G75" s="75" t="s">
        <v>41</v>
      </c>
      <c r="I75"/>
      <c r="J75"/>
      <c r="M75" s="76"/>
      <c r="N75" s="76"/>
      <c r="O75" s="76">
        <f>0.25*0.39</f>
        <v>9.7500000000000003E-2</v>
      </c>
      <c r="P75" s="76">
        <v>0.94</v>
      </c>
      <c r="Q75" s="76">
        <v>54</v>
      </c>
      <c r="R75" s="76" t="s">
        <v>339</v>
      </c>
      <c r="S75" s="76" t="s">
        <v>121</v>
      </c>
      <c r="T75" s="76">
        <v>0</v>
      </c>
      <c r="U75" s="76">
        <v>0</v>
      </c>
      <c r="V75" s="76">
        <v>5.09</v>
      </c>
      <c r="W75" s="76">
        <v>143.6</v>
      </c>
      <c r="X75" s="76" t="s">
        <v>346</v>
      </c>
    </row>
    <row r="76" spans="2:24" ht="15">
      <c r="B76" s="116" t="s">
        <v>404</v>
      </c>
      <c r="C76" s="146">
        <v>0.18</v>
      </c>
      <c r="D76" s="138"/>
      <c r="E76" s="139">
        <v>35.700000000000003</v>
      </c>
      <c r="F76" s="142">
        <f t="shared" si="2"/>
        <v>-1</v>
      </c>
      <c r="G76" s="75" t="s">
        <v>41</v>
      </c>
      <c r="I76"/>
      <c r="J76"/>
      <c r="M76" s="76"/>
      <c r="N76" s="76"/>
      <c r="O76" s="76">
        <f>0.25*0.39</f>
        <v>9.7500000000000003E-2</v>
      </c>
      <c r="P76" s="76">
        <v>0.94</v>
      </c>
      <c r="Q76" s="76">
        <v>54</v>
      </c>
      <c r="R76" s="76" t="s">
        <v>339</v>
      </c>
      <c r="S76" s="76" t="s">
        <v>121</v>
      </c>
      <c r="T76" s="76">
        <v>0</v>
      </c>
      <c r="U76" s="76">
        <v>45</v>
      </c>
      <c r="V76" s="76">
        <v>1.02</v>
      </c>
      <c r="W76" s="76">
        <v>24.8</v>
      </c>
      <c r="X76" s="76" t="s">
        <v>346</v>
      </c>
    </row>
    <row r="77" spans="2:24" ht="15">
      <c r="B77" s="116" t="s">
        <v>361</v>
      </c>
      <c r="C77" s="146">
        <v>0.34</v>
      </c>
      <c r="D77" s="138">
        <v>66.58</v>
      </c>
      <c r="E77" s="138">
        <v>23.8</v>
      </c>
      <c r="F77" s="142">
        <f t="shared" si="2"/>
        <v>1.7974789915966387</v>
      </c>
      <c r="G77" s="75" t="s">
        <v>52</v>
      </c>
      <c r="I77"/>
      <c r="J77"/>
      <c r="M77" s="76"/>
      <c r="N77" s="76"/>
      <c r="O77" s="76">
        <f>0.25*0.39</f>
        <v>9.7500000000000003E-2</v>
      </c>
      <c r="P77" s="76">
        <v>0.94</v>
      </c>
      <c r="Q77" s="76">
        <v>54</v>
      </c>
      <c r="R77" s="76" t="s">
        <v>339</v>
      </c>
      <c r="S77" s="76" t="s">
        <v>121</v>
      </c>
      <c r="T77" s="76">
        <v>0</v>
      </c>
      <c r="U77" s="76">
        <v>90</v>
      </c>
      <c r="V77" s="76">
        <v>0.57999999999999996</v>
      </c>
      <c r="W77" s="76">
        <v>18.3</v>
      </c>
      <c r="X77" s="76" t="s">
        <v>346</v>
      </c>
    </row>
    <row r="78" spans="2:24" ht="15">
      <c r="B78" s="76" t="s">
        <v>365</v>
      </c>
      <c r="C78" s="146">
        <v>0.04</v>
      </c>
      <c r="D78" s="138"/>
      <c r="E78" s="140">
        <v>1.7669999999999999</v>
      </c>
      <c r="F78" s="142">
        <f t="shared" si="2"/>
        <v>-1</v>
      </c>
      <c r="G78" s="77" t="s">
        <v>70</v>
      </c>
      <c r="I78"/>
      <c r="J78"/>
      <c r="M78" s="76"/>
      <c r="N78" s="76"/>
      <c r="O78" s="76">
        <f>0.5*0.39</f>
        <v>0.19500000000000001</v>
      </c>
      <c r="P78" s="76">
        <v>0.94</v>
      </c>
      <c r="Q78" s="76">
        <v>54</v>
      </c>
      <c r="R78" s="76" t="s">
        <v>339</v>
      </c>
      <c r="S78" s="76" t="s">
        <v>121</v>
      </c>
      <c r="T78" s="76">
        <v>0</v>
      </c>
      <c r="U78" s="76">
        <v>0</v>
      </c>
      <c r="V78" s="76">
        <v>8.92</v>
      </c>
      <c r="W78" s="76">
        <v>283.5</v>
      </c>
      <c r="X78" s="76" t="s">
        <v>346</v>
      </c>
    </row>
    <row r="79" spans="2:24" ht="15">
      <c r="B79" s="76" t="s">
        <v>365</v>
      </c>
      <c r="C79" s="146">
        <v>0.08</v>
      </c>
      <c r="D79" s="138"/>
      <c r="E79" s="140">
        <v>6.92</v>
      </c>
      <c r="F79" s="142">
        <f t="shared" si="2"/>
        <v>-1</v>
      </c>
      <c r="G79" s="77" t="s">
        <v>70</v>
      </c>
      <c r="I79"/>
      <c r="J79"/>
      <c r="M79" s="76"/>
      <c r="N79" s="76"/>
      <c r="O79" s="76">
        <f>0.5*0.39</f>
        <v>0.19500000000000001</v>
      </c>
      <c r="P79" s="76">
        <v>0.94</v>
      </c>
      <c r="Q79" s="76">
        <v>54</v>
      </c>
      <c r="R79" s="76" t="s">
        <v>339</v>
      </c>
      <c r="S79" s="76" t="s">
        <v>121</v>
      </c>
      <c r="T79" s="76">
        <v>0</v>
      </c>
      <c r="U79" s="76">
        <v>45</v>
      </c>
      <c r="V79" s="76">
        <v>0.79</v>
      </c>
      <c r="W79" s="76">
        <v>23.4</v>
      </c>
      <c r="X79" s="76" t="s">
        <v>346</v>
      </c>
    </row>
    <row r="80" spans="2:24" ht="15">
      <c r="B80" s="76" t="s">
        <v>365</v>
      </c>
      <c r="C80" s="146">
        <v>0.1</v>
      </c>
      <c r="D80" s="138"/>
      <c r="E80" s="140">
        <v>90.012</v>
      </c>
      <c r="F80" s="142">
        <f t="shared" si="2"/>
        <v>-1</v>
      </c>
      <c r="G80" s="77" t="s">
        <v>70</v>
      </c>
      <c r="I80"/>
      <c r="J80"/>
      <c r="M80" s="76"/>
      <c r="N80" s="76"/>
      <c r="O80" s="76">
        <f>0.5*0.39</f>
        <v>0.19500000000000001</v>
      </c>
      <c r="P80" s="76">
        <v>0.94</v>
      </c>
      <c r="Q80" s="76">
        <v>54</v>
      </c>
      <c r="R80" s="76" t="s">
        <v>339</v>
      </c>
      <c r="S80" s="76" t="s">
        <v>121</v>
      </c>
      <c r="T80" s="76">
        <v>0</v>
      </c>
      <c r="U80" s="76">
        <v>90</v>
      </c>
      <c r="V80" s="76">
        <v>1.61</v>
      </c>
      <c r="W80" s="76">
        <v>18.399999999999999</v>
      </c>
      <c r="X80" s="76" t="s">
        <v>346</v>
      </c>
    </row>
    <row r="81" spans="2:24" ht="15">
      <c r="B81" s="116" t="s">
        <v>361</v>
      </c>
      <c r="C81" s="146">
        <v>8.8999999999999996E-2</v>
      </c>
      <c r="D81" s="138">
        <v>22.42</v>
      </c>
      <c r="E81" s="138">
        <v>20.6</v>
      </c>
      <c r="F81" s="142">
        <f t="shared" si="2"/>
        <v>8.8349514563106801E-2</v>
      </c>
      <c r="G81" s="77" t="s">
        <v>150</v>
      </c>
      <c r="I81"/>
      <c r="J81"/>
      <c r="M81" s="76"/>
      <c r="N81" s="76"/>
      <c r="O81" s="76">
        <v>0.11</v>
      </c>
      <c r="P81" s="76">
        <v>0.54</v>
      </c>
      <c r="Q81" s="76">
        <v>61</v>
      </c>
      <c r="R81" s="76" t="s">
        <v>140</v>
      </c>
      <c r="S81" s="76" t="s">
        <v>121</v>
      </c>
      <c r="T81" s="76">
        <v>0</v>
      </c>
      <c r="U81" s="76">
        <v>0</v>
      </c>
      <c r="V81" s="76">
        <v>7.73</v>
      </c>
      <c r="W81" s="76">
        <v>7.73</v>
      </c>
      <c r="X81" s="77" t="s">
        <v>132</v>
      </c>
    </row>
    <row r="82" spans="2:24" ht="15">
      <c r="B82" s="116" t="s">
        <v>366</v>
      </c>
      <c r="C82" s="146">
        <v>8.5999999999999993E-2</v>
      </c>
      <c r="D82" s="138"/>
      <c r="E82" s="139">
        <v>9.34</v>
      </c>
      <c r="F82" s="142">
        <f t="shared" si="2"/>
        <v>-1</v>
      </c>
      <c r="G82" s="77" t="s">
        <v>305</v>
      </c>
      <c r="I82"/>
      <c r="J82"/>
      <c r="M82" s="76"/>
      <c r="N82" s="76"/>
      <c r="O82" s="76">
        <v>0.1</v>
      </c>
      <c r="P82" s="76">
        <v>0.54</v>
      </c>
      <c r="Q82" s="76">
        <v>61</v>
      </c>
      <c r="R82" s="76" t="s">
        <v>60</v>
      </c>
      <c r="S82" s="76" t="s">
        <v>121</v>
      </c>
      <c r="T82" s="76">
        <v>0</v>
      </c>
      <c r="U82" s="76">
        <v>0</v>
      </c>
      <c r="V82" s="76"/>
      <c r="W82" s="76">
        <v>4.37</v>
      </c>
      <c r="X82" s="77" t="s">
        <v>132</v>
      </c>
    </row>
    <row r="83" spans="2:24">
      <c r="B83" s="116" t="s">
        <v>360</v>
      </c>
      <c r="C83" s="144">
        <v>0.27</v>
      </c>
      <c r="D83" s="138"/>
      <c r="E83" s="138">
        <v>62.5</v>
      </c>
      <c r="F83" s="142">
        <f t="shared" si="2"/>
        <v>-1</v>
      </c>
      <c r="G83" s="77" t="s">
        <v>329</v>
      </c>
      <c r="I83"/>
      <c r="J83"/>
      <c r="M83" s="76"/>
      <c r="N83" s="76"/>
      <c r="O83" s="76">
        <v>0.1</v>
      </c>
      <c r="P83" s="76">
        <v>0.54</v>
      </c>
      <c r="Q83" s="76">
        <v>61</v>
      </c>
      <c r="R83" s="76" t="s">
        <v>339</v>
      </c>
      <c r="S83" s="76" t="s">
        <v>121</v>
      </c>
      <c r="T83" s="76">
        <v>0</v>
      </c>
      <c r="U83" s="76">
        <v>0</v>
      </c>
      <c r="V83" s="76"/>
      <c r="W83" s="76">
        <v>3.75</v>
      </c>
      <c r="X83" s="77" t="s">
        <v>132</v>
      </c>
    </row>
    <row r="84" spans="2:24">
      <c r="B84" s="116" t="s">
        <v>360</v>
      </c>
      <c r="C84" s="144">
        <v>0.18</v>
      </c>
      <c r="D84" s="138"/>
      <c r="E84" s="138">
        <v>45.2</v>
      </c>
      <c r="F84" s="142">
        <f t="shared" si="2"/>
        <v>-1</v>
      </c>
      <c r="G84" s="77" t="s">
        <v>328</v>
      </c>
      <c r="I84"/>
      <c r="J84"/>
    </row>
    <row r="85" spans="2:24">
      <c r="B85" s="116"/>
      <c r="C85" s="144"/>
      <c r="D85" s="138"/>
      <c r="E85" s="138"/>
      <c r="F85" s="142"/>
      <c r="G85" s="77"/>
      <c r="I85"/>
      <c r="J85"/>
    </row>
    <row r="86" spans="2:24">
      <c r="B86" s="116" t="s">
        <v>361</v>
      </c>
      <c r="C86" s="144">
        <v>0.25</v>
      </c>
      <c r="D86" s="138"/>
      <c r="E86" s="138">
        <v>38.6</v>
      </c>
      <c r="F86" s="142">
        <f t="shared" si="2"/>
        <v>-1</v>
      </c>
      <c r="G86" s="117" t="s">
        <v>332</v>
      </c>
      <c r="I86"/>
      <c r="J86"/>
    </row>
    <row r="87" spans="2:24">
      <c r="B87" s="116" t="s">
        <v>362</v>
      </c>
      <c r="C87" s="144">
        <v>0.24</v>
      </c>
      <c r="D87" s="138"/>
      <c r="E87" s="138">
        <v>68.08</v>
      </c>
      <c r="F87" s="142">
        <f t="shared" si="2"/>
        <v>-1</v>
      </c>
      <c r="G87" s="117" t="s">
        <v>338</v>
      </c>
      <c r="I87"/>
      <c r="J87"/>
    </row>
    <row r="88" spans="2:24">
      <c r="B88" s="116" t="s">
        <v>367</v>
      </c>
      <c r="C88" s="144">
        <v>0.27</v>
      </c>
      <c r="D88" s="138"/>
      <c r="E88" s="138">
        <v>25.86</v>
      </c>
      <c r="F88" s="142"/>
      <c r="G88" s="77" t="s">
        <v>338</v>
      </c>
      <c r="I88"/>
      <c r="J88"/>
    </row>
    <row r="89" spans="2:24">
      <c r="B89" s="116" t="s">
        <v>367</v>
      </c>
      <c r="C89" s="144">
        <v>0.13500000000000001</v>
      </c>
      <c r="D89" s="138"/>
      <c r="E89" s="138">
        <v>37</v>
      </c>
      <c r="F89" s="142"/>
      <c r="G89" s="77" t="s">
        <v>340</v>
      </c>
      <c r="I89"/>
      <c r="J89"/>
    </row>
    <row r="90" spans="2:24">
      <c r="B90" s="116" t="s">
        <v>367</v>
      </c>
      <c r="C90" s="144">
        <v>0.41</v>
      </c>
      <c r="D90" s="138"/>
      <c r="E90" s="138">
        <v>13</v>
      </c>
      <c r="F90" s="142"/>
      <c r="G90" s="77" t="s">
        <v>342</v>
      </c>
      <c r="I90"/>
      <c r="J90"/>
    </row>
    <row r="91" spans="2:24">
      <c r="B91" s="116" t="s">
        <v>367</v>
      </c>
      <c r="C91" s="144">
        <v>0.35</v>
      </c>
      <c r="D91" s="138"/>
      <c r="E91" s="138">
        <v>7.2</v>
      </c>
      <c r="F91" s="142"/>
      <c r="G91" s="77" t="s">
        <v>342</v>
      </c>
      <c r="I91"/>
      <c r="J91"/>
    </row>
    <row r="92" spans="2:24">
      <c r="B92" s="116" t="s">
        <v>367</v>
      </c>
      <c r="C92" s="144">
        <v>0.3</v>
      </c>
      <c r="D92" s="138"/>
      <c r="E92" s="138">
        <v>60.9</v>
      </c>
      <c r="F92" s="142"/>
      <c r="G92" s="77" t="s">
        <v>343</v>
      </c>
      <c r="I92"/>
      <c r="J92"/>
    </row>
    <row r="93" spans="2:24" ht="16.5">
      <c r="B93" s="116" t="s">
        <v>385</v>
      </c>
      <c r="C93" s="145">
        <v>0.3</v>
      </c>
      <c r="D93" s="141"/>
      <c r="E93" s="141">
        <v>2.4</v>
      </c>
      <c r="F93" s="143"/>
      <c r="G93" s="132" t="s">
        <v>343</v>
      </c>
      <c r="I93"/>
      <c r="J93"/>
    </row>
    <row r="94" spans="2:24">
      <c r="B94" s="116" t="s">
        <v>367</v>
      </c>
      <c r="C94" s="144">
        <v>0.21299999999999999</v>
      </c>
      <c r="D94" s="138"/>
      <c r="E94" s="138">
        <v>47.56</v>
      </c>
      <c r="F94" s="142"/>
      <c r="G94" s="77" t="s">
        <v>345</v>
      </c>
      <c r="I94"/>
      <c r="J94"/>
    </row>
    <row r="95" spans="2:24">
      <c r="B95" s="116" t="s">
        <v>367</v>
      </c>
      <c r="C95" s="144">
        <v>0.248</v>
      </c>
      <c r="D95" s="138"/>
      <c r="E95" s="138">
        <v>57.09</v>
      </c>
      <c r="F95" s="142"/>
      <c r="G95" s="77" t="s">
        <v>345</v>
      </c>
      <c r="I95"/>
      <c r="J95"/>
    </row>
    <row r="96" spans="2:24">
      <c r="B96" s="116" t="s">
        <v>367</v>
      </c>
      <c r="C96" s="144">
        <v>7.1999999999999995E-2</v>
      </c>
      <c r="D96" s="138"/>
      <c r="E96" s="138">
        <v>31.65</v>
      </c>
      <c r="F96" s="142"/>
      <c r="G96" s="77" t="s">
        <v>345</v>
      </c>
      <c r="I96"/>
      <c r="J96"/>
    </row>
    <row r="97" spans="2:10">
      <c r="B97" s="116" t="s">
        <v>368</v>
      </c>
      <c r="C97" s="144">
        <v>9.7500000000000003E-2</v>
      </c>
      <c r="D97" s="138"/>
      <c r="E97" s="138">
        <v>5.09</v>
      </c>
      <c r="F97" s="142"/>
      <c r="G97" s="77" t="s">
        <v>346</v>
      </c>
      <c r="I97"/>
      <c r="J97"/>
    </row>
    <row r="98" spans="2:10">
      <c r="B98" s="116" t="s">
        <v>368</v>
      </c>
      <c r="C98" s="144">
        <v>0.19500000000000001</v>
      </c>
      <c r="D98" s="138"/>
      <c r="E98" s="138">
        <v>8.92</v>
      </c>
      <c r="F98" s="142"/>
      <c r="G98" s="77" t="s">
        <v>346</v>
      </c>
      <c r="I98"/>
      <c r="J98"/>
    </row>
    <row r="99" spans="2:10">
      <c r="B99" s="116" t="s">
        <v>367</v>
      </c>
      <c r="C99" s="144">
        <v>0.11</v>
      </c>
      <c r="D99" s="138"/>
      <c r="E99" s="138">
        <v>216</v>
      </c>
      <c r="F99" s="142"/>
      <c r="G99" s="77" t="s">
        <v>132</v>
      </c>
      <c r="I99"/>
      <c r="J99"/>
    </row>
    <row r="100" spans="2:10">
      <c r="B100" s="76" t="s">
        <v>365</v>
      </c>
      <c r="C100" s="144">
        <v>0.1</v>
      </c>
      <c r="D100" s="138"/>
      <c r="E100" s="138">
        <v>164</v>
      </c>
      <c r="F100" s="142"/>
      <c r="G100" s="77" t="s">
        <v>132</v>
      </c>
      <c r="I100"/>
      <c r="J100"/>
    </row>
    <row r="101" spans="2:10">
      <c r="B101" s="116" t="s">
        <v>368</v>
      </c>
      <c r="C101" s="144">
        <v>0.1</v>
      </c>
      <c r="D101" s="138"/>
      <c r="E101" s="138">
        <v>206</v>
      </c>
      <c r="F101" s="142"/>
      <c r="G101" s="77" t="s">
        <v>132</v>
      </c>
      <c r="I101"/>
      <c r="J101"/>
    </row>
    <row r="103" spans="2:10">
      <c r="B103" s="136" t="s">
        <v>386</v>
      </c>
    </row>
    <row r="106" spans="2:10" ht="42.75">
      <c r="B106" s="116" t="s">
        <v>387</v>
      </c>
      <c r="C106" s="134" t="s">
        <v>384</v>
      </c>
      <c r="D106" s="133" t="s">
        <v>382</v>
      </c>
      <c r="E106" s="133" t="s">
        <v>383</v>
      </c>
      <c r="F106" s="134" t="s">
        <v>358</v>
      </c>
      <c r="G106" s="133" t="s">
        <v>356</v>
      </c>
    </row>
    <row r="107" spans="2:10">
      <c r="B107" s="116" t="s">
        <v>367</v>
      </c>
      <c r="C107" s="144">
        <v>3.7499999999999999E-2</v>
      </c>
      <c r="D107" s="76">
        <v>0.50351000000000001</v>
      </c>
      <c r="E107" s="138">
        <v>1.7656182738758199</v>
      </c>
      <c r="F107" s="144">
        <v>0.71482510832043344</v>
      </c>
      <c r="G107" s="76" t="s">
        <v>357</v>
      </c>
    </row>
    <row r="108" spans="2:10">
      <c r="B108" s="116" t="s">
        <v>367</v>
      </c>
      <c r="C108" s="144">
        <v>7.4999999999999997E-2</v>
      </c>
      <c r="D108" s="76">
        <v>0.72729999999999995</v>
      </c>
      <c r="E108" s="138">
        <v>1.8365055223095601</v>
      </c>
      <c r="F108" s="144">
        <v>0.60397614318885451</v>
      </c>
      <c r="G108" s="76" t="s">
        <v>357</v>
      </c>
    </row>
    <row r="109" spans="2:10">
      <c r="B109" s="116" t="s">
        <v>367</v>
      </c>
      <c r="C109" s="144">
        <v>0.1125</v>
      </c>
      <c r="D109" s="76">
        <v>0.99426000000000003</v>
      </c>
      <c r="E109" s="138">
        <v>1.91332291766936</v>
      </c>
      <c r="F109" s="144">
        <v>0.4803490875386997</v>
      </c>
      <c r="G109" s="76" t="s">
        <v>357</v>
      </c>
    </row>
    <row r="110" spans="2:10" ht="15">
      <c r="B110" s="116" t="s">
        <v>366</v>
      </c>
      <c r="C110" s="146">
        <v>8.5999999999999993E-2</v>
      </c>
      <c r="D110" s="76"/>
      <c r="E110" s="139">
        <v>1.53</v>
      </c>
      <c r="F110" s="144"/>
      <c r="G110" s="77" t="s">
        <v>305</v>
      </c>
    </row>
    <row r="111" spans="2:10">
      <c r="B111" s="116" t="s">
        <v>360</v>
      </c>
      <c r="C111" s="144">
        <v>0.27</v>
      </c>
      <c r="D111" s="76"/>
      <c r="E111" s="138">
        <v>3.53</v>
      </c>
      <c r="F111" s="144"/>
      <c r="G111" s="77" t="s">
        <v>328</v>
      </c>
    </row>
    <row r="112" spans="2:10">
      <c r="B112" s="116" t="s">
        <v>362</v>
      </c>
      <c r="C112" s="144">
        <v>0.24</v>
      </c>
      <c r="D112" s="76"/>
      <c r="E112" s="138">
        <v>1.22</v>
      </c>
      <c r="F112" s="144"/>
      <c r="G112" s="117" t="s">
        <v>338</v>
      </c>
    </row>
    <row r="113" spans="2:10">
      <c r="B113" s="116" t="s">
        <v>367</v>
      </c>
      <c r="C113" s="144">
        <v>0.3</v>
      </c>
      <c r="D113" s="76"/>
      <c r="E113" s="138">
        <v>3.97</v>
      </c>
      <c r="F113" s="144"/>
      <c r="G113" s="77" t="s">
        <v>343</v>
      </c>
    </row>
    <row r="114" spans="2:10">
      <c r="B114" s="116" t="s">
        <v>368</v>
      </c>
      <c r="C114" s="144">
        <v>9.7500000000000003E-2</v>
      </c>
      <c r="D114" s="76"/>
      <c r="E114" s="138">
        <v>0.57999999999999996</v>
      </c>
      <c r="F114" s="144"/>
      <c r="G114" s="77" t="s">
        <v>346</v>
      </c>
    </row>
    <row r="115" spans="2:10">
      <c r="B115" s="116" t="s">
        <v>368</v>
      </c>
      <c r="C115" s="144">
        <v>0.19500000000000001</v>
      </c>
      <c r="D115" s="76"/>
      <c r="E115" s="138">
        <v>1.61</v>
      </c>
      <c r="F115" s="144"/>
      <c r="G115" s="77" t="s">
        <v>346</v>
      </c>
    </row>
    <row r="118" spans="2:10">
      <c r="H118" s="76"/>
      <c r="I118" s="76" t="s">
        <v>389</v>
      </c>
      <c r="J118" s="76" t="s">
        <v>390</v>
      </c>
    </row>
    <row r="119" spans="2:10">
      <c r="B119" s="76"/>
      <c r="C119" s="76" t="s">
        <v>249</v>
      </c>
      <c r="D119" s="76"/>
      <c r="E119" s="76"/>
      <c r="F119" s="76"/>
      <c r="H119" s="76" t="s">
        <v>367</v>
      </c>
      <c r="I119" s="76"/>
      <c r="J119" s="76"/>
    </row>
    <row r="120" spans="2:10">
      <c r="B120" s="76" t="s">
        <v>117</v>
      </c>
      <c r="C120" s="76" t="s">
        <v>253</v>
      </c>
      <c r="D120" s="76" t="s">
        <v>252</v>
      </c>
      <c r="E120" s="76" t="s">
        <v>254</v>
      </c>
      <c r="F120" s="76" t="s">
        <v>257</v>
      </c>
      <c r="H120" s="76" t="s">
        <v>368</v>
      </c>
      <c r="I120" s="76"/>
      <c r="J120" s="76"/>
    </row>
    <row r="121" spans="2:10">
      <c r="B121" s="76"/>
      <c r="C121" s="76"/>
      <c r="D121" s="76"/>
      <c r="E121" s="76"/>
      <c r="F121" s="76"/>
      <c r="H121" s="76" t="s">
        <v>391</v>
      </c>
      <c r="I121" s="76"/>
      <c r="J121" s="76"/>
    </row>
    <row r="122" spans="2:10">
      <c r="B122" s="76" t="s">
        <v>165</v>
      </c>
      <c r="C122" s="76">
        <v>3.7499999999999999E-2</v>
      </c>
      <c r="D122" s="76">
        <v>93.24</v>
      </c>
      <c r="E122" s="76">
        <v>92.34</v>
      </c>
      <c r="F122" s="158">
        <f>(E122-D122)/E122</f>
        <v>-9.7465886939570225E-3</v>
      </c>
      <c r="H122" s="76" t="s">
        <v>392</v>
      </c>
      <c r="I122" s="76"/>
      <c r="J122" s="76"/>
    </row>
    <row r="123" spans="2:10">
      <c r="B123" s="76" t="s">
        <v>170</v>
      </c>
      <c r="C123" s="76">
        <v>7.4999999999999997E-2</v>
      </c>
      <c r="D123" s="76">
        <v>198.83139648437501</v>
      </c>
      <c r="E123" s="76">
        <v>171.465</v>
      </c>
      <c r="F123" s="158">
        <f t="shared" ref="F123:F135" si="3">(E123-D123)/E123</f>
        <v>-0.15960339710363633</v>
      </c>
    </row>
    <row r="124" spans="2:10">
      <c r="B124" s="76" t="s">
        <v>172</v>
      </c>
      <c r="C124" s="76">
        <v>0.1125</v>
      </c>
      <c r="D124" s="76">
        <v>209.35</v>
      </c>
      <c r="E124" s="76">
        <v>250.59</v>
      </c>
      <c r="F124" s="158">
        <f t="shared" si="3"/>
        <v>0.16457161099804465</v>
      </c>
    </row>
    <row r="125" spans="2:10">
      <c r="B125" s="76" t="s">
        <v>174</v>
      </c>
      <c r="C125" s="76">
        <v>3.7499999999999999E-2</v>
      </c>
      <c r="D125" s="76">
        <v>18.4414560953776</v>
      </c>
      <c r="E125" s="157">
        <v>11</v>
      </c>
      <c r="F125" s="158">
        <f t="shared" si="3"/>
        <v>-0.67649600867069093</v>
      </c>
    </row>
    <row r="126" spans="2:10">
      <c r="B126" s="76" t="s">
        <v>176</v>
      </c>
      <c r="C126" s="76">
        <v>7.4999999999999997E-2</v>
      </c>
      <c r="D126" s="76">
        <v>19.1532704671224</v>
      </c>
      <c r="E126" s="157">
        <v>11</v>
      </c>
      <c r="F126" s="158">
        <f t="shared" si="3"/>
        <v>-0.74120640610203636</v>
      </c>
    </row>
    <row r="127" spans="2:10">
      <c r="B127" s="76" t="s">
        <v>178</v>
      </c>
      <c r="C127" s="76">
        <v>0.1125</v>
      </c>
      <c r="D127" s="76">
        <v>19.075555165608733</v>
      </c>
      <c r="E127" s="157">
        <v>11</v>
      </c>
      <c r="F127" s="158">
        <f t="shared" si="3"/>
        <v>-0.73414137869170304</v>
      </c>
    </row>
    <row r="128" spans="2:10">
      <c r="B128" s="76" t="s">
        <v>180</v>
      </c>
      <c r="C128" s="76">
        <v>3.7499999999999999E-2</v>
      </c>
      <c r="D128" s="76">
        <v>16.672764587402334</v>
      </c>
      <c r="E128" s="154">
        <v>11</v>
      </c>
      <c r="F128" s="158">
        <f t="shared" si="3"/>
        <v>-0.5157058715820303</v>
      </c>
    </row>
    <row r="129" spans="2:10">
      <c r="B129" s="76" t="s">
        <v>182</v>
      </c>
      <c r="C129" s="76">
        <v>7.4999999999999997E-2</v>
      </c>
      <c r="D129" s="76">
        <v>15.39385274251303</v>
      </c>
      <c r="E129" s="157">
        <v>11</v>
      </c>
      <c r="F129" s="158">
        <f t="shared" si="3"/>
        <v>-0.39944115841027544</v>
      </c>
    </row>
    <row r="130" spans="2:10">
      <c r="B130" s="76" t="s">
        <v>184</v>
      </c>
      <c r="C130" s="76">
        <v>0.1125</v>
      </c>
      <c r="D130" s="76">
        <v>15.847409057617185</v>
      </c>
      <c r="E130" s="157">
        <v>11</v>
      </c>
      <c r="F130" s="158">
        <f t="shared" si="3"/>
        <v>-0.44067355069247133</v>
      </c>
    </row>
    <row r="131" spans="2:10">
      <c r="B131" s="76"/>
      <c r="C131" s="76"/>
      <c r="D131" s="76"/>
      <c r="E131" s="76"/>
      <c r="F131" s="158"/>
    </row>
    <row r="132" spans="2:10">
      <c r="B132" s="76" t="s">
        <v>188</v>
      </c>
      <c r="C132" s="76">
        <v>2.5999999999999999E-2</v>
      </c>
      <c r="D132" s="76">
        <v>47.605801052517336</v>
      </c>
      <c r="E132" s="76">
        <v>35.167000000000002</v>
      </c>
      <c r="F132" s="158">
        <f t="shared" si="3"/>
        <v>-0.35370662986656054</v>
      </c>
    </row>
    <row r="133" spans="2:10">
      <c r="B133" s="76" t="s">
        <v>190</v>
      </c>
      <c r="C133" s="76">
        <v>3.9E-2</v>
      </c>
      <c r="D133" s="76">
        <v>46.298407660590328</v>
      </c>
      <c r="E133" s="76">
        <v>49.337000000000003</v>
      </c>
      <c r="F133" s="158">
        <f t="shared" si="3"/>
        <v>6.1588510436582582E-2</v>
      </c>
    </row>
    <row r="134" spans="2:10">
      <c r="B134" s="76" t="s">
        <v>192</v>
      </c>
      <c r="C134" s="76">
        <v>5.2200000000000003E-2</v>
      </c>
      <c r="D134" s="76">
        <v>57.135112847222331</v>
      </c>
      <c r="E134" s="76">
        <v>63.724842105263157</v>
      </c>
      <c r="F134" s="158">
        <f t="shared" si="3"/>
        <v>0.10340911080102257</v>
      </c>
    </row>
    <row r="135" spans="2:10">
      <c r="B135" s="76" t="s">
        <v>194</v>
      </c>
      <c r="C135" s="76">
        <v>6.5299999999999997E-2</v>
      </c>
      <c r="D135" s="76">
        <v>63</v>
      </c>
      <c r="E135" s="76">
        <v>78.003842105263161</v>
      </c>
      <c r="F135" s="158">
        <f t="shared" si="3"/>
        <v>0.19234747546173506</v>
      </c>
    </row>
    <row r="138" spans="2:10" ht="15" thickBot="1"/>
    <row r="139" spans="2:10" ht="16.5" thickBot="1">
      <c r="B139" s="177" t="s">
        <v>359</v>
      </c>
      <c r="C139" s="178" t="s">
        <v>384</v>
      </c>
      <c r="D139" s="178" t="s">
        <v>380</v>
      </c>
      <c r="E139" s="178" t="s">
        <v>424</v>
      </c>
      <c r="F139" s="178" t="s">
        <v>358</v>
      </c>
      <c r="G139" s="178" t="s">
        <v>382</v>
      </c>
      <c r="H139" s="178" t="s">
        <v>425</v>
      </c>
      <c r="I139" s="179" t="s">
        <v>356</v>
      </c>
    </row>
    <row r="140" spans="2:10" ht="16.5" thickBot="1">
      <c r="B140" s="180" t="s">
        <v>367</v>
      </c>
      <c r="C140" s="181">
        <v>3.7999999999999999E-2</v>
      </c>
      <c r="D140" s="182">
        <v>8.6</v>
      </c>
      <c r="E140" s="182">
        <v>7.23</v>
      </c>
      <c r="F140" s="183">
        <v>0.16</v>
      </c>
      <c r="G140" s="184">
        <v>1.77</v>
      </c>
      <c r="H140" s="182">
        <v>0.5</v>
      </c>
      <c r="I140" s="182" t="s">
        <v>426</v>
      </c>
      <c r="J140" s="78">
        <f>ABS(G140-H140)/G140</f>
        <v>0.71751412429378536</v>
      </c>
    </row>
    <row r="141" spans="2:10" ht="16.5" thickBot="1">
      <c r="B141" s="180" t="s">
        <v>367</v>
      </c>
      <c r="C141" s="181">
        <v>7.4999999999999997E-2</v>
      </c>
      <c r="D141" s="182">
        <v>15.67</v>
      </c>
      <c r="E141" s="182">
        <v>15.2</v>
      </c>
      <c r="F141" s="183">
        <v>0.03</v>
      </c>
      <c r="G141" s="184">
        <v>1.84</v>
      </c>
      <c r="H141" s="182">
        <v>0.73</v>
      </c>
      <c r="I141" s="182" t="s">
        <v>426</v>
      </c>
      <c r="J141" s="78">
        <f t="shared" ref="J141:J172" si="4">ABS(G141-H141)/G141</f>
        <v>0.60326086956521741</v>
      </c>
    </row>
    <row r="142" spans="2:10" ht="16.5" thickBot="1">
      <c r="B142" s="180" t="s">
        <v>367</v>
      </c>
      <c r="C142" s="181">
        <v>0.113</v>
      </c>
      <c r="D142" s="182">
        <v>22.73</v>
      </c>
      <c r="E142" s="182">
        <v>21.9</v>
      </c>
      <c r="F142" s="183">
        <v>0.04</v>
      </c>
      <c r="G142" s="184">
        <v>1.91</v>
      </c>
      <c r="H142" s="182">
        <v>0.99</v>
      </c>
      <c r="I142" s="182" t="s">
        <v>426</v>
      </c>
      <c r="J142" s="78">
        <f t="shared" si="4"/>
        <v>0.48167539267015708</v>
      </c>
    </row>
    <row r="143" spans="2:10" ht="19.5" thickBot="1">
      <c r="B143" s="180" t="s">
        <v>427</v>
      </c>
      <c r="C143" s="181">
        <v>2.5999999999999999E-2</v>
      </c>
      <c r="D143" s="182">
        <v>6.8559999999999999</v>
      </c>
      <c r="E143" s="182">
        <v>4.8899999999999997</v>
      </c>
      <c r="F143" s="183">
        <v>0.28999999999999998</v>
      </c>
      <c r="G143" s="182">
        <v>1.74</v>
      </c>
      <c r="H143" s="182" t="s">
        <v>167</v>
      </c>
      <c r="I143" s="182" t="s">
        <v>426</v>
      </c>
    </row>
    <row r="144" spans="2:10" ht="19.5" thickBot="1">
      <c r="B144" s="180" t="s">
        <v>427</v>
      </c>
      <c r="C144" s="181">
        <v>3.9E-2</v>
      </c>
      <c r="D144" s="182">
        <v>9.4339999999999993</v>
      </c>
      <c r="E144" s="182">
        <v>7.74</v>
      </c>
      <c r="F144" s="183">
        <v>0.18</v>
      </c>
      <c r="G144" s="182">
        <v>1.77</v>
      </c>
      <c r="H144" s="182" t="s">
        <v>167</v>
      </c>
      <c r="I144" s="182" t="s">
        <v>426</v>
      </c>
    </row>
    <row r="145" spans="2:10" ht="19.5" thickBot="1">
      <c r="B145" s="180" t="s">
        <v>427</v>
      </c>
      <c r="C145" s="181">
        <v>5.2200000000000003E-2</v>
      </c>
      <c r="D145" s="182">
        <v>12.05</v>
      </c>
      <c r="E145" s="182">
        <v>7.86</v>
      </c>
      <c r="F145" s="183">
        <v>0.35</v>
      </c>
      <c r="G145" s="182">
        <v>1.79</v>
      </c>
      <c r="H145" s="182" t="s">
        <v>167</v>
      </c>
      <c r="I145" s="182" t="s">
        <v>426</v>
      </c>
    </row>
    <row r="146" spans="2:10" ht="19.5" thickBot="1">
      <c r="B146" s="180" t="s">
        <v>427</v>
      </c>
      <c r="C146" s="181">
        <v>6.5299999999999997E-2</v>
      </c>
      <c r="D146" s="182">
        <v>14.65</v>
      </c>
      <c r="E146" s="182">
        <v>13.26</v>
      </c>
      <c r="F146" s="183">
        <v>0.09</v>
      </c>
      <c r="G146" s="182">
        <v>1.82</v>
      </c>
      <c r="H146" s="182" t="s">
        <v>167</v>
      </c>
      <c r="I146" s="182" t="s">
        <v>426</v>
      </c>
    </row>
    <row r="147" spans="2:10" ht="16.5" thickBot="1">
      <c r="B147" s="180" t="s">
        <v>428</v>
      </c>
      <c r="C147" s="181">
        <v>6.6000000000000003E-2</v>
      </c>
      <c r="D147" s="182">
        <v>22.44</v>
      </c>
      <c r="E147" s="182">
        <v>19.5</v>
      </c>
      <c r="F147" s="183">
        <v>0.13</v>
      </c>
      <c r="G147" s="182">
        <v>3.48</v>
      </c>
      <c r="H147" s="182" t="s">
        <v>167</v>
      </c>
      <c r="I147" s="182" t="s">
        <v>429</v>
      </c>
    </row>
    <row r="148" spans="2:10" ht="16.5" thickBot="1">
      <c r="B148" s="180" t="s">
        <v>364</v>
      </c>
      <c r="C148" s="181">
        <v>6.0999999999999999E-2</v>
      </c>
      <c r="D148" s="182">
        <v>4.72</v>
      </c>
      <c r="E148" s="182">
        <v>5.1100000000000003</v>
      </c>
      <c r="F148" s="183">
        <v>-0.08</v>
      </c>
      <c r="G148" s="182">
        <v>3.43</v>
      </c>
      <c r="H148" s="182" t="s">
        <v>167</v>
      </c>
      <c r="I148" s="182" t="s">
        <v>429</v>
      </c>
    </row>
    <row r="149" spans="2:10" ht="16.5" thickBot="1">
      <c r="B149" s="180" t="s">
        <v>430</v>
      </c>
      <c r="C149" s="181">
        <v>0.06</v>
      </c>
      <c r="D149" s="182">
        <v>15.02</v>
      </c>
      <c r="E149" s="182">
        <v>14</v>
      </c>
      <c r="F149" s="183">
        <v>7.0000000000000007E-2</v>
      </c>
      <c r="G149" s="182">
        <v>2.98</v>
      </c>
      <c r="H149" s="182" t="s">
        <v>167</v>
      </c>
      <c r="I149" s="182" t="s">
        <v>431</v>
      </c>
    </row>
    <row r="150" spans="2:10" ht="16.5" thickBot="1">
      <c r="B150" s="180" t="s">
        <v>430</v>
      </c>
      <c r="C150" s="181">
        <v>0.18</v>
      </c>
      <c r="D150" s="182">
        <v>42.46</v>
      </c>
      <c r="E150" s="182">
        <v>35.700000000000003</v>
      </c>
      <c r="F150" s="183">
        <v>0.16</v>
      </c>
      <c r="G150" s="182">
        <v>3.41</v>
      </c>
      <c r="H150" s="182" t="s">
        <v>167</v>
      </c>
      <c r="I150" s="182" t="s">
        <v>431</v>
      </c>
    </row>
    <row r="151" spans="2:10" ht="16.5" thickBot="1">
      <c r="B151" s="180" t="s">
        <v>428</v>
      </c>
      <c r="C151" s="181">
        <v>0.34</v>
      </c>
      <c r="D151" s="182">
        <v>80.05</v>
      </c>
      <c r="E151" s="182">
        <v>23.8</v>
      </c>
      <c r="F151" s="183">
        <v>0.7</v>
      </c>
      <c r="G151" s="182">
        <v>4.22</v>
      </c>
      <c r="H151" s="182" t="s">
        <v>167</v>
      </c>
      <c r="I151" s="182" t="s">
        <v>432</v>
      </c>
    </row>
    <row r="152" spans="2:10" ht="16.5" thickBot="1">
      <c r="B152" s="180" t="s">
        <v>365</v>
      </c>
      <c r="C152" s="181">
        <v>0.04</v>
      </c>
      <c r="D152" s="182">
        <v>4.09</v>
      </c>
      <c r="E152" s="182">
        <v>1.77</v>
      </c>
      <c r="F152" s="183">
        <v>0.56999999999999995</v>
      </c>
      <c r="G152" s="182">
        <v>1</v>
      </c>
      <c r="H152" s="182" t="s">
        <v>167</v>
      </c>
      <c r="I152" s="182" t="s">
        <v>433</v>
      </c>
    </row>
    <row r="153" spans="2:10" ht="16.5" thickBot="1">
      <c r="B153" s="180" t="s">
        <v>365</v>
      </c>
      <c r="C153" s="181">
        <v>0.08</v>
      </c>
      <c r="D153" s="182">
        <v>7.25</v>
      </c>
      <c r="E153" s="182">
        <v>6.92</v>
      </c>
      <c r="F153" s="183">
        <v>0.05</v>
      </c>
      <c r="G153" s="182">
        <v>1.02</v>
      </c>
      <c r="H153" s="182" t="s">
        <v>167</v>
      </c>
      <c r="I153" s="182" t="s">
        <v>433</v>
      </c>
    </row>
    <row r="154" spans="2:10" ht="16.5" thickBot="1">
      <c r="B154" s="180" t="s">
        <v>365</v>
      </c>
      <c r="C154" s="181">
        <v>0.1</v>
      </c>
      <c r="D154" s="182">
        <v>8.83</v>
      </c>
      <c r="E154" s="182">
        <v>9.02</v>
      </c>
      <c r="F154" s="183">
        <v>-0.02</v>
      </c>
      <c r="G154" s="182">
        <v>1.04</v>
      </c>
      <c r="H154" s="182" t="s">
        <v>167</v>
      </c>
      <c r="I154" s="182" t="s">
        <v>433</v>
      </c>
    </row>
    <row r="155" spans="2:10" ht="16.5" thickBot="1">
      <c r="B155" s="180" t="s">
        <v>428</v>
      </c>
      <c r="C155" s="181">
        <v>8.8999999999999996E-2</v>
      </c>
      <c r="D155" s="182">
        <v>24.3</v>
      </c>
      <c r="E155" s="182">
        <v>20.6</v>
      </c>
      <c r="F155" s="183">
        <v>0.15</v>
      </c>
      <c r="G155" s="182">
        <v>4.5999999999999996</v>
      </c>
      <c r="H155" s="182" t="s">
        <v>167</v>
      </c>
      <c r="I155" s="182" t="s">
        <v>434</v>
      </c>
    </row>
    <row r="156" spans="2:10" ht="16.5" thickBot="1">
      <c r="B156" s="180" t="s">
        <v>366</v>
      </c>
      <c r="C156" s="181">
        <v>8.5999999999999993E-2</v>
      </c>
      <c r="D156" s="182">
        <v>9.52</v>
      </c>
      <c r="E156" s="182">
        <v>9.34</v>
      </c>
      <c r="F156" s="183">
        <v>0.02</v>
      </c>
      <c r="G156" s="182">
        <v>3.55</v>
      </c>
      <c r="H156" s="182">
        <v>1.53</v>
      </c>
      <c r="I156" s="182" t="s">
        <v>435</v>
      </c>
      <c r="J156" s="78">
        <f t="shared" si="4"/>
        <v>0.56901408450704216</v>
      </c>
    </row>
    <row r="157" spans="2:10" ht="16.5" thickBot="1">
      <c r="B157" s="180" t="s">
        <v>360</v>
      </c>
      <c r="C157" s="181">
        <v>0.27</v>
      </c>
      <c r="D157" s="182">
        <v>63.34</v>
      </c>
      <c r="E157" s="182">
        <v>62.5</v>
      </c>
      <c r="F157" s="183">
        <v>0.01</v>
      </c>
      <c r="G157" s="182">
        <v>4.4400000000000004</v>
      </c>
      <c r="H157" s="182" t="s">
        <v>167</v>
      </c>
      <c r="I157" s="182" t="s">
        <v>436</v>
      </c>
    </row>
    <row r="158" spans="2:10" ht="16.5" thickBot="1">
      <c r="B158" s="180" t="s">
        <v>360</v>
      </c>
      <c r="C158" s="181">
        <v>0.18</v>
      </c>
      <c r="D158" s="182">
        <v>42.79</v>
      </c>
      <c r="E158" s="182">
        <v>45.2</v>
      </c>
      <c r="F158" s="183">
        <v>-0.06</v>
      </c>
      <c r="G158" s="182">
        <v>3</v>
      </c>
      <c r="H158" s="182" t="s">
        <v>167</v>
      </c>
      <c r="I158" s="182" t="s">
        <v>437</v>
      </c>
    </row>
    <row r="159" spans="2:10" ht="16.5" thickBot="1">
      <c r="B159" s="180" t="s">
        <v>360</v>
      </c>
      <c r="C159" s="181">
        <v>0.27</v>
      </c>
      <c r="D159" s="182">
        <v>63.34</v>
      </c>
      <c r="E159" s="182" t="s">
        <v>167</v>
      </c>
      <c r="F159" s="182" t="s">
        <v>167</v>
      </c>
      <c r="G159" s="182">
        <v>2.3199999999999998</v>
      </c>
      <c r="H159" s="182">
        <v>3.53</v>
      </c>
      <c r="I159" s="182" t="s">
        <v>437</v>
      </c>
      <c r="J159" s="78">
        <f t="shared" si="4"/>
        <v>0.52155172413793105</v>
      </c>
    </row>
    <row r="160" spans="2:10" ht="16.5" thickBot="1">
      <c r="B160" s="180" t="s">
        <v>428</v>
      </c>
      <c r="C160" s="181">
        <v>0.25</v>
      </c>
      <c r="D160" s="182">
        <v>60.12</v>
      </c>
      <c r="E160" s="182">
        <v>38.6</v>
      </c>
      <c r="F160" s="183">
        <v>0.36</v>
      </c>
      <c r="G160" s="182">
        <v>4.6399999999999997</v>
      </c>
      <c r="H160" s="182" t="s">
        <v>167</v>
      </c>
      <c r="I160" s="182" t="s">
        <v>438</v>
      </c>
    </row>
    <row r="161" spans="2:10" ht="16.5" thickBot="1">
      <c r="B161" s="180" t="s">
        <v>360</v>
      </c>
      <c r="C161" s="181">
        <v>0.24</v>
      </c>
      <c r="D161" s="182">
        <v>73.290000000000006</v>
      </c>
      <c r="E161" s="182">
        <v>68.08</v>
      </c>
      <c r="F161" s="183">
        <v>7.0000000000000007E-2</v>
      </c>
      <c r="G161" s="182">
        <v>2.3199999999999998</v>
      </c>
      <c r="H161" s="182">
        <v>1.22</v>
      </c>
      <c r="I161" s="182" t="s">
        <v>439</v>
      </c>
      <c r="J161" s="78">
        <f t="shared" si="4"/>
        <v>0.47413793103448271</v>
      </c>
    </row>
    <row r="162" spans="2:10" ht="16.5" thickBot="1">
      <c r="B162" s="180" t="s">
        <v>368</v>
      </c>
      <c r="C162" s="181">
        <v>0.27</v>
      </c>
      <c r="D162" s="182">
        <v>21.76</v>
      </c>
      <c r="E162" s="182">
        <v>25.86</v>
      </c>
      <c r="F162" s="183">
        <v>-0.18</v>
      </c>
      <c r="G162" s="182">
        <v>1.28</v>
      </c>
      <c r="H162" s="182">
        <v>1.22</v>
      </c>
      <c r="I162" s="182" t="s">
        <v>439</v>
      </c>
      <c r="J162" s="78">
        <f t="shared" si="4"/>
        <v>4.6875000000000042E-2</v>
      </c>
    </row>
    <row r="163" spans="2:10" ht="16.5" thickBot="1">
      <c r="B163" s="180" t="s">
        <v>367</v>
      </c>
      <c r="C163" s="181">
        <v>0.13500000000000001</v>
      </c>
      <c r="D163" s="182">
        <v>41.97</v>
      </c>
      <c r="E163" s="182">
        <v>37</v>
      </c>
      <c r="F163" s="183">
        <v>0.12</v>
      </c>
      <c r="G163" s="182">
        <v>1.96</v>
      </c>
      <c r="H163" s="182" t="s">
        <v>167</v>
      </c>
      <c r="I163" s="182" t="s">
        <v>440</v>
      </c>
    </row>
    <row r="164" spans="2:10" ht="16.5" thickBot="1">
      <c r="B164" s="180" t="s">
        <v>367</v>
      </c>
      <c r="C164" s="181">
        <v>0.41</v>
      </c>
      <c r="D164" s="182">
        <v>98.85</v>
      </c>
      <c r="E164" s="182">
        <v>13</v>
      </c>
      <c r="F164" s="183">
        <v>0.87</v>
      </c>
      <c r="G164" s="182">
        <v>1.56</v>
      </c>
      <c r="H164" s="182" t="s">
        <v>167</v>
      </c>
      <c r="I164" s="182" t="s">
        <v>441</v>
      </c>
    </row>
    <row r="165" spans="2:10" ht="16.5" thickBot="1">
      <c r="B165" s="180" t="s">
        <v>367</v>
      </c>
      <c r="C165" s="181">
        <v>0.35</v>
      </c>
      <c r="D165" s="182">
        <v>81.099999999999994</v>
      </c>
      <c r="E165" s="182">
        <v>7.2</v>
      </c>
      <c r="F165" s="183">
        <v>0.91</v>
      </c>
      <c r="G165" s="182">
        <v>1.44</v>
      </c>
      <c r="H165" s="182" t="s">
        <v>167</v>
      </c>
      <c r="I165" s="182" t="s">
        <v>441</v>
      </c>
    </row>
    <row r="166" spans="2:10" ht="16.5" thickBot="1">
      <c r="B166" s="180" t="s">
        <v>367</v>
      </c>
      <c r="C166" s="181">
        <v>0.3</v>
      </c>
      <c r="D166" s="182">
        <v>61.19</v>
      </c>
      <c r="E166" s="182">
        <v>60.9</v>
      </c>
      <c r="F166" s="183">
        <v>0</v>
      </c>
      <c r="G166" s="182">
        <v>2.42</v>
      </c>
      <c r="H166" s="182">
        <v>3.97</v>
      </c>
      <c r="I166" s="182" t="s">
        <v>442</v>
      </c>
      <c r="J166" s="78">
        <f t="shared" si="4"/>
        <v>0.64049586776859513</v>
      </c>
    </row>
    <row r="167" spans="2:10" ht="19.5" thickBot="1">
      <c r="B167" s="180" t="s">
        <v>443</v>
      </c>
      <c r="C167" s="181">
        <v>0.3</v>
      </c>
      <c r="D167" s="182">
        <v>2.42</v>
      </c>
      <c r="E167" s="182">
        <v>2.4</v>
      </c>
      <c r="F167" s="183">
        <v>0.01</v>
      </c>
      <c r="G167" s="182" t="s">
        <v>167</v>
      </c>
      <c r="H167" s="182" t="s">
        <v>167</v>
      </c>
      <c r="I167" s="182" t="s">
        <v>442</v>
      </c>
    </row>
    <row r="168" spans="2:10" ht="16.5" thickBot="1">
      <c r="B168" s="180" t="s">
        <v>367</v>
      </c>
      <c r="C168" s="181">
        <v>0.21299999999999999</v>
      </c>
      <c r="D168" s="182">
        <v>50.33</v>
      </c>
      <c r="E168" s="182">
        <v>47.56</v>
      </c>
      <c r="F168" s="183">
        <v>0.05</v>
      </c>
      <c r="G168" s="182">
        <v>2.16</v>
      </c>
      <c r="H168" s="182" t="s">
        <v>167</v>
      </c>
      <c r="I168" s="182" t="s">
        <v>444</v>
      </c>
    </row>
    <row r="169" spans="2:10" ht="16.5" thickBot="1">
      <c r="B169" s="180" t="s">
        <v>367</v>
      </c>
      <c r="C169" s="181">
        <v>0.248</v>
      </c>
      <c r="D169" s="182">
        <v>58.32</v>
      </c>
      <c r="E169" s="182">
        <v>57.09</v>
      </c>
      <c r="F169" s="183">
        <v>0.02</v>
      </c>
      <c r="G169" s="182">
        <v>2.2599999999999998</v>
      </c>
      <c r="H169" s="182" t="s">
        <v>167</v>
      </c>
      <c r="I169" s="182" t="s">
        <v>444</v>
      </c>
    </row>
    <row r="170" spans="2:10" ht="16.5" thickBot="1">
      <c r="B170" s="180" t="s">
        <v>367</v>
      </c>
      <c r="C170" s="181">
        <v>7.1999999999999995E-2</v>
      </c>
      <c r="D170" s="182">
        <v>18.14</v>
      </c>
      <c r="E170" s="182">
        <v>31.65</v>
      </c>
      <c r="F170" s="183">
        <v>-0.74</v>
      </c>
      <c r="G170" s="182">
        <v>1.83</v>
      </c>
      <c r="H170" s="182" t="s">
        <v>167</v>
      </c>
      <c r="I170" s="182" t="s">
        <v>444</v>
      </c>
    </row>
    <row r="171" spans="2:10" ht="16.5" thickBot="1">
      <c r="B171" s="180" t="s">
        <v>368</v>
      </c>
      <c r="C171" s="181">
        <v>9.8000000000000004E-2</v>
      </c>
      <c r="D171" s="182">
        <v>7.94</v>
      </c>
      <c r="E171" s="182">
        <v>5.09</v>
      </c>
      <c r="F171" s="183">
        <v>0.36</v>
      </c>
      <c r="G171" s="182">
        <v>1.04</v>
      </c>
      <c r="H171" s="182">
        <v>0.57999999999999996</v>
      </c>
      <c r="I171" s="182" t="s">
        <v>445</v>
      </c>
      <c r="J171" s="78">
        <f t="shared" si="4"/>
        <v>0.44230769230769235</v>
      </c>
    </row>
    <row r="172" spans="2:10" ht="16.5" thickBot="1">
      <c r="B172" s="180" t="s">
        <v>368</v>
      </c>
      <c r="C172" s="181">
        <v>0.19500000000000001</v>
      </c>
      <c r="D172" s="182">
        <v>14.87</v>
      </c>
      <c r="E172" s="182">
        <v>8.92</v>
      </c>
      <c r="F172" s="183">
        <v>0.4</v>
      </c>
      <c r="G172" s="182">
        <v>1.1599999999999999</v>
      </c>
      <c r="H172" s="182">
        <v>1.61</v>
      </c>
      <c r="I172" s="182" t="s">
        <v>445</v>
      </c>
      <c r="J172" s="78">
        <f t="shared" si="4"/>
        <v>0.38793103448275879</v>
      </c>
    </row>
    <row r="173" spans="2:10" ht="16.5" thickBot="1">
      <c r="B173" s="180" t="s">
        <v>367</v>
      </c>
      <c r="C173" s="181">
        <v>0.11</v>
      </c>
      <c r="D173" s="182">
        <v>22.84</v>
      </c>
      <c r="E173" s="182">
        <v>7.73</v>
      </c>
      <c r="F173" s="183">
        <v>0.66</v>
      </c>
      <c r="G173" s="182">
        <v>1.06</v>
      </c>
      <c r="H173" s="182" t="s">
        <v>167</v>
      </c>
      <c r="I173" s="182" t="s">
        <v>446</v>
      </c>
    </row>
    <row r="174" spans="2:10" ht="16.5" thickBot="1">
      <c r="B174" s="180" t="s">
        <v>365</v>
      </c>
      <c r="C174" s="181">
        <v>0.1</v>
      </c>
      <c r="D174" s="182">
        <v>8.4499999999999993</v>
      </c>
      <c r="E174" s="182">
        <v>4.37</v>
      </c>
      <c r="F174" s="183">
        <v>0.48</v>
      </c>
      <c r="G174" s="182">
        <v>1.04</v>
      </c>
      <c r="H174" s="182" t="s">
        <v>167</v>
      </c>
      <c r="I174" s="182" t="s">
        <v>446</v>
      </c>
    </row>
    <row r="175" spans="2:10" ht="16.5" thickBot="1">
      <c r="B175" s="180" t="s">
        <v>368</v>
      </c>
      <c r="C175" s="181">
        <v>0.1</v>
      </c>
      <c r="D175" s="182">
        <v>8.0500000000000007</v>
      </c>
      <c r="E175" s="182">
        <v>3.75</v>
      </c>
      <c r="F175" s="183">
        <v>0.53</v>
      </c>
      <c r="G175" s="182">
        <v>1.04</v>
      </c>
      <c r="H175" s="182" t="s">
        <v>167</v>
      </c>
      <c r="I175" s="182" t="s">
        <v>446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CF62-5BF6-4A28-B2AA-B6D027CEBC12}">
  <dimension ref="B2:AE79"/>
  <sheetViews>
    <sheetView topLeftCell="H1" zoomScaleNormal="100" zoomScalePageLayoutView="55" workbookViewId="0">
      <selection activeCell="E63" sqref="E63"/>
    </sheetView>
  </sheetViews>
  <sheetFormatPr baseColWidth="10" defaultRowHeight="14.25"/>
  <cols>
    <col min="1" max="1" width="2.125" style="5" customWidth="1"/>
    <col min="2" max="2" width="18.375" style="5" customWidth="1"/>
    <col min="3" max="3" width="9.75" style="5" bestFit="1" customWidth="1"/>
    <col min="4" max="4" width="9.375" style="5" bestFit="1" customWidth="1"/>
    <col min="5" max="5" width="9.75" style="5" bestFit="1" customWidth="1"/>
    <col min="6" max="6" width="11" style="5" customWidth="1"/>
    <col min="7" max="7" width="11" style="5"/>
    <col min="8" max="8" width="9.625" style="5" customWidth="1"/>
    <col min="9" max="9" width="11" style="5"/>
    <col min="10" max="10" width="3" customWidth="1"/>
    <col min="11" max="12" width="11" style="5"/>
    <col min="13" max="14" width="11" style="5" customWidth="1"/>
    <col min="15" max="15" width="9.625" style="5" customWidth="1"/>
    <col min="16" max="22" width="11" style="5"/>
    <col min="23" max="23" width="2.875" style="5" customWidth="1"/>
    <col min="24" max="24" width="11" style="5"/>
    <col min="25" max="25" width="20.625" style="5" customWidth="1"/>
    <col min="26" max="28" width="11" style="5"/>
    <col min="29" max="29" width="14.625" style="5" customWidth="1"/>
    <col min="30" max="16384" width="11" style="5"/>
  </cols>
  <sheetData>
    <row r="2" spans="2:31" ht="15">
      <c r="B2" s="37" t="s">
        <v>236</v>
      </c>
      <c r="C2" s="38"/>
      <c r="D2" s="38"/>
      <c r="E2" s="38"/>
      <c r="F2" s="38"/>
      <c r="G2" s="38"/>
      <c r="H2" s="38"/>
      <c r="I2" s="39"/>
    </row>
    <row r="3" spans="2:31" ht="15">
      <c r="B3" s="22" t="s">
        <v>151</v>
      </c>
      <c r="C3" s="22" t="s">
        <v>152</v>
      </c>
      <c r="D3" s="23" t="s">
        <v>153</v>
      </c>
      <c r="E3" s="22" t="s">
        <v>154</v>
      </c>
      <c r="F3" s="22" t="s">
        <v>242</v>
      </c>
      <c r="G3" s="22" t="s">
        <v>155</v>
      </c>
      <c r="H3" s="22" t="s">
        <v>156</v>
      </c>
      <c r="I3" s="22" t="s">
        <v>157</v>
      </c>
      <c r="K3" s="40" t="s">
        <v>235</v>
      </c>
      <c r="L3" s="41"/>
      <c r="M3" s="41"/>
      <c r="N3" s="41"/>
      <c r="O3" s="41"/>
      <c r="P3" s="41"/>
      <c r="Q3" s="42"/>
      <c r="S3" s="32" t="s">
        <v>237</v>
      </c>
      <c r="T3" s="30"/>
      <c r="U3" s="32" t="s">
        <v>250</v>
      </c>
      <c r="V3" s="30"/>
    </row>
    <row r="4" spans="2:31" ht="15">
      <c r="B4" s="194" t="s">
        <v>158</v>
      </c>
      <c r="C4" s="195"/>
      <c r="D4" s="195"/>
      <c r="E4" s="195"/>
      <c r="F4" s="195"/>
      <c r="G4" s="195"/>
      <c r="H4" s="195"/>
      <c r="I4" s="196"/>
      <c r="K4" s="19" t="s">
        <v>117</v>
      </c>
      <c r="L4" s="19" t="s">
        <v>159</v>
      </c>
      <c r="M4" s="20" t="s">
        <v>160</v>
      </c>
      <c r="N4" s="19" t="s">
        <v>161</v>
      </c>
      <c r="O4" s="19" t="s">
        <v>160</v>
      </c>
      <c r="P4" s="21" t="s">
        <v>162</v>
      </c>
      <c r="Q4" s="19" t="s">
        <v>160</v>
      </c>
      <c r="S4" s="30"/>
      <c r="T4" s="30"/>
      <c r="U4" s="30"/>
      <c r="V4" s="30"/>
    </row>
    <row r="5" spans="2:31" ht="25.5" customHeight="1">
      <c r="B5" s="6" t="s">
        <v>163</v>
      </c>
      <c r="C5" s="7">
        <v>2918.3232421875</v>
      </c>
      <c r="D5" s="8">
        <v>0.32170373015105702</v>
      </c>
      <c r="E5" s="7">
        <v>97.277441406250006</v>
      </c>
      <c r="F5" s="10">
        <v>5588.4</v>
      </c>
      <c r="G5" s="10">
        <v>7747.4702856823997</v>
      </c>
      <c r="H5" s="13"/>
      <c r="I5" s="11"/>
      <c r="K5" s="35" t="s">
        <v>158</v>
      </c>
      <c r="L5" s="36"/>
      <c r="M5" s="36"/>
      <c r="N5" s="36"/>
      <c r="O5" s="36"/>
      <c r="P5" s="36"/>
      <c r="Q5" s="12"/>
      <c r="S5" s="31" t="s">
        <v>117</v>
      </c>
      <c r="T5" s="31" t="s">
        <v>122</v>
      </c>
      <c r="U5" s="31" t="s">
        <v>123</v>
      </c>
      <c r="V5" s="31" t="s">
        <v>238</v>
      </c>
      <c r="X5" s="62" t="s">
        <v>117</v>
      </c>
      <c r="Y5" s="62" t="s">
        <v>258</v>
      </c>
      <c r="Z5" s="62" t="s">
        <v>259</v>
      </c>
    </row>
    <row r="6" spans="2:31" ht="15">
      <c r="B6" s="6" t="s">
        <v>164</v>
      </c>
      <c r="C6" s="7">
        <v>2675.9775390625</v>
      </c>
      <c r="D6" s="8">
        <v>1.6404888950861417E-2</v>
      </c>
      <c r="E6" s="7">
        <v>89.19925130208334</v>
      </c>
      <c r="F6" s="10">
        <v>5508.4</v>
      </c>
      <c r="G6" s="10">
        <v>6779.1</v>
      </c>
      <c r="H6" s="13"/>
      <c r="I6" s="11"/>
      <c r="K6" s="6" t="s">
        <v>165</v>
      </c>
      <c r="L6" s="7">
        <f>AVERAGE(E5:E8)</f>
        <v>67.572429402669343</v>
      </c>
      <c r="M6" s="8">
        <f>_xlfn.STDEV.S(E5:E8)/L6</f>
        <v>0.44371197544341595</v>
      </c>
      <c r="N6" s="7">
        <f>AVERAGE(F5:F8)</f>
        <v>4838.0749999999998</v>
      </c>
      <c r="O6" s="9">
        <f>_xlfn.STDEV.S(F5:F8)/N6</f>
        <v>0.1698078904042615</v>
      </c>
      <c r="P6" s="10">
        <f>AVERAGE(G5:G8)</f>
        <v>7232.5234285607994</v>
      </c>
      <c r="Q6" s="120">
        <f>_xlfn.STDEV.S(G5:G8)/P6</f>
        <v>6.7349646384766218E-2</v>
      </c>
      <c r="S6" s="31" t="s">
        <v>118</v>
      </c>
      <c r="T6" s="31">
        <v>190000</v>
      </c>
      <c r="U6" s="31">
        <v>0.27</v>
      </c>
      <c r="V6" s="31">
        <v>10000</v>
      </c>
      <c r="X6" s="62" t="s">
        <v>255</v>
      </c>
      <c r="Y6" s="68">
        <v>2110</v>
      </c>
      <c r="Z6" s="68">
        <v>1090</v>
      </c>
    </row>
    <row r="7" spans="2:31" ht="15">
      <c r="B7" s="6" t="s">
        <v>166</v>
      </c>
      <c r="C7" s="7">
        <v>1372.02221679688</v>
      </c>
      <c r="D7" s="8">
        <v>0.14155823737382889</v>
      </c>
      <c r="E7" s="7">
        <v>45.734073893229343</v>
      </c>
      <c r="F7" s="10">
        <v>4086.8</v>
      </c>
      <c r="G7" s="10" t="s">
        <v>167</v>
      </c>
      <c r="H7" s="13"/>
      <c r="I7" s="11"/>
      <c r="K7" s="6" t="s">
        <v>168</v>
      </c>
      <c r="L7" s="7">
        <f>AVERAGE(E9:E10)</f>
        <v>18.151237996419269</v>
      </c>
      <c r="M7" s="8">
        <f>_xlfn.STDEV.S(E9:E10)/L7</f>
        <v>2.6923202110177943E-2</v>
      </c>
      <c r="N7" s="7">
        <f>AVERAGE(F9:F10)</f>
        <v>755.99</v>
      </c>
      <c r="O7" s="9">
        <f>_xlfn.STDEV.S(F9:F10)/N7</f>
        <v>0.11656192154852253</v>
      </c>
      <c r="P7" s="10">
        <f>AVERAGE(G9:G10)</f>
        <v>922.45</v>
      </c>
      <c r="Q7" s="120">
        <f>_xlfn.STDEV.S(G9:G10)/P7</f>
        <v>0.10049509351569884</v>
      </c>
      <c r="S7" s="31" t="s">
        <v>119</v>
      </c>
      <c r="T7" s="31">
        <v>70000</v>
      </c>
      <c r="U7" s="31">
        <v>0.22</v>
      </c>
      <c r="V7" s="31">
        <v>0.21</v>
      </c>
      <c r="X7" s="62" t="s">
        <v>251</v>
      </c>
    </row>
    <row r="8" spans="2:31" ht="15">
      <c r="B8" s="6" t="s">
        <v>169</v>
      </c>
      <c r="C8" s="7">
        <v>1142.36853027344</v>
      </c>
      <c r="D8" s="8">
        <v>0.15166853783560569</v>
      </c>
      <c r="E8" s="7">
        <v>38.078951009114668</v>
      </c>
      <c r="F8" s="10">
        <v>4168.7</v>
      </c>
      <c r="G8" s="10">
        <v>7171</v>
      </c>
      <c r="H8" s="13"/>
      <c r="I8" s="11"/>
      <c r="K8" s="6" t="s">
        <v>170</v>
      </c>
      <c r="L8" s="7">
        <f>AVERAGE(E11:E12)</f>
        <v>198.83139648437501</v>
      </c>
      <c r="M8" s="8">
        <f>_xlfn.STDEV.S(E11:E12)/L8</f>
        <v>0.11906600139027794</v>
      </c>
      <c r="N8" s="7">
        <f>AVERAGE(F11:F12)</f>
        <v>8078.9000000000005</v>
      </c>
      <c r="O8" s="9">
        <f>_xlfn.STDEV.S(F11:F12)/N8</f>
        <v>2.648510465373374E-2</v>
      </c>
      <c r="P8" s="10">
        <f>AVERAGE(G11:G12)</f>
        <v>15204</v>
      </c>
      <c r="Q8" s="120">
        <f>_xlfn.STDEV.S(G11:G12)/P8</f>
        <v>4.5577785159353892E-3</v>
      </c>
      <c r="S8" s="31" t="s">
        <v>120</v>
      </c>
      <c r="T8" s="31">
        <v>1700</v>
      </c>
      <c r="U8" s="31">
        <v>0.39</v>
      </c>
      <c r="V8" s="31" t="s">
        <v>239</v>
      </c>
    </row>
    <row r="9" spans="2:31" ht="15">
      <c r="B9" s="6" t="s">
        <v>171</v>
      </c>
      <c r="C9" s="7">
        <v>534.17047119140602</v>
      </c>
      <c r="D9" s="8">
        <v>0.26480155065655669</v>
      </c>
      <c r="E9" s="7">
        <v>17.805682373046871</v>
      </c>
      <c r="F9" s="10">
        <v>693.68</v>
      </c>
      <c r="G9" s="10">
        <v>856.9</v>
      </c>
      <c r="H9" s="13"/>
      <c r="I9" s="11"/>
      <c r="K9" s="6" t="s">
        <v>172</v>
      </c>
      <c r="L9" s="7">
        <f>AVERAGE(E13:E16)</f>
        <v>175.74081217447917</v>
      </c>
      <c r="M9" s="8">
        <f>_xlfn.STDEV.S(E13:E16)/L9</f>
        <v>0.47638161271858037</v>
      </c>
      <c r="N9" s="7">
        <f>AVERAGE(F13:F16)</f>
        <v>8665.25</v>
      </c>
      <c r="O9" s="9">
        <f>_xlfn.STDEV.S(F13:F16)/N9</f>
        <v>0.22552374152772298</v>
      </c>
      <c r="P9" s="10">
        <f>AVERAGE(G13:G16)</f>
        <v>21896.480902703788</v>
      </c>
      <c r="Q9" s="120">
        <f>_xlfn.STDEV.S(G13:G16)/P9</f>
        <v>0.12717524849884912</v>
      </c>
      <c r="S9" s="31" t="s">
        <v>121</v>
      </c>
      <c r="T9" s="31">
        <v>940</v>
      </c>
      <c r="U9" s="31">
        <v>0.39</v>
      </c>
      <c r="V9" s="31" t="s">
        <v>239</v>
      </c>
      <c r="Y9" s="66"/>
      <c r="AA9" s="62" t="s">
        <v>256</v>
      </c>
    </row>
    <row r="10" spans="2:31" ht="15">
      <c r="B10" s="6" t="s">
        <v>173</v>
      </c>
      <c r="C10" s="13">
        <v>554.90380859375</v>
      </c>
      <c r="D10" s="8">
        <v>0.19773882296350317</v>
      </c>
      <c r="E10" s="7">
        <v>18.496793619791671</v>
      </c>
      <c r="F10" s="10">
        <v>818.3</v>
      </c>
      <c r="G10" s="10">
        <v>988</v>
      </c>
      <c r="H10" s="13"/>
      <c r="I10" s="11"/>
      <c r="K10" s="6" t="s">
        <v>174</v>
      </c>
      <c r="L10" s="7">
        <f>AVERAGE(E17:E18)</f>
        <v>18.4414560953776</v>
      </c>
      <c r="M10" s="8">
        <f>_xlfn.STDEV.S(E17:E18)/L10</f>
        <v>5.4393822445512443E-3</v>
      </c>
      <c r="N10" s="7">
        <f>AVERAGE(F17:F18)</f>
        <v>527.58500000000004</v>
      </c>
      <c r="O10" s="9">
        <f>_xlfn.STDEV.S(F17:F18)/N10</f>
        <v>3.8023483196569945E-2</v>
      </c>
      <c r="P10" s="10">
        <f>AVERAGE(G17:G18)</f>
        <v>663.02500000000009</v>
      </c>
      <c r="Q10" s="120">
        <f>_xlfn.STDEV.S(G17:G18)/P10</f>
        <v>4.9591592059385833E-3</v>
      </c>
      <c r="S10" s="192" t="s">
        <v>124</v>
      </c>
      <c r="T10" s="193"/>
      <c r="U10" s="33"/>
      <c r="X10" s="69"/>
      <c r="Y10" s="69"/>
    </row>
    <row r="11" spans="2:31" ht="15">
      <c r="B11" s="6" t="s">
        <v>175</v>
      </c>
      <c r="C11" s="13">
        <v>5462.7392578125</v>
      </c>
      <c r="D11" s="8">
        <v>4.487775910432705E-2</v>
      </c>
      <c r="E11" s="7">
        <v>182.09130859375</v>
      </c>
      <c r="F11" s="10">
        <v>7927.6</v>
      </c>
      <c r="G11" s="10">
        <v>15155</v>
      </c>
      <c r="H11" s="13"/>
      <c r="I11" s="11"/>
      <c r="K11" s="6" t="s">
        <v>176</v>
      </c>
      <c r="L11" s="7">
        <f>AVERAGE(E19:E20)</f>
        <v>19.1532704671224</v>
      </c>
      <c r="M11" s="8">
        <f>_xlfn.STDEV.S(E19:E20)/L11</f>
        <v>4.0404887137404193E-2</v>
      </c>
      <c r="N11" s="7">
        <f>AVERAGE(F19:F20)</f>
        <v>969.56</v>
      </c>
      <c r="O11" s="9">
        <f>_xlfn.STDEV.S(F19:F20)/N11</f>
        <v>0.14241904805283859</v>
      </c>
      <c r="P11" s="10">
        <f>AVERAGE(G19:G20)</f>
        <v>951.02</v>
      </c>
      <c r="Q11" s="120">
        <f>_xlfn.STDEV.S(G19:G20)/P11</f>
        <v>0.25024064507175953</v>
      </c>
      <c r="S11" s="33">
        <v>0.3</v>
      </c>
      <c r="X11" s="69"/>
      <c r="Y11" s="69"/>
    </row>
    <row r="12" spans="2:31" ht="15">
      <c r="B12" s="6" t="s">
        <v>177</v>
      </c>
      <c r="C12" s="13">
        <v>6467.14453125</v>
      </c>
      <c r="D12" s="8">
        <v>3.1571901503749555E-2</v>
      </c>
      <c r="E12" s="7">
        <v>215.57148437500001</v>
      </c>
      <c r="F12" s="10">
        <v>8230.2000000000007</v>
      </c>
      <c r="G12" s="10">
        <v>15253</v>
      </c>
      <c r="H12" s="13"/>
      <c r="I12" s="11"/>
      <c r="K12" s="6" t="s">
        <v>178</v>
      </c>
      <c r="L12" s="7">
        <f>AVERAGE(E21:E24)</f>
        <v>19.075555165608733</v>
      </c>
      <c r="M12" s="8">
        <f>_xlfn.STDEV.S(E21:E24)/L12</f>
        <v>0.18433685966165836</v>
      </c>
      <c r="N12" s="7">
        <f>AVERAGE(F21:F24)</f>
        <v>1108.5074999999999</v>
      </c>
      <c r="O12" s="9">
        <f>_xlfn.STDEV.S(F21:F24)/N12</f>
        <v>9.2377739532165784E-2</v>
      </c>
      <c r="P12" s="10">
        <f>AVERAGE(G21:G24)</f>
        <v>1338.4099999999999</v>
      </c>
      <c r="Q12" s="120">
        <f>_xlfn.STDEV.S(G21:G24)/P12</f>
        <v>0.43192034265309825</v>
      </c>
      <c r="X12" s="69"/>
      <c r="Y12" s="69"/>
    </row>
    <row r="13" spans="2:31" ht="15">
      <c r="B13" s="6" t="s">
        <v>179</v>
      </c>
      <c r="C13" s="13">
        <v>6896.677734375</v>
      </c>
      <c r="D13" s="8">
        <v>5.1832463989248033E-2</v>
      </c>
      <c r="E13" s="7">
        <v>229.88925781250001</v>
      </c>
      <c r="F13" s="10">
        <v>6348</v>
      </c>
      <c r="G13" s="10">
        <v>21916.923610815149</v>
      </c>
      <c r="H13" s="13"/>
      <c r="I13" s="11"/>
      <c r="K13" s="6" t="s">
        <v>180</v>
      </c>
      <c r="L13" s="7">
        <f>AVERAGE(E25:E26)</f>
        <v>16.672764587402334</v>
      </c>
      <c r="M13" s="8">
        <f>_xlfn.STDEV.S(E25:E26)/L13</f>
        <v>3.9535134283545784E-2</v>
      </c>
      <c r="N13" s="7">
        <f>AVERAGE(F25:F26)</f>
        <v>429.5</v>
      </c>
      <c r="O13" s="9">
        <f>_xlfn.STDEV.S(F25:F26)/N13</f>
        <v>0.20628749635081331</v>
      </c>
      <c r="P13" s="10">
        <f>AVERAGE(G25:G26)</f>
        <v>503.51</v>
      </c>
      <c r="Q13" s="120">
        <f>_xlfn.STDEV.S(G25:G26)/P13</f>
        <v>8.2913118629726806E-2</v>
      </c>
      <c r="X13" s="69"/>
      <c r="Y13" s="69"/>
      <c r="AD13" s="5" t="s">
        <v>255</v>
      </c>
      <c r="AE13" s="62" t="s">
        <v>251</v>
      </c>
    </row>
    <row r="14" spans="2:31" ht="15">
      <c r="B14" s="6" t="s">
        <v>181</v>
      </c>
      <c r="C14" s="13">
        <v>7726.646484375</v>
      </c>
      <c r="D14" s="8">
        <v>8.676707362517333E-2</v>
      </c>
      <c r="E14" s="7">
        <v>257.55488281250001</v>
      </c>
      <c r="F14" s="10">
        <v>11130</v>
      </c>
      <c r="G14" s="10">
        <v>23950</v>
      </c>
      <c r="H14" s="13"/>
      <c r="I14" s="11"/>
      <c r="K14" s="6" t="s">
        <v>182</v>
      </c>
      <c r="L14" s="7">
        <f>AVERAGE(E27:E28)</f>
        <v>15.39385274251303</v>
      </c>
      <c r="M14" s="8">
        <f>_xlfn.STDEV.S(E27:E28)/L14</f>
        <v>1.844327374509977E-2</v>
      </c>
      <c r="N14" s="7">
        <f>AVERAGE(F27:F28)</f>
        <v>662.745</v>
      </c>
      <c r="O14" s="9">
        <f>_xlfn.STDEV.S(F27:F28)/N14</f>
        <v>5.7134445574903749E-2</v>
      </c>
      <c r="P14" s="10">
        <f>AVERAGE(G27:G28)</f>
        <v>727.3</v>
      </c>
      <c r="Q14" s="120">
        <f>_xlfn.STDEV.S(G27:G28)/P14</f>
        <v>0.19256093645236896</v>
      </c>
      <c r="S14" s="34" t="s">
        <v>241</v>
      </c>
      <c r="AC14" s="5" t="s">
        <v>260</v>
      </c>
      <c r="AD14" s="5">
        <v>2110</v>
      </c>
    </row>
    <row r="15" spans="2:31" ht="15">
      <c r="B15" s="6" t="s">
        <v>183</v>
      </c>
      <c r="C15" s="13">
        <v>2247.2373046875</v>
      </c>
      <c r="D15" s="8">
        <v>0.17387925296044751</v>
      </c>
      <c r="E15" s="7">
        <v>74.907910156249997</v>
      </c>
      <c r="F15" s="10">
        <v>8565</v>
      </c>
      <c r="G15" s="10">
        <v>17953</v>
      </c>
      <c r="H15" s="13"/>
      <c r="I15" s="11"/>
      <c r="K15" s="6" t="s">
        <v>184</v>
      </c>
      <c r="L15" s="7">
        <f>AVERAGE(E29:E30)</f>
        <v>15.847409057617185</v>
      </c>
      <c r="M15" s="8">
        <f>_xlfn.STDEV.S(E29:E30)/L15</f>
        <v>9.8758688769293571E-2</v>
      </c>
      <c r="N15" s="7">
        <f>AVERAGE(F29:F30)</f>
        <v>1052.2449999999999</v>
      </c>
      <c r="O15" s="9">
        <f>_xlfn.STDEV.S(F29:F30)/N15</f>
        <v>7.8697713122662993E-2</v>
      </c>
      <c r="P15" s="10">
        <f>AVERAGE(G29:G30)</f>
        <v>994.26</v>
      </c>
      <c r="Q15" s="120">
        <f>_xlfn.STDEV.S(G29:G30)/P15</f>
        <v>0.22123667601181859</v>
      </c>
      <c r="AC15" s="5" t="s">
        <v>261</v>
      </c>
      <c r="AD15" s="5">
        <v>1090</v>
      </c>
    </row>
    <row r="16" spans="2:31" ht="15">
      <c r="B16" s="6" t="s">
        <v>185</v>
      </c>
      <c r="C16" s="13">
        <v>4218.3359375</v>
      </c>
      <c r="D16" s="8">
        <v>0.33810371380360332</v>
      </c>
      <c r="E16" s="7">
        <v>140.6111979166667</v>
      </c>
      <c r="F16" s="10">
        <v>8618</v>
      </c>
      <c r="G16" s="10">
        <v>23766</v>
      </c>
      <c r="H16" s="13"/>
      <c r="I16" s="11"/>
      <c r="K16" s="35" t="s">
        <v>186</v>
      </c>
      <c r="L16" s="36"/>
      <c r="M16" s="36"/>
      <c r="N16" s="36"/>
      <c r="O16" s="36"/>
      <c r="P16" s="36"/>
      <c r="Q16" s="12"/>
    </row>
    <row r="17" spans="2:19" ht="15">
      <c r="B17" s="6" t="s">
        <v>187</v>
      </c>
      <c r="C17" s="13">
        <v>555.37158203125</v>
      </c>
      <c r="D17" s="8">
        <v>0.28673673846892</v>
      </c>
      <c r="E17" s="7">
        <v>18.512386067708331</v>
      </c>
      <c r="F17" s="10">
        <v>513.4</v>
      </c>
      <c r="G17" s="10">
        <v>665.35</v>
      </c>
      <c r="H17" s="13"/>
      <c r="I17" s="11"/>
      <c r="K17" s="6" t="s">
        <v>188</v>
      </c>
      <c r="L17" s="13">
        <f>AVERAGE(E34:E37)</f>
        <v>50.133400526258669</v>
      </c>
      <c r="M17" s="8">
        <f>_xlfn.STDEV.S(E34:E37)/L17</f>
        <v>0.23098108001598133</v>
      </c>
      <c r="N17" s="14">
        <f>AVERAGE(F34:F37)</f>
        <v>2819.1499999999996</v>
      </c>
      <c r="O17" s="8">
        <f>_xlfn.STDEV.S(F34:F37)/N17</f>
        <v>9.0679375719005612E-2</v>
      </c>
      <c r="P17" s="15">
        <f>AVERAGE(G34:G37)</f>
        <v>4808.1333333333332</v>
      </c>
      <c r="Q17" s="121">
        <f>_xlfn.STDEV.S(G34:G37)/P17</f>
        <v>3.3115737825409254E-2</v>
      </c>
    </row>
    <row r="18" spans="2:19" ht="15">
      <c r="B18" s="6" t="s">
        <v>189</v>
      </c>
      <c r="C18" s="13">
        <v>551.11578369140602</v>
      </c>
      <c r="D18" s="8">
        <v>0.29793200904832201</v>
      </c>
      <c r="E18" s="7">
        <v>18.370526123046869</v>
      </c>
      <c r="F18" s="10">
        <v>541.77</v>
      </c>
      <c r="G18" s="10">
        <v>660.7</v>
      </c>
      <c r="H18" s="13"/>
      <c r="I18" s="11"/>
      <c r="K18" s="6" t="s">
        <v>190</v>
      </c>
      <c r="L18" s="13">
        <f>AVERAGE(E38:E39)</f>
        <v>46.298407660590328</v>
      </c>
      <c r="M18" s="8">
        <f>_xlfn.STDEV.S(E38:E39)/L18</f>
        <v>0.17723113223820125</v>
      </c>
      <c r="N18" s="14">
        <f>AVERAGE(F38:F39)</f>
        <v>4089.05</v>
      </c>
      <c r="O18" s="8">
        <f>_xlfn.STDEV.S(F38:F39)/N18</f>
        <v>0.1431661887588408</v>
      </c>
      <c r="P18" s="15">
        <f>AVERAGE(G38:G39)</f>
        <v>7738.7999999999993</v>
      </c>
      <c r="Q18" s="121">
        <f>_xlfn.STDEV.S(G38:G39)/P18</f>
        <v>0.36877590438684371</v>
      </c>
    </row>
    <row r="19" spans="2:19" ht="15">
      <c r="B19" s="6" t="s">
        <v>191</v>
      </c>
      <c r="C19" s="13">
        <v>558.18151855468795</v>
      </c>
      <c r="D19" s="8">
        <v>0.28699561953544572</v>
      </c>
      <c r="E19" s="7">
        <v>18.606050618489601</v>
      </c>
      <c r="F19" s="10">
        <v>1067.2</v>
      </c>
      <c r="G19" s="10">
        <v>1119.3</v>
      </c>
      <c r="H19" s="13"/>
      <c r="I19" s="11"/>
      <c r="K19" s="6" t="s">
        <v>192</v>
      </c>
      <c r="L19" s="13">
        <f>AVERAGE(E40:E41)</f>
        <v>57.135112847222331</v>
      </c>
      <c r="M19" s="8">
        <f>_xlfn.STDEV.S(E40:E41)/L19</f>
        <v>0.25701123494584815</v>
      </c>
      <c r="N19" s="14">
        <f>AVERAGE(F40:F41)</f>
        <v>3916.3500000000004</v>
      </c>
      <c r="O19" s="8">
        <f>_xlfn.STDEV.S(F40:F41)/N19</f>
        <v>0.13929625331888665</v>
      </c>
      <c r="P19" s="15">
        <f>AVERAGE(G40:G41)</f>
        <v>7855.8</v>
      </c>
      <c r="Q19" s="121">
        <f>_xlfn.STDEV.S(G40:G41)/P19</f>
        <v>0.38078165522691138</v>
      </c>
    </row>
    <row r="20" spans="2:19" ht="15">
      <c r="B20" s="6" t="s">
        <v>193</v>
      </c>
      <c r="C20" s="13">
        <v>591.01470947265602</v>
      </c>
      <c r="D20" s="8">
        <v>0.32043903518248973</v>
      </c>
      <c r="E20" s="7">
        <v>19.7004903157552</v>
      </c>
      <c r="F20" s="10">
        <v>871.92</v>
      </c>
      <c r="G20" s="10">
        <v>782.74</v>
      </c>
      <c r="H20" s="13"/>
      <c r="I20" s="11"/>
      <c r="K20" s="6" t="s">
        <v>194</v>
      </c>
      <c r="L20" s="18">
        <f>AVERAGE(E42:E45)</f>
        <v>76.530731731770828</v>
      </c>
      <c r="M20" s="16">
        <f>_xlfn.STDEV.S(E42:E45)/L20</f>
        <v>0.33956917600549336</v>
      </c>
      <c r="N20" s="118">
        <f>AVERAGE(F42:F45)</f>
        <v>6032.1500000000005</v>
      </c>
      <c r="O20" s="16">
        <f>_xlfn.STDEV.S(F42:F45)/N20</f>
        <v>8.0535223011971774E-2</v>
      </c>
      <c r="P20" s="119">
        <f>AVERAGE(G42:G45)</f>
        <v>12316.25</v>
      </c>
      <c r="Q20" s="122">
        <f>_xlfn.STDEV.S(G42:G45)/P20</f>
        <v>9.8345581667245621E-2</v>
      </c>
    </row>
    <row r="21" spans="2:19" ht="15">
      <c r="B21" s="6" t="s">
        <v>195</v>
      </c>
      <c r="C21" s="13">
        <v>481.42153930664102</v>
      </c>
      <c r="D21" s="8">
        <v>0.30419044196605693</v>
      </c>
      <c r="E21" s="7">
        <v>16.0473846435547</v>
      </c>
      <c r="F21" s="7">
        <v>1094.8</v>
      </c>
      <c r="G21" s="7">
        <v>906.51</v>
      </c>
      <c r="H21" s="13"/>
      <c r="I21" s="11"/>
      <c r="K21"/>
      <c r="L21"/>
      <c r="M21"/>
      <c r="N21"/>
      <c r="O21"/>
      <c r="P21"/>
      <c r="Q21"/>
    </row>
    <row r="22" spans="2:19" ht="15">
      <c r="B22" s="6" t="s">
        <v>196</v>
      </c>
      <c r="C22" s="13">
        <v>485.47717285156301</v>
      </c>
      <c r="D22" s="8">
        <v>0.33681490100347078</v>
      </c>
      <c r="E22" s="7">
        <v>16.182572428385431</v>
      </c>
      <c r="F22" s="7">
        <v>973.03</v>
      </c>
      <c r="G22" s="7">
        <v>869.13</v>
      </c>
      <c r="H22" s="13"/>
      <c r="I22" s="11"/>
      <c r="K22"/>
      <c r="L22"/>
      <c r="M22"/>
      <c r="N22"/>
      <c r="O22"/>
      <c r="P22"/>
      <c r="Q22"/>
    </row>
    <row r="23" spans="2:19" ht="15">
      <c r="B23" s="6" t="s">
        <v>197</v>
      </c>
      <c r="C23" s="13">
        <v>691.26708984375</v>
      </c>
      <c r="D23" s="8">
        <v>9.845021623568459E-2</v>
      </c>
      <c r="E23" s="13">
        <v>23.042236328125</v>
      </c>
      <c r="F23" s="13">
        <v>1213</v>
      </c>
      <c r="G23" s="13">
        <v>2097</v>
      </c>
      <c r="H23" s="13"/>
      <c r="I23" s="11"/>
      <c r="L23" s="4"/>
      <c r="M23" s="4"/>
      <c r="N23" s="4"/>
      <c r="O23" s="4"/>
      <c r="P23" s="4"/>
      <c r="Q23" s="4"/>
      <c r="R23" s="4"/>
      <c r="S23" s="4"/>
    </row>
    <row r="24" spans="2:19" ht="15">
      <c r="B24" s="6" t="s">
        <v>198</v>
      </c>
      <c r="C24" s="13">
        <v>630.90081787109398</v>
      </c>
      <c r="D24" s="8">
        <v>0.1084417501678233</v>
      </c>
      <c r="E24" s="13">
        <v>21.030027262369799</v>
      </c>
      <c r="F24" s="13">
        <v>1153.2</v>
      </c>
      <c r="G24" s="13">
        <v>1481</v>
      </c>
      <c r="H24" s="13"/>
      <c r="I24" s="11"/>
      <c r="L24" s="44"/>
      <c r="M24" s="44" t="s">
        <v>240</v>
      </c>
      <c r="N24" s="44"/>
      <c r="O24" s="44"/>
      <c r="P24" s="44"/>
      <c r="R24" s="4"/>
    </row>
    <row r="25" spans="2:19" ht="15">
      <c r="B25" s="6" t="s">
        <v>199</v>
      </c>
      <c r="C25" s="13">
        <v>514.16583251953102</v>
      </c>
      <c r="D25" s="8">
        <v>0.26702364285786934</v>
      </c>
      <c r="E25" s="13">
        <v>17.13886108398437</v>
      </c>
      <c r="F25" s="13">
        <v>492.15</v>
      </c>
      <c r="G25" s="13">
        <v>473.99</v>
      </c>
      <c r="H25" s="13"/>
      <c r="I25" s="11"/>
      <c r="L25" s="45"/>
      <c r="M25" s="45" t="s">
        <v>220</v>
      </c>
      <c r="N25" s="45" t="s">
        <v>221</v>
      </c>
      <c r="O25" s="45" t="s">
        <v>230</v>
      </c>
      <c r="P25" s="45" t="s">
        <v>231</v>
      </c>
      <c r="R25" s="4"/>
    </row>
    <row r="26" spans="2:19" ht="15">
      <c r="B26" s="6" t="s">
        <v>200</v>
      </c>
      <c r="C26" s="13">
        <v>486.20004272460898</v>
      </c>
      <c r="D26" s="8">
        <v>0.30095616716947166</v>
      </c>
      <c r="E26" s="13">
        <v>16.206668090820301</v>
      </c>
      <c r="F26" s="13">
        <v>366.85</v>
      </c>
      <c r="G26" s="13">
        <v>533.03</v>
      </c>
      <c r="H26" s="13"/>
      <c r="I26" s="11"/>
      <c r="L26" s="45"/>
      <c r="M26" s="45" t="s">
        <v>222</v>
      </c>
      <c r="N26" s="46">
        <v>3.7499999999999999E-2</v>
      </c>
      <c r="O26" s="47">
        <f t="shared" ref="O26:O32" si="0">N26*$T$6+(1-N26)*T$8</f>
        <v>8761.25</v>
      </c>
      <c r="P26" s="47">
        <f t="shared" ref="P26:P32" si="1">N26*$T$6+(1-N26)*T$8*0.9</f>
        <v>8597.625</v>
      </c>
      <c r="R26" s="4"/>
    </row>
    <row r="27" spans="2:19" ht="15">
      <c r="B27" s="6" t="s">
        <v>201</v>
      </c>
      <c r="C27" s="13">
        <v>455.79287719726602</v>
      </c>
      <c r="D27" s="8">
        <v>0.33214998741944696</v>
      </c>
      <c r="E27" s="13">
        <v>15.193095906575531</v>
      </c>
      <c r="F27" s="13">
        <v>635.97</v>
      </c>
      <c r="G27" s="13">
        <v>826.33</v>
      </c>
      <c r="H27" s="13"/>
      <c r="I27" s="11"/>
      <c r="L27" s="45"/>
      <c r="M27" s="45" t="s">
        <v>223</v>
      </c>
      <c r="N27" s="46">
        <v>7.4999999999999997E-2</v>
      </c>
      <c r="O27" s="47">
        <f t="shared" si="0"/>
        <v>15822.5</v>
      </c>
      <c r="P27" s="47">
        <f t="shared" si="1"/>
        <v>15665.25</v>
      </c>
      <c r="R27" s="4"/>
    </row>
    <row r="28" spans="2:19" ht="15">
      <c r="B28" s="6" t="s">
        <v>202</v>
      </c>
      <c r="C28" s="13">
        <v>467.83828735351602</v>
      </c>
      <c r="D28" s="8">
        <v>0.3318107602271167</v>
      </c>
      <c r="E28" s="13">
        <v>15.59460957845053</v>
      </c>
      <c r="F28" s="13">
        <v>689.52</v>
      </c>
      <c r="G28" s="13">
        <v>628.27</v>
      </c>
      <c r="H28" s="13"/>
      <c r="I28" s="11"/>
      <c r="L28" s="45" t="s">
        <v>225</v>
      </c>
      <c r="M28" s="45" t="s">
        <v>224</v>
      </c>
      <c r="N28" s="46">
        <v>0.1125</v>
      </c>
      <c r="O28" s="47">
        <f t="shared" si="0"/>
        <v>22883.75</v>
      </c>
      <c r="P28" s="47">
        <f t="shared" si="1"/>
        <v>22732.875</v>
      </c>
      <c r="R28" s="4"/>
    </row>
    <row r="29" spans="2:19" ht="15">
      <c r="B29" s="6" t="s">
        <v>203</v>
      </c>
      <c r="C29" s="13">
        <v>442.22213745117199</v>
      </c>
      <c r="D29" s="8">
        <v>0.31560315535618716</v>
      </c>
      <c r="E29" s="13">
        <v>14.74073791503907</v>
      </c>
      <c r="F29" s="13">
        <v>1110.8</v>
      </c>
      <c r="G29" s="13">
        <v>1149.8</v>
      </c>
      <c r="H29" s="13"/>
      <c r="I29" s="11"/>
      <c r="L29" s="45">
        <v>1.5</v>
      </c>
      <c r="M29" s="45" t="s">
        <v>226</v>
      </c>
      <c r="N29" s="46">
        <v>2.5999999999999999E-2</v>
      </c>
      <c r="O29" s="47">
        <f t="shared" si="0"/>
        <v>6595.8</v>
      </c>
      <c r="P29" s="47">
        <f t="shared" si="1"/>
        <v>6430.22</v>
      </c>
      <c r="R29" s="4"/>
    </row>
    <row r="30" spans="2:19" ht="15">
      <c r="B30" s="22" t="s">
        <v>204</v>
      </c>
      <c r="C30" s="13">
        <v>508.62240600585898</v>
      </c>
      <c r="D30" s="8">
        <v>0.23786877407419332</v>
      </c>
      <c r="E30" s="13">
        <v>16.9540802001953</v>
      </c>
      <c r="F30" s="13">
        <v>993.69</v>
      </c>
      <c r="G30" s="13">
        <v>838.72</v>
      </c>
      <c r="H30" s="13"/>
      <c r="I30" s="11"/>
      <c r="L30" s="45"/>
      <c r="M30" s="45" t="s">
        <v>227</v>
      </c>
      <c r="N30" s="46">
        <v>3.9E-2</v>
      </c>
      <c r="O30" s="47">
        <f t="shared" si="0"/>
        <v>9043.7000000000007</v>
      </c>
      <c r="P30" s="47">
        <f t="shared" si="1"/>
        <v>8880.33</v>
      </c>
      <c r="R30" s="4"/>
    </row>
    <row r="31" spans="2:19" ht="15">
      <c r="B31" s="6" t="s">
        <v>205</v>
      </c>
      <c r="C31" s="13">
        <v>154.89637756347699</v>
      </c>
      <c r="D31" s="8">
        <v>3.2789375419255078E-2</v>
      </c>
      <c r="E31" s="13">
        <v>5.1632125854492328</v>
      </c>
      <c r="F31" s="13">
        <v>493.85</v>
      </c>
      <c r="G31" s="7" t="s">
        <v>167</v>
      </c>
      <c r="H31" s="13"/>
      <c r="I31" s="11"/>
      <c r="L31" s="45"/>
      <c r="M31" s="45" t="s">
        <v>228</v>
      </c>
      <c r="N31" s="46">
        <v>5.2200000000000003E-2</v>
      </c>
      <c r="O31" s="47">
        <f t="shared" si="0"/>
        <v>11529.26</v>
      </c>
      <c r="P31" s="47">
        <f t="shared" si="1"/>
        <v>11368.134</v>
      </c>
      <c r="R31" s="4"/>
    </row>
    <row r="32" spans="2:19" ht="15">
      <c r="B32" s="6" t="s">
        <v>206</v>
      </c>
      <c r="C32" s="13">
        <v>165.92478942871099</v>
      </c>
      <c r="D32" s="8">
        <v>1.795434003665311E-2</v>
      </c>
      <c r="E32" s="13">
        <v>5.5308263142903664</v>
      </c>
      <c r="F32" s="13">
        <v>515.14</v>
      </c>
      <c r="G32" s="7" t="s">
        <v>167</v>
      </c>
      <c r="H32" s="13"/>
      <c r="I32" s="11"/>
      <c r="L32" s="45"/>
      <c r="M32" s="45" t="s">
        <v>229</v>
      </c>
      <c r="N32" s="46">
        <v>6.5299999999999997E-2</v>
      </c>
      <c r="O32" s="47">
        <f t="shared" si="0"/>
        <v>13995.99</v>
      </c>
      <c r="P32" s="47">
        <f t="shared" si="1"/>
        <v>13837.091</v>
      </c>
      <c r="R32" s="4"/>
    </row>
    <row r="33" spans="2:19" ht="15">
      <c r="B33" s="35" t="s">
        <v>186</v>
      </c>
      <c r="C33" s="36"/>
      <c r="D33" s="36"/>
      <c r="E33" s="36"/>
      <c r="F33" s="36"/>
      <c r="G33" s="36"/>
      <c r="H33" s="36"/>
      <c r="I33" s="12"/>
      <c r="L33" s="4"/>
      <c r="M33" s="4"/>
      <c r="N33" s="4"/>
      <c r="O33" s="4"/>
      <c r="P33" s="4"/>
      <c r="Q33" s="4"/>
      <c r="R33" s="4"/>
    </row>
    <row r="34" spans="2:19" ht="15">
      <c r="B34" s="6" t="s">
        <v>207</v>
      </c>
      <c r="C34" s="7">
        <v>1727.59338378906</v>
      </c>
      <c r="D34" s="8">
        <v>0.33839213160368153</v>
      </c>
      <c r="E34" s="7">
        <v>38.390964084201336</v>
      </c>
      <c r="F34" s="10">
        <v>2456.6</v>
      </c>
      <c r="G34" s="7">
        <v>4833.1000000000004</v>
      </c>
      <c r="H34" s="13"/>
      <c r="I34" s="11"/>
      <c r="L34" s="45"/>
      <c r="M34" s="50" t="s">
        <v>243</v>
      </c>
      <c r="N34" s="45"/>
      <c r="O34" s="45"/>
      <c r="P34" s="45"/>
      <c r="Q34" s="4"/>
      <c r="R34" s="4"/>
    </row>
    <row r="35" spans="2:19" ht="15">
      <c r="B35" s="19" t="s">
        <v>208</v>
      </c>
      <c r="C35" s="7">
        <v>2556.9287109375</v>
      </c>
      <c r="D35" s="8">
        <v>2.2553939085740306E-2</v>
      </c>
      <c r="E35" s="7">
        <v>56.820638020833336</v>
      </c>
      <c r="F35" s="10">
        <v>2852.1</v>
      </c>
      <c r="G35" s="7">
        <v>4953.3999999999996</v>
      </c>
      <c r="H35" s="13"/>
      <c r="I35" s="11"/>
      <c r="L35" s="50" t="s">
        <v>232</v>
      </c>
      <c r="M35" s="50" t="s">
        <v>245</v>
      </c>
      <c r="N35" s="50" t="s">
        <v>246</v>
      </c>
      <c r="O35" s="50" t="s">
        <v>247</v>
      </c>
      <c r="P35" s="50" t="s">
        <v>248</v>
      </c>
      <c r="Q35" s="4"/>
      <c r="R35" s="4"/>
      <c r="S35" s="4"/>
    </row>
    <row r="36" spans="2:19" ht="15">
      <c r="B36" s="70" t="s">
        <v>263</v>
      </c>
      <c r="C36" s="7">
        <v>1912.08</v>
      </c>
      <c r="D36" s="7">
        <v>0.1986</v>
      </c>
      <c r="E36" s="7">
        <v>42.49</v>
      </c>
      <c r="F36" s="7">
        <v>2916.1</v>
      </c>
      <c r="G36" s="7">
        <v>4637.8999999999996</v>
      </c>
      <c r="H36" s="13"/>
      <c r="I36" s="11"/>
      <c r="L36" s="46">
        <v>3.7499999999999999E-2</v>
      </c>
      <c r="M36" s="48">
        <v>7232.5234285607994</v>
      </c>
      <c r="N36" s="47">
        <f t="shared" ref="N36:O38" si="2">O26</f>
        <v>8761.25</v>
      </c>
      <c r="O36" s="47">
        <f t="shared" si="2"/>
        <v>8597.625</v>
      </c>
      <c r="P36" s="51">
        <f>ABS(O36-M36)/O36</f>
        <v>0.1587765890509531</v>
      </c>
      <c r="Q36" s="4"/>
      <c r="R36" s="4"/>
      <c r="S36" s="4"/>
    </row>
    <row r="37" spans="2:19" ht="15">
      <c r="B37" s="70" t="s">
        <v>264</v>
      </c>
      <c r="C37" s="7">
        <v>2827.44</v>
      </c>
      <c r="D37" s="7">
        <v>2.0875000000000001E-2</v>
      </c>
      <c r="E37" s="7">
        <v>62.832000000000001</v>
      </c>
      <c r="F37" s="7">
        <v>3051.8</v>
      </c>
      <c r="G37" s="7" t="s">
        <v>239</v>
      </c>
      <c r="H37" s="13"/>
      <c r="I37" s="11"/>
      <c r="L37" s="46">
        <v>7.4999999999999997E-2</v>
      </c>
      <c r="M37" s="48">
        <v>15204</v>
      </c>
      <c r="N37" s="47">
        <f t="shared" si="2"/>
        <v>15822.5</v>
      </c>
      <c r="O37" s="47">
        <f t="shared" si="2"/>
        <v>15665.25</v>
      </c>
      <c r="P37" s="51">
        <f>ABS(O37-M37)/O37</f>
        <v>2.9444151864796285E-2</v>
      </c>
      <c r="Q37" s="4"/>
      <c r="R37" s="4"/>
      <c r="S37" s="4"/>
    </row>
    <row r="38" spans="2:19" ht="15">
      <c r="B38" s="6" t="s">
        <v>209</v>
      </c>
      <c r="C38" s="7">
        <v>2344.5263671875</v>
      </c>
      <c r="D38" s="8">
        <v>0.28191162989689744</v>
      </c>
      <c r="E38" s="7">
        <v>52.1005859375</v>
      </c>
      <c r="F38" s="10">
        <v>3675.1</v>
      </c>
      <c r="G38" s="7">
        <v>5720.8</v>
      </c>
      <c r="H38" s="13"/>
      <c r="I38" s="11"/>
      <c r="L38" s="46">
        <v>0.1125</v>
      </c>
      <c r="M38" s="48">
        <v>21896.480902703788</v>
      </c>
      <c r="N38" s="47">
        <f t="shared" si="2"/>
        <v>22883.75</v>
      </c>
      <c r="O38" s="47">
        <f t="shared" si="2"/>
        <v>22732.875</v>
      </c>
      <c r="P38" s="51">
        <f>ABS(O38-M38)/O38</f>
        <v>3.6792270986235213E-2</v>
      </c>
      <c r="Q38" s="4"/>
      <c r="R38" s="4"/>
      <c r="S38" s="4"/>
    </row>
    <row r="39" spans="2:19" ht="15">
      <c r="B39" s="6" t="s">
        <v>210</v>
      </c>
      <c r="C39" s="7">
        <v>1822.33032226563</v>
      </c>
      <c r="D39" s="8">
        <v>0.28194702015473333</v>
      </c>
      <c r="E39" s="7">
        <v>40.496229383680664</v>
      </c>
      <c r="F39" s="10">
        <v>4503</v>
      </c>
      <c r="G39" s="7">
        <v>9756.7999999999993</v>
      </c>
      <c r="H39" s="130" t="s">
        <v>354</v>
      </c>
      <c r="I39" s="131" t="s">
        <v>355</v>
      </c>
      <c r="Q39" s="4"/>
      <c r="R39" s="4"/>
      <c r="S39" s="4"/>
    </row>
    <row r="40" spans="2:19" ht="15">
      <c r="B40" s="6" t="s">
        <v>211</v>
      </c>
      <c r="C40" s="7">
        <v>2103.82641601563</v>
      </c>
      <c r="D40" s="8">
        <v>0.36064455987977212</v>
      </c>
      <c r="E40" s="7">
        <v>46.751698133680669</v>
      </c>
      <c r="F40" s="10">
        <v>4302.1000000000004</v>
      </c>
      <c r="G40" s="7">
        <v>9971</v>
      </c>
      <c r="H40" s="13"/>
      <c r="I40" s="11"/>
      <c r="Q40" s="4"/>
      <c r="R40" s="4"/>
      <c r="S40" s="4"/>
    </row>
    <row r="41" spans="2:19" ht="15">
      <c r="B41" s="6" t="s">
        <v>212</v>
      </c>
      <c r="C41" s="7">
        <v>3038.33374023438</v>
      </c>
      <c r="D41" s="8">
        <v>0.39983056485652912</v>
      </c>
      <c r="E41" s="7">
        <v>67.518527560763999</v>
      </c>
      <c r="F41" s="10">
        <v>3530.6</v>
      </c>
      <c r="G41" s="7">
        <v>5740.6</v>
      </c>
      <c r="H41" s="130" t="s">
        <v>354</v>
      </c>
      <c r="I41" s="11"/>
      <c r="L41" s="45" t="s">
        <v>232</v>
      </c>
      <c r="M41" s="45" t="s">
        <v>233</v>
      </c>
      <c r="N41" s="45" t="s">
        <v>234</v>
      </c>
      <c r="O41" s="45"/>
      <c r="P41" s="51"/>
      <c r="Q41" s="4"/>
      <c r="R41" s="4"/>
      <c r="S41" s="4"/>
    </row>
    <row r="42" spans="2:19" ht="15">
      <c r="B42" s="6" t="s">
        <v>213</v>
      </c>
      <c r="C42" s="7">
        <v>3621.7724609375</v>
      </c>
      <c r="D42" s="7">
        <v>0.28196306755909617</v>
      </c>
      <c r="E42" s="7">
        <v>80.483832465277771</v>
      </c>
      <c r="F42" s="7">
        <v>5766</v>
      </c>
      <c r="G42" s="7">
        <v>12661</v>
      </c>
      <c r="H42" s="13"/>
      <c r="I42" s="11"/>
      <c r="L42" s="46">
        <v>3.7499999999999999E-2</v>
      </c>
      <c r="M42" s="48">
        <v>503.51</v>
      </c>
      <c r="N42" s="47">
        <f>T$6*T$8/((1-L42)*T$6+L42*T$8)</f>
        <v>1765.6182738758191</v>
      </c>
      <c r="O42" s="45"/>
      <c r="P42" s="52">
        <f>ABS(N42-M42)/N42</f>
        <v>0.71482510832043344</v>
      </c>
      <c r="R42" s="4"/>
      <c r="S42" s="4"/>
    </row>
    <row r="43" spans="2:19" ht="15">
      <c r="B43" s="22" t="s">
        <v>214</v>
      </c>
      <c r="C43" s="7">
        <v>2048.07080078125</v>
      </c>
      <c r="D43" s="7">
        <v>0.28192383261063203</v>
      </c>
      <c r="E43" s="7">
        <v>45.512684461805556</v>
      </c>
      <c r="F43" s="7">
        <v>6694.4</v>
      </c>
      <c r="G43" s="7">
        <v>13855</v>
      </c>
      <c r="H43" s="13"/>
      <c r="I43" s="11"/>
      <c r="L43" s="46">
        <v>7.4999999999999997E-2</v>
      </c>
      <c r="M43" s="48">
        <v>727.3</v>
      </c>
      <c r="N43" s="47">
        <f>T$6*T$8/((1-L43)*T$6+L43*T$8)</f>
        <v>1836.5055223095621</v>
      </c>
      <c r="O43" s="45"/>
      <c r="P43" s="52">
        <f>ABS(N43-M43)/N43</f>
        <v>0.60397614318885451</v>
      </c>
      <c r="R43" s="4"/>
      <c r="S43" s="4"/>
    </row>
    <row r="44" spans="2:19" ht="15">
      <c r="B44" s="71" t="s">
        <v>265</v>
      </c>
      <c r="C44" s="7">
        <v>3221.8389999999999</v>
      </c>
      <c r="D44" s="7">
        <v>0.28186899999999998</v>
      </c>
      <c r="E44" s="7">
        <v>71.596410000000006</v>
      </c>
      <c r="F44" s="7">
        <v>5589</v>
      </c>
      <c r="G44" s="7">
        <v>11109</v>
      </c>
      <c r="H44" s="13"/>
      <c r="I44" s="11"/>
      <c r="L44" s="46">
        <v>0.1125</v>
      </c>
      <c r="M44" s="48">
        <v>994.26</v>
      </c>
      <c r="N44" s="47">
        <f>T$6*T$8/((1-L44)*T$6+L44*T$8)</f>
        <v>1913.3229176693594</v>
      </c>
      <c r="O44" s="47"/>
      <c r="P44" s="52">
        <f>ABS(N44-M44)/N44</f>
        <v>0.4803490875386997</v>
      </c>
      <c r="R44" s="4"/>
      <c r="S44" s="4"/>
    </row>
    <row r="45" spans="2:19" ht="15">
      <c r="B45" s="71" t="s">
        <v>266</v>
      </c>
      <c r="C45" s="7">
        <v>4884.0609999999997</v>
      </c>
      <c r="D45" s="7">
        <v>0.3</v>
      </c>
      <c r="E45" s="7">
        <v>108.53</v>
      </c>
      <c r="F45" s="7">
        <v>6079.2</v>
      </c>
      <c r="G45" s="7">
        <v>11640</v>
      </c>
      <c r="H45" s="13"/>
      <c r="I45" s="11"/>
      <c r="R45" s="4"/>
      <c r="S45" s="4"/>
    </row>
    <row r="46" spans="2:19" ht="15">
      <c r="B46" s="35" t="s">
        <v>215</v>
      </c>
      <c r="C46" s="36"/>
      <c r="D46" s="36"/>
      <c r="E46" s="36"/>
      <c r="F46" s="36"/>
      <c r="G46" s="36"/>
      <c r="H46" s="36"/>
      <c r="I46" s="12"/>
      <c r="R46" s="4"/>
      <c r="S46" s="4"/>
    </row>
    <row r="47" spans="2:19" ht="15">
      <c r="B47" s="19" t="s">
        <v>216</v>
      </c>
      <c r="C47" s="7">
        <v>83.370841979980497</v>
      </c>
      <c r="D47" s="24"/>
      <c r="E47" s="25"/>
      <c r="F47" s="25"/>
      <c r="G47" s="25"/>
      <c r="H47" s="25"/>
      <c r="I47" s="26"/>
      <c r="R47" s="4"/>
      <c r="S47" s="4"/>
    </row>
    <row r="48" spans="2:19" ht="15">
      <c r="B48" s="6" t="s">
        <v>216</v>
      </c>
      <c r="C48" s="7">
        <v>289.76004028320301</v>
      </c>
      <c r="D48" s="24"/>
      <c r="E48" s="25"/>
      <c r="F48" s="25"/>
      <c r="G48" s="25"/>
      <c r="H48" s="25"/>
      <c r="I48" s="26"/>
      <c r="L48" s="45"/>
      <c r="M48" s="50" t="s">
        <v>244</v>
      </c>
      <c r="N48" s="45"/>
      <c r="O48" s="45"/>
      <c r="P48" s="45"/>
      <c r="R48" s="4"/>
      <c r="S48" s="4"/>
    </row>
    <row r="49" spans="2:19" ht="15">
      <c r="B49" s="6" t="s">
        <v>217</v>
      </c>
      <c r="C49" s="7">
        <v>299.43826293945301</v>
      </c>
      <c r="D49" s="24"/>
      <c r="E49" s="25"/>
      <c r="F49" s="25"/>
      <c r="G49" s="25"/>
      <c r="H49" s="25"/>
      <c r="I49" s="26"/>
      <c r="L49" s="50" t="s">
        <v>232</v>
      </c>
      <c r="M49" s="50" t="s">
        <v>245</v>
      </c>
      <c r="N49" s="50" t="s">
        <v>246</v>
      </c>
      <c r="O49" s="50" t="s">
        <v>247</v>
      </c>
      <c r="P49" s="45"/>
      <c r="R49" s="4"/>
      <c r="S49" s="4"/>
    </row>
    <row r="50" spans="2:19" ht="15">
      <c r="B50" s="6" t="s">
        <v>218</v>
      </c>
      <c r="C50" s="7">
        <v>299.801025390625</v>
      </c>
      <c r="D50" s="24"/>
      <c r="E50" s="25"/>
      <c r="F50" s="25"/>
      <c r="G50" s="25"/>
      <c r="H50" s="25"/>
      <c r="I50" s="26"/>
      <c r="L50" s="46">
        <v>2.5999999999999999E-2</v>
      </c>
      <c r="M50" s="49">
        <v>4893.25</v>
      </c>
      <c r="N50" s="47">
        <v>6855.8</v>
      </c>
      <c r="O50" s="47">
        <f>P29</f>
        <v>6430.22</v>
      </c>
      <c r="P50" s="51">
        <f>ABS(O50-M50)/O50</f>
        <v>0.23902292612072373</v>
      </c>
      <c r="R50" s="4"/>
      <c r="S50" s="4"/>
    </row>
    <row r="51" spans="2:19" ht="15">
      <c r="B51" s="6" t="s">
        <v>219</v>
      </c>
      <c r="C51" s="17">
        <v>505.76068115234398</v>
      </c>
      <c r="D51" s="27"/>
      <c r="E51" s="28"/>
      <c r="F51" s="28"/>
      <c r="G51" s="28"/>
      <c r="H51" s="28"/>
      <c r="I51" s="29"/>
      <c r="L51" s="46">
        <v>3.9E-2</v>
      </c>
      <c r="M51" s="49">
        <v>7738.7999999999993</v>
      </c>
      <c r="N51" s="47">
        <v>9433.7000000000007</v>
      </c>
      <c r="O51" s="47">
        <f>P30</f>
        <v>8880.33</v>
      </c>
      <c r="P51" s="51">
        <f>ABS(O51-M51)/O51</f>
        <v>0.12854589863214549</v>
      </c>
      <c r="R51" s="4"/>
      <c r="S51" s="4"/>
    </row>
    <row r="52" spans="2:19" ht="15">
      <c r="C52" s="4"/>
      <c r="D52" s="4"/>
      <c r="E52" s="4"/>
      <c r="F52" s="4"/>
      <c r="G52" s="4"/>
      <c r="H52" s="4"/>
      <c r="I52" s="4"/>
      <c r="K52" s="4"/>
      <c r="L52" s="46">
        <v>5.2200000000000003E-2</v>
      </c>
      <c r="M52" s="49">
        <v>7855.8</v>
      </c>
      <c r="N52" s="47">
        <v>12051.26</v>
      </c>
      <c r="O52" s="47">
        <f>P31</f>
        <v>11368.134</v>
      </c>
      <c r="P52" s="51">
        <f>ABS(O52-M52)/O52</f>
        <v>0.30896310687400413</v>
      </c>
      <c r="R52" s="4"/>
      <c r="S52" s="4"/>
    </row>
    <row r="53" spans="2:19" ht="15">
      <c r="L53" s="46">
        <v>6.5299999999999997E-2</v>
      </c>
      <c r="M53" s="49">
        <v>13258</v>
      </c>
      <c r="N53" s="47">
        <v>14648.99</v>
      </c>
      <c r="O53" s="47">
        <f>P32</f>
        <v>13837.091</v>
      </c>
      <c r="P53" s="51">
        <f>ABS(O53-M53)/O53</f>
        <v>4.1850631754897061E-2</v>
      </c>
    </row>
    <row r="54" spans="2:19" ht="15">
      <c r="C54" s="53"/>
      <c r="D54" s="57" t="s">
        <v>249</v>
      </c>
      <c r="E54" s="53"/>
      <c r="F54" s="53"/>
      <c r="G54" s="53"/>
    </row>
    <row r="55" spans="2:19" ht="15">
      <c r="C55" s="54" t="s">
        <v>117</v>
      </c>
      <c r="D55" s="54" t="s">
        <v>253</v>
      </c>
      <c r="E55" s="54" t="s">
        <v>252</v>
      </c>
      <c r="F55" s="54" t="s">
        <v>254</v>
      </c>
      <c r="G55" s="54" t="s">
        <v>257</v>
      </c>
      <c r="I55" s="5" t="s">
        <v>262</v>
      </c>
      <c r="K55" s="62" t="s">
        <v>412</v>
      </c>
    </row>
    <row r="56" spans="2:19" ht="15">
      <c r="C56" s="58" t="s">
        <v>158</v>
      </c>
      <c r="D56" s="54"/>
      <c r="E56" s="55"/>
      <c r="F56" s="56"/>
      <c r="G56" s="56"/>
    </row>
    <row r="57" spans="2:19" ht="15">
      <c r="C57" s="56" t="s">
        <v>165</v>
      </c>
      <c r="D57" s="65">
        <v>3.7499999999999999E-2</v>
      </c>
      <c r="E57" s="64">
        <v>93.24</v>
      </c>
      <c r="F57" s="59">
        <f>Y$6*(D57+T$8/T$6*(1-S$11))</f>
        <v>92.340263157894725</v>
      </c>
      <c r="G57" s="67">
        <f>ABS(F57-E57)/E57</f>
        <v>9.6496872812663007E-3</v>
      </c>
    </row>
    <row r="58" spans="2:19" ht="15">
      <c r="C58" s="56" t="s">
        <v>170</v>
      </c>
      <c r="D58" s="65">
        <v>7.4999999999999997E-2</v>
      </c>
      <c r="E58" s="61">
        <v>198.83139648437501</v>
      </c>
      <c r="F58" s="59">
        <f>Y$6*(D58+T$8/T$6*(1-S$11))</f>
        <v>171.46526315789473</v>
      </c>
      <c r="G58" s="67">
        <f>ABS(F58-E58)/E58</f>
        <v>0.13763486959480681</v>
      </c>
      <c r="L58" s="4"/>
      <c r="M58" s="4"/>
      <c r="N58" s="4"/>
      <c r="O58" s="4"/>
      <c r="P58" s="4"/>
    </row>
    <row r="59" spans="2:19" ht="15">
      <c r="C59" s="56" t="s">
        <v>172</v>
      </c>
      <c r="D59" s="65">
        <v>0.1125</v>
      </c>
      <c r="E59" s="64">
        <v>209.35</v>
      </c>
      <c r="F59" s="59">
        <f>Y$6*(D59+T$8/T$6*(1-S$11))</f>
        <v>250.59026315789475</v>
      </c>
      <c r="G59" s="67">
        <f>ABS(F59-E59)/E59</f>
        <v>0.19699194247859927</v>
      </c>
      <c r="L59" s="43"/>
      <c r="M59" s="43"/>
      <c r="N59" s="43"/>
      <c r="O59" s="43"/>
      <c r="P59" s="4"/>
    </row>
    <row r="60" spans="2:19" ht="15">
      <c r="C60" s="56" t="s">
        <v>174</v>
      </c>
      <c r="D60" s="65">
        <v>3.7499999999999999E-2</v>
      </c>
      <c r="E60" s="61">
        <v>18.4414560953776</v>
      </c>
      <c r="F60" s="59"/>
      <c r="G60" s="67"/>
      <c r="L60" s="43"/>
      <c r="M60" s="43"/>
      <c r="N60" s="43"/>
      <c r="O60" s="43"/>
    </row>
    <row r="61" spans="2:19" ht="15">
      <c r="C61" s="56" t="s">
        <v>176</v>
      </c>
      <c r="D61" s="65">
        <v>7.4999999999999997E-2</v>
      </c>
      <c r="E61" s="61">
        <v>19.1532704671224</v>
      </c>
      <c r="F61" s="59"/>
      <c r="G61" s="67"/>
      <c r="L61" s="43"/>
      <c r="M61" s="43"/>
      <c r="N61" s="43"/>
      <c r="O61" s="43"/>
    </row>
    <row r="62" spans="2:19" ht="15">
      <c r="C62" s="56" t="s">
        <v>178</v>
      </c>
      <c r="D62" s="65">
        <v>0.1125</v>
      </c>
      <c r="E62" s="61">
        <v>19.075555165608733</v>
      </c>
      <c r="F62" s="59"/>
      <c r="G62" s="67"/>
      <c r="H62" s="62" t="s">
        <v>413</v>
      </c>
      <c r="I62" s="62" t="s">
        <v>415</v>
      </c>
      <c r="K62" s="62" t="s">
        <v>412</v>
      </c>
      <c r="L62" s="159" t="s">
        <v>414</v>
      </c>
      <c r="M62" s="159" t="s">
        <v>416</v>
      </c>
      <c r="N62" s="43"/>
    </row>
    <row r="63" spans="2:19" ht="15">
      <c r="C63" s="56" t="s">
        <v>180</v>
      </c>
      <c r="D63" s="65">
        <v>3.7499999999999999E-2</v>
      </c>
      <c r="E63" s="61">
        <v>16.672764587402298</v>
      </c>
      <c r="F63" s="59">
        <v>17.777139814292511</v>
      </c>
      <c r="G63" s="67">
        <v>6.212333583619082E-2</v>
      </c>
      <c r="H63" s="5">
        <v>1770</v>
      </c>
      <c r="I63" s="5">
        <f>E63/(K63*(1-D63^(1/3))*H63/1700)</f>
        <v>32.403638746859613</v>
      </c>
      <c r="K63" s="5">
        <v>0.74281851930549847</v>
      </c>
      <c r="L63" s="161">
        <f>34.55*K63*(1-D63^(1/3))*H63/1700</f>
        <v>17.777139814292511</v>
      </c>
      <c r="M63" s="160">
        <f t="shared" ref="M63:M66" si="3">ABS((L63-E63)/L63)</f>
        <v>6.212333583619082E-2</v>
      </c>
      <c r="N63" s="43"/>
    </row>
    <row r="64" spans="2:19" ht="15">
      <c r="C64" s="56" t="s">
        <v>182</v>
      </c>
      <c r="D64" s="65">
        <v>7.4999999999999997E-2</v>
      </c>
      <c r="E64" s="61">
        <v>15.39385274251303</v>
      </c>
      <c r="F64" s="59">
        <v>15.951901137871999</v>
      </c>
      <c r="G64" s="67">
        <v>3.4983190438291178E-2</v>
      </c>
      <c r="H64" s="5">
        <v>1840</v>
      </c>
      <c r="I64" s="5">
        <f t="shared" ref="I64:I66" si="4">E64/(K64*(1-D64^(1/3))*H64/1700)</f>
        <v>33.341330770357033</v>
      </c>
      <c r="K64" s="5">
        <v>0.73765717243485829</v>
      </c>
      <c r="L64" s="161">
        <f t="shared" ref="L64:L66" si="5">34.55*K64*(1-D64^(1/3))*H64/1700</f>
        <v>15.951901137871999</v>
      </c>
      <c r="M64" s="160">
        <f t="shared" si="3"/>
        <v>3.4983190438291178E-2</v>
      </c>
    </row>
    <row r="65" spans="3:16" ht="15">
      <c r="C65" s="56" t="s">
        <v>184</v>
      </c>
      <c r="D65" s="65">
        <v>0.1125</v>
      </c>
      <c r="E65" s="61">
        <v>15.847409057617185</v>
      </c>
      <c r="F65" s="59">
        <v>14.701126190586972</v>
      </c>
      <c r="G65" s="67">
        <v>7.7972452733870767E-2</v>
      </c>
      <c r="H65" s="5">
        <v>1910</v>
      </c>
      <c r="I65" s="5">
        <f t="shared" si="4"/>
        <v>37.243948241955231</v>
      </c>
      <c r="K65" s="5">
        <v>0.73217206020059766</v>
      </c>
      <c r="L65" s="161">
        <f t="shared" si="5"/>
        <v>14.701126190586972</v>
      </c>
      <c r="M65" s="160">
        <f t="shared" si="3"/>
        <v>7.7972452733870767E-2</v>
      </c>
    </row>
    <row r="66" spans="3:16" ht="15">
      <c r="C66" s="173" t="s">
        <v>418</v>
      </c>
      <c r="D66" s="65">
        <v>0.3</v>
      </c>
      <c r="E66" s="61">
        <v>19</v>
      </c>
      <c r="F66" s="59">
        <v>18.628197344277492</v>
      </c>
      <c r="G66" s="67">
        <v>1.9959132322415744E-2</v>
      </c>
      <c r="H66" s="5">
        <v>3970</v>
      </c>
      <c r="I66" s="5">
        <f t="shared" si="4"/>
        <v>35.239588021739458</v>
      </c>
      <c r="K66" s="5">
        <v>0.69842798245394633</v>
      </c>
      <c r="L66" s="161">
        <f t="shared" si="5"/>
        <v>18.628197344277492</v>
      </c>
      <c r="M66" s="160">
        <f t="shared" si="3"/>
        <v>1.9959132322415744E-2</v>
      </c>
    </row>
    <row r="67" spans="3:16" ht="15">
      <c r="C67" s="63" t="s">
        <v>186</v>
      </c>
      <c r="D67" s="56"/>
      <c r="E67" s="61"/>
      <c r="F67" s="56"/>
      <c r="G67" s="67"/>
    </row>
    <row r="68" spans="3:16" ht="15">
      <c r="C68" s="56" t="s">
        <v>188</v>
      </c>
      <c r="D68" s="65">
        <v>2.5999999999999999E-2</v>
      </c>
      <c r="E68" s="61">
        <v>47.605801052517336</v>
      </c>
      <c r="F68" s="60">
        <f>Z$6*(D68+T$8/T$6*(1-S$11))</f>
        <v>35.166842105263157</v>
      </c>
      <c r="G68" s="67"/>
    </row>
    <row r="69" spans="3:16" ht="15">
      <c r="C69" s="56" t="s">
        <v>190</v>
      </c>
      <c r="D69" s="65">
        <v>3.9E-2</v>
      </c>
      <c r="E69" s="61">
        <v>46.298407660590328</v>
      </c>
      <c r="F69" s="60">
        <f>Z$6*(D69+T$8/T$6*(1-S$11))</f>
        <v>49.336842105263152</v>
      </c>
      <c r="G69" s="67"/>
      <c r="I69" s="5">
        <v>34.549999999999997</v>
      </c>
      <c r="K69" s="5">
        <f>E63/(I69*(1-D63^(1/3))*H63/1700)</f>
        <v>0.69667215496534107</v>
      </c>
    </row>
    <row r="70" spans="3:16" ht="15">
      <c r="C70" s="56" t="s">
        <v>192</v>
      </c>
      <c r="D70" s="65">
        <v>5.2200000000000003E-2</v>
      </c>
      <c r="E70" s="61">
        <v>57.135112847222331</v>
      </c>
      <c r="F70" s="60">
        <f>Z$6*(D70+T$8/T$6*(1-S$11))</f>
        <v>63.724842105263157</v>
      </c>
      <c r="G70" s="67"/>
      <c r="I70" s="5">
        <v>34.549999999999997</v>
      </c>
      <c r="K70" s="5">
        <f>E64/(I70*(1-D64^(1/3))*H64/1700)</f>
        <v>0.71185157109339825</v>
      </c>
    </row>
    <row r="71" spans="3:16" ht="15">
      <c r="C71" s="56" t="s">
        <v>194</v>
      </c>
      <c r="D71" s="65">
        <v>6.5299999999999997E-2</v>
      </c>
      <c r="E71" s="61">
        <v>63</v>
      </c>
      <c r="F71" s="60">
        <f>Z$6*(D71+T$8/T$6*(1-S$11))</f>
        <v>78.003842105263161</v>
      </c>
      <c r="G71" s="67"/>
      <c r="I71" s="5">
        <v>34.549999999999997</v>
      </c>
      <c r="K71" s="5">
        <f>E65/(I71*(1-D65^(1/3))*H65/1700)</f>
        <v>0.78926131155764945</v>
      </c>
    </row>
    <row r="75" spans="3:16">
      <c r="O75" s="62" t="s">
        <v>412</v>
      </c>
      <c r="P75" s="5">
        <f>1-SQRT((4*0.05)/(PI()*(1-D63)))</f>
        <v>0.74281851930549847</v>
      </c>
    </row>
    <row r="76" spans="3:16">
      <c r="P76" s="5">
        <f t="shared" ref="P76:P78" si="6">1-SQRT((4*0.05)/(PI()*(1-D64)))</f>
        <v>0.73765717243485829</v>
      </c>
    </row>
    <row r="77" spans="3:16">
      <c r="P77" s="5">
        <f t="shared" si="6"/>
        <v>0.73217206020059766</v>
      </c>
    </row>
    <row r="78" spans="3:16">
      <c r="E78" s="62" t="s">
        <v>417</v>
      </c>
      <c r="G78" s="5">
        <v>2.92</v>
      </c>
      <c r="H78" s="62" t="s">
        <v>127</v>
      </c>
      <c r="P78" s="5">
        <f t="shared" si="6"/>
        <v>0.69842798245394633</v>
      </c>
    </row>
    <row r="79" spans="3:16">
      <c r="C79" s="116" t="s">
        <v>367</v>
      </c>
      <c r="D79" s="144">
        <v>0.3</v>
      </c>
      <c r="E79" s="138">
        <v>19</v>
      </c>
      <c r="F79" s="138"/>
      <c r="G79" s="142"/>
      <c r="H79" s="138">
        <v>3.97</v>
      </c>
      <c r="J79" s="77"/>
    </row>
  </sheetData>
  <mergeCells count="2">
    <mergeCell ref="S10:T10"/>
    <mergeCell ref="B4:I4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16"/>
  <sheetViews>
    <sheetView zoomScale="55" zoomScaleNormal="55" workbookViewId="0">
      <selection activeCell="F36" sqref="F36"/>
    </sheetView>
  </sheetViews>
  <sheetFormatPr baseColWidth="10" defaultColWidth="12.625" defaultRowHeight="15" customHeight="1"/>
  <cols>
    <col min="1" max="1" width="3.5" style="5" customWidth="1"/>
    <col min="2" max="2" width="22.75" style="5" customWidth="1"/>
    <col min="3" max="3" width="9.625" style="5" customWidth="1"/>
    <col min="4" max="4" width="13.25" style="5" customWidth="1"/>
    <col min="5" max="5" width="15.75" style="5" bestFit="1" customWidth="1"/>
    <col min="6" max="6" width="11.75" style="5" customWidth="1"/>
    <col min="7" max="7" width="12.875" style="5" bestFit="1" customWidth="1"/>
    <col min="8" max="8" width="14" style="5" bestFit="1" customWidth="1"/>
    <col min="9" max="9" width="16.625" style="5" customWidth="1"/>
    <col min="10" max="10" width="8" style="5" customWidth="1"/>
    <col min="11" max="11" width="12" style="5" customWidth="1"/>
    <col min="12" max="12" width="12.625" style="5" customWidth="1"/>
    <col min="13" max="26" width="8" style="5" customWidth="1"/>
    <col min="27" max="16384" width="12.625" style="5"/>
  </cols>
  <sheetData>
    <row r="2" spans="2:19">
      <c r="B2" s="111" t="s">
        <v>0</v>
      </c>
      <c r="C2" s="112"/>
      <c r="D2" s="112"/>
      <c r="E2" s="112"/>
      <c r="F2" s="111" t="s">
        <v>1</v>
      </c>
      <c r="G2" s="112"/>
      <c r="H2" s="112"/>
      <c r="I2" s="112"/>
      <c r="J2" s="112"/>
    </row>
    <row r="3" spans="2:19">
      <c r="B3" s="80"/>
      <c r="F3" s="80"/>
    </row>
    <row r="4" spans="2:19">
      <c r="B4" s="81"/>
      <c r="C4" s="82" t="s">
        <v>2</v>
      </c>
      <c r="D4" s="82" t="s">
        <v>3</v>
      </c>
      <c r="E4" s="82" t="s">
        <v>4</v>
      </c>
      <c r="F4" s="82" t="s">
        <v>5</v>
      </c>
      <c r="G4" s="82" t="s">
        <v>8</v>
      </c>
      <c r="H4" s="82" t="s">
        <v>10</v>
      </c>
      <c r="I4" s="82" t="s">
        <v>11</v>
      </c>
      <c r="J4" s="83"/>
      <c r="L4" s="5" t="s">
        <v>393</v>
      </c>
      <c r="M4" s="5" t="s">
        <v>127</v>
      </c>
      <c r="N4" s="5" t="s">
        <v>394</v>
      </c>
      <c r="O4" s="5" t="s">
        <v>395</v>
      </c>
      <c r="P4" s="5" t="s">
        <v>396</v>
      </c>
      <c r="Q4" s="5" t="s">
        <v>373</v>
      </c>
      <c r="R4" s="5" t="s">
        <v>402</v>
      </c>
      <c r="S4" s="5" t="s">
        <v>403</v>
      </c>
    </row>
    <row r="5" spans="2:19">
      <c r="B5" s="84" t="s">
        <v>13</v>
      </c>
      <c r="C5" s="85">
        <v>294</v>
      </c>
      <c r="D5" s="85" t="s">
        <v>17</v>
      </c>
      <c r="E5" s="85" t="s">
        <v>18</v>
      </c>
      <c r="F5" s="85" t="s">
        <v>19</v>
      </c>
      <c r="G5" s="85" t="s">
        <v>20</v>
      </c>
      <c r="H5" s="85" t="s">
        <v>21</v>
      </c>
      <c r="I5" s="85" t="s">
        <v>22</v>
      </c>
      <c r="J5" s="86"/>
      <c r="K5" s="5" t="s">
        <v>400</v>
      </c>
      <c r="L5" s="5">
        <f>(1-F9)/3.25+F9/C5</f>
        <v>0.28760910518053373</v>
      </c>
      <c r="M5" s="5">
        <f>1/L5</f>
        <v>3.4769413832440903</v>
      </c>
      <c r="N5" s="5">
        <f>0.27*F9+0.36*(1-F9)</f>
        <v>0.35405999999999999</v>
      </c>
      <c r="O5" s="5">
        <f>3.25/(2*(1+0.36))</f>
        <v>1.1948529411764708</v>
      </c>
      <c r="P5" s="5">
        <f>294/(2*(1+0.27))</f>
        <v>115.74803149606299</v>
      </c>
      <c r="Q5" s="5">
        <f>O5*((1+F9+(1-F9)*(O5/P5))/(1-F9+(1+F9)*(O5/P5)))</f>
        <v>1.3600294128272181</v>
      </c>
      <c r="R5" s="5">
        <f>(3-4*0.27+(O5/P5))/(4*(1-0.36))</f>
        <v>0.75403237466861739</v>
      </c>
      <c r="S5" s="5">
        <f>O5*((F9+R5*(1-F9))/(R5*(1-F9)+F9*(O5/P5)))</f>
        <v>1.3055650488459858</v>
      </c>
    </row>
    <row r="6" spans="2:19">
      <c r="B6" s="84" t="s">
        <v>23</v>
      </c>
      <c r="C6" s="85">
        <v>5880</v>
      </c>
      <c r="D6" s="85" t="s">
        <v>24</v>
      </c>
      <c r="E6" s="85" t="s">
        <v>25</v>
      </c>
      <c r="F6" s="85" t="s">
        <v>26</v>
      </c>
      <c r="G6" s="85" t="s">
        <v>27</v>
      </c>
      <c r="H6" s="87"/>
      <c r="I6" s="87"/>
      <c r="J6" s="86"/>
      <c r="K6" s="5" t="s">
        <v>401</v>
      </c>
      <c r="L6" s="5">
        <f>(1-F9)/3.25+F9/27.4</f>
        <v>0.28979337450870296</v>
      </c>
      <c r="M6" s="5">
        <f>1/L6</f>
        <v>3.4507345162577843</v>
      </c>
      <c r="N6" s="5">
        <f>0.258*G9+0.36*(1-G9)</f>
        <v>0.35377799999999998</v>
      </c>
      <c r="O6" s="5">
        <f>O5</f>
        <v>1.1948529411764708</v>
      </c>
      <c r="P6" s="5">
        <f>27.4/(2*(1+0.258))</f>
        <v>10.890302066772655</v>
      </c>
      <c r="Q6" s="5">
        <f>O6*((1+G9+(1-G9)*(O6/P6))/(1-G9+(1+G9)*(O6/P6)))</f>
        <v>1.3178178323963123</v>
      </c>
      <c r="R6" s="5">
        <f>(3-4*0.258+(O6/P6))/(4*(1-0.36))</f>
        <v>0.81160826300182476</v>
      </c>
      <c r="S6" s="5">
        <f>O6*((Vf_Jute+R6*(1-Vf_Jute))/(R6*(1-Vf_Jute)+Vf_Jute*(O6/P6)))</f>
        <v>1.2792569221476473</v>
      </c>
    </row>
    <row r="7" spans="2:19">
      <c r="B7" s="84" t="s">
        <v>28</v>
      </c>
      <c r="C7" s="85">
        <v>2</v>
      </c>
      <c r="D7" s="85" t="s">
        <v>29</v>
      </c>
      <c r="E7" s="85" t="s">
        <v>30</v>
      </c>
      <c r="F7" s="85" t="s">
        <v>31</v>
      </c>
      <c r="G7" s="85" t="s">
        <v>32</v>
      </c>
      <c r="H7" s="87"/>
      <c r="I7" s="87"/>
      <c r="J7" s="86"/>
    </row>
    <row r="8" spans="2:19">
      <c r="B8" s="84" t="s">
        <v>33</v>
      </c>
      <c r="C8" s="87" t="s">
        <v>397</v>
      </c>
      <c r="D8" s="87" t="s">
        <v>398</v>
      </c>
      <c r="E8" s="87" t="s">
        <v>399</v>
      </c>
      <c r="F8" s="85" t="s">
        <v>34</v>
      </c>
      <c r="G8" s="85" t="s">
        <v>34</v>
      </c>
      <c r="H8" s="87"/>
      <c r="I8" s="87"/>
      <c r="J8" s="86"/>
    </row>
    <row r="9" spans="2:19">
      <c r="B9" s="88" t="s">
        <v>35</v>
      </c>
      <c r="C9" s="89"/>
      <c r="D9" s="89"/>
      <c r="E9" s="90"/>
      <c r="F9" s="91">
        <v>6.6000000000000003E-2</v>
      </c>
      <c r="G9" s="91">
        <v>6.0999999999999999E-2</v>
      </c>
      <c r="H9" s="89"/>
      <c r="I9" s="89"/>
      <c r="J9" s="92"/>
    </row>
    <row r="11" spans="2:19">
      <c r="B11" s="81"/>
      <c r="C11" s="82" t="s">
        <v>36</v>
      </c>
      <c r="D11" s="82" t="s">
        <v>37</v>
      </c>
      <c r="E11" s="82" t="s">
        <v>38</v>
      </c>
      <c r="F11" s="82" t="s">
        <v>39</v>
      </c>
      <c r="G11" s="93"/>
      <c r="H11" s="82" t="s">
        <v>10</v>
      </c>
      <c r="I11" s="82" t="s">
        <v>11</v>
      </c>
      <c r="J11" s="83"/>
    </row>
    <row r="12" spans="2:19">
      <c r="B12" s="84" t="s">
        <v>13</v>
      </c>
      <c r="C12" s="85">
        <v>230</v>
      </c>
      <c r="D12" s="85" t="s">
        <v>40</v>
      </c>
      <c r="E12" s="85">
        <v>14</v>
      </c>
      <c r="F12" s="85">
        <v>35.700000000000003</v>
      </c>
      <c r="G12" s="87"/>
      <c r="H12" s="85" t="s">
        <v>41</v>
      </c>
      <c r="I12" s="147" t="s">
        <v>410</v>
      </c>
      <c r="J12" s="86"/>
    </row>
    <row r="13" spans="2:19">
      <c r="B13" s="84" t="s">
        <v>23</v>
      </c>
      <c r="C13" s="85">
        <v>3530</v>
      </c>
      <c r="D13" s="85" t="s">
        <v>46</v>
      </c>
      <c r="E13" s="85">
        <v>140</v>
      </c>
      <c r="F13" s="85">
        <v>464.4</v>
      </c>
      <c r="G13" s="87"/>
      <c r="H13" s="87"/>
      <c r="I13" s="87"/>
      <c r="J13" s="86"/>
    </row>
    <row r="14" spans="2:19">
      <c r="B14" s="84" t="s">
        <v>28</v>
      </c>
      <c r="C14" s="85">
        <v>1.4999999999999999E-2</v>
      </c>
      <c r="D14" s="85">
        <v>0.05</v>
      </c>
      <c r="E14" s="87"/>
      <c r="F14" s="87"/>
      <c r="G14" s="87"/>
      <c r="H14" s="87"/>
      <c r="I14" s="87"/>
      <c r="J14" s="86"/>
    </row>
    <row r="15" spans="2:19">
      <c r="B15" s="84" t="s">
        <v>33</v>
      </c>
      <c r="C15" s="87"/>
      <c r="D15" s="87"/>
      <c r="E15" s="85" t="s">
        <v>47</v>
      </c>
      <c r="F15" s="87"/>
      <c r="G15" s="87"/>
      <c r="H15" s="87"/>
      <c r="I15" s="87"/>
      <c r="J15" s="86"/>
    </row>
    <row r="16" spans="2:19">
      <c r="B16" s="88" t="s">
        <v>35</v>
      </c>
      <c r="C16" s="89"/>
      <c r="D16" s="89"/>
      <c r="E16" s="91">
        <v>0.06</v>
      </c>
      <c r="F16" s="91">
        <v>0.18</v>
      </c>
      <c r="G16" s="89"/>
      <c r="H16" s="89"/>
      <c r="I16" s="89"/>
      <c r="J16" s="92"/>
    </row>
    <row r="18" spans="2:10">
      <c r="B18" s="81"/>
      <c r="C18" s="82" t="s">
        <v>48</v>
      </c>
      <c r="D18" s="82" t="s">
        <v>49</v>
      </c>
      <c r="E18" s="82" t="s">
        <v>50</v>
      </c>
      <c r="F18" s="93"/>
      <c r="G18" s="93"/>
      <c r="H18" s="82" t="s">
        <v>10</v>
      </c>
      <c r="I18" s="82" t="s">
        <v>11</v>
      </c>
      <c r="J18" s="83"/>
    </row>
    <row r="19" spans="2:10">
      <c r="B19" s="84" t="s">
        <v>13</v>
      </c>
      <c r="C19" s="85" t="s">
        <v>51</v>
      </c>
      <c r="D19" s="87"/>
      <c r="E19" s="85">
        <v>23.8</v>
      </c>
      <c r="F19" s="87"/>
      <c r="G19" s="87"/>
      <c r="H19" s="85" t="s">
        <v>52</v>
      </c>
      <c r="I19" s="94" t="s">
        <v>54</v>
      </c>
      <c r="J19" s="86"/>
    </row>
    <row r="20" spans="2:10">
      <c r="B20" s="84" t="s">
        <v>23</v>
      </c>
      <c r="C20" s="85">
        <v>28</v>
      </c>
      <c r="D20" s="85">
        <v>80</v>
      </c>
      <c r="E20" s="85">
        <v>91</v>
      </c>
      <c r="F20" s="87"/>
      <c r="G20" s="87"/>
      <c r="H20" s="87"/>
      <c r="I20" s="87"/>
      <c r="J20" s="86"/>
    </row>
    <row r="21" spans="2:10">
      <c r="B21" s="84" t="s">
        <v>28</v>
      </c>
      <c r="C21" s="87"/>
      <c r="D21" s="87"/>
      <c r="E21" s="87"/>
      <c r="F21" s="87"/>
      <c r="G21" s="87"/>
      <c r="H21" s="87"/>
      <c r="I21" s="87"/>
      <c r="J21" s="86"/>
    </row>
    <row r="22" spans="2:10">
      <c r="B22" s="84" t="s">
        <v>33</v>
      </c>
      <c r="C22" s="87"/>
      <c r="D22" s="85" t="s">
        <v>58</v>
      </c>
      <c r="E22" s="85" t="s">
        <v>58</v>
      </c>
      <c r="F22" s="87"/>
      <c r="G22" s="87"/>
      <c r="H22" s="87"/>
      <c r="I22" s="87"/>
      <c r="J22" s="86"/>
    </row>
    <row r="23" spans="2:10" ht="15.75" customHeight="1">
      <c r="B23" s="88" t="s">
        <v>35</v>
      </c>
      <c r="C23" s="89"/>
      <c r="D23" s="91">
        <v>0.34</v>
      </c>
      <c r="E23" s="91">
        <v>0.34</v>
      </c>
      <c r="F23" s="89"/>
      <c r="G23" s="89"/>
      <c r="H23" s="89"/>
      <c r="I23" s="89"/>
      <c r="J23" s="92"/>
    </row>
    <row r="24" spans="2:10" ht="15.75" customHeight="1"/>
    <row r="25" spans="2:10" ht="15.75" customHeight="1">
      <c r="B25" s="81"/>
      <c r="C25" s="82" t="s">
        <v>59</v>
      </c>
      <c r="D25" s="82" t="s">
        <v>60</v>
      </c>
      <c r="E25" s="82" t="s">
        <v>61</v>
      </c>
      <c r="F25" s="82" t="s">
        <v>62</v>
      </c>
      <c r="G25" s="82" t="s">
        <v>63</v>
      </c>
      <c r="H25" s="82" t="s">
        <v>10</v>
      </c>
      <c r="I25" s="82" t="s">
        <v>11</v>
      </c>
      <c r="J25" s="83"/>
    </row>
    <row r="26" spans="2:10" ht="15.75" customHeight="1">
      <c r="B26" s="84" t="s">
        <v>13</v>
      </c>
      <c r="C26" s="85" t="s">
        <v>64</v>
      </c>
      <c r="D26" s="85">
        <v>79.8</v>
      </c>
      <c r="E26" s="95" t="s">
        <v>65</v>
      </c>
      <c r="F26" s="95" t="s">
        <v>68</v>
      </c>
      <c r="G26" s="95" t="s">
        <v>69</v>
      </c>
      <c r="H26" s="95" t="s">
        <v>70</v>
      </c>
      <c r="I26" s="96" t="s">
        <v>72</v>
      </c>
      <c r="J26" s="86"/>
    </row>
    <row r="27" spans="2:10" ht="15.75" customHeight="1">
      <c r="B27" s="84" t="s">
        <v>23</v>
      </c>
      <c r="C27" s="85" t="s">
        <v>82</v>
      </c>
      <c r="D27" s="85">
        <v>2.59</v>
      </c>
      <c r="E27" s="87"/>
      <c r="F27" s="87"/>
      <c r="G27" s="87"/>
      <c r="H27" s="87"/>
      <c r="I27" s="87"/>
      <c r="J27" s="86"/>
    </row>
    <row r="28" spans="2:10" ht="15.75" customHeight="1">
      <c r="B28" s="84" t="s">
        <v>28</v>
      </c>
      <c r="C28" s="85" t="s">
        <v>83</v>
      </c>
      <c r="D28" s="85" t="s">
        <v>84</v>
      </c>
      <c r="E28" s="87"/>
      <c r="F28" s="87"/>
      <c r="G28" s="87"/>
      <c r="H28" s="87"/>
      <c r="I28" s="87"/>
      <c r="J28" s="86"/>
    </row>
    <row r="29" spans="2:10" ht="15.75" customHeight="1">
      <c r="B29" s="84" t="s">
        <v>33</v>
      </c>
      <c r="C29" s="87"/>
      <c r="D29" s="85" t="s">
        <v>85</v>
      </c>
      <c r="E29" s="87"/>
      <c r="F29" s="87"/>
      <c r="G29" s="87"/>
      <c r="H29" s="87"/>
      <c r="I29" s="87"/>
      <c r="J29" s="86"/>
    </row>
    <row r="30" spans="2:10" ht="15.75" customHeight="1">
      <c r="B30" s="88" t="s">
        <v>35</v>
      </c>
      <c r="C30" s="89"/>
      <c r="D30" s="91" t="s">
        <v>86</v>
      </c>
      <c r="E30" s="89"/>
      <c r="F30" s="89"/>
      <c r="G30" s="89"/>
      <c r="H30" s="89"/>
      <c r="I30" s="89"/>
      <c r="J30" s="92"/>
    </row>
    <row r="31" spans="2:10" ht="15.75" customHeight="1"/>
    <row r="32" spans="2:10" ht="15.75" customHeight="1">
      <c r="B32" s="81"/>
      <c r="C32" s="82" t="s">
        <v>48</v>
      </c>
      <c r="D32" s="82" t="s">
        <v>49</v>
      </c>
      <c r="E32" s="93"/>
      <c r="F32" s="93"/>
      <c r="G32" s="93"/>
      <c r="H32" s="82" t="s">
        <v>10</v>
      </c>
      <c r="I32" s="82" t="s">
        <v>11</v>
      </c>
      <c r="J32" s="83"/>
    </row>
    <row r="33" spans="2:10" ht="15.75" customHeight="1">
      <c r="B33" s="84" t="s">
        <v>13</v>
      </c>
      <c r="C33" s="97">
        <v>4.2</v>
      </c>
      <c r="D33" s="97">
        <v>20.6</v>
      </c>
      <c r="E33" s="87"/>
      <c r="F33" s="87"/>
      <c r="G33" s="87"/>
      <c r="H33" s="95" t="s">
        <v>88</v>
      </c>
      <c r="I33" s="98" t="s">
        <v>90</v>
      </c>
      <c r="J33" s="86"/>
    </row>
    <row r="34" spans="2:10" ht="15.75" customHeight="1">
      <c r="B34" s="84" t="s">
        <v>23</v>
      </c>
      <c r="C34" s="95">
        <v>62</v>
      </c>
      <c r="D34" s="97">
        <v>256</v>
      </c>
      <c r="E34" s="87"/>
      <c r="F34" s="87"/>
      <c r="G34" s="87"/>
      <c r="H34" s="87"/>
      <c r="I34" s="87"/>
      <c r="J34" s="86"/>
    </row>
    <row r="35" spans="2:10" ht="15.75" customHeight="1">
      <c r="B35" s="84" t="s">
        <v>28</v>
      </c>
      <c r="C35" s="87"/>
      <c r="D35" s="87"/>
      <c r="E35" s="87"/>
      <c r="F35" s="87"/>
      <c r="G35" s="87"/>
      <c r="H35" s="87"/>
      <c r="I35" s="87"/>
      <c r="J35" s="86"/>
    </row>
    <row r="36" spans="2:10" ht="15.75" customHeight="1">
      <c r="B36" s="84" t="s">
        <v>33</v>
      </c>
      <c r="C36" s="87"/>
      <c r="D36" s="85" t="s">
        <v>58</v>
      </c>
      <c r="E36" s="87"/>
      <c r="F36" s="87"/>
      <c r="G36" s="87"/>
      <c r="H36" s="87"/>
      <c r="I36" s="87"/>
      <c r="J36" s="86"/>
    </row>
    <row r="37" spans="2:10" ht="15.75" customHeight="1">
      <c r="B37" s="84" t="s">
        <v>35</v>
      </c>
      <c r="C37" s="87"/>
      <c r="D37" s="95">
        <v>8.8999999999999996E-2</v>
      </c>
      <c r="E37" s="87"/>
      <c r="F37" s="87"/>
      <c r="G37" s="87"/>
      <c r="H37" s="87"/>
      <c r="I37" s="87"/>
      <c r="J37" s="86"/>
    </row>
    <row r="38" spans="2:10" ht="15.75" customHeight="1">
      <c r="B38" s="99" t="s">
        <v>93</v>
      </c>
      <c r="C38" s="89"/>
      <c r="D38" s="90">
        <v>0.5</v>
      </c>
      <c r="E38" s="89"/>
      <c r="F38" s="89"/>
      <c r="G38" s="89"/>
      <c r="H38" s="89"/>
      <c r="I38" s="89"/>
      <c r="J38" s="92"/>
    </row>
    <row r="39" spans="2:10" ht="15.75" customHeight="1"/>
    <row r="40" spans="2:10" ht="15.75" customHeight="1">
      <c r="B40" s="81"/>
      <c r="C40" s="82" t="s">
        <v>48</v>
      </c>
      <c r="D40" s="82" t="s">
        <v>304</v>
      </c>
      <c r="E40" s="93"/>
      <c r="F40" s="93"/>
      <c r="G40" s="93"/>
      <c r="H40" s="82" t="s">
        <v>10</v>
      </c>
      <c r="I40" s="82" t="s">
        <v>11</v>
      </c>
      <c r="J40" s="83"/>
    </row>
    <row r="41" spans="2:10" ht="15.75" customHeight="1">
      <c r="B41" s="100" t="s">
        <v>96</v>
      </c>
      <c r="C41" s="97">
        <v>3.26</v>
      </c>
      <c r="D41" s="95">
        <v>9.34</v>
      </c>
      <c r="E41" s="87"/>
      <c r="F41" s="87"/>
      <c r="G41" s="87"/>
      <c r="H41" s="95" t="s">
        <v>97</v>
      </c>
      <c r="I41" s="101" t="s">
        <v>98</v>
      </c>
      <c r="J41" s="86"/>
    </row>
    <row r="42" spans="2:10" ht="15.75" customHeight="1">
      <c r="B42" s="102" t="s">
        <v>101</v>
      </c>
      <c r="C42" s="87"/>
      <c r="D42" s="95">
        <v>8050</v>
      </c>
      <c r="E42" s="87"/>
      <c r="F42" s="87"/>
      <c r="G42" s="87"/>
      <c r="H42" s="87"/>
      <c r="I42" s="87"/>
      <c r="J42" s="86"/>
    </row>
    <row r="43" spans="2:10" ht="15.75" customHeight="1">
      <c r="B43" s="102" t="s">
        <v>103</v>
      </c>
      <c r="C43" s="87"/>
      <c r="D43" s="95">
        <v>1530</v>
      </c>
      <c r="E43" s="87"/>
      <c r="F43" s="87"/>
      <c r="G43" s="87"/>
      <c r="H43" s="87"/>
      <c r="I43" s="87"/>
      <c r="J43" s="86"/>
    </row>
    <row r="44" spans="2:10" ht="15.75" customHeight="1">
      <c r="B44" s="102" t="s">
        <v>104</v>
      </c>
      <c r="C44" s="97">
        <v>1200</v>
      </c>
      <c r="D44" s="95">
        <v>1540</v>
      </c>
      <c r="E44" s="87"/>
      <c r="F44" s="87"/>
      <c r="G44" s="87"/>
      <c r="H44" s="87"/>
      <c r="I44" s="87"/>
      <c r="J44" s="86"/>
    </row>
    <row r="45" spans="2:10" ht="15.75" customHeight="1">
      <c r="B45" s="102" t="s">
        <v>105</v>
      </c>
      <c r="C45" s="97">
        <v>50</v>
      </c>
      <c r="D45" s="95">
        <v>94</v>
      </c>
      <c r="E45" s="87"/>
      <c r="F45" s="87"/>
      <c r="G45" s="87"/>
      <c r="H45" s="87"/>
      <c r="I45" s="87"/>
      <c r="J45" s="86"/>
    </row>
    <row r="46" spans="2:10" ht="15.75" customHeight="1">
      <c r="B46" s="102" t="s">
        <v>106</v>
      </c>
      <c r="C46" s="97">
        <v>2.8000000000000001E-2</v>
      </c>
      <c r="D46" s="95">
        <v>2.3E-2</v>
      </c>
      <c r="E46" s="87"/>
      <c r="F46" s="87"/>
      <c r="G46" s="87"/>
      <c r="H46" s="87"/>
      <c r="I46" s="87"/>
      <c r="J46" s="86"/>
    </row>
    <row r="47" spans="2:10" ht="15.75" customHeight="1">
      <c r="B47" s="100" t="s">
        <v>107</v>
      </c>
      <c r="C47" s="97">
        <v>2.7E-2</v>
      </c>
      <c r="D47" s="95">
        <v>2.8000000000000001E-2</v>
      </c>
      <c r="E47" s="87"/>
      <c r="F47" s="87"/>
      <c r="G47" s="87"/>
      <c r="H47" s="87"/>
      <c r="I47" s="87"/>
      <c r="J47" s="86"/>
    </row>
    <row r="48" spans="2:10" ht="15.75" customHeight="1">
      <c r="B48" s="84" t="s">
        <v>23</v>
      </c>
      <c r="C48" s="87"/>
      <c r="D48" s="95">
        <v>203</v>
      </c>
      <c r="E48" s="87"/>
      <c r="F48" s="87"/>
      <c r="G48" s="87"/>
      <c r="H48" s="87"/>
      <c r="I48" s="87"/>
      <c r="J48" s="86"/>
    </row>
    <row r="49" spans="2:12" ht="15.75" customHeight="1">
      <c r="B49" s="84" t="s">
        <v>28</v>
      </c>
      <c r="C49" s="87"/>
      <c r="D49" s="87"/>
      <c r="E49" s="87"/>
      <c r="F49" s="87"/>
      <c r="G49" s="87"/>
      <c r="H49" s="87"/>
      <c r="I49" s="87"/>
      <c r="J49" s="86"/>
    </row>
    <row r="50" spans="2:12" ht="15.75" customHeight="1">
      <c r="B50" s="84" t="s">
        <v>33</v>
      </c>
      <c r="C50" s="87"/>
      <c r="D50" s="85" t="s">
        <v>58</v>
      </c>
      <c r="E50" s="87"/>
      <c r="F50" s="87"/>
      <c r="G50" s="87"/>
      <c r="H50" s="87"/>
      <c r="I50" s="87"/>
      <c r="J50" s="86"/>
    </row>
    <row r="51" spans="2:12" ht="15.75" customHeight="1">
      <c r="B51" s="84" t="s">
        <v>35</v>
      </c>
      <c r="C51" s="87"/>
      <c r="D51" s="95">
        <v>8.5999999999999993E-2</v>
      </c>
      <c r="E51" s="87"/>
      <c r="F51" s="87"/>
      <c r="G51" s="87"/>
      <c r="H51" s="87"/>
      <c r="I51" s="87"/>
      <c r="J51" s="86"/>
    </row>
    <row r="52" spans="2:12" ht="15.75" customHeight="1">
      <c r="B52" s="103" t="s">
        <v>93</v>
      </c>
      <c r="C52" s="89"/>
      <c r="D52" s="104">
        <v>0.15</v>
      </c>
      <c r="E52" s="89"/>
      <c r="F52" s="89"/>
      <c r="G52" s="89"/>
      <c r="H52" s="89"/>
      <c r="I52" s="89"/>
      <c r="J52" s="92"/>
    </row>
    <row r="53" spans="2:12" ht="15.75" customHeight="1"/>
    <row r="54" spans="2:12" ht="15.75" customHeight="1">
      <c r="B54" s="105" t="s">
        <v>133</v>
      </c>
      <c r="C54" s="82" t="s">
        <v>267</v>
      </c>
      <c r="D54" s="82" t="s">
        <v>271</v>
      </c>
      <c r="E54" s="82" t="s">
        <v>272</v>
      </c>
      <c r="F54" s="82" t="s">
        <v>273</v>
      </c>
      <c r="G54" s="82" t="s">
        <v>274</v>
      </c>
      <c r="H54" s="106" t="s">
        <v>275</v>
      </c>
      <c r="I54" s="106" t="s">
        <v>278</v>
      </c>
      <c r="J54" s="93"/>
      <c r="K54" s="82" t="s">
        <v>10</v>
      </c>
      <c r="L54" s="107" t="s">
        <v>11</v>
      </c>
    </row>
    <row r="55" spans="2:12" ht="15.75" customHeight="1">
      <c r="B55" s="84" t="s">
        <v>59</v>
      </c>
      <c r="C55" s="85">
        <v>61</v>
      </c>
      <c r="D55" s="85">
        <v>1</v>
      </c>
      <c r="E55" s="95">
        <v>439</v>
      </c>
      <c r="F55" s="95">
        <v>2.5499999999999998</v>
      </c>
      <c r="G55" s="95">
        <v>0.53</v>
      </c>
      <c r="H55" s="95">
        <v>0.02</v>
      </c>
      <c r="I55" s="95">
        <v>0</v>
      </c>
      <c r="J55" s="87"/>
      <c r="K55" s="95" t="s">
        <v>132</v>
      </c>
      <c r="L55" s="108" t="s">
        <v>72</v>
      </c>
    </row>
    <row r="56" spans="2:12" ht="15.75" customHeight="1">
      <c r="B56" s="84" t="s">
        <v>268</v>
      </c>
      <c r="C56" s="85">
        <v>216</v>
      </c>
      <c r="D56" s="85">
        <v>26</v>
      </c>
      <c r="E56" s="87">
        <v>4.22</v>
      </c>
      <c r="F56" s="97">
        <v>0.9</v>
      </c>
      <c r="G56" s="97">
        <v>7.73</v>
      </c>
      <c r="H56" s="97">
        <v>0.39</v>
      </c>
      <c r="I56" s="97">
        <v>11</v>
      </c>
      <c r="J56" s="87"/>
      <c r="K56" s="87"/>
      <c r="L56" s="86"/>
    </row>
    <row r="57" spans="2:12" ht="15.75" customHeight="1">
      <c r="B57" s="84" t="s">
        <v>269</v>
      </c>
      <c r="C57" s="85">
        <v>150</v>
      </c>
      <c r="D57" s="85">
        <v>10</v>
      </c>
      <c r="E57" s="87">
        <v>4.2300000000000004</v>
      </c>
      <c r="F57" s="97">
        <v>0.8</v>
      </c>
      <c r="G57" s="97">
        <v>3.61</v>
      </c>
      <c r="H57" s="97">
        <v>0.54</v>
      </c>
      <c r="I57" s="97">
        <v>8</v>
      </c>
      <c r="J57" s="87"/>
      <c r="K57" s="87"/>
      <c r="L57" s="86"/>
    </row>
    <row r="58" spans="2:12" ht="15.75" customHeight="1">
      <c r="B58" s="84" t="s">
        <v>270</v>
      </c>
      <c r="C58" s="97">
        <v>164</v>
      </c>
      <c r="D58" s="85">
        <v>9</v>
      </c>
      <c r="E58" s="87">
        <v>4.9800000000000004</v>
      </c>
      <c r="F58" s="97">
        <v>0.32</v>
      </c>
      <c r="G58" s="97">
        <v>4.37</v>
      </c>
      <c r="H58" s="97">
        <v>0.59</v>
      </c>
      <c r="I58" s="97">
        <v>10</v>
      </c>
      <c r="J58" s="87"/>
      <c r="K58" s="87"/>
      <c r="L58" s="86"/>
    </row>
    <row r="59" spans="2:12" ht="15.75" customHeight="1">
      <c r="B59" s="84" t="s">
        <v>276</v>
      </c>
      <c r="C59" s="97">
        <v>194</v>
      </c>
      <c r="D59" s="85">
        <v>1</v>
      </c>
      <c r="E59" s="87">
        <v>8.9700000000000006</v>
      </c>
      <c r="F59" s="97">
        <v>0.43</v>
      </c>
      <c r="G59" s="97">
        <v>3.12</v>
      </c>
      <c r="H59" s="97">
        <v>0.15</v>
      </c>
      <c r="I59" s="97">
        <v>8</v>
      </c>
      <c r="J59" s="87"/>
      <c r="K59" s="87"/>
      <c r="L59" s="86"/>
    </row>
    <row r="60" spans="2:12" ht="15.75" customHeight="1">
      <c r="B60" s="84" t="s">
        <v>277</v>
      </c>
      <c r="C60" s="97">
        <v>206</v>
      </c>
      <c r="D60" s="85">
        <v>5</v>
      </c>
      <c r="E60" s="87">
        <v>8.42</v>
      </c>
      <c r="F60" s="97">
        <v>0.56999999999999995</v>
      </c>
      <c r="G60" s="97">
        <v>3.75</v>
      </c>
      <c r="H60" s="97">
        <v>0.89</v>
      </c>
      <c r="I60" s="97">
        <v>10</v>
      </c>
      <c r="J60" s="87"/>
      <c r="K60" s="87"/>
      <c r="L60" s="86"/>
    </row>
    <row r="61" spans="2:12" ht="15.75" customHeight="1">
      <c r="B61" s="109"/>
      <c r="C61" s="87"/>
      <c r="D61" s="85"/>
      <c r="E61" s="87"/>
      <c r="F61" s="87"/>
      <c r="G61" s="87"/>
      <c r="H61" s="87"/>
      <c r="I61" s="87"/>
      <c r="J61" s="87"/>
      <c r="K61" s="87"/>
      <c r="L61" s="86"/>
    </row>
    <row r="62" spans="2:12" ht="15.75" customHeight="1">
      <c r="B62" s="109" t="s">
        <v>33</v>
      </c>
      <c r="C62" s="87" t="s">
        <v>47</v>
      </c>
      <c r="D62" s="87"/>
      <c r="E62" s="87"/>
      <c r="F62" s="87"/>
      <c r="G62" s="87"/>
      <c r="H62" s="87"/>
      <c r="I62" s="87"/>
      <c r="J62" s="87"/>
      <c r="K62" s="87"/>
      <c r="L62" s="86"/>
    </row>
    <row r="63" spans="2:12" ht="15.75" customHeight="1">
      <c r="B63" s="110" t="s">
        <v>134</v>
      </c>
      <c r="C63" s="89">
        <v>0</v>
      </c>
      <c r="D63" s="89"/>
      <c r="E63" s="89"/>
      <c r="F63" s="89"/>
      <c r="G63" s="89"/>
      <c r="H63" s="89"/>
      <c r="I63" s="89"/>
      <c r="J63" s="89"/>
      <c r="K63" s="89"/>
      <c r="L63" s="92"/>
    </row>
    <row r="64" spans="2:12" ht="15.75" customHeight="1"/>
    <row r="65" spans="2:10" ht="15.75" customHeight="1">
      <c r="B65" s="113" t="s">
        <v>301</v>
      </c>
      <c r="C65" s="113"/>
      <c r="D65" s="113"/>
      <c r="E65" s="113"/>
      <c r="F65" s="113"/>
      <c r="G65" s="113"/>
      <c r="H65" s="113"/>
      <c r="I65" s="113"/>
      <c r="J65" s="113"/>
    </row>
    <row r="66" spans="2:10" ht="15.75" customHeight="1"/>
    <row r="67" spans="2:10" ht="15.75" customHeight="1">
      <c r="B67" s="81" t="s">
        <v>133</v>
      </c>
      <c r="C67" s="93"/>
      <c r="D67" s="93"/>
      <c r="E67" s="93" t="s">
        <v>317</v>
      </c>
      <c r="F67" s="93"/>
      <c r="G67" s="93"/>
      <c r="H67" s="82" t="s">
        <v>10</v>
      </c>
      <c r="I67" s="82" t="s">
        <v>11</v>
      </c>
      <c r="J67" s="83"/>
    </row>
    <row r="68" spans="2:10" ht="15.75" customHeight="1">
      <c r="B68" s="109" t="s">
        <v>309</v>
      </c>
      <c r="C68" s="87" t="s">
        <v>310</v>
      </c>
      <c r="D68" s="87"/>
      <c r="E68" s="87" t="s">
        <v>318</v>
      </c>
      <c r="F68" s="115">
        <v>0.27</v>
      </c>
      <c r="G68" s="87"/>
      <c r="H68" s="87" t="s">
        <v>302</v>
      </c>
      <c r="I68" s="156" t="s">
        <v>303</v>
      </c>
      <c r="J68" s="86"/>
    </row>
    <row r="69" spans="2:10" ht="15.75" customHeight="1">
      <c r="B69" s="109" t="s">
        <v>311</v>
      </c>
      <c r="C69" s="87" t="s">
        <v>314</v>
      </c>
      <c r="D69" s="87"/>
      <c r="E69" s="87" t="s">
        <v>319</v>
      </c>
      <c r="F69" s="87">
        <v>62.5</v>
      </c>
      <c r="G69" s="87"/>
      <c r="H69" s="87"/>
      <c r="I69" s="87"/>
      <c r="J69" s="86"/>
    </row>
    <row r="70" spans="2:10" ht="15.75" customHeight="1">
      <c r="B70" s="109" t="s">
        <v>312</v>
      </c>
      <c r="C70" s="87" t="s">
        <v>315</v>
      </c>
      <c r="D70" s="87"/>
      <c r="E70" s="87" t="s">
        <v>320</v>
      </c>
      <c r="F70" s="87">
        <v>968</v>
      </c>
      <c r="G70" s="87"/>
      <c r="H70" s="87"/>
      <c r="I70" s="87"/>
      <c r="J70" s="86"/>
    </row>
    <row r="71" spans="2:10" ht="15.75" customHeight="1">
      <c r="B71" s="109" t="s">
        <v>104</v>
      </c>
      <c r="C71" s="87" t="s">
        <v>316</v>
      </c>
      <c r="D71" s="87"/>
      <c r="E71" s="87" t="s">
        <v>321</v>
      </c>
      <c r="F71" s="87"/>
      <c r="G71" s="87"/>
      <c r="H71" s="87"/>
      <c r="I71" s="87"/>
      <c r="J71" s="86"/>
    </row>
    <row r="72" spans="2:10" ht="15.75" customHeight="1">
      <c r="B72" s="110" t="s">
        <v>313</v>
      </c>
      <c r="C72" s="89">
        <v>0.3</v>
      </c>
      <c r="D72" s="89"/>
      <c r="E72" s="89"/>
      <c r="F72" s="89"/>
      <c r="G72" s="89"/>
      <c r="H72" s="89"/>
      <c r="I72" s="89"/>
      <c r="J72" s="92"/>
    </row>
    <row r="73" spans="2:10" ht="15.75" customHeight="1"/>
    <row r="74" spans="2:10" ht="15.75" customHeight="1">
      <c r="B74" s="81" t="s">
        <v>133</v>
      </c>
      <c r="C74" s="93" t="s">
        <v>325</v>
      </c>
      <c r="D74" s="93" t="s">
        <v>326</v>
      </c>
      <c r="E74" s="93" t="s">
        <v>327</v>
      </c>
      <c r="F74" s="93"/>
      <c r="G74" s="93"/>
      <c r="H74" s="82" t="s">
        <v>10</v>
      </c>
      <c r="I74" s="93" t="s">
        <v>11</v>
      </c>
      <c r="J74" s="83"/>
    </row>
    <row r="75" spans="2:10" ht="15.75" customHeight="1">
      <c r="B75" s="109"/>
      <c r="C75" s="87"/>
      <c r="D75" s="87"/>
      <c r="E75" s="87"/>
      <c r="F75" s="87"/>
      <c r="G75" s="87"/>
      <c r="H75" s="87" t="s">
        <v>323</v>
      </c>
      <c r="I75" s="98" t="s">
        <v>322</v>
      </c>
      <c r="J75" s="86"/>
    </row>
    <row r="76" spans="2:10" ht="15.75" customHeight="1">
      <c r="B76" s="109" t="s">
        <v>324</v>
      </c>
      <c r="C76" s="87"/>
      <c r="D76" s="87"/>
      <c r="E76" s="87"/>
      <c r="F76" s="87"/>
      <c r="G76" s="87"/>
      <c r="H76" s="87"/>
      <c r="I76" s="87"/>
      <c r="J76" s="86"/>
    </row>
    <row r="77" spans="2:10" ht="15.75" customHeight="1">
      <c r="B77" s="109"/>
      <c r="C77" s="87"/>
      <c r="D77" s="87"/>
      <c r="E77" s="87"/>
      <c r="F77" s="87"/>
      <c r="G77" s="87"/>
      <c r="H77" s="87"/>
      <c r="I77" s="87"/>
      <c r="J77" s="86"/>
    </row>
    <row r="78" spans="2:10" ht="15.75" customHeight="1">
      <c r="B78" s="109"/>
      <c r="C78" s="87"/>
      <c r="D78" s="87"/>
      <c r="E78" s="87"/>
      <c r="F78" s="87"/>
      <c r="G78" s="87"/>
      <c r="H78" s="87"/>
      <c r="I78" s="87"/>
      <c r="J78" s="86"/>
    </row>
    <row r="79" spans="2:10" ht="15.75" customHeight="1">
      <c r="B79" s="110"/>
      <c r="C79" s="89"/>
      <c r="D79" s="89"/>
      <c r="E79" s="89" t="s">
        <v>321</v>
      </c>
      <c r="F79" s="89"/>
      <c r="G79" s="89"/>
      <c r="H79" s="89"/>
      <c r="I79" s="89"/>
      <c r="J79" s="92"/>
    </row>
    <row r="80" spans="2:10" ht="15.75" customHeight="1"/>
    <row r="81" spans="2:10" ht="15.75" customHeight="1">
      <c r="B81" s="81" t="s">
        <v>133</v>
      </c>
      <c r="C81" s="93"/>
      <c r="D81" s="93" t="s">
        <v>335</v>
      </c>
      <c r="E81" s="93" t="s">
        <v>339</v>
      </c>
      <c r="F81" s="93" t="s">
        <v>60</v>
      </c>
      <c r="G81" s="93"/>
      <c r="H81" s="82" t="s">
        <v>10</v>
      </c>
      <c r="I81" s="93" t="s">
        <v>11</v>
      </c>
      <c r="J81" s="83"/>
    </row>
    <row r="82" spans="2:10" ht="15.75" customHeight="1">
      <c r="B82" s="109"/>
      <c r="C82" s="87" t="s">
        <v>336</v>
      </c>
      <c r="D82" s="87">
        <v>0.13500000000000001</v>
      </c>
      <c r="E82" s="87">
        <v>0.13500000000000001</v>
      </c>
      <c r="F82" s="87">
        <v>0.13500000000000001</v>
      </c>
      <c r="G82" s="87"/>
      <c r="H82" s="87" t="s">
        <v>334</v>
      </c>
      <c r="I82" s="98" t="s">
        <v>322</v>
      </c>
      <c r="J82" s="86"/>
    </row>
    <row r="83" spans="2:10" ht="15.75" customHeight="1">
      <c r="B83" s="109" t="s">
        <v>324</v>
      </c>
      <c r="C83" s="87"/>
      <c r="D83" s="87"/>
      <c r="E83" s="87"/>
      <c r="F83" s="87"/>
      <c r="G83" s="87"/>
      <c r="H83" s="87"/>
      <c r="I83" s="87"/>
      <c r="J83" s="86"/>
    </row>
    <row r="84" spans="2:10" ht="15.75" customHeight="1">
      <c r="B84" s="109"/>
      <c r="C84" s="87"/>
      <c r="D84" s="87"/>
      <c r="E84" s="87"/>
      <c r="F84" s="87"/>
      <c r="G84" s="87"/>
      <c r="H84" s="87"/>
      <c r="I84" s="87"/>
      <c r="J84" s="86"/>
    </row>
    <row r="85" spans="2:10" ht="15.75" customHeight="1">
      <c r="B85" s="109"/>
      <c r="C85" s="87"/>
      <c r="D85" s="87"/>
      <c r="E85" s="87"/>
      <c r="F85" s="87"/>
      <c r="G85" s="87"/>
      <c r="H85" s="87"/>
      <c r="I85" s="87"/>
      <c r="J85" s="86"/>
    </row>
    <row r="86" spans="2:10" ht="15.75" customHeight="1">
      <c r="B86" s="110"/>
      <c r="C86" s="89"/>
      <c r="D86" s="89"/>
      <c r="E86" s="89" t="s">
        <v>321</v>
      </c>
      <c r="F86" s="89"/>
      <c r="G86" s="89"/>
      <c r="H86" s="89"/>
      <c r="I86" s="89"/>
      <c r="J86" s="92"/>
    </row>
    <row r="87" spans="2:10" ht="15.75" customHeight="1"/>
    <row r="88" spans="2:10" ht="15.75" customHeight="1">
      <c r="B88" s="81" t="s">
        <v>133</v>
      </c>
      <c r="C88" s="93"/>
      <c r="D88" s="93"/>
      <c r="E88" s="93"/>
      <c r="F88" s="93" t="s">
        <v>60</v>
      </c>
      <c r="G88" s="93"/>
      <c r="H88" s="82" t="s">
        <v>10</v>
      </c>
      <c r="I88" s="93" t="s">
        <v>11</v>
      </c>
      <c r="J88" s="83"/>
    </row>
    <row r="89" spans="2:10" ht="15.75" customHeight="1">
      <c r="B89" s="109"/>
      <c r="C89" s="87"/>
      <c r="D89" s="87"/>
      <c r="E89" s="87"/>
      <c r="F89" s="87"/>
      <c r="G89" s="87"/>
      <c r="H89" s="87"/>
      <c r="I89" s="98"/>
      <c r="J89" s="86"/>
    </row>
    <row r="90" spans="2:10" ht="15.75" customHeight="1">
      <c r="B90" s="109"/>
      <c r="C90" s="87"/>
      <c r="D90" s="87"/>
      <c r="E90" s="87"/>
      <c r="F90" s="87"/>
      <c r="G90" s="87"/>
      <c r="H90" s="87"/>
      <c r="I90" s="87"/>
      <c r="J90" s="86"/>
    </row>
    <row r="91" spans="2:10" ht="15.75" customHeight="1">
      <c r="B91" s="109"/>
      <c r="C91" s="87"/>
      <c r="D91" s="87"/>
      <c r="E91" s="87"/>
      <c r="F91" s="87"/>
      <c r="G91" s="87"/>
      <c r="H91" s="87"/>
      <c r="I91" s="87"/>
      <c r="J91" s="86"/>
    </row>
    <row r="92" spans="2:10" ht="15.75" customHeight="1">
      <c r="B92" s="109"/>
      <c r="C92" s="87"/>
      <c r="D92" s="87"/>
      <c r="E92" s="87"/>
      <c r="F92" s="87"/>
      <c r="G92" s="87"/>
      <c r="H92" s="87"/>
      <c r="I92" s="87"/>
      <c r="J92" s="86"/>
    </row>
    <row r="93" spans="2:10" ht="15.75" customHeight="1">
      <c r="B93" s="110"/>
      <c r="C93" s="89"/>
      <c r="D93" s="89"/>
      <c r="E93" s="89"/>
      <c r="F93" s="89"/>
      <c r="G93" s="89"/>
      <c r="H93" s="89"/>
      <c r="I93" s="89"/>
      <c r="J93" s="92"/>
    </row>
    <row r="94" spans="2:10" ht="15.75" customHeight="1"/>
    <row r="95" spans="2:10" ht="15.75" customHeight="1"/>
    <row r="96" spans="2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hyperlinks>
    <hyperlink ref="I12" r:id="rId1" xr:uid="{00000000-0004-0000-0000-000000000000}"/>
    <hyperlink ref="I19" r:id="rId2" xr:uid="{00000000-0004-0000-0000-000001000000}"/>
    <hyperlink ref="I26" r:id="rId3" xr:uid="{00000000-0004-0000-0000-000002000000}"/>
    <hyperlink ref="I33" r:id="rId4" xr:uid="{00000000-0004-0000-0000-000003000000}"/>
    <hyperlink ref="L55" r:id="rId5" xr:uid="{397A35AD-A53A-4288-8788-C9E45C251B62}"/>
    <hyperlink ref="I75" r:id="rId6" xr:uid="{E8BC857C-D838-464A-B1A9-992D539C7E41}"/>
    <hyperlink ref="I82" r:id="rId7" xr:uid="{FD224AC5-09D1-46AB-A0CE-7EF35F2ADF44}"/>
    <hyperlink ref="I68" r:id="rId8" xr:uid="{58AC8ACC-8A48-4377-8C9B-FD823192418E}"/>
  </hyperlinks>
  <pageMargins left="0.7" right="0.7" top="0.75" bottom="0.75" header="0" footer="0"/>
  <pageSetup orientation="landscape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000"/>
  <sheetViews>
    <sheetView zoomScale="70" zoomScaleNormal="70" workbookViewId="0">
      <selection activeCell="D41" sqref="D41"/>
    </sheetView>
  </sheetViews>
  <sheetFormatPr baseColWidth="10" defaultColWidth="12.625" defaultRowHeight="15" customHeight="1"/>
  <cols>
    <col min="1" max="1" width="3.25" customWidth="1"/>
    <col min="2" max="16" width="8" customWidth="1"/>
    <col min="17" max="17" width="14.75" bestFit="1" customWidth="1"/>
    <col min="18" max="26" width="8" customWidth="1"/>
  </cols>
  <sheetData>
    <row r="2" spans="2:19">
      <c r="B2" s="1"/>
      <c r="I2" s="1"/>
    </row>
    <row r="3" spans="2:19">
      <c r="I3" s="1"/>
      <c r="Q3" t="s">
        <v>116</v>
      </c>
    </row>
    <row r="5" spans="2:19">
      <c r="B5" s="1" t="s">
        <v>6</v>
      </c>
      <c r="Q5" t="s">
        <v>117</v>
      </c>
      <c r="R5" t="s">
        <v>122</v>
      </c>
      <c r="S5" t="s">
        <v>123</v>
      </c>
    </row>
    <row r="6" spans="2:19">
      <c r="E6" s="1" t="s">
        <v>7</v>
      </c>
      <c r="Q6" t="s">
        <v>118</v>
      </c>
      <c r="R6">
        <v>200000</v>
      </c>
    </row>
    <row r="7" spans="2:19">
      <c r="B7" s="1" t="s">
        <v>9</v>
      </c>
      <c r="E7" s="1">
        <v>0.2</v>
      </c>
      <c r="H7" s="1" t="s">
        <v>12</v>
      </c>
      <c r="L7" s="1" t="s">
        <v>7</v>
      </c>
      <c r="Q7" t="s">
        <v>119</v>
      </c>
      <c r="R7">
        <v>70000</v>
      </c>
    </row>
    <row r="8" spans="2:19">
      <c r="B8" s="1" t="s">
        <v>14</v>
      </c>
      <c r="C8" s="1" t="s">
        <v>15</v>
      </c>
      <c r="D8" s="1" t="s">
        <v>16</v>
      </c>
      <c r="H8" s="1" t="s">
        <v>14</v>
      </c>
      <c r="I8" s="1" t="s">
        <v>15</v>
      </c>
      <c r="J8" s="1" t="s">
        <v>16</v>
      </c>
      <c r="L8" s="1">
        <v>0.25</v>
      </c>
      <c r="Q8" t="s">
        <v>120</v>
      </c>
      <c r="R8">
        <v>1700</v>
      </c>
      <c r="S8">
        <v>0.39</v>
      </c>
    </row>
    <row r="9" spans="2:19">
      <c r="B9" s="1">
        <v>1</v>
      </c>
      <c r="C9" s="1">
        <v>12.981999999999999</v>
      </c>
      <c r="D9" s="1">
        <v>2.0230000000000001</v>
      </c>
      <c r="H9" s="1">
        <v>1</v>
      </c>
      <c r="I9" s="1">
        <v>12.78</v>
      </c>
      <c r="J9" s="1">
        <v>1.0049999999999999</v>
      </c>
      <c r="Q9" t="s">
        <v>121</v>
      </c>
      <c r="R9">
        <v>940</v>
      </c>
      <c r="S9">
        <v>0.39</v>
      </c>
    </row>
    <row r="10" spans="2:19">
      <c r="B10" s="1">
        <v>2</v>
      </c>
      <c r="C10" s="1">
        <v>15.125</v>
      </c>
      <c r="D10" s="1">
        <v>0.86299999999999999</v>
      </c>
      <c r="F10">
        <f>0.3*(1-0.2/1.7)</f>
        <v>0.26470588235294118</v>
      </c>
      <c r="H10" s="1">
        <v>2</v>
      </c>
      <c r="I10" s="1">
        <v>12.368</v>
      </c>
      <c r="J10" s="1">
        <v>1.046</v>
      </c>
    </row>
    <row r="11" spans="2:19">
      <c r="B11" s="1">
        <v>3</v>
      </c>
      <c r="C11" s="1">
        <v>12.993</v>
      </c>
      <c r="D11" s="1">
        <v>0.95899999999999996</v>
      </c>
      <c r="H11" s="1">
        <v>3</v>
      </c>
      <c r="I11" s="1">
        <v>13.1</v>
      </c>
      <c r="J11" s="1">
        <v>1.974</v>
      </c>
    </row>
    <row r="12" spans="2:19">
      <c r="B12" s="1">
        <v>4</v>
      </c>
      <c r="C12" s="1">
        <v>12.962999999999999</v>
      </c>
      <c r="D12" s="1">
        <v>0.95299999999999996</v>
      </c>
      <c r="H12" s="1">
        <v>4</v>
      </c>
      <c r="I12" s="1">
        <v>13.093</v>
      </c>
      <c r="J12" s="1">
        <v>1.077</v>
      </c>
      <c r="Q12" t="s">
        <v>124</v>
      </c>
    </row>
    <row r="13" spans="2:19">
      <c r="B13" s="1">
        <v>5</v>
      </c>
      <c r="C13" s="1">
        <v>12.848000000000001</v>
      </c>
      <c r="D13" s="1">
        <v>1.0429999999999999</v>
      </c>
      <c r="H13" s="1">
        <v>5</v>
      </c>
      <c r="I13" s="1">
        <v>13.292999999999999</v>
      </c>
      <c r="J13" s="1">
        <v>0.98199999999999998</v>
      </c>
      <c r="Q13">
        <v>0.3</v>
      </c>
    </row>
    <row r="16" spans="2:19">
      <c r="B16" s="1" t="s">
        <v>42</v>
      </c>
      <c r="H16" s="1" t="s">
        <v>43</v>
      </c>
    </row>
    <row r="17" spans="2:13">
      <c r="B17" s="1" t="s">
        <v>14</v>
      </c>
      <c r="C17" s="1" t="s">
        <v>15</v>
      </c>
      <c r="D17" s="1" t="s">
        <v>44</v>
      </c>
      <c r="E17" s="1" t="s">
        <v>45</v>
      </c>
      <c r="H17" s="1" t="s">
        <v>14</v>
      </c>
      <c r="I17" s="1" t="s">
        <v>15</v>
      </c>
      <c r="J17" s="1" t="s">
        <v>16</v>
      </c>
    </row>
    <row r="18" spans="2:13">
      <c r="B18" s="1">
        <v>1</v>
      </c>
      <c r="C18" s="1">
        <v>25.097999999999999</v>
      </c>
      <c r="D18" s="1">
        <v>21.358000000000001</v>
      </c>
      <c r="E18" s="1">
        <v>1.9930000000000001</v>
      </c>
      <c r="H18" s="1">
        <v>1</v>
      </c>
      <c r="I18" s="1">
        <v>13.19</v>
      </c>
      <c r="J18" s="1">
        <v>2.0649999999999999</v>
      </c>
    </row>
    <row r="19" spans="2:13">
      <c r="B19" s="1">
        <v>2</v>
      </c>
      <c r="C19" s="1">
        <v>24.577999999999999</v>
      </c>
      <c r="D19" s="1">
        <v>20.72</v>
      </c>
      <c r="E19" s="1">
        <v>1.9890000000000001</v>
      </c>
      <c r="H19" s="1">
        <v>2</v>
      </c>
      <c r="I19" s="1">
        <v>12.087999999999999</v>
      </c>
      <c r="J19" s="1">
        <v>2.0289999999999999</v>
      </c>
    </row>
    <row r="20" spans="2:13">
      <c r="B20" s="1">
        <v>3</v>
      </c>
      <c r="C20" s="1">
        <v>25.204999999999998</v>
      </c>
      <c r="D20" s="1">
        <v>21.382000000000001</v>
      </c>
      <c r="E20" s="1">
        <v>2.016</v>
      </c>
      <c r="H20" s="1">
        <v>3</v>
      </c>
      <c r="I20" s="1">
        <v>12.403</v>
      </c>
      <c r="J20" s="1">
        <v>2.0089999999999999</v>
      </c>
    </row>
    <row r="21" spans="2:13" ht="15.75" customHeight="1">
      <c r="B21" s="1">
        <v>4</v>
      </c>
      <c r="C21" s="1">
        <v>25.117999999999999</v>
      </c>
      <c r="D21" s="1">
        <v>22.093</v>
      </c>
      <c r="E21" s="1">
        <v>2.0129999999999999</v>
      </c>
      <c r="H21" s="1">
        <v>4</v>
      </c>
      <c r="I21" s="1">
        <v>13.337999999999999</v>
      </c>
      <c r="J21" s="1">
        <v>2.0720000000000001</v>
      </c>
    </row>
    <row r="22" spans="2:13" ht="15.75" customHeight="1">
      <c r="B22" s="1">
        <v>5</v>
      </c>
      <c r="C22" s="1">
        <v>25.202999999999999</v>
      </c>
      <c r="D22" s="1">
        <v>23.187999999999999</v>
      </c>
      <c r="E22" s="2">
        <v>2.0659999999999998</v>
      </c>
      <c r="H22" s="1">
        <v>5</v>
      </c>
      <c r="I22" s="1">
        <v>12.465</v>
      </c>
      <c r="J22" s="1">
        <v>2.0449999999999999</v>
      </c>
    </row>
    <row r="23" spans="2:13" ht="15.75" customHeight="1"/>
    <row r="24" spans="2:13" ht="15.75" customHeight="1">
      <c r="B24" s="1" t="s">
        <v>53</v>
      </c>
    </row>
    <row r="25" spans="2:13" ht="15.75" customHeight="1">
      <c r="B25" s="1" t="s">
        <v>14</v>
      </c>
      <c r="C25" s="1" t="s">
        <v>15</v>
      </c>
      <c r="D25" s="1" t="s">
        <v>44</v>
      </c>
      <c r="E25" s="1" t="s">
        <v>45</v>
      </c>
      <c r="H25" s="1" t="s">
        <v>55</v>
      </c>
      <c r="L25" s="1" t="s">
        <v>56</v>
      </c>
      <c r="M25" s="1">
        <v>5</v>
      </c>
    </row>
    <row r="26" spans="2:13" ht="15.75" customHeight="1">
      <c r="B26" s="1">
        <v>4</v>
      </c>
      <c r="C26" s="1">
        <v>20.652999999999999</v>
      </c>
      <c r="D26" s="1">
        <v>18.734999999999999</v>
      </c>
      <c r="E26" s="1">
        <v>2.0070000000000001</v>
      </c>
      <c r="H26" s="1" t="s">
        <v>14</v>
      </c>
      <c r="I26" s="1" t="s">
        <v>15</v>
      </c>
      <c r="J26" s="1" t="s">
        <v>16</v>
      </c>
    </row>
    <row r="27" spans="2:13" ht="15.75" customHeight="1">
      <c r="B27" s="1">
        <v>5</v>
      </c>
      <c r="C27" s="1">
        <v>20.605</v>
      </c>
      <c r="D27" s="1">
        <v>18.635000000000002</v>
      </c>
      <c r="E27" s="1">
        <v>2.0030000000000001</v>
      </c>
      <c r="H27" s="1">
        <v>1</v>
      </c>
      <c r="I27" s="1">
        <v>12.792999999999999</v>
      </c>
      <c r="J27" s="1">
        <v>2.1579999999999999</v>
      </c>
    </row>
    <row r="28" spans="2:13" ht="15.75" customHeight="1">
      <c r="B28" s="1">
        <v>6</v>
      </c>
      <c r="C28" s="1">
        <v>20.12</v>
      </c>
      <c r="D28" s="1">
        <v>19.428000000000001</v>
      </c>
      <c r="E28" s="1">
        <v>1.5189999999999999</v>
      </c>
      <c r="H28" s="1">
        <v>2</v>
      </c>
      <c r="I28" s="1">
        <v>12.598000000000001</v>
      </c>
      <c r="J28" s="1">
        <v>2.1579999999999999</v>
      </c>
    </row>
    <row r="29" spans="2:13" ht="15.75" customHeight="1">
      <c r="B29" s="1">
        <v>7</v>
      </c>
      <c r="C29" s="1">
        <v>20.504999999999999</v>
      </c>
      <c r="D29" s="1">
        <v>19.663</v>
      </c>
      <c r="E29" s="1">
        <v>1.5209999999999999</v>
      </c>
      <c r="H29" s="1">
        <v>3</v>
      </c>
      <c r="I29" s="1">
        <v>12.683</v>
      </c>
      <c r="J29" s="1">
        <v>2.153</v>
      </c>
    </row>
    <row r="30" spans="2:13" ht="15.75" customHeight="1">
      <c r="B30" s="1">
        <v>8</v>
      </c>
      <c r="C30" s="1">
        <v>20.663</v>
      </c>
      <c r="D30" s="1">
        <v>19.948</v>
      </c>
      <c r="E30" s="2">
        <v>1.462</v>
      </c>
      <c r="H30" s="1">
        <v>4</v>
      </c>
      <c r="I30" s="1">
        <v>12.715</v>
      </c>
      <c r="J30" s="1">
        <v>2.1480000000000001</v>
      </c>
    </row>
    <row r="31" spans="2:13" ht="15.75" customHeight="1"/>
    <row r="32" spans="2:13" ht="15.75" customHeight="1">
      <c r="B32" s="1" t="s">
        <v>9</v>
      </c>
      <c r="H32" s="1" t="s">
        <v>57</v>
      </c>
      <c r="I32" s="3">
        <v>1</v>
      </c>
      <c r="K32" s="3">
        <v>0.2</v>
      </c>
    </row>
    <row r="33" spans="2:12" ht="15.75" customHeight="1">
      <c r="B33" s="1" t="s">
        <v>14</v>
      </c>
      <c r="C33" s="1" t="s">
        <v>15</v>
      </c>
      <c r="D33" s="1" t="s">
        <v>16</v>
      </c>
      <c r="H33" s="1" t="s">
        <v>66</v>
      </c>
      <c r="I33" s="1" t="s">
        <v>67</v>
      </c>
      <c r="J33" s="1" t="s">
        <v>16</v>
      </c>
      <c r="K33" s="1" t="s">
        <v>67</v>
      </c>
      <c r="L33" s="1" t="s">
        <v>16</v>
      </c>
    </row>
    <row r="34" spans="2:12" ht="15.75" customHeight="1">
      <c r="B34" s="1">
        <v>1</v>
      </c>
      <c r="C34" s="1">
        <v>12.653</v>
      </c>
      <c r="D34" s="1">
        <v>2.1150000000000002</v>
      </c>
      <c r="H34" s="1" t="s">
        <v>71</v>
      </c>
      <c r="I34" s="1">
        <v>25.343</v>
      </c>
      <c r="J34" s="1">
        <v>2.3719999999999999</v>
      </c>
      <c r="K34" s="1">
        <v>24.922999999999998</v>
      </c>
      <c r="L34" s="1">
        <v>2.6150000000000002</v>
      </c>
    </row>
    <row r="35" spans="2:12" ht="15.75" customHeight="1">
      <c r="B35" s="1">
        <v>2</v>
      </c>
      <c r="C35" s="1">
        <v>12.667999999999999</v>
      </c>
      <c r="D35" s="1">
        <v>1.986</v>
      </c>
      <c r="H35" s="1" t="s">
        <v>73</v>
      </c>
      <c r="I35" s="1">
        <v>25.292999999999999</v>
      </c>
      <c r="J35" s="1">
        <v>2.4390000000000001</v>
      </c>
      <c r="K35" s="1">
        <v>25.132999999999999</v>
      </c>
      <c r="L35" s="1">
        <v>2.5870000000000002</v>
      </c>
    </row>
    <row r="36" spans="2:12" ht="15.75" customHeight="1">
      <c r="B36" s="1">
        <v>3</v>
      </c>
      <c r="C36" s="1">
        <v>12.563000000000001</v>
      </c>
      <c r="D36" s="1">
        <v>2.1459999999999999</v>
      </c>
      <c r="H36" s="1" t="s">
        <v>74</v>
      </c>
      <c r="I36" s="1">
        <v>25.1</v>
      </c>
      <c r="J36" s="1">
        <v>2.5449999999999999</v>
      </c>
      <c r="K36" s="1">
        <v>24.838000000000001</v>
      </c>
      <c r="L36" s="1">
        <v>2.6349999999999998</v>
      </c>
    </row>
    <row r="37" spans="2:12" ht="15.75" customHeight="1">
      <c r="B37" s="1">
        <v>4</v>
      </c>
      <c r="C37" s="1">
        <v>12.615</v>
      </c>
      <c r="D37" s="1">
        <v>2.0489999999999999</v>
      </c>
    </row>
    <row r="38" spans="2:12" ht="15.75" customHeight="1">
      <c r="B38" s="1">
        <v>5</v>
      </c>
      <c r="C38" s="1">
        <v>12.615</v>
      </c>
      <c r="D38" s="1">
        <v>2.0150000000000001</v>
      </c>
    </row>
    <row r="39" spans="2:12" ht="15.75" customHeight="1"/>
    <row r="40" spans="2:12" ht="15.75" customHeight="1"/>
    <row r="41" spans="2:12" ht="15.75" customHeight="1">
      <c r="B41" s="1" t="s">
        <v>75</v>
      </c>
      <c r="D41" s="1" t="s">
        <v>76</v>
      </c>
      <c r="H41" s="1" t="s">
        <v>77</v>
      </c>
      <c r="J41" s="1" t="s">
        <v>76</v>
      </c>
    </row>
    <row r="42" spans="2:12" ht="15.75" customHeight="1">
      <c r="B42" s="1" t="s">
        <v>78</v>
      </c>
      <c r="C42" s="1" t="s">
        <v>79</v>
      </c>
      <c r="D42" s="1" t="s">
        <v>80</v>
      </c>
      <c r="E42" s="1" t="s">
        <v>81</v>
      </c>
      <c r="H42" s="1" t="s">
        <v>78</v>
      </c>
      <c r="I42" s="1" t="s">
        <v>79</v>
      </c>
      <c r="J42" s="1" t="s">
        <v>80</v>
      </c>
      <c r="K42" s="1" t="s">
        <v>81</v>
      </c>
    </row>
    <row r="43" spans="2:12" ht="15.75" customHeight="1">
      <c r="B43" s="1">
        <v>1</v>
      </c>
      <c r="C43" s="1">
        <v>25.494</v>
      </c>
      <c r="D43" s="1">
        <v>0.52500000000000002</v>
      </c>
      <c r="E43" s="1">
        <v>429.04</v>
      </c>
      <c r="H43" s="1">
        <v>1</v>
      </c>
      <c r="I43" s="1">
        <v>69.632999999999996</v>
      </c>
      <c r="J43" s="1">
        <v>0.39800000000000002</v>
      </c>
      <c r="K43" s="1">
        <v>730.60900000000004</v>
      </c>
    </row>
    <row r="44" spans="2:12" ht="15.75" customHeight="1">
      <c r="B44" s="1">
        <v>2</v>
      </c>
      <c r="C44" s="1">
        <v>25.824000000000002</v>
      </c>
      <c r="D44" s="1">
        <v>0.36599999999999999</v>
      </c>
      <c r="E44" s="1">
        <v>570.20699999999999</v>
      </c>
      <c r="H44" s="1">
        <v>2</v>
      </c>
      <c r="I44" s="1">
        <v>61.414999999999999</v>
      </c>
      <c r="J44" s="1">
        <v>0.38900000000000001</v>
      </c>
      <c r="K44" s="1">
        <v>478.2</v>
      </c>
    </row>
    <row r="45" spans="2:12" ht="15.75" customHeight="1">
      <c r="B45" s="1">
        <v>3</v>
      </c>
      <c r="C45" s="1">
        <v>25.251000000000001</v>
      </c>
      <c r="D45" s="1">
        <v>0.432</v>
      </c>
      <c r="E45" s="1">
        <v>625.45000000000005</v>
      </c>
      <c r="H45" s="1">
        <v>3</v>
      </c>
      <c r="I45" s="1">
        <v>76.793000000000006</v>
      </c>
      <c r="J45" s="1">
        <v>0.40100000000000002</v>
      </c>
      <c r="K45" s="1">
        <v>584.21299999999997</v>
      </c>
    </row>
    <row r="46" spans="2:12" ht="15.75" customHeight="1">
      <c r="B46" s="1">
        <v>4</v>
      </c>
      <c r="C46" s="1">
        <v>28.969000000000001</v>
      </c>
      <c r="D46" s="1">
        <v>0.495</v>
      </c>
      <c r="E46" s="1">
        <v>559.37900000000002</v>
      </c>
      <c r="H46" s="1">
        <v>4</v>
      </c>
      <c r="I46" s="1">
        <v>63.618000000000002</v>
      </c>
      <c r="J46" s="1">
        <v>0.439</v>
      </c>
      <c r="K46" s="1">
        <v>594.06899999999996</v>
      </c>
    </row>
    <row r="47" spans="2:12" ht="15.75" customHeight="1">
      <c r="B47" s="1">
        <v>5</v>
      </c>
      <c r="C47" s="1">
        <v>23.78</v>
      </c>
      <c r="D47" s="1">
        <v>0.42799999999999999</v>
      </c>
      <c r="E47" s="1">
        <v>543.30200000000002</v>
      </c>
      <c r="H47" s="1">
        <v>5</v>
      </c>
      <c r="I47" s="1">
        <v>68.947000000000003</v>
      </c>
      <c r="J47" s="1">
        <v>0.38900000000000001</v>
      </c>
      <c r="K47" s="1">
        <v>556.49699999999996</v>
      </c>
    </row>
    <row r="48" spans="2:12" ht="15.75" customHeight="1"/>
    <row r="49" spans="2:10" ht="15.75" customHeight="1">
      <c r="B49" s="1" t="s">
        <v>87</v>
      </c>
      <c r="D49" s="1" t="s">
        <v>89</v>
      </c>
      <c r="H49" s="1" t="s">
        <v>87</v>
      </c>
      <c r="J49" s="1" t="s">
        <v>89</v>
      </c>
    </row>
    <row r="50" spans="2:10" ht="15.75" customHeight="1">
      <c r="B50" s="1" t="s">
        <v>78</v>
      </c>
      <c r="C50" s="1" t="s">
        <v>79</v>
      </c>
      <c r="D50" s="1" t="s">
        <v>81</v>
      </c>
      <c r="H50" s="1" t="s">
        <v>78</v>
      </c>
      <c r="I50" s="1" t="s">
        <v>79</v>
      </c>
      <c r="J50" s="1" t="s">
        <v>81</v>
      </c>
    </row>
    <row r="51" spans="2:10" ht="15.75" customHeight="1">
      <c r="B51" s="1">
        <v>1</v>
      </c>
      <c r="C51" s="1">
        <v>1.1399999999999999</v>
      </c>
      <c r="D51" s="1">
        <v>15.590999999999999</v>
      </c>
      <c r="H51" s="1">
        <v>1</v>
      </c>
      <c r="I51" s="1">
        <v>1.1399999999999999</v>
      </c>
      <c r="J51" s="1">
        <v>15.590999999999999</v>
      </c>
    </row>
    <row r="52" spans="2:10" ht="15.75" customHeight="1">
      <c r="B52" s="1">
        <v>2</v>
      </c>
      <c r="C52" s="1">
        <v>1.204</v>
      </c>
      <c r="D52" s="1">
        <v>10.99</v>
      </c>
      <c r="H52" s="1">
        <v>2</v>
      </c>
      <c r="I52" s="1">
        <v>1.204</v>
      </c>
      <c r="J52" s="1">
        <v>10.99</v>
      </c>
    </row>
    <row r="53" spans="2:10" ht="15.75" customHeight="1">
      <c r="B53" s="1">
        <v>3</v>
      </c>
      <c r="C53" s="1">
        <v>1.0289999999999999</v>
      </c>
      <c r="D53" s="1">
        <v>9.2289999999999992</v>
      </c>
      <c r="H53" s="1">
        <v>3</v>
      </c>
      <c r="I53" s="1">
        <v>1.0289999999999999</v>
      </c>
      <c r="J53" s="1">
        <v>9.2289999999999992</v>
      </c>
    </row>
    <row r="54" spans="2:10" ht="15.75" customHeight="1">
      <c r="B54" s="1">
        <v>4</v>
      </c>
      <c r="C54" s="1">
        <v>1.165</v>
      </c>
      <c r="D54" s="1">
        <v>9.2959999999999994</v>
      </c>
      <c r="H54" s="1">
        <v>4</v>
      </c>
      <c r="I54" s="1">
        <v>1.165</v>
      </c>
      <c r="J54" s="1">
        <v>9.2959999999999994</v>
      </c>
    </row>
    <row r="55" spans="2:10" ht="15.75" customHeight="1">
      <c r="B55" s="1">
        <v>5</v>
      </c>
      <c r="C55" s="1">
        <v>1.5640000000000001</v>
      </c>
      <c r="D55" s="1">
        <v>18.004999999999999</v>
      </c>
      <c r="H55" s="1">
        <v>5</v>
      </c>
      <c r="I55" s="1">
        <v>1.5640000000000001</v>
      </c>
      <c r="J55" s="1">
        <v>18.004999999999999</v>
      </c>
    </row>
    <row r="56" spans="2:10" ht="15.75" customHeight="1"/>
    <row r="57" spans="2:10" ht="15.75" customHeight="1">
      <c r="B57" s="1" t="s">
        <v>91</v>
      </c>
      <c r="D57" s="1" t="s">
        <v>92</v>
      </c>
    </row>
    <row r="58" spans="2:10" ht="15.75" customHeight="1">
      <c r="B58" s="1" t="s">
        <v>78</v>
      </c>
      <c r="C58" s="1" t="s">
        <v>94</v>
      </c>
      <c r="D58" s="1" t="s">
        <v>95</v>
      </c>
    </row>
    <row r="59" spans="2:10" ht="15.75" customHeight="1">
      <c r="B59" s="1">
        <v>4</v>
      </c>
      <c r="C59" s="1">
        <v>0.64200000000000002</v>
      </c>
      <c r="D59" s="1">
        <v>48.16</v>
      </c>
    </row>
    <row r="60" spans="2:10" ht="15.75" customHeight="1">
      <c r="B60" s="1">
        <v>5</v>
      </c>
      <c r="C60" s="1">
        <v>0.60699999999999998</v>
      </c>
      <c r="D60" s="1">
        <v>59.424999999999997</v>
      </c>
    </row>
    <row r="61" spans="2:10" ht="15.75" customHeight="1">
      <c r="B61" s="1">
        <v>6</v>
      </c>
      <c r="C61" s="1">
        <v>0.94399999999999995</v>
      </c>
      <c r="D61" s="1">
        <v>77.61</v>
      </c>
    </row>
    <row r="62" spans="2:10" ht="15.75" customHeight="1">
      <c r="B62" s="1">
        <v>7</v>
      </c>
      <c r="C62" s="1">
        <v>0.78100000000000003</v>
      </c>
      <c r="D62" s="1">
        <v>69.284000000000006</v>
      </c>
    </row>
    <row r="63" spans="2:10" ht="15.75" customHeight="1">
      <c r="B63" s="1">
        <v>8</v>
      </c>
      <c r="C63" s="1">
        <v>0.91800000000000004</v>
      </c>
      <c r="D63" s="1">
        <v>64.775999999999996</v>
      </c>
    </row>
    <row r="64" spans="2:10" ht="15.75" customHeight="1"/>
    <row r="65" spans="2:10" ht="15.75" customHeight="1">
      <c r="B65" s="1" t="s">
        <v>99</v>
      </c>
      <c r="D65" s="1" t="s">
        <v>100</v>
      </c>
      <c r="H65" s="1" t="s">
        <v>99</v>
      </c>
      <c r="J65" s="1" t="s">
        <v>100</v>
      </c>
    </row>
    <row r="66" spans="2:10" ht="15.75" customHeight="1">
      <c r="B66" s="1" t="s">
        <v>78</v>
      </c>
      <c r="C66" s="1" t="s">
        <v>79</v>
      </c>
      <c r="D66" s="1" t="s">
        <v>102</v>
      </c>
      <c r="H66" s="1" t="s">
        <v>78</v>
      </c>
      <c r="I66" s="1" t="s">
        <v>79</v>
      </c>
      <c r="J66" s="1" t="s">
        <v>102</v>
      </c>
    </row>
    <row r="67" spans="2:10" ht="15.75" customHeight="1">
      <c r="B67" s="1">
        <v>1</v>
      </c>
      <c r="C67" s="1">
        <v>18.431000000000001</v>
      </c>
      <c r="D67" s="1">
        <v>72.909000000000006</v>
      </c>
      <c r="H67" s="1">
        <v>1</v>
      </c>
      <c r="I67" s="1">
        <v>51.515000000000001</v>
      </c>
      <c r="J67" s="1">
        <v>296.35000000000002</v>
      </c>
    </row>
    <row r="68" spans="2:10" ht="15.75" customHeight="1">
      <c r="B68" s="1">
        <v>2</v>
      </c>
      <c r="C68" s="1">
        <v>18.448</v>
      </c>
      <c r="D68" s="1">
        <v>91.751000000000005</v>
      </c>
      <c r="H68" s="1">
        <v>2</v>
      </c>
      <c r="I68" s="1">
        <v>52.927999999999997</v>
      </c>
      <c r="J68" s="1">
        <v>329.05700000000002</v>
      </c>
    </row>
    <row r="69" spans="2:10" ht="15.75" customHeight="1">
      <c r="B69" s="1">
        <v>3</v>
      </c>
      <c r="C69" s="1">
        <v>19.550999999999998</v>
      </c>
      <c r="D69" s="1">
        <v>58.375</v>
      </c>
      <c r="H69" s="1">
        <v>3</v>
      </c>
      <c r="I69" s="1">
        <v>52.768000000000001</v>
      </c>
    </row>
    <row r="70" spans="2:10" ht="15.75" customHeight="1">
      <c r="B70" s="1">
        <v>4</v>
      </c>
      <c r="C70" s="1">
        <v>21.893000000000001</v>
      </c>
      <c r="D70" s="1">
        <v>94.305999999999997</v>
      </c>
      <c r="H70" s="1">
        <v>4</v>
      </c>
      <c r="I70" s="1">
        <v>53.98</v>
      </c>
    </row>
    <row r="71" spans="2:10" ht="15.75" customHeight="1">
      <c r="B71" s="1">
        <v>5</v>
      </c>
      <c r="C71" s="1">
        <v>19.125</v>
      </c>
      <c r="D71" s="1">
        <v>70.275999999999996</v>
      </c>
      <c r="H71" s="1">
        <v>5</v>
      </c>
      <c r="I71" s="1">
        <v>53.746000000000002</v>
      </c>
    </row>
    <row r="72" spans="2:10" ht="15.75" customHeight="1">
      <c r="H72" s="1" t="s">
        <v>108</v>
      </c>
      <c r="J72" s="1">
        <v>173.56</v>
      </c>
    </row>
    <row r="73" spans="2:10" ht="15.75" customHeight="1">
      <c r="H73" s="1" t="s">
        <v>109</v>
      </c>
      <c r="J73" s="1">
        <v>240.89099999999999</v>
      </c>
    </row>
    <row r="74" spans="2:10" ht="15.75" customHeight="1">
      <c r="H74" s="1" t="s">
        <v>110</v>
      </c>
      <c r="J74" s="1">
        <v>188.51599999999999</v>
      </c>
    </row>
    <row r="75" spans="2:10" ht="15.75" customHeight="1">
      <c r="H75" s="1" t="s">
        <v>111</v>
      </c>
      <c r="J75" s="1">
        <v>239.77600000000001</v>
      </c>
    </row>
    <row r="76" spans="2:10" ht="15.75" customHeight="1"/>
    <row r="77" spans="2:10" ht="15.75" customHeight="1"/>
    <row r="78" spans="2:10" ht="15.75" customHeight="1"/>
    <row r="79" spans="2:10" ht="15.75" customHeight="1"/>
    <row r="80" spans="2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6189-C98C-41F2-B27C-9C7A0558678D}">
  <dimension ref="B2:K20"/>
  <sheetViews>
    <sheetView zoomScaleNormal="100" workbookViewId="0">
      <selection activeCell="K18" sqref="K18"/>
    </sheetView>
  </sheetViews>
  <sheetFormatPr baseColWidth="10" defaultRowHeight="14.25"/>
  <cols>
    <col min="1" max="1" width="3.875" customWidth="1"/>
  </cols>
  <sheetData>
    <row r="2" spans="2:11">
      <c r="B2" t="s">
        <v>115</v>
      </c>
      <c r="J2" t="s">
        <v>113</v>
      </c>
      <c r="K2" t="s">
        <v>114</v>
      </c>
    </row>
    <row r="3" spans="2:11">
      <c r="B3" t="s">
        <v>112</v>
      </c>
      <c r="J3">
        <v>27901</v>
      </c>
    </row>
    <row r="4" spans="2:11">
      <c r="B4" t="s">
        <v>112</v>
      </c>
    </row>
    <row r="5" spans="2:11">
      <c r="B5" t="s">
        <v>112</v>
      </c>
    </row>
    <row r="6" spans="2:11">
      <c r="B6" t="s">
        <v>112</v>
      </c>
    </row>
    <row r="7" spans="2:11">
      <c r="B7" t="s">
        <v>112</v>
      </c>
    </row>
    <row r="8" spans="2:11">
      <c r="B8" t="s">
        <v>112</v>
      </c>
    </row>
    <row r="9" spans="2:11">
      <c r="B9" t="s">
        <v>112</v>
      </c>
    </row>
    <row r="11" spans="2:11">
      <c r="F11" t="s">
        <v>129</v>
      </c>
    </row>
    <row r="12" spans="2:11">
      <c r="E12" t="s">
        <v>121</v>
      </c>
      <c r="F12" t="s">
        <v>125</v>
      </c>
      <c r="G12" t="s">
        <v>128</v>
      </c>
      <c r="H12" t="s">
        <v>130</v>
      </c>
      <c r="I12" t="s">
        <v>131</v>
      </c>
      <c r="J12" t="s">
        <v>104</v>
      </c>
    </row>
    <row r="13" spans="2:11">
      <c r="E13" t="s">
        <v>126</v>
      </c>
      <c r="F13">
        <v>66963</v>
      </c>
      <c r="G13">
        <v>24065</v>
      </c>
      <c r="H13">
        <v>18018</v>
      </c>
      <c r="I13">
        <v>7291</v>
      </c>
      <c r="J13">
        <v>0.66900000000000004</v>
      </c>
    </row>
    <row r="14" spans="2:11">
      <c r="E14" t="s">
        <v>127</v>
      </c>
      <c r="F14">
        <v>1460</v>
      </c>
      <c r="G14">
        <v>1465</v>
      </c>
    </row>
    <row r="17" spans="5:7">
      <c r="E17" t="s">
        <v>120</v>
      </c>
    </row>
    <row r="18" spans="5:7">
      <c r="F18" t="s">
        <v>125</v>
      </c>
      <c r="G18" t="s">
        <v>128</v>
      </c>
    </row>
    <row r="19" spans="5:7">
      <c r="E19" t="s">
        <v>126</v>
      </c>
      <c r="F19">
        <v>67152</v>
      </c>
      <c r="G19">
        <v>24252</v>
      </c>
    </row>
    <row r="20" spans="5:7">
      <c r="E20" t="s">
        <v>127</v>
      </c>
      <c r="F20">
        <v>2537</v>
      </c>
      <c r="G20">
        <v>2517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A4CC-10B5-4F97-81DA-7B4FA9A4674A}">
  <dimension ref="B2:AA1048574"/>
  <sheetViews>
    <sheetView tabSelected="1" zoomScale="70" zoomScaleNormal="70" workbookViewId="0">
      <pane ySplit="2" topLeftCell="A80" activePane="bottomLeft" state="frozen"/>
      <selection pane="bottomLeft" activeCell="O85" sqref="O85"/>
    </sheetView>
  </sheetViews>
  <sheetFormatPr baseColWidth="10" defaultRowHeight="14.25"/>
  <cols>
    <col min="1" max="1" width="2.5" customWidth="1"/>
    <col min="3" max="3" width="8.875" bestFit="1" customWidth="1"/>
    <col min="4" max="4" width="9.25" customWidth="1"/>
    <col min="5" max="5" width="9.625" customWidth="1"/>
    <col min="6" max="6" width="9.875" bestFit="1" customWidth="1"/>
    <col min="7" max="7" width="7.875" bestFit="1" customWidth="1"/>
    <col min="8" max="8" width="10.625" bestFit="1" customWidth="1"/>
    <col min="10" max="10" width="9.375" customWidth="1"/>
    <col min="11" max="11" width="11.5" customWidth="1"/>
    <col min="12" max="12" width="11.375" customWidth="1"/>
    <col min="13" max="13" width="14.375" customWidth="1"/>
  </cols>
  <sheetData>
    <row r="2" spans="2:23" ht="39" customHeight="1">
      <c r="B2" s="125" t="s">
        <v>142</v>
      </c>
      <c r="C2" s="125" t="s">
        <v>143</v>
      </c>
      <c r="D2" s="125" t="s">
        <v>135</v>
      </c>
      <c r="E2" s="125" t="s">
        <v>144</v>
      </c>
      <c r="F2" s="125" t="s">
        <v>145</v>
      </c>
      <c r="G2" s="125" t="s">
        <v>136</v>
      </c>
      <c r="H2" s="125" t="s">
        <v>137</v>
      </c>
      <c r="I2" s="125" t="s">
        <v>138</v>
      </c>
      <c r="J2" s="126" t="s">
        <v>348</v>
      </c>
      <c r="K2" s="125" t="s">
        <v>146</v>
      </c>
      <c r="L2" s="125" t="s">
        <v>147</v>
      </c>
      <c r="M2" s="125" t="s">
        <v>139</v>
      </c>
      <c r="R2" s="74" t="s">
        <v>147</v>
      </c>
      <c r="S2" s="74" t="s">
        <v>146</v>
      </c>
      <c r="T2" s="74" t="s">
        <v>144</v>
      </c>
      <c r="U2" s="74" t="s">
        <v>145</v>
      </c>
      <c r="V2" s="125" t="s">
        <v>142</v>
      </c>
      <c r="W2" s="125" t="s">
        <v>143</v>
      </c>
    </row>
    <row r="3" spans="2:23" ht="15">
      <c r="B3" s="75">
        <v>294</v>
      </c>
      <c r="C3" s="75">
        <v>5880</v>
      </c>
      <c r="D3" s="75">
        <v>6.6000000000000003E-2</v>
      </c>
      <c r="E3" s="75">
        <v>3.25</v>
      </c>
      <c r="F3" s="75">
        <v>42.6</v>
      </c>
      <c r="G3" s="76" t="s">
        <v>140</v>
      </c>
      <c r="H3" s="75" t="s">
        <v>48</v>
      </c>
      <c r="I3" s="76" t="s">
        <v>141</v>
      </c>
      <c r="J3" s="75" t="s">
        <v>141</v>
      </c>
      <c r="K3" s="75">
        <v>19.5</v>
      </c>
      <c r="L3" s="75">
        <v>185.2</v>
      </c>
      <c r="M3" s="75" t="s">
        <v>21</v>
      </c>
      <c r="R3" s="75" t="s">
        <v>26</v>
      </c>
      <c r="S3" s="75" t="s">
        <v>19</v>
      </c>
      <c r="T3" s="75" t="s">
        <v>18</v>
      </c>
      <c r="U3" s="75" t="s">
        <v>25</v>
      </c>
      <c r="V3" s="75">
        <v>294</v>
      </c>
      <c r="W3" s="75">
        <v>5880</v>
      </c>
    </row>
    <row r="4" spans="2:23" ht="15">
      <c r="B4" s="75">
        <v>27.4</v>
      </c>
      <c r="C4" s="75">
        <v>417</v>
      </c>
      <c r="D4" s="75">
        <v>6.0999999999999999E-2</v>
      </c>
      <c r="E4" s="75">
        <v>3.25</v>
      </c>
      <c r="F4" s="75">
        <v>42.6</v>
      </c>
      <c r="G4" s="76" t="s">
        <v>148</v>
      </c>
      <c r="H4" s="75" t="s">
        <v>48</v>
      </c>
      <c r="I4" s="76" t="s">
        <v>141</v>
      </c>
      <c r="J4" s="75" t="s">
        <v>141</v>
      </c>
      <c r="K4" s="75">
        <v>5.1100000000000003</v>
      </c>
      <c r="L4" s="75">
        <v>57.1</v>
      </c>
      <c r="M4" s="189" t="s">
        <v>21</v>
      </c>
      <c r="O4" s="114" t="s">
        <v>117</v>
      </c>
      <c r="P4" s="114" t="s">
        <v>405</v>
      </c>
      <c r="R4" s="75" t="s">
        <v>27</v>
      </c>
      <c r="S4" s="75" t="s">
        <v>20</v>
      </c>
      <c r="T4" s="75" t="s">
        <v>18</v>
      </c>
      <c r="U4" s="75" t="s">
        <v>25</v>
      </c>
      <c r="V4" s="75" t="s">
        <v>17</v>
      </c>
      <c r="W4" s="75" t="s">
        <v>24</v>
      </c>
    </row>
    <row r="5" spans="2:23" ht="15">
      <c r="B5" s="75">
        <v>230</v>
      </c>
      <c r="C5" s="75">
        <v>3530</v>
      </c>
      <c r="D5" s="75">
        <v>0.06</v>
      </c>
      <c r="E5" s="75" t="s">
        <v>40</v>
      </c>
      <c r="F5" s="75" t="s">
        <v>46</v>
      </c>
      <c r="G5" s="76" t="s">
        <v>140</v>
      </c>
      <c r="H5" s="75" t="s">
        <v>59</v>
      </c>
      <c r="I5" s="76">
        <v>0</v>
      </c>
      <c r="J5" s="75" t="s">
        <v>141</v>
      </c>
      <c r="K5" s="75">
        <v>14</v>
      </c>
      <c r="L5" s="75">
        <v>140</v>
      </c>
      <c r="M5" s="75" t="s">
        <v>41</v>
      </c>
      <c r="O5" s="76" t="s">
        <v>140</v>
      </c>
      <c r="P5" s="76">
        <v>0.27</v>
      </c>
      <c r="R5" s="75">
        <v>140</v>
      </c>
      <c r="S5" s="75">
        <v>14</v>
      </c>
      <c r="T5" s="75" t="s">
        <v>40</v>
      </c>
      <c r="U5" s="75" t="s">
        <v>46</v>
      </c>
      <c r="V5" s="75">
        <v>230</v>
      </c>
      <c r="W5" s="75">
        <v>3530</v>
      </c>
    </row>
    <row r="6" spans="2:23" ht="15">
      <c r="B6" s="75">
        <v>230</v>
      </c>
      <c r="C6" s="75">
        <v>3530</v>
      </c>
      <c r="D6" s="75">
        <v>0.18</v>
      </c>
      <c r="E6" s="75" t="s">
        <v>40</v>
      </c>
      <c r="F6" s="75" t="s">
        <v>46</v>
      </c>
      <c r="G6" s="76" t="s">
        <v>140</v>
      </c>
      <c r="H6" s="75" t="s">
        <v>59</v>
      </c>
      <c r="I6" s="76">
        <v>0</v>
      </c>
      <c r="J6" s="75" t="s">
        <v>141</v>
      </c>
      <c r="K6" s="75">
        <v>35.700000000000003</v>
      </c>
      <c r="L6" s="75">
        <v>464.4</v>
      </c>
      <c r="M6" s="75" t="s">
        <v>41</v>
      </c>
      <c r="O6" s="76" t="s">
        <v>60</v>
      </c>
      <c r="P6" s="76">
        <v>0.36</v>
      </c>
      <c r="R6" s="75">
        <v>464.4</v>
      </c>
      <c r="S6" s="75">
        <v>35.700000000000003</v>
      </c>
      <c r="T6" s="75" t="s">
        <v>40</v>
      </c>
      <c r="U6" s="75" t="s">
        <v>46</v>
      </c>
      <c r="V6" s="75">
        <v>230</v>
      </c>
      <c r="W6" s="75">
        <v>3530</v>
      </c>
    </row>
    <row r="7" spans="2:23" ht="15">
      <c r="B7" s="75">
        <v>239</v>
      </c>
      <c r="C7" s="75">
        <v>3965</v>
      </c>
      <c r="D7" s="75">
        <v>0.34</v>
      </c>
      <c r="E7" s="75">
        <v>3</v>
      </c>
      <c r="F7" s="75">
        <v>28</v>
      </c>
      <c r="G7" s="76" t="s">
        <v>140</v>
      </c>
      <c r="H7" s="75" t="s">
        <v>48</v>
      </c>
      <c r="I7" s="76">
        <v>0</v>
      </c>
      <c r="J7" s="76">
        <v>0</v>
      </c>
      <c r="K7" s="76">
        <v>23.8</v>
      </c>
      <c r="L7" s="76">
        <v>91</v>
      </c>
      <c r="M7" s="75" t="s">
        <v>52</v>
      </c>
      <c r="O7" s="76" t="s">
        <v>148</v>
      </c>
      <c r="P7" s="76">
        <v>0.38</v>
      </c>
      <c r="R7" s="76">
        <v>91</v>
      </c>
      <c r="S7" s="76">
        <v>23.8</v>
      </c>
      <c r="T7" s="75">
        <v>3</v>
      </c>
      <c r="U7" s="75">
        <v>28</v>
      </c>
      <c r="V7" s="75">
        <v>239</v>
      </c>
      <c r="W7" s="75">
        <v>3965</v>
      </c>
    </row>
    <row r="8" spans="2:23" ht="15">
      <c r="B8" s="75">
        <v>79.8</v>
      </c>
      <c r="C8" s="75">
        <v>3620</v>
      </c>
      <c r="D8" s="75">
        <v>0.04</v>
      </c>
      <c r="E8" s="75" t="s">
        <v>64</v>
      </c>
      <c r="F8" s="76"/>
      <c r="G8" s="76" t="s">
        <v>60</v>
      </c>
      <c r="H8" s="75" t="s">
        <v>59</v>
      </c>
      <c r="I8" s="76">
        <v>0</v>
      </c>
      <c r="J8" s="76" t="s">
        <v>149</v>
      </c>
      <c r="K8" s="124">
        <v>1767</v>
      </c>
      <c r="L8" s="75">
        <v>31</v>
      </c>
      <c r="M8" s="77" t="s">
        <v>70</v>
      </c>
      <c r="O8" s="76" t="s">
        <v>306</v>
      </c>
      <c r="P8" s="76">
        <v>0.36</v>
      </c>
      <c r="R8" s="75">
        <v>31</v>
      </c>
      <c r="S8" s="77" t="s">
        <v>65</v>
      </c>
      <c r="T8" s="75" t="s">
        <v>64</v>
      </c>
      <c r="U8" s="76"/>
      <c r="V8" s="75">
        <v>79.8</v>
      </c>
      <c r="W8" s="75">
        <v>3620</v>
      </c>
    </row>
    <row r="9" spans="2:23" ht="15">
      <c r="B9" s="75">
        <v>79.8</v>
      </c>
      <c r="C9" s="75">
        <v>3620</v>
      </c>
      <c r="D9" s="75">
        <v>0.08</v>
      </c>
      <c r="E9" s="75" t="s">
        <v>64</v>
      </c>
      <c r="F9" s="76"/>
      <c r="G9" s="76" t="s">
        <v>60</v>
      </c>
      <c r="H9" s="75" t="s">
        <v>59</v>
      </c>
      <c r="I9" s="76">
        <v>0</v>
      </c>
      <c r="J9" s="76" t="s">
        <v>149</v>
      </c>
      <c r="K9" s="77" t="s">
        <v>347</v>
      </c>
      <c r="L9" s="75">
        <v>60</v>
      </c>
      <c r="M9" s="77" t="s">
        <v>70</v>
      </c>
      <c r="O9" s="76" t="s">
        <v>120</v>
      </c>
      <c r="P9" s="76">
        <v>0.39</v>
      </c>
      <c r="R9" s="75">
        <v>60</v>
      </c>
      <c r="S9" s="77" t="s">
        <v>68</v>
      </c>
      <c r="T9" s="75" t="s">
        <v>64</v>
      </c>
      <c r="U9" s="76"/>
      <c r="V9" s="75">
        <v>79.8</v>
      </c>
      <c r="W9" s="75">
        <v>3620</v>
      </c>
    </row>
    <row r="10" spans="2:23" ht="15">
      <c r="B10" s="75">
        <v>79.8</v>
      </c>
      <c r="C10" s="75">
        <v>3620</v>
      </c>
      <c r="D10" s="75">
        <v>0.1</v>
      </c>
      <c r="E10" s="75" t="s">
        <v>64</v>
      </c>
      <c r="F10" s="76"/>
      <c r="G10" s="76" t="s">
        <v>60</v>
      </c>
      <c r="H10" s="75" t="s">
        <v>59</v>
      </c>
      <c r="I10" s="76">
        <v>0</v>
      </c>
      <c r="J10" s="76" t="s">
        <v>149</v>
      </c>
      <c r="K10" s="124">
        <v>90012</v>
      </c>
      <c r="L10" s="75">
        <v>84</v>
      </c>
      <c r="M10" s="77" t="s">
        <v>70</v>
      </c>
      <c r="O10" s="123" t="s">
        <v>119</v>
      </c>
      <c r="P10" s="76">
        <v>0.21</v>
      </c>
      <c r="R10" s="75">
        <v>84</v>
      </c>
      <c r="S10" s="77" t="s">
        <v>69</v>
      </c>
      <c r="T10" s="75" t="s">
        <v>64</v>
      </c>
      <c r="U10" s="76"/>
      <c r="V10" s="75">
        <v>79.8</v>
      </c>
      <c r="W10" s="75">
        <v>3620</v>
      </c>
    </row>
    <row r="11" spans="2:23" ht="15">
      <c r="B11" s="75">
        <v>240</v>
      </c>
      <c r="C11" s="75">
        <v>4100</v>
      </c>
      <c r="D11" s="75">
        <v>8.8999999999999996E-2</v>
      </c>
      <c r="E11" s="75">
        <v>3.25</v>
      </c>
      <c r="F11" s="75">
        <v>42.6</v>
      </c>
      <c r="G11" s="76" t="s">
        <v>140</v>
      </c>
      <c r="H11" s="75" t="s">
        <v>48</v>
      </c>
      <c r="I11" s="76">
        <v>0</v>
      </c>
      <c r="J11" s="76">
        <v>0</v>
      </c>
      <c r="K11" s="76">
        <v>20.6</v>
      </c>
      <c r="L11" s="75">
        <v>256</v>
      </c>
      <c r="M11" s="77" t="s">
        <v>150</v>
      </c>
      <c r="O11" s="148" t="s">
        <v>48</v>
      </c>
      <c r="P11" s="148">
        <v>0.35</v>
      </c>
      <c r="R11" s="75">
        <v>256</v>
      </c>
      <c r="S11" s="76">
        <v>20.6</v>
      </c>
      <c r="T11" s="75" t="s">
        <v>18</v>
      </c>
      <c r="U11" s="75" t="s">
        <v>25</v>
      </c>
      <c r="V11" s="75">
        <v>240</v>
      </c>
      <c r="W11" s="75">
        <v>4100</v>
      </c>
    </row>
    <row r="12" spans="2:23" ht="15">
      <c r="B12" s="75">
        <v>75</v>
      </c>
      <c r="C12" s="75">
        <v>3400</v>
      </c>
      <c r="D12" s="75">
        <v>8.5999999999999993E-2</v>
      </c>
      <c r="E12" s="75">
        <v>3.26</v>
      </c>
      <c r="F12" s="75">
        <v>34</v>
      </c>
      <c r="G12" s="76" t="s">
        <v>306</v>
      </c>
      <c r="H12" s="75" t="s">
        <v>48</v>
      </c>
      <c r="I12" s="75">
        <v>0</v>
      </c>
      <c r="J12" s="75">
        <v>0</v>
      </c>
      <c r="K12" s="75">
        <v>9.34</v>
      </c>
      <c r="L12" s="75">
        <v>203</v>
      </c>
      <c r="M12" s="190" t="s">
        <v>305</v>
      </c>
      <c r="R12" s="75">
        <v>203</v>
      </c>
      <c r="S12" s="75">
        <v>9.34</v>
      </c>
      <c r="T12" s="75">
        <v>3.26</v>
      </c>
      <c r="U12" s="75">
        <v>34</v>
      </c>
      <c r="V12" s="75">
        <v>75</v>
      </c>
      <c r="W12" s="75">
        <v>3400</v>
      </c>
    </row>
    <row r="13" spans="2:23" ht="15">
      <c r="B13" s="75">
        <v>75</v>
      </c>
      <c r="C13" s="75">
        <v>3400</v>
      </c>
      <c r="D13" s="75">
        <v>8.5999999999999993E-2</v>
      </c>
      <c r="E13" s="75">
        <v>3.26</v>
      </c>
      <c r="F13" s="75">
        <v>34</v>
      </c>
      <c r="G13" s="76" t="s">
        <v>306</v>
      </c>
      <c r="H13" s="75" t="s">
        <v>48</v>
      </c>
      <c r="I13" s="75">
        <v>0</v>
      </c>
      <c r="J13" s="75">
        <v>90</v>
      </c>
      <c r="K13" s="75">
        <v>1530</v>
      </c>
      <c r="L13" s="76"/>
      <c r="M13" s="190" t="s">
        <v>305</v>
      </c>
      <c r="R13" s="76"/>
      <c r="S13" s="75">
        <v>1530</v>
      </c>
      <c r="T13" s="75">
        <v>3.26</v>
      </c>
      <c r="U13" s="75">
        <v>34</v>
      </c>
      <c r="V13" s="75">
        <v>75</v>
      </c>
      <c r="W13" s="75">
        <v>3400</v>
      </c>
    </row>
    <row r="14" spans="2:23" ht="15">
      <c r="B14" s="75">
        <v>190</v>
      </c>
      <c r="C14" s="76" t="s">
        <v>308</v>
      </c>
      <c r="D14" s="75">
        <v>3.7499999999999999E-2</v>
      </c>
      <c r="E14" s="76">
        <v>1.7</v>
      </c>
      <c r="F14" s="76">
        <v>51</v>
      </c>
      <c r="G14" s="76" t="s">
        <v>140</v>
      </c>
      <c r="H14" s="75" t="s">
        <v>120</v>
      </c>
      <c r="I14" s="75">
        <v>0</v>
      </c>
      <c r="J14" s="76">
        <v>0</v>
      </c>
      <c r="K14" s="76">
        <v>7233</v>
      </c>
      <c r="L14" s="75">
        <v>67.599999999999994</v>
      </c>
      <c r="M14" s="77" t="s">
        <v>307</v>
      </c>
      <c r="R14" s="75">
        <v>67.599999999999994</v>
      </c>
      <c r="S14" s="76">
        <v>7233</v>
      </c>
      <c r="T14" s="76">
        <v>1.7</v>
      </c>
      <c r="U14" s="76">
        <v>40</v>
      </c>
      <c r="V14" s="75">
        <v>190</v>
      </c>
      <c r="W14" s="76" t="s">
        <v>308</v>
      </c>
    </row>
    <row r="15" spans="2:23" ht="15">
      <c r="B15" s="75">
        <v>190</v>
      </c>
      <c r="C15" s="76">
        <v>3800</v>
      </c>
      <c r="D15" s="75">
        <v>7.4999999999999997E-2</v>
      </c>
      <c r="E15" s="76">
        <v>1.7</v>
      </c>
      <c r="F15" s="76">
        <v>51</v>
      </c>
      <c r="G15" s="76" t="s">
        <v>140</v>
      </c>
      <c r="H15" s="75" t="s">
        <v>120</v>
      </c>
      <c r="I15" s="75">
        <v>0</v>
      </c>
      <c r="J15" s="76">
        <v>0</v>
      </c>
      <c r="K15" s="76">
        <v>15.204000000000001</v>
      </c>
      <c r="L15" s="75">
        <v>198</v>
      </c>
      <c r="M15" s="77" t="s">
        <v>307</v>
      </c>
      <c r="R15" s="75">
        <v>198</v>
      </c>
      <c r="S15" s="76">
        <v>15.204000000000001</v>
      </c>
      <c r="T15" s="76">
        <v>1.7</v>
      </c>
      <c r="U15" s="76"/>
      <c r="V15" s="75">
        <v>190</v>
      </c>
      <c r="W15" s="76">
        <v>3800</v>
      </c>
    </row>
    <row r="16" spans="2:23" ht="15">
      <c r="B16" s="75">
        <v>190</v>
      </c>
      <c r="C16" s="76">
        <v>3800</v>
      </c>
      <c r="D16" s="75">
        <v>0.1125</v>
      </c>
      <c r="E16" s="76">
        <v>1.7</v>
      </c>
      <c r="F16" s="76">
        <v>51</v>
      </c>
      <c r="G16" s="76" t="s">
        <v>140</v>
      </c>
      <c r="H16" s="75" t="s">
        <v>120</v>
      </c>
      <c r="I16" s="75">
        <v>0</v>
      </c>
      <c r="J16" s="76">
        <v>0</v>
      </c>
      <c r="K16" s="76">
        <v>21.896000000000001</v>
      </c>
      <c r="L16" s="75">
        <v>229.8</v>
      </c>
      <c r="M16" s="77" t="s">
        <v>307</v>
      </c>
      <c r="R16" s="75">
        <v>229.8</v>
      </c>
      <c r="S16" s="76">
        <v>21.896000000000001</v>
      </c>
      <c r="T16" s="76">
        <v>1.7</v>
      </c>
      <c r="U16" s="76"/>
      <c r="V16" s="75">
        <v>190</v>
      </c>
      <c r="W16" s="76">
        <v>3800</v>
      </c>
    </row>
    <row r="17" spans="2:23" ht="15">
      <c r="B17" s="75">
        <v>190</v>
      </c>
      <c r="C17" s="76">
        <v>3800</v>
      </c>
      <c r="D17" s="75">
        <v>3.7499999999999999E-2</v>
      </c>
      <c r="E17" s="76">
        <v>1.7</v>
      </c>
      <c r="F17" s="76">
        <v>51</v>
      </c>
      <c r="G17" s="76" t="s">
        <v>140</v>
      </c>
      <c r="H17" s="75" t="s">
        <v>120</v>
      </c>
      <c r="I17" s="75">
        <v>0</v>
      </c>
      <c r="J17" s="76">
        <v>45</v>
      </c>
      <c r="K17" s="76">
        <v>0.66300000000000003</v>
      </c>
      <c r="L17" s="75">
        <v>18.440000000000001</v>
      </c>
      <c r="M17" s="77" t="s">
        <v>307</v>
      </c>
      <c r="R17" s="75">
        <v>18.440000000000001</v>
      </c>
      <c r="S17" s="76">
        <v>0.66300000000000003</v>
      </c>
      <c r="T17" s="76">
        <v>1.7</v>
      </c>
      <c r="U17" s="76"/>
      <c r="V17" s="75">
        <v>190</v>
      </c>
      <c r="W17" s="76">
        <v>3800</v>
      </c>
    </row>
    <row r="18" spans="2:23" ht="15">
      <c r="B18" s="75">
        <v>190</v>
      </c>
      <c r="C18" s="76">
        <v>3800</v>
      </c>
      <c r="D18" s="75">
        <v>7.4999999999999997E-2</v>
      </c>
      <c r="E18" s="76">
        <v>1.7</v>
      </c>
      <c r="F18" s="76">
        <v>51</v>
      </c>
      <c r="G18" s="76" t="s">
        <v>140</v>
      </c>
      <c r="H18" s="75" t="s">
        <v>120</v>
      </c>
      <c r="I18" s="75">
        <v>0</v>
      </c>
      <c r="J18" s="76">
        <v>45</v>
      </c>
      <c r="K18" s="76">
        <v>0.96899999999999997</v>
      </c>
      <c r="L18" s="75">
        <v>19.079999999999998</v>
      </c>
      <c r="M18" s="77" t="s">
        <v>307</v>
      </c>
      <c r="R18" s="75">
        <v>19.079999999999998</v>
      </c>
      <c r="S18" s="76">
        <v>0.96899999999999997</v>
      </c>
      <c r="T18" s="76">
        <v>1.7</v>
      </c>
      <c r="U18" s="76"/>
      <c r="V18" s="75">
        <v>190</v>
      </c>
      <c r="W18" s="76">
        <v>3800</v>
      </c>
    </row>
    <row r="19" spans="2:23" ht="15">
      <c r="B19" s="75">
        <v>190</v>
      </c>
      <c r="C19" s="76">
        <v>3800</v>
      </c>
      <c r="D19" s="75">
        <v>0.1125</v>
      </c>
      <c r="E19" s="76">
        <v>1.7</v>
      </c>
      <c r="F19" s="76">
        <v>51</v>
      </c>
      <c r="G19" s="76" t="s">
        <v>140</v>
      </c>
      <c r="H19" s="75" t="s">
        <v>120</v>
      </c>
      <c r="I19" s="75">
        <v>0</v>
      </c>
      <c r="J19" s="76">
        <v>45</v>
      </c>
      <c r="K19" s="76">
        <v>1.3380000000000001</v>
      </c>
      <c r="L19" s="75">
        <v>19.149999999999999</v>
      </c>
      <c r="M19" s="77" t="s">
        <v>307</v>
      </c>
      <c r="R19" s="75">
        <v>19.149999999999999</v>
      </c>
      <c r="S19" s="76">
        <v>1.3380000000000001</v>
      </c>
      <c r="T19" s="76">
        <v>1.7</v>
      </c>
      <c r="U19" s="76"/>
      <c r="V19" s="75">
        <v>190</v>
      </c>
      <c r="W19" s="76">
        <v>3800</v>
      </c>
    </row>
    <row r="20" spans="2:23" ht="15">
      <c r="B20" s="75">
        <v>190</v>
      </c>
      <c r="C20" s="76">
        <v>3800</v>
      </c>
      <c r="D20" s="75">
        <v>3.7499999999999999E-2</v>
      </c>
      <c r="E20" s="76">
        <v>1.7</v>
      </c>
      <c r="F20" s="76">
        <v>51</v>
      </c>
      <c r="G20" s="76" t="s">
        <v>140</v>
      </c>
      <c r="H20" s="75" t="s">
        <v>120</v>
      </c>
      <c r="I20" s="75">
        <v>0</v>
      </c>
      <c r="J20" s="76">
        <v>90</v>
      </c>
      <c r="K20" s="76">
        <v>0.50349999999999995</v>
      </c>
      <c r="L20" s="75">
        <v>16.670000000000002</v>
      </c>
      <c r="M20" s="77" t="s">
        <v>307</v>
      </c>
      <c r="R20" s="75">
        <v>16.670000000000002</v>
      </c>
      <c r="S20" s="76">
        <v>0.50349999999999995</v>
      </c>
      <c r="T20" s="76">
        <v>1.7</v>
      </c>
      <c r="U20" s="76"/>
      <c r="V20" s="75">
        <v>190</v>
      </c>
      <c r="W20" s="76">
        <v>3800</v>
      </c>
    </row>
    <row r="21" spans="2:23" ht="15">
      <c r="B21" s="75">
        <v>190</v>
      </c>
      <c r="C21" s="76">
        <v>3800</v>
      </c>
      <c r="D21" s="75">
        <v>7.4999999999999997E-2</v>
      </c>
      <c r="E21" s="76">
        <v>1.7</v>
      </c>
      <c r="F21" s="76">
        <v>51</v>
      </c>
      <c r="G21" s="76" t="s">
        <v>140</v>
      </c>
      <c r="H21" s="75" t="s">
        <v>120</v>
      </c>
      <c r="I21" s="75">
        <v>0</v>
      </c>
      <c r="J21" s="76">
        <v>90</v>
      </c>
      <c r="K21" s="76">
        <v>0.72729999999999995</v>
      </c>
      <c r="L21" s="75">
        <v>15.39</v>
      </c>
      <c r="M21" s="77" t="s">
        <v>307</v>
      </c>
      <c r="R21" s="75">
        <v>15.39</v>
      </c>
      <c r="S21" s="76">
        <v>0.72729999999999995</v>
      </c>
      <c r="T21" s="76">
        <v>1.7</v>
      </c>
      <c r="U21" s="76"/>
      <c r="V21" s="75">
        <v>190</v>
      </c>
      <c r="W21" s="76">
        <v>3800</v>
      </c>
    </row>
    <row r="22" spans="2:23" ht="15">
      <c r="B22" s="75">
        <v>190</v>
      </c>
      <c r="C22" s="76">
        <v>3800</v>
      </c>
      <c r="D22" s="75">
        <v>0.1125</v>
      </c>
      <c r="E22" s="76">
        <v>1.7</v>
      </c>
      <c r="F22" s="76">
        <v>51</v>
      </c>
      <c r="G22" s="76" t="s">
        <v>140</v>
      </c>
      <c r="H22" s="75" t="s">
        <v>120</v>
      </c>
      <c r="I22" s="75">
        <v>0</v>
      </c>
      <c r="J22" s="76">
        <v>90</v>
      </c>
      <c r="K22" s="76">
        <v>1.0522</v>
      </c>
      <c r="L22" s="75">
        <v>15.85</v>
      </c>
      <c r="M22" s="77" t="s">
        <v>307</v>
      </c>
      <c r="R22" s="75">
        <v>15.85</v>
      </c>
      <c r="S22" s="76">
        <v>1.0522</v>
      </c>
      <c r="T22" s="76">
        <v>1.7</v>
      </c>
      <c r="U22" s="76"/>
      <c r="V22" s="75">
        <v>190</v>
      </c>
      <c r="W22" s="76">
        <v>3800</v>
      </c>
    </row>
    <row r="23" spans="2:23" ht="15">
      <c r="B23" s="75">
        <v>190</v>
      </c>
      <c r="C23" s="76">
        <v>3800</v>
      </c>
      <c r="D23" s="75">
        <v>2.5999999999999999E-2</v>
      </c>
      <c r="E23" s="76">
        <v>1.7</v>
      </c>
      <c r="F23" s="76">
        <v>51</v>
      </c>
      <c r="G23" s="76" t="s">
        <v>140</v>
      </c>
      <c r="H23" s="75" t="s">
        <v>120</v>
      </c>
      <c r="I23" s="75">
        <v>1</v>
      </c>
      <c r="J23" s="76">
        <v>0</v>
      </c>
      <c r="K23" s="76">
        <v>4.8080999999999996</v>
      </c>
      <c r="L23" s="75">
        <v>50.13</v>
      </c>
      <c r="M23" s="77" t="s">
        <v>307</v>
      </c>
      <c r="R23" s="75">
        <v>50.13</v>
      </c>
      <c r="S23" s="76">
        <v>4.8080999999999996</v>
      </c>
      <c r="T23" s="76">
        <v>1.7</v>
      </c>
      <c r="U23" s="76"/>
      <c r="V23" s="75">
        <v>190</v>
      </c>
      <c r="W23" s="76">
        <v>3800</v>
      </c>
    </row>
    <row r="24" spans="2:23" ht="15">
      <c r="B24" s="75">
        <v>190</v>
      </c>
      <c r="C24" s="76">
        <v>3800</v>
      </c>
      <c r="D24" s="75">
        <v>3.9E-2</v>
      </c>
      <c r="E24" s="76">
        <v>1.7</v>
      </c>
      <c r="F24" s="76">
        <v>51</v>
      </c>
      <c r="G24" s="76" t="s">
        <v>140</v>
      </c>
      <c r="H24" s="75" t="s">
        <v>120</v>
      </c>
      <c r="I24" s="75">
        <v>1</v>
      </c>
      <c r="J24" s="76">
        <v>0</v>
      </c>
      <c r="K24" s="76">
        <v>7.7380000000000004</v>
      </c>
      <c r="L24" s="75">
        <v>46.3</v>
      </c>
      <c r="M24" s="77" t="s">
        <v>307</v>
      </c>
      <c r="R24" s="75">
        <v>46.3</v>
      </c>
      <c r="S24" s="76">
        <v>7.7380000000000004</v>
      </c>
      <c r="T24" s="76">
        <v>1.7</v>
      </c>
      <c r="U24" s="76"/>
      <c r="V24" s="75">
        <v>190</v>
      </c>
      <c r="W24" s="76">
        <v>3800</v>
      </c>
    </row>
    <row r="25" spans="2:23" ht="15">
      <c r="B25" s="75">
        <v>190</v>
      </c>
      <c r="C25" s="76">
        <v>3800</v>
      </c>
      <c r="D25" s="75">
        <v>5.2200000000000003E-2</v>
      </c>
      <c r="E25" s="76">
        <v>1.7</v>
      </c>
      <c r="F25" s="76">
        <v>51</v>
      </c>
      <c r="G25" s="76" t="s">
        <v>140</v>
      </c>
      <c r="H25" s="75" t="s">
        <v>120</v>
      </c>
      <c r="I25" s="75">
        <v>1</v>
      </c>
      <c r="J25" s="76">
        <v>0</v>
      </c>
      <c r="K25" s="76">
        <v>7.8550000000000004</v>
      </c>
      <c r="L25" s="75">
        <v>57.1</v>
      </c>
      <c r="M25" s="77" t="s">
        <v>307</v>
      </c>
      <c r="R25" s="75">
        <v>57.1</v>
      </c>
      <c r="S25" s="76">
        <v>7.8550000000000004</v>
      </c>
      <c r="T25" s="76">
        <v>1.7</v>
      </c>
      <c r="U25" s="76"/>
      <c r="V25" s="75">
        <v>190</v>
      </c>
      <c r="W25" s="76">
        <v>3800</v>
      </c>
    </row>
    <row r="26" spans="2:23" ht="15">
      <c r="B26" s="75">
        <v>190</v>
      </c>
      <c r="C26" s="76">
        <v>3800</v>
      </c>
      <c r="D26" s="75">
        <v>6.5299999999999997E-2</v>
      </c>
      <c r="E26" s="76">
        <v>1.7</v>
      </c>
      <c r="F26" s="76">
        <v>51</v>
      </c>
      <c r="G26" s="76" t="s">
        <v>140</v>
      </c>
      <c r="H26" s="75" t="s">
        <v>120</v>
      </c>
      <c r="I26" s="75">
        <v>1</v>
      </c>
      <c r="J26" s="76">
        <v>0</v>
      </c>
      <c r="K26" s="76">
        <v>12316</v>
      </c>
      <c r="L26" s="75">
        <v>76.5</v>
      </c>
      <c r="M26" s="77" t="s">
        <v>307</v>
      </c>
      <c r="R26" s="75">
        <v>76.5</v>
      </c>
      <c r="S26" s="76">
        <v>12316</v>
      </c>
      <c r="T26" s="76">
        <v>1.7</v>
      </c>
      <c r="U26" s="76"/>
      <c r="V26" s="75">
        <v>190</v>
      </c>
      <c r="W26" s="76">
        <v>3800</v>
      </c>
    </row>
    <row r="27" spans="2:23" ht="15">
      <c r="B27" s="75">
        <v>210</v>
      </c>
      <c r="C27" s="76">
        <v>3800</v>
      </c>
      <c r="D27" s="76">
        <v>0.27</v>
      </c>
      <c r="E27" s="76">
        <v>0.94</v>
      </c>
      <c r="F27" s="76">
        <v>31</v>
      </c>
      <c r="G27" s="76" t="s">
        <v>140</v>
      </c>
      <c r="H27" s="76" t="s">
        <v>121</v>
      </c>
      <c r="I27" s="76">
        <v>0</v>
      </c>
      <c r="J27" s="76">
        <v>0</v>
      </c>
      <c r="K27" s="76">
        <v>62.5</v>
      </c>
      <c r="L27" s="76">
        <v>968</v>
      </c>
      <c r="M27" s="77" t="s">
        <v>329</v>
      </c>
      <c r="R27" s="76">
        <v>968</v>
      </c>
      <c r="S27" s="76">
        <v>62.5</v>
      </c>
      <c r="T27" s="76">
        <v>0.94</v>
      </c>
      <c r="U27" s="76"/>
      <c r="V27" s="75">
        <v>210</v>
      </c>
      <c r="W27" s="76">
        <v>3800</v>
      </c>
    </row>
    <row r="28" spans="2:23" ht="15">
      <c r="B28" s="75">
        <v>230</v>
      </c>
      <c r="C28" s="76">
        <v>3800</v>
      </c>
      <c r="D28" s="76">
        <v>0.18</v>
      </c>
      <c r="E28" s="76">
        <v>2.7</v>
      </c>
      <c r="F28" s="76"/>
      <c r="G28" s="76" t="s">
        <v>330</v>
      </c>
      <c r="H28" s="76" t="s">
        <v>331</v>
      </c>
      <c r="I28" s="76">
        <v>0</v>
      </c>
      <c r="J28" s="76">
        <v>0</v>
      </c>
      <c r="K28" s="76">
        <v>45.2</v>
      </c>
      <c r="L28" s="76">
        <v>493.9</v>
      </c>
      <c r="M28" s="77" t="s">
        <v>328</v>
      </c>
      <c r="R28" s="76">
        <v>493.9</v>
      </c>
      <c r="S28" s="76">
        <v>45.2</v>
      </c>
      <c r="T28" s="76">
        <v>2.7</v>
      </c>
      <c r="U28" s="76"/>
      <c r="V28" s="75">
        <v>230</v>
      </c>
      <c r="W28" s="76" t="s">
        <v>341</v>
      </c>
    </row>
    <row r="29" spans="2:23" ht="15">
      <c r="B29" s="75">
        <v>230</v>
      </c>
      <c r="C29" s="76">
        <v>3800</v>
      </c>
      <c r="D29" s="76">
        <v>0.27</v>
      </c>
      <c r="E29" s="76">
        <v>2.7</v>
      </c>
      <c r="F29" s="76"/>
      <c r="G29" s="76" t="s">
        <v>330</v>
      </c>
      <c r="H29" s="76" t="s">
        <v>331</v>
      </c>
      <c r="I29" s="76">
        <v>0</v>
      </c>
      <c r="J29" s="76">
        <v>90</v>
      </c>
      <c r="K29" s="76">
        <v>3.53</v>
      </c>
      <c r="L29" s="76">
        <v>13.5</v>
      </c>
      <c r="M29" s="77" t="s">
        <v>328</v>
      </c>
      <c r="R29" s="76">
        <v>13.5</v>
      </c>
      <c r="S29" s="76">
        <v>3.53</v>
      </c>
      <c r="T29" s="76">
        <v>2.7</v>
      </c>
      <c r="U29" s="76"/>
      <c r="V29" s="75">
        <v>230</v>
      </c>
      <c r="W29" s="76"/>
    </row>
    <row r="30" spans="2:23" ht="15">
      <c r="B30" s="75">
        <v>190</v>
      </c>
      <c r="C30" s="76">
        <v>3800</v>
      </c>
      <c r="D30" s="76">
        <v>0.25</v>
      </c>
      <c r="E30" s="76">
        <v>3.5</v>
      </c>
      <c r="F30" s="76"/>
      <c r="G30" s="116" t="s">
        <v>140</v>
      </c>
      <c r="H30" s="116" t="s">
        <v>48</v>
      </c>
      <c r="I30" s="76">
        <v>0</v>
      </c>
      <c r="J30" s="76">
        <v>0</v>
      </c>
      <c r="K30" s="76">
        <v>38.6</v>
      </c>
      <c r="L30" s="76">
        <v>446</v>
      </c>
      <c r="M30" s="117" t="s">
        <v>332</v>
      </c>
      <c r="R30" s="76">
        <v>446</v>
      </c>
      <c r="S30" s="76">
        <v>38.6</v>
      </c>
      <c r="T30" s="76"/>
      <c r="U30" s="76"/>
      <c r="V30" s="75">
        <v>190</v>
      </c>
      <c r="W30" s="76"/>
    </row>
    <row r="31" spans="2:23" ht="15">
      <c r="B31" s="75">
        <v>200</v>
      </c>
      <c r="C31" s="76">
        <v>3800</v>
      </c>
      <c r="D31" s="76">
        <v>0.24</v>
      </c>
      <c r="E31" s="76">
        <v>2.7</v>
      </c>
      <c r="F31" s="76">
        <v>31</v>
      </c>
      <c r="G31" s="76" t="s">
        <v>140</v>
      </c>
      <c r="H31" s="76" t="s">
        <v>121</v>
      </c>
      <c r="I31" s="76">
        <v>0</v>
      </c>
      <c r="J31" s="76">
        <v>0</v>
      </c>
      <c r="K31" s="76">
        <v>68.08</v>
      </c>
      <c r="L31" s="76">
        <v>588</v>
      </c>
      <c r="M31" s="117" t="s">
        <v>338</v>
      </c>
      <c r="R31" s="76">
        <v>588</v>
      </c>
      <c r="S31" s="76">
        <v>68.08</v>
      </c>
      <c r="T31" s="76">
        <v>2.7</v>
      </c>
      <c r="U31" s="76"/>
      <c r="V31" s="75">
        <v>200</v>
      </c>
      <c r="W31" s="76"/>
    </row>
    <row r="32" spans="2:23" ht="15">
      <c r="B32" s="75">
        <v>70</v>
      </c>
      <c r="C32" s="76"/>
      <c r="D32" s="76">
        <v>0.248</v>
      </c>
      <c r="E32" s="76">
        <v>0.94</v>
      </c>
      <c r="F32" s="76">
        <v>31</v>
      </c>
      <c r="G32" s="76" t="s">
        <v>339</v>
      </c>
      <c r="H32" s="76" t="s">
        <v>121</v>
      </c>
      <c r="I32" s="76">
        <v>0</v>
      </c>
      <c r="J32" s="76">
        <v>90</v>
      </c>
      <c r="K32" s="76">
        <v>1.22</v>
      </c>
      <c r="L32" s="76">
        <v>12.62</v>
      </c>
      <c r="M32" s="77" t="s">
        <v>338</v>
      </c>
      <c r="R32" s="76">
        <v>12.62</v>
      </c>
      <c r="S32" s="76">
        <v>1.22</v>
      </c>
      <c r="T32" s="76">
        <v>0.94</v>
      </c>
      <c r="U32" s="76"/>
      <c r="V32" s="75">
        <v>70</v>
      </c>
      <c r="W32" s="76"/>
    </row>
    <row r="33" spans="2:23">
      <c r="B33" s="76">
        <v>70</v>
      </c>
      <c r="C33" s="76"/>
      <c r="D33" s="76">
        <v>0.27</v>
      </c>
      <c r="E33" s="76">
        <v>0.94</v>
      </c>
      <c r="F33" s="76">
        <v>31</v>
      </c>
      <c r="G33" s="76" t="s">
        <v>339</v>
      </c>
      <c r="H33" s="76" t="s">
        <v>121</v>
      </c>
      <c r="I33" s="76">
        <v>0</v>
      </c>
      <c r="J33" s="76">
        <v>0</v>
      </c>
      <c r="K33" s="76">
        <v>25.86</v>
      </c>
      <c r="L33" s="76">
        <v>545.4</v>
      </c>
      <c r="M33" s="77" t="s">
        <v>338</v>
      </c>
      <c r="R33" s="76">
        <v>545.4</v>
      </c>
      <c r="S33" s="76">
        <v>25.86</v>
      </c>
      <c r="T33" s="76">
        <v>0.94</v>
      </c>
      <c r="U33" s="76"/>
      <c r="V33" s="76">
        <v>70</v>
      </c>
      <c r="W33" s="76"/>
    </row>
    <row r="34" spans="2:23">
      <c r="B34" s="76">
        <v>70</v>
      </c>
      <c r="C34" s="76"/>
      <c r="D34" s="76">
        <v>0.26400000000000001</v>
      </c>
      <c r="E34" s="76">
        <v>0.94</v>
      </c>
      <c r="F34" s="76">
        <v>31</v>
      </c>
      <c r="G34" s="76" t="s">
        <v>339</v>
      </c>
      <c r="H34" s="76" t="s">
        <v>121</v>
      </c>
      <c r="I34" s="76">
        <v>0</v>
      </c>
      <c r="J34" s="76">
        <f>45</f>
        <v>45</v>
      </c>
      <c r="K34" s="76">
        <v>0.77839999999999998</v>
      </c>
      <c r="L34" s="76">
        <v>63.850999999999999</v>
      </c>
      <c r="M34" s="77" t="s">
        <v>338</v>
      </c>
      <c r="R34" s="76">
        <v>63.850999999999999</v>
      </c>
      <c r="S34" s="76">
        <v>0.77839999999999998</v>
      </c>
      <c r="T34" s="76">
        <v>0.94</v>
      </c>
      <c r="U34" s="76"/>
      <c r="V34" s="76">
        <v>70</v>
      </c>
      <c r="W34" s="76"/>
    </row>
    <row r="35" spans="2:23">
      <c r="B35" s="76">
        <v>200</v>
      </c>
      <c r="C35" s="76">
        <v>3800</v>
      </c>
      <c r="D35" s="76">
        <v>0.13500000000000001</v>
      </c>
      <c r="E35" s="76">
        <v>0.94</v>
      </c>
      <c r="F35" s="76">
        <v>31</v>
      </c>
      <c r="G35" s="76" t="s">
        <v>140</v>
      </c>
      <c r="H35" s="76" t="s">
        <v>121</v>
      </c>
      <c r="I35" s="76">
        <v>0</v>
      </c>
      <c r="J35" s="76">
        <v>0</v>
      </c>
      <c r="K35" s="76">
        <v>37</v>
      </c>
      <c r="L35" s="76">
        <v>365</v>
      </c>
      <c r="M35" s="77" t="s">
        <v>340</v>
      </c>
      <c r="R35" s="76">
        <v>365</v>
      </c>
      <c r="S35" s="76">
        <v>37</v>
      </c>
      <c r="T35" s="76">
        <v>0.94</v>
      </c>
      <c r="U35" s="76"/>
      <c r="V35" s="76">
        <v>200</v>
      </c>
      <c r="W35" s="76"/>
    </row>
    <row r="36" spans="2:23" ht="15">
      <c r="B36" s="76">
        <v>200</v>
      </c>
      <c r="C36" s="76">
        <v>3800</v>
      </c>
      <c r="D36" s="76">
        <v>0.41</v>
      </c>
      <c r="E36" s="76"/>
      <c r="F36" s="76">
        <v>31</v>
      </c>
      <c r="G36" s="76" t="s">
        <v>140</v>
      </c>
      <c r="H36" s="76" t="s">
        <v>121</v>
      </c>
      <c r="I36" s="76">
        <v>0</v>
      </c>
      <c r="J36" s="76">
        <v>0</v>
      </c>
      <c r="K36" s="76">
        <v>13</v>
      </c>
      <c r="L36" s="76">
        <v>600</v>
      </c>
      <c r="M36" s="77" t="s">
        <v>342</v>
      </c>
      <c r="R36" s="76">
        <v>600</v>
      </c>
      <c r="S36" s="76">
        <v>13</v>
      </c>
      <c r="T36" s="76"/>
      <c r="U36" s="76"/>
      <c r="V36" s="75"/>
      <c r="W36" s="75"/>
    </row>
    <row r="37" spans="2:23" ht="15">
      <c r="B37" s="76">
        <v>74</v>
      </c>
      <c r="C37" s="75"/>
      <c r="D37" s="76">
        <v>0.35</v>
      </c>
      <c r="E37" s="76"/>
      <c r="F37" s="76">
        <v>31</v>
      </c>
      <c r="G37" s="76" t="s">
        <v>339</v>
      </c>
      <c r="H37" s="76" t="s">
        <v>121</v>
      </c>
      <c r="I37" s="76">
        <v>0</v>
      </c>
      <c r="J37" s="76">
        <v>0</v>
      </c>
      <c r="K37" s="76">
        <v>7.2</v>
      </c>
      <c r="L37" s="76">
        <v>450</v>
      </c>
      <c r="M37" s="77" t="s">
        <v>342</v>
      </c>
      <c r="R37" s="76">
        <v>450</v>
      </c>
      <c r="S37" s="76">
        <v>7.2</v>
      </c>
      <c r="T37" s="76"/>
      <c r="U37" s="76"/>
      <c r="V37" s="75"/>
      <c r="W37" s="75"/>
    </row>
    <row r="38" spans="2:23">
      <c r="B38" s="76">
        <v>200</v>
      </c>
      <c r="C38" s="76"/>
      <c r="D38" s="76">
        <v>0.3</v>
      </c>
      <c r="E38" s="76"/>
      <c r="F38" s="76"/>
      <c r="G38" s="76" t="s">
        <v>140</v>
      </c>
      <c r="H38" s="76" t="s">
        <v>59</v>
      </c>
      <c r="I38" s="76">
        <v>0</v>
      </c>
      <c r="J38" s="76">
        <v>0</v>
      </c>
      <c r="K38" s="76">
        <v>60.9</v>
      </c>
      <c r="L38" s="76">
        <v>701</v>
      </c>
      <c r="M38" s="77" t="s">
        <v>343</v>
      </c>
      <c r="R38" s="76">
        <v>701</v>
      </c>
      <c r="S38" s="76">
        <v>60.9</v>
      </c>
      <c r="T38" s="76"/>
      <c r="U38" s="76"/>
      <c r="V38" s="76">
        <v>200</v>
      </c>
      <c r="W38" s="76"/>
    </row>
    <row r="39" spans="2:23">
      <c r="B39" s="76">
        <v>200</v>
      </c>
      <c r="C39" s="76"/>
      <c r="D39" s="76">
        <v>0.3</v>
      </c>
      <c r="E39" s="76"/>
      <c r="F39" s="76"/>
      <c r="G39" s="76" t="s">
        <v>140</v>
      </c>
      <c r="H39" s="76" t="s">
        <v>59</v>
      </c>
      <c r="I39" s="76">
        <v>0</v>
      </c>
      <c r="J39" s="76">
        <v>90</v>
      </c>
      <c r="K39" s="76">
        <v>3.97</v>
      </c>
      <c r="L39" s="76">
        <v>19</v>
      </c>
      <c r="M39" s="77" t="s">
        <v>343</v>
      </c>
      <c r="R39" s="76">
        <v>19</v>
      </c>
      <c r="S39" s="76">
        <v>3.97</v>
      </c>
      <c r="T39" s="76"/>
      <c r="U39" s="76"/>
      <c r="V39" s="76">
        <v>200</v>
      </c>
      <c r="W39" s="76"/>
    </row>
    <row r="40" spans="2:23">
      <c r="B40" s="76">
        <v>200</v>
      </c>
      <c r="C40" s="76"/>
      <c r="D40" s="76">
        <v>0.3</v>
      </c>
      <c r="E40" s="76"/>
      <c r="F40" s="76"/>
      <c r="G40" s="76" t="s">
        <v>140</v>
      </c>
      <c r="H40" s="76" t="s">
        <v>59</v>
      </c>
      <c r="I40" s="76">
        <v>2</v>
      </c>
      <c r="J40" s="76">
        <v>90</v>
      </c>
      <c r="K40" s="76">
        <v>2.4</v>
      </c>
      <c r="L40" s="76">
        <v>5.07</v>
      </c>
      <c r="M40" s="77" t="s">
        <v>343</v>
      </c>
      <c r="N40" t="s">
        <v>344</v>
      </c>
      <c r="R40" s="76">
        <v>5.07</v>
      </c>
      <c r="S40" s="76">
        <v>2.4</v>
      </c>
      <c r="T40" s="76"/>
      <c r="U40" s="76"/>
      <c r="V40" s="76">
        <v>200</v>
      </c>
      <c r="W40" s="76"/>
    </row>
    <row r="41" spans="2:23">
      <c r="B41" s="76">
        <v>200</v>
      </c>
      <c r="C41" s="76"/>
      <c r="D41" s="76">
        <v>0.21299999999999999</v>
      </c>
      <c r="E41" s="76"/>
      <c r="F41" s="76">
        <v>57</v>
      </c>
      <c r="G41" s="76" t="s">
        <v>140</v>
      </c>
      <c r="H41" s="76" t="s">
        <v>59</v>
      </c>
      <c r="I41" s="76">
        <v>0</v>
      </c>
      <c r="J41" s="76">
        <v>0</v>
      </c>
      <c r="K41" s="76">
        <v>47.56</v>
      </c>
      <c r="L41" s="76">
        <v>672.5</v>
      </c>
      <c r="M41" s="77" t="s">
        <v>345</v>
      </c>
      <c r="R41" s="76">
        <v>672.5</v>
      </c>
      <c r="S41" s="76">
        <v>47.56</v>
      </c>
      <c r="T41" s="76"/>
      <c r="U41" s="76">
        <v>57</v>
      </c>
      <c r="V41" s="76">
        <v>200</v>
      </c>
      <c r="W41" s="76"/>
    </row>
    <row r="42" spans="2:23">
      <c r="B42" s="76"/>
      <c r="C42" s="76"/>
      <c r="D42" s="76">
        <v>0.248</v>
      </c>
      <c r="E42" s="76"/>
      <c r="F42" s="76">
        <v>57</v>
      </c>
      <c r="G42" s="76" t="s">
        <v>140</v>
      </c>
      <c r="H42" s="76" t="s">
        <v>59</v>
      </c>
      <c r="I42" s="76">
        <v>0</v>
      </c>
      <c r="J42" s="76">
        <v>0</v>
      </c>
      <c r="K42" s="76">
        <v>57.09</v>
      </c>
      <c r="L42" s="76">
        <v>654</v>
      </c>
      <c r="M42" s="77" t="s">
        <v>345</v>
      </c>
      <c r="R42" s="76">
        <v>654</v>
      </c>
      <c r="S42" s="76">
        <v>57.09</v>
      </c>
      <c r="T42" s="76"/>
      <c r="U42" s="76">
        <v>57</v>
      </c>
      <c r="V42" s="76"/>
      <c r="W42" s="76"/>
    </row>
    <row r="43" spans="2:23">
      <c r="B43" s="76"/>
      <c r="C43" s="76"/>
      <c r="D43" s="76">
        <v>7.1999999999999995E-2</v>
      </c>
      <c r="E43" s="76"/>
      <c r="F43" s="76">
        <v>57</v>
      </c>
      <c r="G43" s="76" t="s">
        <v>140</v>
      </c>
      <c r="H43" s="76" t="s">
        <v>59</v>
      </c>
      <c r="I43" s="76">
        <v>0</v>
      </c>
      <c r="J43" s="76">
        <v>0</v>
      </c>
      <c r="K43" s="76">
        <v>31.65</v>
      </c>
      <c r="L43" s="76">
        <v>365</v>
      </c>
      <c r="M43" s="77" t="s">
        <v>345</v>
      </c>
      <c r="R43" s="76">
        <v>365</v>
      </c>
      <c r="S43" s="76">
        <v>31.65</v>
      </c>
      <c r="T43" s="76"/>
      <c r="U43" s="76">
        <v>57</v>
      </c>
      <c r="V43" s="76"/>
      <c r="W43" s="76"/>
    </row>
    <row r="44" spans="2:23">
      <c r="B44" s="76"/>
      <c r="C44" s="76"/>
      <c r="D44" s="76">
        <f>0.25*0.39</f>
        <v>9.7500000000000003E-2</v>
      </c>
      <c r="E44" s="76">
        <v>0.94</v>
      </c>
      <c r="F44" s="76">
        <v>54</v>
      </c>
      <c r="G44" s="76" t="s">
        <v>339</v>
      </c>
      <c r="H44" s="76" t="s">
        <v>121</v>
      </c>
      <c r="I44" s="76">
        <v>0</v>
      </c>
      <c r="J44" s="76">
        <v>0</v>
      </c>
      <c r="K44" s="76">
        <v>5.09</v>
      </c>
      <c r="L44" s="76">
        <v>143.6</v>
      </c>
      <c r="M44" s="77" t="s">
        <v>346</v>
      </c>
      <c r="R44" s="76">
        <v>143.6</v>
      </c>
      <c r="S44" s="76">
        <v>5.09</v>
      </c>
      <c r="T44" s="76">
        <v>0.94</v>
      </c>
      <c r="U44" s="76">
        <v>54</v>
      </c>
      <c r="V44" s="76"/>
      <c r="W44" s="76"/>
    </row>
    <row r="45" spans="2:23">
      <c r="B45" s="76"/>
      <c r="C45" s="76"/>
      <c r="D45" s="76">
        <f>0.25*0.39</f>
        <v>9.7500000000000003E-2</v>
      </c>
      <c r="E45" s="76">
        <v>0.94</v>
      </c>
      <c r="F45" s="76">
        <v>54</v>
      </c>
      <c r="G45" s="76" t="s">
        <v>339</v>
      </c>
      <c r="H45" s="76" t="s">
        <v>121</v>
      </c>
      <c r="I45" s="76">
        <v>0</v>
      </c>
      <c r="J45" s="76">
        <v>45</v>
      </c>
      <c r="K45" s="76">
        <v>1.02</v>
      </c>
      <c r="L45" s="76">
        <v>24.8</v>
      </c>
      <c r="M45" s="77" t="s">
        <v>346</v>
      </c>
      <c r="R45" s="76">
        <v>24.8</v>
      </c>
      <c r="S45" s="76">
        <v>1.02</v>
      </c>
      <c r="T45" s="76">
        <v>0.94</v>
      </c>
      <c r="U45" s="76">
        <v>54</v>
      </c>
      <c r="V45" s="76"/>
      <c r="W45" s="76"/>
    </row>
    <row r="46" spans="2:23">
      <c r="B46" s="76"/>
      <c r="C46" s="76"/>
      <c r="D46" s="76">
        <f>0.25*0.39</f>
        <v>9.7500000000000003E-2</v>
      </c>
      <c r="E46" s="76">
        <v>0.94</v>
      </c>
      <c r="F46" s="76">
        <v>54</v>
      </c>
      <c r="G46" s="76" t="s">
        <v>339</v>
      </c>
      <c r="H46" s="76" t="s">
        <v>121</v>
      </c>
      <c r="I46" s="76">
        <v>0</v>
      </c>
      <c r="J46" s="76">
        <v>90</v>
      </c>
      <c r="K46" s="76">
        <v>0.57999999999999996</v>
      </c>
      <c r="L46" s="76">
        <v>18.3</v>
      </c>
      <c r="M46" s="77" t="s">
        <v>346</v>
      </c>
      <c r="R46" s="76">
        <v>18.3</v>
      </c>
      <c r="S46" s="76">
        <v>0.57999999999999996</v>
      </c>
      <c r="T46" s="76">
        <v>0.94</v>
      </c>
      <c r="U46" s="76">
        <v>54</v>
      </c>
      <c r="V46" s="76"/>
      <c r="W46" s="76"/>
    </row>
    <row r="47" spans="2:23">
      <c r="B47" s="76"/>
      <c r="C47" s="76"/>
      <c r="D47" s="76">
        <f>0.5*0.39</f>
        <v>0.19500000000000001</v>
      </c>
      <c r="E47" s="76">
        <v>0.94</v>
      </c>
      <c r="F47" s="76">
        <v>54</v>
      </c>
      <c r="G47" s="76" t="s">
        <v>339</v>
      </c>
      <c r="H47" s="76" t="s">
        <v>121</v>
      </c>
      <c r="I47" s="76">
        <v>0</v>
      </c>
      <c r="J47" s="76">
        <v>0</v>
      </c>
      <c r="K47" s="76">
        <v>8.92</v>
      </c>
      <c r="L47" s="76">
        <v>283.5</v>
      </c>
      <c r="M47" s="77" t="s">
        <v>346</v>
      </c>
      <c r="R47" s="76">
        <v>283.5</v>
      </c>
      <c r="S47" s="76">
        <v>8.92</v>
      </c>
      <c r="T47" s="76">
        <v>0.94</v>
      </c>
      <c r="U47" s="76">
        <v>54</v>
      </c>
      <c r="V47" s="76"/>
      <c r="W47" s="76"/>
    </row>
    <row r="48" spans="2:23">
      <c r="B48" s="76"/>
      <c r="C48" s="76"/>
      <c r="D48" s="76">
        <f>0.5*0.39</f>
        <v>0.19500000000000001</v>
      </c>
      <c r="E48" s="76">
        <v>0.94</v>
      </c>
      <c r="F48" s="76">
        <v>54</v>
      </c>
      <c r="G48" s="76" t="s">
        <v>339</v>
      </c>
      <c r="H48" s="76" t="s">
        <v>121</v>
      </c>
      <c r="I48" s="76">
        <v>0</v>
      </c>
      <c r="J48" s="76">
        <v>45</v>
      </c>
      <c r="K48" s="76">
        <v>0.79</v>
      </c>
      <c r="L48" s="76">
        <v>23.4</v>
      </c>
      <c r="M48" s="77" t="s">
        <v>346</v>
      </c>
      <c r="R48" s="76">
        <v>23.4</v>
      </c>
      <c r="S48" s="76">
        <v>0.79</v>
      </c>
      <c r="T48" s="76">
        <v>0.94</v>
      </c>
      <c r="U48" s="76">
        <v>54</v>
      </c>
      <c r="V48" s="76"/>
      <c r="W48" s="76"/>
    </row>
    <row r="49" spans="2:27">
      <c r="B49" s="76"/>
      <c r="C49" s="76"/>
      <c r="D49" s="76">
        <f>0.5*0.39</f>
        <v>0.19500000000000001</v>
      </c>
      <c r="E49" s="76">
        <v>0.94</v>
      </c>
      <c r="F49" s="76">
        <v>54</v>
      </c>
      <c r="G49" s="76" t="s">
        <v>339</v>
      </c>
      <c r="H49" s="76" t="s">
        <v>121</v>
      </c>
      <c r="I49" s="76">
        <v>0</v>
      </c>
      <c r="J49" s="76">
        <v>90</v>
      </c>
      <c r="K49" s="76">
        <v>1.61</v>
      </c>
      <c r="L49" s="76">
        <v>18.399999999999999</v>
      </c>
      <c r="M49" s="77" t="s">
        <v>346</v>
      </c>
      <c r="R49" s="76">
        <v>18.399999999999999</v>
      </c>
      <c r="S49" s="76">
        <v>1.61</v>
      </c>
      <c r="T49" s="76">
        <v>0.94</v>
      </c>
      <c r="U49" s="76">
        <v>54</v>
      </c>
      <c r="V49" s="76"/>
      <c r="W49" s="76"/>
    </row>
    <row r="50" spans="2:27">
      <c r="B50" s="76"/>
      <c r="C50" s="76"/>
      <c r="D50" s="76">
        <v>0.11</v>
      </c>
      <c r="E50" s="76">
        <v>0.54</v>
      </c>
      <c r="F50" s="76">
        <v>61</v>
      </c>
      <c r="G50" s="76" t="s">
        <v>140</v>
      </c>
      <c r="H50" s="76" t="s">
        <v>121</v>
      </c>
      <c r="I50" s="76">
        <v>0</v>
      </c>
      <c r="J50" s="76">
        <v>0</v>
      </c>
      <c r="K50" s="76">
        <v>7.73</v>
      </c>
      <c r="L50" s="76">
        <v>216</v>
      </c>
      <c r="M50" s="77" t="s">
        <v>132</v>
      </c>
      <c r="R50" s="76">
        <v>7.73</v>
      </c>
      <c r="S50" s="76">
        <v>216</v>
      </c>
      <c r="T50" s="76">
        <v>0.54</v>
      </c>
      <c r="U50" s="76">
        <v>61</v>
      </c>
      <c r="V50" s="76"/>
      <c r="W50" s="76"/>
    </row>
    <row r="51" spans="2:27">
      <c r="B51" s="76"/>
      <c r="C51" s="76"/>
      <c r="D51" s="76">
        <v>0.1</v>
      </c>
      <c r="E51" s="76">
        <v>0.54</v>
      </c>
      <c r="F51" s="76">
        <v>61</v>
      </c>
      <c r="G51" s="76" t="s">
        <v>60</v>
      </c>
      <c r="H51" s="76" t="s">
        <v>121</v>
      </c>
      <c r="I51" s="76">
        <v>0</v>
      </c>
      <c r="J51" s="76">
        <v>0</v>
      </c>
      <c r="K51" s="76">
        <v>4.37</v>
      </c>
      <c r="L51" s="76">
        <v>164</v>
      </c>
      <c r="M51" s="77" t="s">
        <v>132</v>
      </c>
      <c r="R51" s="76">
        <v>4.37</v>
      </c>
      <c r="S51" s="76">
        <v>164</v>
      </c>
      <c r="T51" s="76">
        <v>0.54</v>
      </c>
      <c r="U51" s="76">
        <v>61</v>
      </c>
      <c r="V51" s="76"/>
      <c r="W51" s="76"/>
    </row>
    <row r="52" spans="2:27">
      <c r="B52" s="76"/>
      <c r="C52" s="76"/>
      <c r="D52" s="76">
        <v>0.1</v>
      </c>
      <c r="E52" s="76">
        <v>0.54</v>
      </c>
      <c r="F52" s="76">
        <v>61</v>
      </c>
      <c r="G52" s="76" t="s">
        <v>339</v>
      </c>
      <c r="H52" s="76" t="s">
        <v>121</v>
      </c>
      <c r="I52" s="76">
        <v>0</v>
      </c>
      <c r="J52" s="76">
        <v>0</v>
      </c>
      <c r="K52" s="76">
        <v>3.75</v>
      </c>
      <c r="L52" s="76">
        <v>206</v>
      </c>
      <c r="M52" s="77" t="s">
        <v>132</v>
      </c>
      <c r="R52" s="76">
        <v>3.75</v>
      </c>
      <c r="S52" s="76">
        <v>206</v>
      </c>
      <c r="T52" s="76">
        <v>0.54</v>
      </c>
      <c r="U52" s="76">
        <v>61</v>
      </c>
      <c r="V52" s="76"/>
      <c r="W52" s="76"/>
    </row>
    <row r="53" spans="2:2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9"/>
    </row>
    <row r="54" spans="2:2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9"/>
    </row>
    <row r="55" spans="2:27" ht="28.5">
      <c r="B55" s="126" t="s">
        <v>454</v>
      </c>
      <c r="C55" s="126" t="s">
        <v>455</v>
      </c>
      <c r="D55" s="125"/>
      <c r="E55" s="126" t="s">
        <v>456</v>
      </c>
      <c r="F55" s="126" t="s">
        <v>457</v>
      </c>
      <c r="G55" s="125"/>
      <c r="H55" s="125"/>
      <c r="I55" s="125" t="s">
        <v>138</v>
      </c>
      <c r="J55" s="126" t="s">
        <v>348</v>
      </c>
      <c r="K55" s="126" t="s">
        <v>458</v>
      </c>
      <c r="L55" s="126" t="s">
        <v>459</v>
      </c>
      <c r="M55" s="126" t="s">
        <v>356</v>
      </c>
      <c r="R55" s="187" t="s">
        <v>447</v>
      </c>
      <c r="S55" s="187" t="s">
        <v>449</v>
      </c>
      <c r="T55" s="129" t="s">
        <v>451</v>
      </c>
      <c r="U55" s="129" t="s">
        <v>452</v>
      </c>
      <c r="V55" s="129" t="s">
        <v>453</v>
      </c>
      <c r="W55" s="187" t="s">
        <v>448</v>
      </c>
      <c r="X55" s="187" t="s">
        <v>449</v>
      </c>
      <c r="Y55" s="129" t="s">
        <v>451</v>
      </c>
      <c r="Z55" s="129" t="s">
        <v>452</v>
      </c>
      <c r="AA55" s="129" t="s">
        <v>453</v>
      </c>
    </row>
    <row r="56" spans="2:27" ht="15">
      <c r="B56" s="75">
        <v>294</v>
      </c>
      <c r="C56" s="75">
        <v>5880</v>
      </c>
      <c r="D56" s="75">
        <v>6.6000000000000003E-2</v>
      </c>
      <c r="E56" s="75">
        <v>3.25</v>
      </c>
      <c r="F56" s="75">
        <v>42.6</v>
      </c>
      <c r="G56" s="76">
        <v>0.27</v>
      </c>
      <c r="H56" s="148">
        <v>0.35</v>
      </c>
      <c r="I56" s="76">
        <v>0</v>
      </c>
      <c r="J56" s="75">
        <v>0</v>
      </c>
      <c r="K56" s="75">
        <v>19.5</v>
      </c>
      <c r="L56" s="75">
        <v>185.2</v>
      </c>
      <c r="M56" s="198" t="s">
        <v>434</v>
      </c>
      <c r="R56">
        <f>B56*D56+E56*(1-D56)</f>
        <v>22.439499999999999</v>
      </c>
      <c r="S56">
        <f>SQRT((K56-R56)^2)</f>
        <v>2.9394999999999989</v>
      </c>
      <c r="T56">
        <f>((R56-$K$106)^2)</f>
        <v>49.563092491235999</v>
      </c>
      <c r="U56">
        <f>(K56-$K$106)^2</f>
        <v>16.814969567236005</v>
      </c>
      <c r="V56">
        <f>SUM(U56:U105)/SUM(T56:T105)</f>
        <v>0.73778755450969857</v>
      </c>
      <c r="W56">
        <f>1749*(D56+(1-D56)*(E56/B56))</f>
        <v>133.49212755102042</v>
      </c>
      <c r="X56">
        <f>SQRT((W56-L56)^2)</f>
        <v>51.707872448979572</v>
      </c>
      <c r="Y56" s="76">
        <f>((W56-$L$106)^2)</f>
        <v>6404.6922883175921</v>
      </c>
      <c r="Z56" s="75">
        <f>(L56-$L$106)^2</f>
        <v>802.10447230362104</v>
      </c>
      <c r="AA56">
        <f>SUM(Z56:Z105)/SUM(Y56:Y105)</f>
        <v>1.3012056434249804</v>
      </c>
    </row>
    <row r="57" spans="2:27" ht="15">
      <c r="B57" s="75">
        <v>27.4</v>
      </c>
      <c r="C57" s="75">
        <v>417</v>
      </c>
      <c r="D57" s="75">
        <v>6.0999999999999999E-2</v>
      </c>
      <c r="E57" s="75">
        <v>3.25</v>
      </c>
      <c r="F57" s="75">
        <v>42.6</v>
      </c>
      <c r="G57" s="76">
        <v>0.38</v>
      </c>
      <c r="H57" s="148">
        <v>0.35</v>
      </c>
      <c r="I57" s="76">
        <v>0</v>
      </c>
      <c r="J57" s="75">
        <v>0</v>
      </c>
      <c r="K57" s="75">
        <v>5.1100000000000003</v>
      </c>
      <c r="L57" s="75">
        <v>57.1</v>
      </c>
      <c r="M57" s="197" t="s">
        <v>434</v>
      </c>
      <c r="R57">
        <f t="shared" ref="R57:R105" si="0">B57*D57+E57*(1-D57)</f>
        <v>4.7231500000000004</v>
      </c>
      <c r="S57">
        <f t="shared" ref="S57:S105" si="1">SQRT((K57-R57)^2)</f>
        <v>0.38684999999999992</v>
      </c>
      <c r="T57">
        <f t="shared" ref="T57:T105" si="2">((R57-$K$106)^2)</f>
        <v>113.98218594753597</v>
      </c>
      <c r="U57">
        <f t="shared" ref="U57:U105" si="3">(K57-$K$106)^2</f>
        <v>105.87162888723596</v>
      </c>
      <c r="Y57" s="76"/>
      <c r="Z57" s="75"/>
      <c r="AA57">
        <f>1/AA56</f>
        <v>0.76851803176002287</v>
      </c>
    </row>
    <row r="58" spans="2:27" ht="15">
      <c r="B58" s="75">
        <v>230</v>
      </c>
      <c r="C58" s="75">
        <v>3530</v>
      </c>
      <c r="D58" s="75">
        <v>0.06</v>
      </c>
      <c r="E58" s="75">
        <v>2.8</v>
      </c>
      <c r="F58" s="75">
        <v>50</v>
      </c>
      <c r="G58" s="76">
        <v>0.27</v>
      </c>
      <c r="H58" s="76">
        <v>0.39</v>
      </c>
      <c r="I58" s="76">
        <v>0</v>
      </c>
      <c r="J58" s="75">
        <v>0</v>
      </c>
      <c r="K58" s="75">
        <v>14</v>
      </c>
      <c r="L58" s="75">
        <v>140</v>
      </c>
      <c r="M58" s="198" t="s">
        <v>435</v>
      </c>
      <c r="R58">
        <f t="shared" si="0"/>
        <v>16.431999999999999</v>
      </c>
      <c r="S58">
        <f t="shared" si="1"/>
        <v>2.4319999999999986</v>
      </c>
      <c r="T58">
        <f t="shared" si="2"/>
        <v>1.0662751512359989</v>
      </c>
      <c r="U58">
        <f t="shared" si="3"/>
        <v>1.9583035672359976</v>
      </c>
      <c r="W58">
        <f t="shared" ref="W58:W103" si="4">2110*(D58+(1-D58)*(E58/B58))</f>
        <v>150.7457391304348</v>
      </c>
      <c r="X58">
        <f t="shared" ref="X58:X105" si="5">SQRT((W58-L58)^2)</f>
        <v>10.745739130434799</v>
      </c>
      <c r="Y58" s="76">
        <f t="shared" ref="Y58:Y105" si="6">((W58-$L$106)^2)</f>
        <v>3940.7897470655448</v>
      </c>
      <c r="Z58" s="75">
        <f t="shared" ref="Z58:Z105" si="7">(L58-$L$106)^2</f>
        <v>5405.4034600587174</v>
      </c>
    </row>
    <row r="59" spans="2:27" ht="15">
      <c r="B59" s="75">
        <v>230</v>
      </c>
      <c r="C59" s="75">
        <v>3530</v>
      </c>
      <c r="D59" s="75">
        <v>0.18</v>
      </c>
      <c r="E59" s="75">
        <v>2.8</v>
      </c>
      <c r="F59" s="75">
        <v>50</v>
      </c>
      <c r="G59" s="76">
        <v>0.27</v>
      </c>
      <c r="H59" s="76">
        <v>0.39</v>
      </c>
      <c r="I59" s="76">
        <v>0</v>
      </c>
      <c r="J59" s="75">
        <v>0</v>
      </c>
      <c r="K59" s="75">
        <v>35.700000000000003</v>
      </c>
      <c r="L59" s="75">
        <v>464.4</v>
      </c>
      <c r="M59" s="198" t="s">
        <v>435</v>
      </c>
      <c r="R59">
        <f t="shared" si="0"/>
        <v>43.695999999999998</v>
      </c>
      <c r="S59">
        <f t="shared" si="1"/>
        <v>7.9959999999999951</v>
      </c>
      <c r="T59">
        <f t="shared" si="2"/>
        <v>800.69791111923587</v>
      </c>
      <c r="U59">
        <f t="shared" si="3"/>
        <v>412.11460396723606</v>
      </c>
      <c r="W59">
        <f t="shared" si="4"/>
        <v>400.8633043478261</v>
      </c>
      <c r="X59">
        <f t="shared" si="5"/>
        <v>63.536695652173876</v>
      </c>
      <c r="Y59" s="76">
        <f t="shared" si="6"/>
        <v>35096.970772812427</v>
      </c>
      <c r="Z59" s="75">
        <f t="shared" si="7"/>
        <v>62940.047362099562</v>
      </c>
    </row>
    <row r="60" spans="2:27" ht="15">
      <c r="B60" s="75">
        <v>239</v>
      </c>
      <c r="C60" s="75">
        <v>3965</v>
      </c>
      <c r="D60" s="75">
        <v>0.34</v>
      </c>
      <c r="E60" s="75">
        <v>3</v>
      </c>
      <c r="F60" s="75">
        <v>28</v>
      </c>
      <c r="G60" s="76">
        <v>0.27</v>
      </c>
      <c r="H60" s="148">
        <v>0.35</v>
      </c>
      <c r="I60" s="76">
        <v>0</v>
      </c>
      <c r="J60" s="76">
        <v>0</v>
      </c>
      <c r="K60" s="76">
        <v>23.8</v>
      </c>
      <c r="L60" s="76">
        <v>91</v>
      </c>
      <c r="M60" s="75" t="s">
        <v>52</v>
      </c>
      <c r="N60" s="129"/>
      <c r="R60">
        <f t="shared" si="0"/>
        <v>83.240000000000009</v>
      </c>
      <c r="S60">
        <f t="shared" si="1"/>
        <v>59.440000000000012</v>
      </c>
      <c r="T60">
        <f t="shared" si="2"/>
        <v>4602.3478224472374</v>
      </c>
      <c r="U60">
        <f t="shared" si="3"/>
        <v>70.570181167236029</v>
      </c>
      <c r="W60">
        <f>1749*(D60+(1-D60)*(E60/B60))</f>
        <v>609.14962343096238</v>
      </c>
      <c r="X60">
        <f t="shared" si="5"/>
        <v>518.14962343096238</v>
      </c>
      <c r="Y60" s="76">
        <f t="shared" si="6"/>
        <v>156521.65241972409</v>
      </c>
      <c r="Z60" s="75">
        <f t="shared" si="7"/>
        <v>15011.505460058712</v>
      </c>
    </row>
    <row r="61" spans="2:27" ht="15">
      <c r="B61" s="75">
        <v>79.8</v>
      </c>
      <c r="C61" s="75">
        <v>3620</v>
      </c>
      <c r="D61" s="75">
        <v>0.04</v>
      </c>
      <c r="E61" s="75">
        <v>0.94</v>
      </c>
      <c r="F61" s="76">
        <v>31</v>
      </c>
      <c r="G61" s="76">
        <v>0.36</v>
      </c>
      <c r="H61" s="76">
        <v>0.39</v>
      </c>
      <c r="I61" s="76">
        <v>0</v>
      </c>
      <c r="J61" s="76">
        <v>0</v>
      </c>
      <c r="K61" s="124">
        <v>1.7669999999999999</v>
      </c>
      <c r="L61" s="75">
        <v>31</v>
      </c>
      <c r="M61" s="117" t="s">
        <v>437</v>
      </c>
      <c r="O61" s="114" t="s">
        <v>117</v>
      </c>
      <c r="P61" s="114" t="s">
        <v>405</v>
      </c>
      <c r="R61">
        <f t="shared" si="0"/>
        <v>4.0944000000000003</v>
      </c>
      <c r="S61">
        <f t="shared" si="1"/>
        <v>2.3274000000000004</v>
      </c>
      <c r="T61">
        <f t="shared" si="2"/>
        <v>127.80288934003597</v>
      </c>
      <c r="U61">
        <f t="shared" si="3"/>
        <v>185.84216617123599</v>
      </c>
      <c r="W61">
        <f>891*(D61+(1-D61)*(E61/B61))</f>
        <v>45.715669172932337</v>
      </c>
      <c r="X61">
        <f t="shared" si="5"/>
        <v>14.715669172932337</v>
      </c>
      <c r="Y61" s="76">
        <f t="shared" si="6"/>
        <v>28158.779736521075</v>
      </c>
      <c r="Z61" s="75">
        <f t="shared" si="7"/>
        <v>33314.079337609728</v>
      </c>
    </row>
    <row r="62" spans="2:27" ht="15">
      <c r="B62" s="75">
        <v>79.8</v>
      </c>
      <c r="C62" s="75">
        <v>3620</v>
      </c>
      <c r="D62" s="75">
        <v>0.08</v>
      </c>
      <c r="E62" s="75">
        <v>0.94</v>
      </c>
      <c r="F62" s="76">
        <v>31</v>
      </c>
      <c r="G62" s="76">
        <v>0.36</v>
      </c>
      <c r="H62" s="76">
        <v>0.39</v>
      </c>
      <c r="I62" s="76">
        <v>0</v>
      </c>
      <c r="J62" s="76">
        <v>0</v>
      </c>
      <c r="K62" s="77">
        <v>6.92</v>
      </c>
      <c r="L62" s="75">
        <v>60</v>
      </c>
      <c r="M62" s="117" t="s">
        <v>437</v>
      </c>
      <c r="O62" s="76" t="s">
        <v>140</v>
      </c>
      <c r="P62" s="76">
        <v>0.27</v>
      </c>
      <c r="R62">
        <f t="shared" si="0"/>
        <v>7.2488000000000001</v>
      </c>
      <c r="S62">
        <f t="shared" si="1"/>
        <v>0.3288000000000002</v>
      </c>
      <c r="T62">
        <f t="shared" si="2"/>
        <v>66.432182552835968</v>
      </c>
      <c r="U62">
        <f t="shared" si="3"/>
        <v>71.900122607235986</v>
      </c>
      <c r="W62">
        <f t="shared" ref="W62:W63" si="8">891*(D62+(1-D62)*(E62/B62))</f>
        <v>80.935849624060154</v>
      </c>
      <c r="X62">
        <f t="shared" si="5"/>
        <v>20.935849624060154</v>
      </c>
      <c r="Y62" s="76">
        <f t="shared" si="6"/>
        <v>17578.941156465549</v>
      </c>
      <c r="Z62" s="75">
        <f t="shared" si="7"/>
        <v>23568.835296793401</v>
      </c>
    </row>
    <row r="63" spans="2:27" ht="15">
      <c r="B63" s="75">
        <v>79.8</v>
      </c>
      <c r="C63" s="75">
        <v>3620</v>
      </c>
      <c r="D63" s="75">
        <v>0.1</v>
      </c>
      <c r="E63" s="75">
        <v>0.94</v>
      </c>
      <c r="F63" s="76">
        <v>31</v>
      </c>
      <c r="G63" s="76">
        <v>0.36</v>
      </c>
      <c r="H63" s="76">
        <v>0.39</v>
      </c>
      <c r="I63" s="76">
        <v>0</v>
      </c>
      <c r="J63" s="76">
        <v>0</v>
      </c>
      <c r="K63" s="124">
        <v>9.0012000000000008</v>
      </c>
      <c r="L63" s="75">
        <v>84</v>
      </c>
      <c r="M63" s="117" t="s">
        <v>437</v>
      </c>
      <c r="O63" s="76" t="s">
        <v>60</v>
      </c>
      <c r="P63" s="76">
        <v>0.36</v>
      </c>
      <c r="R63">
        <f t="shared" si="0"/>
        <v>8.8260000000000005</v>
      </c>
      <c r="S63">
        <f t="shared" si="1"/>
        <v>0.17520000000000024</v>
      </c>
      <c r="T63">
        <f t="shared" si="2"/>
        <v>43.209508679235981</v>
      </c>
      <c r="U63">
        <f t="shared" si="3"/>
        <v>40.936886461635979</v>
      </c>
      <c r="W63">
        <f t="shared" si="8"/>
        <v>98.545939849624062</v>
      </c>
      <c r="X63">
        <f t="shared" si="5"/>
        <v>14.545939849624062</v>
      </c>
      <c r="Y63" s="76">
        <f t="shared" si="6"/>
        <v>13219.367699695291</v>
      </c>
      <c r="Z63" s="75">
        <f t="shared" si="7"/>
        <v>16775.805745772996</v>
      </c>
    </row>
    <row r="64" spans="2:27" ht="15">
      <c r="B64" s="75">
        <v>240</v>
      </c>
      <c r="C64" s="75">
        <v>4100</v>
      </c>
      <c r="D64" s="75">
        <v>8.8999999999999996E-2</v>
      </c>
      <c r="E64" s="75">
        <v>3.25</v>
      </c>
      <c r="F64" s="75">
        <v>42.6</v>
      </c>
      <c r="G64" s="76">
        <v>0.27</v>
      </c>
      <c r="H64" s="148">
        <v>0.35</v>
      </c>
      <c r="I64" s="76">
        <v>0</v>
      </c>
      <c r="J64" s="76">
        <v>0</v>
      </c>
      <c r="K64" s="76">
        <v>20.6</v>
      </c>
      <c r="L64" s="75">
        <v>256</v>
      </c>
      <c r="M64" s="77" t="s">
        <v>150</v>
      </c>
      <c r="O64" s="76" t="s">
        <v>148</v>
      </c>
      <c r="P64" s="76">
        <v>0.38</v>
      </c>
      <c r="R64">
        <f t="shared" si="0"/>
        <v>24.32075</v>
      </c>
      <c r="S64">
        <f t="shared" si="1"/>
        <v>3.7207499999999989</v>
      </c>
      <c r="T64">
        <f t="shared" si="2"/>
        <v>79.590592878736018</v>
      </c>
      <c r="U64">
        <f t="shared" si="3"/>
        <v>27.046302767236025</v>
      </c>
      <c r="W64">
        <f>1749*(D64+(1-D64)*(E64/B64))</f>
        <v>177.23746562499997</v>
      </c>
      <c r="X64">
        <f t="shared" si="5"/>
        <v>78.76253437500003</v>
      </c>
      <c r="Y64" s="76">
        <f t="shared" si="6"/>
        <v>1316.5274480762955</v>
      </c>
      <c r="Z64" s="75">
        <f t="shared" si="7"/>
        <v>1804.4272967934241</v>
      </c>
    </row>
    <row r="65" spans="2:26" ht="15">
      <c r="B65" s="75">
        <v>75</v>
      </c>
      <c r="C65" s="75">
        <v>3400</v>
      </c>
      <c r="D65" s="75">
        <v>8.5999999999999993E-2</v>
      </c>
      <c r="E65" s="75">
        <v>3.26</v>
      </c>
      <c r="F65" s="75">
        <v>34</v>
      </c>
      <c r="G65" s="76">
        <v>0.36</v>
      </c>
      <c r="H65" s="76">
        <v>0.35</v>
      </c>
      <c r="I65" s="75">
        <v>0</v>
      </c>
      <c r="J65" s="75">
        <v>0</v>
      </c>
      <c r="K65" s="75">
        <v>9.34</v>
      </c>
      <c r="L65" s="75">
        <v>203</v>
      </c>
      <c r="M65" s="199" t="s">
        <v>439</v>
      </c>
      <c r="O65" s="76" t="s">
        <v>306</v>
      </c>
      <c r="P65" s="76">
        <v>0.36</v>
      </c>
      <c r="R65">
        <f t="shared" si="0"/>
        <v>9.4296399999999991</v>
      </c>
      <c r="S65">
        <f t="shared" si="1"/>
        <v>8.9639999999999276E-2</v>
      </c>
      <c r="T65">
        <f t="shared" si="2"/>
        <v>35.637962820516002</v>
      </c>
      <c r="U65">
        <f t="shared" si="3"/>
        <v>36.71625564723599</v>
      </c>
      <c r="W65" s="187"/>
      <c r="Y65" s="76"/>
      <c r="Z65" s="75"/>
    </row>
    <row r="66" spans="2:26" ht="15">
      <c r="B66" s="75">
        <v>75</v>
      </c>
      <c r="C66" s="75">
        <v>3400</v>
      </c>
      <c r="D66" s="75">
        <v>8.5999999999999993E-2</v>
      </c>
      <c r="E66" s="75">
        <v>3.26</v>
      </c>
      <c r="F66" s="75">
        <v>34</v>
      </c>
      <c r="G66" s="76">
        <v>0.36</v>
      </c>
      <c r="H66" s="148">
        <v>0.35</v>
      </c>
      <c r="I66" s="75">
        <v>0</v>
      </c>
      <c r="J66" s="75">
        <v>90</v>
      </c>
      <c r="K66" s="75">
        <v>1.53</v>
      </c>
      <c r="L66" s="116" t="s">
        <v>341</v>
      </c>
      <c r="M66" s="199" t="s">
        <v>439</v>
      </c>
      <c r="O66" s="76" t="s">
        <v>120</v>
      </c>
      <c r="P66" s="76">
        <v>0.39</v>
      </c>
      <c r="R66" s="185">
        <f>1/((1-D66)/E66+D66/B66)</f>
        <v>3.5522115531576466</v>
      </c>
      <c r="S66">
        <f t="shared" si="1"/>
        <v>2.0222115531576463</v>
      </c>
      <c r="T66">
        <f t="shared" si="2"/>
        <v>140.35573192876959</v>
      </c>
      <c r="U66">
        <f t="shared" si="3"/>
        <v>192.360089927236</v>
      </c>
      <c r="W66" s="187"/>
      <c r="Y66" s="76"/>
      <c r="Z66" s="75"/>
    </row>
    <row r="67" spans="2:26" ht="15">
      <c r="B67" s="75">
        <v>190</v>
      </c>
      <c r="C67" s="76" t="s">
        <v>308</v>
      </c>
      <c r="D67" s="75">
        <v>3.7499999999999999E-2</v>
      </c>
      <c r="E67" s="76">
        <v>1.7</v>
      </c>
      <c r="F67" s="76">
        <v>51</v>
      </c>
      <c r="G67" s="76">
        <v>0.27</v>
      </c>
      <c r="H67" s="76">
        <v>0.39</v>
      </c>
      <c r="I67" s="75">
        <v>0</v>
      </c>
      <c r="J67" s="76">
        <v>0</v>
      </c>
      <c r="K67" s="76">
        <v>7.2329999999999997</v>
      </c>
      <c r="L67" s="75">
        <v>67.599999999999994</v>
      </c>
      <c r="M67" s="117" t="s">
        <v>426</v>
      </c>
      <c r="O67" s="123" t="s">
        <v>119</v>
      </c>
      <c r="P67" s="76">
        <v>0.21</v>
      </c>
      <c r="R67">
        <f t="shared" si="0"/>
        <v>8.7612500000000004</v>
      </c>
      <c r="S67">
        <f t="shared" si="1"/>
        <v>1.5282500000000008</v>
      </c>
      <c r="T67">
        <f t="shared" si="2"/>
        <v>44.064955764735984</v>
      </c>
      <c r="U67">
        <f t="shared" si="3"/>
        <v>66.689990963235999</v>
      </c>
      <c r="W67">
        <f t="shared" si="4"/>
        <v>97.295986842105265</v>
      </c>
      <c r="X67">
        <f t="shared" si="5"/>
        <v>29.69598684210527</v>
      </c>
      <c r="Y67" s="76">
        <f t="shared" si="6"/>
        <v>13508.358049072312</v>
      </c>
      <c r="Z67" s="75">
        <f t="shared" si="7"/>
        <v>21293.069272303608</v>
      </c>
    </row>
    <row r="68" spans="2:26" ht="15">
      <c r="B68" s="75">
        <v>190</v>
      </c>
      <c r="C68" s="76">
        <v>3800</v>
      </c>
      <c r="D68" s="75">
        <v>7.4999999999999997E-2</v>
      </c>
      <c r="E68" s="76">
        <v>1.7</v>
      </c>
      <c r="F68" s="76">
        <v>51</v>
      </c>
      <c r="G68" s="76">
        <v>0.27</v>
      </c>
      <c r="H68" s="76">
        <v>0.39</v>
      </c>
      <c r="I68" s="75">
        <v>0</v>
      </c>
      <c r="J68" s="76">
        <v>0</v>
      </c>
      <c r="K68" s="76">
        <v>15.204000000000001</v>
      </c>
      <c r="L68" s="75">
        <v>198</v>
      </c>
      <c r="M68" s="117" t="s">
        <v>426</v>
      </c>
      <c r="O68" s="148" t="s">
        <v>48</v>
      </c>
      <c r="P68" s="148">
        <v>0.35</v>
      </c>
      <c r="R68">
        <f t="shared" si="0"/>
        <v>15.8225</v>
      </c>
      <c r="S68">
        <f t="shared" si="1"/>
        <v>0.61849999999999916</v>
      </c>
      <c r="T68">
        <f t="shared" si="2"/>
        <v>0.17901868723600056</v>
      </c>
      <c r="U68">
        <f t="shared" si="3"/>
        <v>3.8178815235999419E-2</v>
      </c>
      <c r="W68">
        <f t="shared" si="4"/>
        <v>175.71302631578948</v>
      </c>
      <c r="X68">
        <f t="shared" si="5"/>
        <v>22.286973684210523</v>
      </c>
      <c r="Y68" s="76">
        <f t="shared" si="6"/>
        <v>1429.4768243247197</v>
      </c>
      <c r="Z68" s="75">
        <f t="shared" si="7"/>
        <v>240.91537842607076</v>
      </c>
    </row>
    <row r="69" spans="2:26" ht="15">
      <c r="B69" s="75">
        <v>190</v>
      </c>
      <c r="C69" s="76">
        <v>3800</v>
      </c>
      <c r="D69" s="75">
        <v>0.1125</v>
      </c>
      <c r="E69" s="76">
        <v>1.7</v>
      </c>
      <c r="F69" s="76">
        <v>51</v>
      </c>
      <c r="G69" s="76">
        <v>0.27</v>
      </c>
      <c r="H69" s="76">
        <v>0.39</v>
      </c>
      <c r="I69" s="75">
        <v>0</v>
      </c>
      <c r="J69" s="76">
        <v>0</v>
      </c>
      <c r="K69" s="76">
        <v>21.896000000000001</v>
      </c>
      <c r="L69" s="75">
        <v>229.8</v>
      </c>
      <c r="M69" s="117" t="s">
        <v>426</v>
      </c>
      <c r="R69">
        <f t="shared" si="0"/>
        <v>22.883749999999999</v>
      </c>
      <c r="S69">
        <f t="shared" si="1"/>
        <v>0.98774999999999835</v>
      </c>
      <c r="T69">
        <f t="shared" si="2"/>
        <v>56.015584734736002</v>
      </c>
      <c r="U69">
        <f t="shared" si="3"/>
        <v>42.205889519236024</v>
      </c>
      <c r="W69">
        <f t="shared" si="4"/>
        <v>254.13006578947369</v>
      </c>
      <c r="X69">
        <f t="shared" si="5"/>
        <v>24.330065789473679</v>
      </c>
      <c r="Y69" s="76">
        <f t="shared" si="6"/>
        <v>1649.0597592118236</v>
      </c>
      <c r="Z69" s="75">
        <f t="shared" si="7"/>
        <v>264.99122332403385</v>
      </c>
    </row>
    <row r="70" spans="2:26" ht="15">
      <c r="B70" s="75">
        <v>190</v>
      </c>
      <c r="C70" s="76">
        <v>3800</v>
      </c>
      <c r="D70" s="75">
        <v>3.7499999999999999E-2</v>
      </c>
      <c r="E70" s="76">
        <v>1.7</v>
      </c>
      <c r="F70" s="76">
        <v>51</v>
      </c>
      <c r="G70" s="76">
        <v>0.27</v>
      </c>
      <c r="H70" s="76">
        <v>0.39</v>
      </c>
      <c r="I70" s="75">
        <v>0</v>
      </c>
      <c r="J70" s="76">
        <v>45</v>
      </c>
      <c r="K70" s="76">
        <v>0.66300000000000003</v>
      </c>
      <c r="L70" s="75">
        <v>18.440000000000001</v>
      </c>
      <c r="M70" s="117" t="s">
        <v>426</v>
      </c>
      <c r="R70" s="187">
        <f>1/((1-D70)/E70+D70/B70)</f>
        <v>1.765618273875819</v>
      </c>
      <c r="S70">
        <f t="shared" si="1"/>
        <v>1.102618273875819</v>
      </c>
      <c r="T70">
        <f t="shared" si="2"/>
        <v>185.87984055025291</v>
      </c>
      <c r="U70">
        <f t="shared" si="3"/>
        <v>217.16130812323595</v>
      </c>
      <c r="W70" s="191"/>
      <c r="Y70" s="76"/>
      <c r="Z70" s="75"/>
    </row>
    <row r="71" spans="2:26" ht="15">
      <c r="B71" s="75">
        <v>190</v>
      </c>
      <c r="C71" s="76">
        <v>3800</v>
      </c>
      <c r="D71" s="75">
        <v>7.4999999999999997E-2</v>
      </c>
      <c r="E71" s="76">
        <v>1.7</v>
      </c>
      <c r="F71" s="76">
        <v>51</v>
      </c>
      <c r="G71" s="76">
        <v>0.27</v>
      </c>
      <c r="H71" s="76">
        <v>0.39</v>
      </c>
      <c r="I71" s="75">
        <v>0</v>
      </c>
      <c r="J71" s="76">
        <v>45</v>
      </c>
      <c r="K71" s="76">
        <v>0.96899999999999997</v>
      </c>
      <c r="L71" s="75">
        <v>19.079999999999998</v>
      </c>
      <c r="M71" s="117" t="s">
        <v>426</v>
      </c>
      <c r="R71" s="187">
        <f t="shared" ref="R71:R75" si="9">1/((1-D71)/E71+D71/B71)</f>
        <v>1.8365055223095619</v>
      </c>
      <c r="S71">
        <f t="shared" si="1"/>
        <v>0.86750552230956191</v>
      </c>
      <c r="T71">
        <f t="shared" si="2"/>
        <v>183.95194385826804</v>
      </c>
      <c r="U71">
        <f t="shared" si="3"/>
        <v>208.236270995236</v>
      </c>
      <c r="W71" s="191"/>
      <c r="Y71" s="76"/>
      <c r="Z71" s="75"/>
    </row>
    <row r="72" spans="2:26" ht="15">
      <c r="B72" s="75">
        <v>190</v>
      </c>
      <c r="C72" s="76">
        <v>3800</v>
      </c>
      <c r="D72" s="75">
        <v>0.1125</v>
      </c>
      <c r="E72" s="76">
        <v>1.7</v>
      </c>
      <c r="F72" s="76">
        <v>51</v>
      </c>
      <c r="G72" s="76">
        <v>0.27</v>
      </c>
      <c r="H72" s="76">
        <v>0.39</v>
      </c>
      <c r="I72" s="75">
        <v>0</v>
      </c>
      <c r="J72" s="76">
        <v>45</v>
      </c>
      <c r="K72" s="76">
        <v>1.3380000000000001</v>
      </c>
      <c r="L72" s="75">
        <v>19.149999999999999</v>
      </c>
      <c r="M72" s="117" t="s">
        <v>426</v>
      </c>
      <c r="R72" s="187">
        <f t="shared" si="9"/>
        <v>1.9133229176693594</v>
      </c>
      <c r="S72">
        <f t="shared" si="1"/>
        <v>0.57532291766935928</v>
      </c>
      <c r="T72">
        <f t="shared" si="2"/>
        <v>181.87411323767469</v>
      </c>
      <c r="U72">
        <f t="shared" si="3"/>
        <v>197.72280122323599</v>
      </c>
      <c r="W72" s="191"/>
      <c r="Y72" s="76"/>
      <c r="Z72" s="75"/>
    </row>
    <row r="73" spans="2:26" ht="15">
      <c r="B73" s="75">
        <v>190</v>
      </c>
      <c r="C73" s="76">
        <v>3800</v>
      </c>
      <c r="D73" s="75">
        <v>3.7499999999999999E-2</v>
      </c>
      <c r="E73" s="76">
        <v>1.7</v>
      </c>
      <c r="F73" s="76">
        <v>51</v>
      </c>
      <c r="G73" s="76">
        <v>0.27</v>
      </c>
      <c r="H73" s="76">
        <v>0.39</v>
      </c>
      <c r="I73" s="75">
        <v>0</v>
      </c>
      <c r="J73" s="76">
        <v>90</v>
      </c>
      <c r="K73" s="76">
        <v>0.50349999999999995</v>
      </c>
      <c r="L73" s="75">
        <v>16.670000000000002</v>
      </c>
      <c r="M73" s="117" t="s">
        <v>426</v>
      </c>
      <c r="R73" s="185">
        <f t="shared" si="9"/>
        <v>1.765618273875819</v>
      </c>
      <c r="S73">
        <f t="shared" si="1"/>
        <v>1.262118273875819</v>
      </c>
      <c r="T73">
        <f t="shared" si="2"/>
        <v>185.87984055025291</v>
      </c>
      <c r="U73">
        <f t="shared" si="3"/>
        <v>221.88765805923595</v>
      </c>
      <c r="W73" s="191">
        <f>34.5*(1-SQRT(0.4/(PI()*(1-D73)*((1-D73^(1/3))*(R73/E73)))))</f>
        <v>19.40453644110061</v>
      </c>
      <c r="X73">
        <f t="shared" si="5"/>
        <v>2.7345364411006088</v>
      </c>
      <c r="Y73" s="76">
        <f t="shared" si="6"/>
        <v>37681.375733476227</v>
      </c>
      <c r="Z73" s="75">
        <f t="shared" si="7"/>
        <v>38750.492965364829</v>
      </c>
    </row>
    <row r="74" spans="2:26" ht="15">
      <c r="B74" s="75">
        <v>190</v>
      </c>
      <c r="C74" s="76">
        <v>3800</v>
      </c>
      <c r="D74" s="75">
        <v>7.4999999999999997E-2</v>
      </c>
      <c r="E74" s="76">
        <v>1.7</v>
      </c>
      <c r="F74" s="76">
        <v>51</v>
      </c>
      <c r="G74" s="76">
        <v>0.27</v>
      </c>
      <c r="H74" s="76">
        <v>0.39</v>
      </c>
      <c r="I74" s="75">
        <v>0</v>
      </c>
      <c r="J74" s="76">
        <v>90</v>
      </c>
      <c r="K74" s="76">
        <v>0.72729999999999995</v>
      </c>
      <c r="L74" s="75">
        <v>15.39</v>
      </c>
      <c r="M74" s="117" t="s">
        <v>426</v>
      </c>
      <c r="O74" s="186"/>
      <c r="R74" s="185">
        <f t="shared" si="9"/>
        <v>1.8365055223095619</v>
      </c>
      <c r="S74">
        <f t="shared" si="1"/>
        <v>1.109205522309562</v>
      </c>
      <c r="T74">
        <f t="shared" si="2"/>
        <v>183.95194385826804</v>
      </c>
      <c r="U74">
        <f t="shared" si="3"/>
        <v>215.270342344836</v>
      </c>
      <c r="W74" s="191">
        <f t="shared" ref="W74:W75" si="10">34.5*(1-SQRT(0.4/(PI()*(1-D74)*((1-D74^(1/3))*(R74/E74)))))</f>
        <v>18.305737818260162</v>
      </c>
      <c r="X74">
        <f t="shared" si="5"/>
        <v>2.9157378182601619</v>
      </c>
      <c r="Y74" s="76">
        <f t="shared" si="6"/>
        <v>38109.173884224459</v>
      </c>
      <c r="Z74" s="75">
        <f t="shared" si="7"/>
        <v>39256.071074752574</v>
      </c>
    </row>
    <row r="75" spans="2:26" ht="15">
      <c r="B75" s="75">
        <v>190</v>
      </c>
      <c r="C75" s="76">
        <v>3800</v>
      </c>
      <c r="D75" s="75">
        <v>0.1125</v>
      </c>
      <c r="E75" s="76">
        <v>1.7</v>
      </c>
      <c r="F75" s="76">
        <v>51</v>
      </c>
      <c r="G75" s="76">
        <v>0.27</v>
      </c>
      <c r="H75" s="76">
        <v>0.39</v>
      </c>
      <c r="I75" s="75">
        <v>0</v>
      </c>
      <c r="J75" s="76">
        <v>90</v>
      </c>
      <c r="K75" s="76">
        <v>1.0522</v>
      </c>
      <c r="L75" s="75">
        <v>15.85</v>
      </c>
      <c r="M75" s="117" t="s">
        <v>426</v>
      </c>
      <c r="R75" s="185">
        <f t="shared" si="9"/>
        <v>1.9133229176693594</v>
      </c>
      <c r="S75">
        <f t="shared" si="1"/>
        <v>0.86112291766935933</v>
      </c>
      <c r="T75">
        <f t="shared" si="2"/>
        <v>181.87411323767469</v>
      </c>
      <c r="U75">
        <f t="shared" si="3"/>
        <v>205.84197567363594</v>
      </c>
      <c r="W75" s="191">
        <f t="shared" si="10"/>
        <v>17.373531520867889</v>
      </c>
      <c r="X75">
        <f t="shared" si="5"/>
        <v>1.5235315208678895</v>
      </c>
      <c r="Y75" s="76">
        <f t="shared" si="6"/>
        <v>38474.005523394364</v>
      </c>
      <c r="Z75" s="75">
        <f t="shared" si="7"/>
        <v>39074.001741691362</v>
      </c>
    </row>
    <row r="76" spans="2:26" ht="15">
      <c r="B76" s="75">
        <v>190</v>
      </c>
      <c r="C76" s="76">
        <v>3800</v>
      </c>
      <c r="D76" s="75">
        <v>2.5999999999999999E-2</v>
      </c>
      <c r="E76" s="76">
        <v>1.7</v>
      </c>
      <c r="F76" s="76">
        <v>51</v>
      </c>
      <c r="G76" s="76">
        <v>0.27</v>
      </c>
      <c r="H76" s="76">
        <v>0.39</v>
      </c>
      <c r="I76" s="75">
        <v>1</v>
      </c>
      <c r="J76" s="76">
        <v>0</v>
      </c>
      <c r="K76" s="76">
        <v>4.8080999999999996</v>
      </c>
      <c r="L76" s="75">
        <v>50.13</v>
      </c>
      <c r="M76" s="117" t="s">
        <v>426</v>
      </c>
      <c r="R76">
        <f t="shared" si="0"/>
        <v>6.5957999999999997</v>
      </c>
      <c r="S76">
        <f t="shared" si="1"/>
        <v>1.7877000000000001</v>
      </c>
      <c r="T76">
        <f t="shared" si="2"/>
        <v>77.503267316836002</v>
      </c>
      <c r="U76">
        <f t="shared" si="3"/>
        <v>112.175508594436</v>
      </c>
      <c r="W76">
        <f>1090*(D76+(1-D76)*(E76/B76))</f>
        <v>37.839063157894735</v>
      </c>
      <c r="X76">
        <f t="shared" si="5"/>
        <v>12.290936842105268</v>
      </c>
      <c r="Y76" s="76">
        <f t="shared" si="6"/>
        <v>30864.300688003616</v>
      </c>
      <c r="Z76" s="75">
        <f t="shared" si="7"/>
        <v>26696.765599650545</v>
      </c>
    </row>
    <row r="77" spans="2:26" ht="15">
      <c r="B77" s="75">
        <v>190</v>
      </c>
      <c r="C77" s="76">
        <v>3800</v>
      </c>
      <c r="D77" s="75">
        <v>3.9E-2</v>
      </c>
      <c r="E77" s="76">
        <v>1.7</v>
      </c>
      <c r="F77" s="76">
        <v>51</v>
      </c>
      <c r="G77" s="76">
        <v>0.27</v>
      </c>
      <c r="H77" s="76">
        <v>0.39</v>
      </c>
      <c r="I77" s="75">
        <v>1</v>
      </c>
      <c r="J77" s="76">
        <v>0</v>
      </c>
      <c r="K77" s="76">
        <v>7.7380000000000004</v>
      </c>
      <c r="L77" s="75">
        <v>46.3</v>
      </c>
      <c r="M77" s="117" t="s">
        <v>426</v>
      </c>
      <c r="R77">
        <f t="shared" si="0"/>
        <v>9.0436999999999994</v>
      </c>
      <c r="S77">
        <f t="shared" si="1"/>
        <v>1.305699999999999</v>
      </c>
      <c r="T77">
        <f t="shared" si="2"/>
        <v>40.394846221635994</v>
      </c>
      <c r="U77">
        <f t="shared" si="3"/>
        <v>58.696958023235979</v>
      </c>
      <c r="W77">
        <f t="shared" ref="W77:W79" si="11">1090*(D77+(1-D77)*(E77/B77))</f>
        <v>51.882278947368427</v>
      </c>
      <c r="X77">
        <f t="shared" si="5"/>
        <v>5.5822789473684296</v>
      </c>
      <c r="Y77" s="76">
        <f t="shared" si="6"/>
        <v>26127.221288706009</v>
      </c>
      <c r="Z77" s="75">
        <f t="shared" si="7"/>
        <v>27963.012998834223</v>
      </c>
    </row>
    <row r="78" spans="2:26" ht="15">
      <c r="B78" s="75">
        <v>190</v>
      </c>
      <c r="C78" s="76">
        <v>3800</v>
      </c>
      <c r="D78" s="75">
        <v>5.2200000000000003E-2</v>
      </c>
      <c r="E78" s="76">
        <v>1.7</v>
      </c>
      <c r="F78" s="76">
        <v>51</v>
      </c>
      <c r="G78" s="76">
        <v>0.27</v>
      </c>
      <c r="H78" s="76">
        <v>0.39</v>
      </c>
      <c r="I78" s="75">
        <v>1</v>
      </c>
      <c r="J78" s="76">
        <v>0</v>
      </c>
      <c r="K78" s="76">
        <v>7.8550000000000004</v>
      </c>
      <c r="L78" s="75">
        <v>57.1</v>
      </c>
      <c r="M78" s="117" t="s">
        <v>426</v>
      </c>
      <c r="R78">
        <f t="shared" si="0"/>
        <v>11.529260000000001</v>
      </c>
      <c r="S78">
        <f t="shared" si="1"/>
        <v>3.6742600000000003</v>
      </c>
      <c r="T78">
        <f t="shared" si="2"/>
        <v>14.977937177955988</v>
      </c>
      <c r="U78">
        <f t="shared" si="3"/>
        <v>56.917880827235983</v>
      </c>
      <c r="W78">
        <f t="shared" si="11"/>
        <v>66.14154421052632</v>
      </c>
      <c r="X78">
        <f t="shared" si="5"/>
        <v>9.0415442105263182</v>
      </c>
      <c r="Y78" s="76">
        <f t="shared" si="6"/>
        <v>21720.836329738806</v>
      </c>
      <c r="Z78" s="75">
        <f t="shared" si="7"/>
        <v>24467.669700875038</v>
      </c>
    </row>
    <row r="79" spans="2:26" ht="15">
      <c r="B79" s="75">
        <v>190</v>
      </c>
      <c r="C79" s="76">
        <v>3800</v>
      </c>
      <c r="D79" s="75">
        <v>6.5299999999999997E-2</v>
      </c>
      <c r="E79" s="76">
        <v>1.7</v>
      </c>
      <c r="F79" s="76">
        <v>51</v>
      </c>
      <c r="G79" s="76">
        <v>0.27</v>
      </c>
      <c r="H79" s="76">
        <v>0.39</v>
      </c>
      <c r="I79" s="75">
        <v>1</v>
      </c>
      <c r="J79" s="76">
        <v>0</v>
      </c>
      <c r="K79" s="76">
        <v>12.316000000000001</v>
      </c>
      <c r="L79" s="75">
        <v>76.5</v>
      </c>
      <c r="M79" s="117" t="s">
        <v>426</v>
      </c>
      <c r="R79">
        <f t="shared" si="0"/>
        <v>13.995989999999999</v>
      </c>
      <c r="S79">
        <f t="shared" si="1"/>
        <v>1.6799899999999983</v>
      </c>
      <c r="T79">
        <f t="shared" si="2"/>
        <v>1.9695427872160003</v>
      </c>
      <c r="U79">
        <f t="shared" si="3"/>
        <v>9.5073185592359906</v>
      </c>
      <c r="W79">
        <f t="shared" si="11"/>
        <v>80.292784736842094</v>
      </c>
      <c r="X79">
        <f t="shared" si="5"/>
        <v>3.7927847368420942</v>
      </c>
      <c r="Y79" s="76">
        <f t="shared" si="6"/>
        <v>17749.876975907329</v>
      </c>
      <c r="Z79" s="75">
        <f t="shared" si="7"/>
        <v>18774.877480466872</v>
      </c>
    </row>
    <row r="80" spans="2:26" ht="15">
      <c r="B80" s="75">
        <v>210</v>
      </c>
      <c r="C80" s="76">
        <v>3800</v>
      </c>
      <c r="D80" s="76">
        <v>0.27</v>
      </c>
      <c r="E80" s="76">
        <v>0.94</v>
      </c>
      <c r="F80" s="76">
        <v>31</v>
      </c>
      <c r="G80" s="76">
        <v>0.27</v>
      </c>
      <c r="H80" s="76">
        <v>0.39</v>
      </c>
      <c r="I80" s="76">
        <v>0</v>
      </c>
      <c r="J80" s="76">
        <v>0</v>
      </c>
      <c r="K80" s="76">
        <v>62.5</v>
      </c>
      <c r="L80" s="76">
        <v>968</v>
      </c>
      <c r="M80" s="77" t="s">
        <v>329</v>
      </c>
      <c r="R80">
        <f t="shared" si="0"/>
        <v>57.386200000000002</v>
      </c>
      <c r="S80">
        <f t="shared" si="1"/>
        <v>5.1137999999999977</v>
      </c>
      <c r="T80">
        <f t="shared" si="2"/>
        <v>1762.8918780816362</v>
      </c>
      <c r="U80">
        <f t="shared" si="3"/>
        <v>2218.4670855672357</v>
      </c>
      <c r="W80">
        <f t="shared" si="4"/>
        <v>576.59467619047632</v>
      </c>
      <c r="X80">
        <f t="shared" si="5"/>
        <v>391.40532380952368</v>
      </c>
      <c r="Y80" s="76">
        <f t="shared" si="6"/>
        <v>131822.16831732658</v>
      </c>
      <c r="Z80" s="75">
        <f t="shared" si="7"/>
        <v>569237.88394985464</v>
      </c>
    </row>
    <row r="81" spans="2:26" ht="15">
      <c r="B81" s="75">
        <v>230</v>
      </c>
      <c r="C81" s="76">
        <v>3800</v>
      </c>
      <c r="D81" s="76">
        <v>0.18</v>
      </c>
      <c r="E81" s="76">
        <v>2.7</v>
      </c>
      <c r="F81" s="76">
        <v>51</v>
      </c>
      <c r="G81" s="76">
        <v>0.2</v>
      </c>
      <c r="H81" s="76">
        <v>0.3</v>
      </c>
      <c r="I81" s="76">
        <v>0</v>
      </c>
      <c r="J81" s="76">
        <v>0</v>
      </c>
      <c r="K81" s="76">
        <v>45.2</v>
      </c>
      <c r="L81" s="76">
        <v>493.9</v>
      </c>
      <c r="M81" s="77" t="s">
        <v>328</v>
      </c>
      <c r="R81">
        <f t="shared" si="0"/>
        <v>43.613999999999997</v>
      </c>
      <c r="S81">
        <f t="shared" si="1"/>
        <v>1.5860000000000056</v>
      </c>
      <c r="T81">
        <f t="shared" si="2"/>
        <v>796.06399173523585</v>
      </c>
      <c r="U81">
        <f t="shared" si="3"/>
        <v>888.07611796723609</v>
      </c>
      <c r="W81">
        <f t="shared" si="4"/>
        <v>400.11104347826085</v>
      </c>
      <c r="X81">
        <f t="shared" si="5"/>
        <v>93.788956521739124</v>
      </c>
      <c r="Y81" s="76">
        <f t="shared" si="6"/>
        <v>34815.676775177759</v>
      </c>
      <c r="Z81" s="75">
        <f t="shared" si="7"/>
        <v>78612.131872303624</v>
      </c>
    </row>
    <row r="82" spans="2:26" ht="15">
      <c r="B82" s="75">
        <v>230</v>
      </c>
      <c r="C82" s="76">
        <v>3800</v>
      </c>
      <c r="D82" s="76">
        <v>0.27</v>
      </c>
      <c r="E82" s="76">
        <v>2.7</v>
      </c>
      <c r="F82" s="76">
        <v>51</v>
      </c>
      <c r="G82" s="76">
        <v>0.2</v>
      </c>
      <c r="H82" s="76">
        <v>0.3</v>
      </c>
      <c r="I82" s="76">
        <v>0</v>
      </c>
      <c r="J82" s="76">
        <v>90</v>
      </c>
      <c r="K82" s="76">
        <v>3.53</v>
      </c>
      <c r="L82" s="76">
        <v>13.5</v>
      </c>
      <c r="M82" s="77" t="s">
        <v>328</v>
      </c>
      <c r="R82" s="185">
        <f>1/((1-D82)/E82+D82/B82)</f>
        <v>3.6826405896969088</v>
      </c>
      <c r="S82">
        <f t="shared" si="1"/>
        <v>0.15264058969690897</v>
      </c>
      <c r="T82">
        <f t="shared" si="2"/>
        <v>137.28231047784908</v>
      </c>
      <c r="U82">
        <f t="shared" si="3"/>
        <v>140.882513927236</v>
      </c>
      <c r="W82" s="191">
        <f>34.5*(1-SQRT(0.4/(PI()*(1-D82)*((1-D82^(1/3))*(R82/E82)))))</f>
        <v>13.754873983622137</v>
      </c>
      <c r="X82">
        <f t="shared" si="5"/>
        <v>0.25487398362213654</v>
      </c>
      <c r="Y82" s="76">
        <f t="shared" si="6"/>
        <v>39906.684485620368</v>
      </c>
      <c r="Z82" s="75">
        <f t="shared" si="7"/>
        <v>40008.580051895435</v>
      </c>
    </row>
    <row r="83" spans="2:26" ht="15">
      <c r="B83" s="75">
        <v>190</v>
      </c>
      <c r="C83" s="76">
        <v>3800</v>
      </c>
      <c r="D83" s="76">
        <v>0.25</v>
      </c>
      <c r="E83" s="76">
        <v>3.5</v>
      </c>
      <c r="F83" s="116">
        <v>42.6</v>
      </c>
      <c r="G83" s="76">
        <v>0.27</v>
      </c>
      <c r="H83" s="148">
        <v>0.35</v>
      </c>
      <c r="I83" s="76">
        <v>0</v>
      </c>
      <c r="J83" s="76">
        <v>0</v>
      </c>
      <c r="K83" s="76">
        <v>38.6</v>
      </c>
      <c r="L83" s="76">
        <v>446</v>
      </c>
      <c r="M83" s="117" t="s">
        <v>332</v>
      </c>
      <c r="R83">
        <f t="shared" si="0"/>
        <v>50.125</v>
      </c>
      <c r="S83">
        <f t="shared" si="1"/>
        <v>11.524999999999999</v>
      </c>
      <c r="T83">
        <f t="shared" si="2"/>
        <v>1205.867712067236</v>
      </c>
      <c r="U83">
        <f t="shared" si="3"/>
        <v>538.26811876723605</v>
      </c>
      <c r="W83">
        <f>1749*(D83+(1-D83)*(E83/B83))</f>
        <v>461.41381578947369</v>
      </c>
      <c r="X83">
        <f t="shared" si="5"/>
        <v>15.413815789473688</v>
      </c>
      <c r="Y83" s="76">
        <f t="shared" si="6"/>
        <v>61450.625522605042</v>
      </c>
      <c r="Z83" s="75">
        <f t="shared" si="7"/>
        <v>54046.276684548546</v>
      </c>
    </row>
    <row r="84" spans="2:26" ht="15">
      <c r="B84" s="75">
        <v>200</v>
      </c>
      <c r="C84" s="76">
        <v>3800</v>
      </c>
      <c r="D84" s="76">
        <v>0.24</v>
      </c>
      <c r="E84" s="76">
        <v>2.7</v>
      </c>
      <c r="F84" s="76">
        <v>31</v>
      </c>
      <c r="G84" s="76">
        <v>0.27</v>
      </c>
      <c r="H84" s="76">
        <v>0.39</v>
      </c>
      <c r="I84" s="76">
        <v>0</v>
      </c>
      <c r="J84" s="76">
        <v>0</v>
      </c>
      <c r="K84" s="76">
        <v>68.08</v>
      </c>
      <c r="L84" s="76">
        <v>588</v>
      </c>
      <c r="M84" s="117" t="s">
        <v>338</v>
      </c>
      <c r="R84">
        <f t="shared" si="0"/>
        <v>50.052</v>
      </c>
      <c r="S84">
        <f t="shared" si="1"/>
        <v>18.027999999999999</v>
      </c>
      <c r="T84">
        <f t="shared" si="2"/>
        <v>1200.803102591236</v>
      </c>
      <c r="U84">
        <f t="shared" si="3"/>
        <v>2775.2462485272358</v>
      </c>
      <c r="W84">
        <f t="shared" si="4"/>
        <v>528.04859999999996</v>
      </c>
      <c r="X84">
        <f t="shared" si="5"/>
        <v>59.951400000000035</v>
      </c>
      <c r="Y84" s="76">
        <f t="shared" si="6"/>
        <v>98927.32872901464</v>
      </c>
      <c r="Z84" s="75">
        <f t="shared" si="7"/>
        <v>140234.18517434446</v>
      </c>
    </row>
    <row r="85" spans="2:26" ht="15">
      <c r="B85" s="76">
        <v>72</v>
      </c>
      <c r="C85" s="116">
        <v>3450</v>
      </c>
      <c r="D85" s="76">
        <v>0.248</v>
      </c>
      <c r="E85" s="76">
        <v>0.94</v>
      </c>
      <c r="F85" s="76">
        <v>31</v>
      </c>
      <c r="G85" s="76">
        <v>0.21</v>
      </c>
      <c r="H85" s="76">
        <v>0.39</v>
      </c>
      <c r="I85" s="76">
        <v>0</v>
      </c>
      <c r="J85" s="76">
        <v>90</v>
      </c>
      <c r="K85" s="76">
        <v>1.22</v>
      </c>
      <c r="L85" s="76">
        <v>12.62</v>
      </c>
      <c r="M85" s="77" t="s">
        <v>338</v>
      </c>
      <c r="R85" s="185">
        <f>1/((1-D85)/E85+D85/B85)</f>
        <v>1.244641128474623</v>
      </c>
      <c r="S85">
        <f t="shared" si="1"/>
        <v>2.4641128474623075E-2</v>
      </c>
      <c r="T85">
        <f t="shared" si="2"/>
        <v>200.35702885395588</v>
      </c>
      <c r="U85">
        <f t="shared" si="3"/>
        <v>201.05521420723596</v>
      </c>
      <c r="W85" s="191">
        <f>49.1*(1-SQRT(0.4/(PI()*(1-D73)*((1-D73^(1/3))*(R73/E73)))))</f>
        <v>27.616311282841743</v>
      </c>
      <c r="X85">
        <f t="shared" si="5"/>
        <v>14.996311282841743</v>
      </c>
      <c r="Y85" s="76">
        <f t="shared" si="6"/>
        <v>34560.720222047596</v>
      </c>
      <c r="Z85" s="75">
        <f t="shared" si="7"/>
        <v>40361.392202099516</v>
      </c>
    </row>
    <row r="86" spans="2:26" ht="15">
      <c r="B86" s="76">
        <v>72</v>
      </c>
      <c r="C86" s="116">
        <v>3450</v>
      </c>
      <c r="D86" s="76">
        <v>0.27</v>
      </c>
      <c r="E86" s="76">
        <v>0.94</v>
      </c>
      <c r="F86" s="76">
        <v>31</v>
      </c>
      <c r="G86" s="76">
        <v>0.21</v>
      </c>
      <c r="H86" s="76">
        <v>0.39</v>
      </c>
      <c r="I86" s="76">
        <v>0</v>
      </c>
      <c r="J86" s="76">
        <v>0</v>
      </c>
      <c r="K86" s="76">
        <v>25.86</v>
      </c>
      <c r="L86" s="76">
        <v>545.4</v>
      </c>
      <c r="M86" s="77" t="s">
        <v>338</v>
      </c>
      <c r="R86">
        <f t="shared" si="0"/>
        <v>20.126200000000001</v>
      </c>
      <c r="S86">
        <f t="shared" si="1"/>
        <v>5.7337999999999987</v>
      </c>
      <c r="T86">
        <f t="shared" si="2"/>
        <v>22.342694961636017</v>
      </c>
      <c r="U86">
        <f t="shared" si="3"/>
        <v>109.424277887236</v>
      </c>
      <c r="W86">
        <f>1185*(D86+(1-D86)*(E86/B86))</f>
        <v>331.24370833333336</v>
      </c>
      <c r="X86">
        <f t="shared" si="5"/>
        <v>214.15629166666662</v>
      </c>
      <c r="Y86" s="76">
        <f t="shared" si="6"/>
        <v>13858.530347349597</v>
      </c>
      <c r="Z86" s="75">
        <f t="shared" si="7"/>
        <v>110143.37262740567</v>
      </c>
    </row>
    <row r="87" spans="2:26" ht="15">
      <c r="B87" s="76">
        <v>72</v>
      </c>
      <c r="C87" s="116">
        <v>3450</v>
      </c>
      <c r="D87" s="76">
        <v>0.26400000000000001</v>
      </c>
      <c r="E87" s="76">
        <v>0.94</v>
      </c>
      <c r="F87" s="76">
        <v>31</v>
      </c>
      <c r="G87" s="76">
        <v>0.21</v>
      </c>
      <c r="H87" s="76">
        <v>0.39</v>
      </c>
      <c r="I87" s="76">
        <v>0</v>
      </c>
      <c r="J87" s="76">
        <f>45</f>
        <v>45</v>
      </c>
      <c r="K87" s="76">
        <v>0.77839999999999998</v>
      </c>
      <c r="L87" s="76">
        <v>63.850999999999999</v>
      </c>
      <c r="M87" s="77" t="s">
        <v>338</v>
      </c>
      <c r="R87" s="187">
        <f>1/((1-D87)/E87+D87/B87)</f>
        <v>1.271220822777392</v>
      </c>
      <c r="S87">
        <f t="shared" si="1"/>
        <v>0.49282082277739203</v>
      </c>
      <c r="T87">
        <f t="shared" si="2"/>
        <v>199.60527732559231</v>
      </c>
      <c r="U87">
        <f t="shared" si="3"/>
        <v>213.773465548036</v>
      </c>
      <c r="Y87" s="76"/>
      <c r="Z87" s="75"/>
    </row>
    <row r="88" spans="2:26" ht="15">
      <c r="B88" s="76">
        <v>200</v>
      </c>
      <c r="C88" s="76">
        <v>3800</v>
      </c>
      <c r="D88" s="76">
        <v>0.13500000000000001</v>
      </c>
      <c r="E88" s="76">
        <v>0.94</v>
      </c>
      <c r="F88" s="76">
        <v>31</v>
      </c>
      <c r="G88" s="76">
        <v>0.27</v>
      </c>
      <c r="H88" s="76">
        <v>0.39</v>
      </c>
      <c r="I88" s="76">
        <v>0</v>
      </c>
      <c r="J88" s="76">
        <v>0</v>
      </c>
      <c r="K88" s="76">
        <v>37</v>
      </c>
      <c r="L88" s="76">
        <v>365</v>
      </c>
      <c r="M88" s="77" t="s">
        <v>340</v>
      </c>
      <c r="R88">
        <f t="shared" si="0"/>
        <v>27.813099999999999</v>
      </c>
      <c r="S88">
        <f t="shared" si="1"/>
        <v>9.1869000000000014</v>
      </c>
      <c r="T88">
        <f t="shared" si="2"/>
        <v>154.10009665443599</v>
      </c>
      <c r="U88">
        <f t="shared" si="3"/>
        <v>466.58617956723594</v>
      </c>
      <c r="W88">
        <f t="shared" si="4"/>
        <v>293.42820499999999</v>
      </c>
      <c r="X88">
        <f t="shared" si="5"/>
        <v>71.571795000000009</v>
      </c>
      <c r="Y88" s="76">
        <f t="shared" si="6"/>
        <v>6385.0896577050435</v>
      </c>
      <c r="Z88" s="75">
        <f t="shared" si="7"/>
        <v>22945.751419242417</v>
      </c>
    </row>
    <row r="89" spans="2:26" ht="15">
      <c r="B89" s="76">
        <v>200</v>
      </c>
      <c r="C89" s="76">
        <v>3800</v>
      </c>
      <c r="D89" s="76">
        <v>0.41</v>
      </c>
      <c r="E89" s="76">
        <v>0.94</v>
      </c>
      <c r="F89" s="76">
        <v>31</v>
      </c>
      <c r="G89" s="76">
        <v>0.27</v>
      </c>
      <c r="H89" s="76">
        <v>0.39</v>
      </c>
      <c r="I89" s="76">
        <v>0</v>
      </c>
      <c r="J89" s="76">
        <v>0</v>
      </c>
      <c r="K89" s="76">
        <v>13</v>
      </c>
      <c r="L89" s="76">
        <v>600</v>
      </c>
      <c r="M89" s="77" t="s">
        <v>342</v>
      </c>
      <c r="R89">
        <f t="shared" si="0"/>
        <v>82.554599999999994</v>
      </c>
      <c r="S89">
        <f t="shared" si="1"/>
        <v>69.554599999999994</v>
      </c>
      <c r="T89">
        <f t="shared" si="2"/>
        <v>4509.8216929024347</v>
      </c>
      <c r="U89">
        <f t="shared" si="3"/>
        <v>5.7570915672359959</v>
      </c>
      <c r="W89">
        <f t="shared" si="4"/>
        <v>870.95102999999995</v>
      </c>
      <c r="X89">
        <f t="shared" si="5"/>
        <v>270.95102999999995</v>
      </c>
      <c r="Y89" s="76">
        <f t="shared" si="6"/>
        <v>432213.65400066937</v>
      </c>
      <c r="Z89" s="75">
        <f t="shared" si="7"/>
        <v>149365.67039883425</v>
      </c>
    </row>
    <row r="90" spans="2:26" ht="15">
      <c r="B90" s="76">
        <v>72</v>
      </c>
      <c r="C90" s="116">
        <v>3450</v>
      </c>
      <c r="D90" s="76">
        <v>0.35</v>
      </c>
      <c r="E90" s="76">
        <v>0.94</v>
      </c>
      <c r="F90" s="76">
        <v>31</v>
      </c>
      <c r="G90" s="76">
        <v>0.21</v>
      </c>
      <c r="H90" s="76">
        <v>0.39</v>
      </c>
      <c r="I90" s="76">
        <v>0</v>
      </c>
      <c r="J90" s="76">
        <v>0</v>
      </c>
      <c r="K90" s="76">
        <v>7.2</v>
      </c>
      <c r="L90" s="76">
        <v>450</v>
      </c>
      <c r="M90" s="77" t="s">
        <v>342</v>
      </c>
      <c r="R90">
        <f t="shared" si="0"/>
        <v>25.811</v>
      </c>
      <c r="S90">
        <f t="shared" si="1"/>
        <v>18.611000000000001</v>
      </c>
      <c r="T90">
        <f t="shared" si="2"/>
        <v>108.40153949923602</v>
      </c>
      <c r="U90">
        <f t="shared" si="3"/>
        <v>67.230061967235969</v>
      </c>
      <c r="W90">
        <f>1185*(D90+(1-D90)*(E90/B90))</f>
        <v>424.8060416666666</v>
      </c>
      <c r="X90">
        <f t="shared" si="5"/>
        <v>25.193958333333399</v>
      </c>
      <c r="Y90" s="76">
        <f t="shared" si="6"/>
        <v>44641.179106943113</v>
      </c>
      <c r="Z90" s="75">
        <f t="shared" si="7"/>
        <v>55922.105092711812</v>
      </c>
    </row>
    <row r="91" spans="2:26" ht="15">
      <c r="B91" s="76">
        <v>200</v>
      </c>
      <c r="C91" s="76">
        <v>3800</v>
      </c>
      <c r="D91" s="76">
        <v>0.3</v>
      </c>
      <c r="E91" s="76">
        <v>0.94</v>
      </c>
      <c r="F91" s="76">
        <v>31</v>
      </c>
      <c r="G91" s="76">
        <v>0.27</v>
      </c>
      <c r="H91" s="76">
        <v>0.39</v>
      </c>
      <c r="I91" s="76">
        <v>0</v>
      </c>
      <c r="J91" s="76">
        <v>0</v>
      </c>
      <c r="K91" s="76">
        <v>60.9</v>
      </c>
      <c r="L91" s="76">
        <v>701</v>
      </c>
      <c r="M91" s="77" t="s">
        <v>343</v>
      </c>
      <c r="R91">
        <f t="shared" si="0"/>
        <v>60.658000000000001</v>
      </c>
      <c r="S91">
        <f t="shared" si="1"/>
        <v>0.24199999999999733</v>
      </c>
      <c r="T91">
        <f t="shared" si="2"/>
        <v>2048.3414170632359</v>
      </c>
      <c r="U91">
        <f t="shared" si="3"/>
        <v>2070.3051463672359</v>
      </c>
      <c r="W91">
        <f t="shared" si="4"/>
        <v>639.94190000000003</v>
      </c>
      <c r="X91">
        <f t="shared" si="5"/>
        <v>61.058099999999968</v>
      </c>
      <c r="Y91" s="76">
        <f t="shared" si="6"/>
        <v>181834.40104844837</v>
      </c>
      <c r="Z91" s="75">
        <f t="shared" si="7"/>
        <v>237635.33770495671</v>
      </c>
    </row>
    <row r="92" spans="2:26" ht="15">
      <c r="B92" s="76">
        <v>200</v>
      </c>
      <c r="C92" s="76">
        <v>3800</v>
      </c>
      <c r="D92" s="76">
        <v>0.3</v>
      </c>
      <c r="E92" s="76">
        <v>0.94</v>
      </c>
      <c r="F92" s="76">
        <v>31</v>
      </c>
      <c r="G92" s="76">
        <v>0.27</v>
      </c>
      <c r="H92" s="76">
        <v>0.39</v>
      </c>
      <c r="I92" s="76">
        <v>0</v>
      </c>
      <c r="J92" s="76">
        <v>90</v>
      </c>
      <c r="K92" s="76">
        <v>3.97</v>
      </c>
      <c r="L92" s="76">
        <v>19</v>
      </c>
      <c r="M92" s="77" t="s">
        <v>343</v>
      </c>
      <c r="R92" s="185">
        <f>1/((1-D92)/E92+D92/B92)</f>
        <v>1.3401576823826293</v>
      </c>
      <c r="S92">
        <f t="shared" si="1"/>
        <v>2.6298423176173706</v>
      </c>
      <c r="T92">
        <f t="shared" si="2"/>
        <v>197.6621258346112</v>
      </c>
      <c r="U92">
        <f t="shared" si="3"/>
        <v>130.63104720723595</v>
      </c>
      <c r="W92">
        <f>34.55*(1-SQRT(0.4/(PI()*(1-D92)*((1-D92^(1/3))*(R92/E92)))))</f>
        <v>13.086018434341968</v>
      </c>
      <c r="X92">
        <f t="shared" si="5"/>
        <v>5.9139815656580321</v>
      </c>
      <c r="Y92" s="76">
        <f t="shared" si="6"/>
        <v>40174.361817859659</v>
      </c>
      <c r="Z92" s="75">
        <f t="shared" si="7"/>
        <v>37838.594113119929</v>
      </c>
    </row>
    <row r="93" spans="2:26" ht="15">
      <c r="B93" s="76">
        <v>200</v>
      </c>
      <c r="C93" s="76">
        <v>3800</v>
      </c>
      <c r="D93" s="76">
        <v>0.3</v>
      </c>
      <c r="E93" s="76">
        <v>0.94</v>
      </c>
      <c r="F93" s="76">
        <v>31</v>
      </c>
      <c r="G93" s="76">
        <v>0.27</v>
      </c>
      <c r="H93" s="76">
        <v>0.39</v>
      </c>
      <c r="I93" s="76">
        <v>2</v>
      </c>
      <c r="J93" s="76">
        <v>90</v>
      </c>
      <c r="K93" s="76">
        <v>2.4</v>
      </c>
      <c r="L93" s="76">
        <v>5.07</v>
      </c>
      <c r="M93" s="77" t="s">
        <v>343</v>
      </c>
      <c r="R93" s="185">
        <f>1/((1-D93)/E93+D93/B93)</f>
        <v>1.3401576823826293</v>
      </c>
      <c r="S93">
        <f t="shared" si="1"/>
        <v>1.0598423176173706</v>
      </c>
      <c r="T93">
        <f t="shared" si="2"/>
        <v>197.6621258346112</v>
      </c>
      <c r="U93">
        <f t="shared" si="3"/>
        <v>168.98424436723596</v>
      </c>
      <c r="W93">
        <f>34.55*(1-SQRT(0.4/(PI()*(1-D93)*((1-D93^(1/3))*(R93/E93)))))</f>
        <v>13.086018434341968</v>
      </c>
      <c r="X93">
        <f t="shared" si="5"/>
        <v>8.0160184343419676</v>
      </c>
      <c r="Y93" s="76">
        <f t="shared" si="6"/>
        <v>40174.361817859659</v>
      </c>
      <c r="Z93" s="75">
        <f t="shared" si="7"/>
        <v>43452.006581691356</v>
      </c>
    </row>
    <row r="94" spans="2:26" ht="15">
      <c r="B94" s="76">
        <v>200</v>
      </c>
      <c r="C94" s="76">
        <v>3800</v>
      </c>
      <c r="D94" s="76">
        <v>0.21299999999999999</v>
      </c>
      <c r="E94" s="76">
        <v>0.94</v>
      </c>
      <c r="F94" s="76">
        <v>57</v>
      </c>
      <c r="G94" s="76">
        <v>0.27</v>
      </c>
      <c r="H94" s="76">
        <v>0.39</v>
      </c>
      <c r="I94" s="76">
        <v>0</v>
      </c>
      <c r="J94" s="76">
        <v>0</v>
      </c>
      <c r="K94" s="76">
        <v>47.56</v>
      </c>
      <c r="L94" s="76">
        <v>672.5</v>
      </c>
      <c r="M94" s="77" t="s">
        <v>345</v>
      </c>
      <c r="R94">
        <f t="shared" si="0"/>
        <v>43.339780000000005</v>
      </c>
      <c r="S94">
        <f t="shared" si="1"/>
        <v>4.2202199999999976</v>
      </c>
      <c r="T94">
        <f t="shared" si="2"/>
        <v>780.66516982899623</v>
      </c>
      <c r="U94">
        <f t="shared" si="3"/>
        <v>1034.3045782872362</v>
      </c>
      <c r="W94">
        <f t="shared" si="4"/>
        <v>457.23467899999997</v>
      </c>
      <c r="X94">
        <f t="shared" si="5"/>
        <v>215.26532100000003</v>
      </c>
      <c r="Y94" s="76">
        <f t="shared" si="6"/>
        <v>59396.138486980395</v>
      </c>
      <c r="Z94" s="75">
        <f t="shared" si="7"/>
        <v>210661.31029679344</v>
      </c>
    </row>
    <row r="95" spans="2:26" ht="15">
      <c r="B95" s="76">
        <v>200</v>
      </c>
      <c r="C95" s="76">
        <v>3800</v>
      </c>
      <c r="D95" s="76">
        <v>0.248</v>
      </c>
      <c r="E95" s="76">
        <v>0.94</v>
      </c>
      <c r="F95" s="76">
        <v>57</v>
      </c>
      <c r="G95" s="76">
        <v>0.27</v>
      </c>
      <c r="H95" s="76">
        <v>0.39</v>
      </c>
      <c r="I95" s="76">
        <v>0</v>
      </c>
      <c r="J95" s="76">
        <v>0</v>
      </c>
      <c r="K95" s="76">
        <v>57.09</v>
      </c>
      <c r="L95" s="76">
        <v>654</v>
      </c>
      <c r="M95" s="77" t="s">
        <v>345</v>
      </c>
      <c r="R95">
        <f t="shared" si="0"/>
        <v>50.30688</v>
      </c>
      <c r="S95">
        <f t="shared" si="1"/>
        <v>6.7831200000000038</v>
      </c>
      <c r="T95">
        <f t="shared" si="2"/>
        <v>1218.5325788401958</v>
      </c>
      <c r="U95">
        <f t="shared" si="3"/>
        <v>1738.1066286472362</v>
      </c>
      <c r="W95">
        <f t="shared" si="4"/>
        <v>530.73758399999997</v>
      </c>
      <c r="X95">
        <f t="shared" si="5"/>
        <v>123.26241600000003</v>
      </c>
      <c r="Y95" s="76">
        <f t="shared" si="6"/>
        <v>100626.07631728581</v>
      </c>
      <c r="Z95" s="75">
        <f t="shared" si="7"/>
        <v>194021.35390903833</v>
      </c>
    </row>
    <row r="96" spans="2:26" ht="15">
      <c r="B96" s="76">
        <v>200</v>
      </c>
      <c r="C96" s="76">
        <v>3800</v>
      </c>
      <c r="D96" s="76">
        <v>7.1999999999999995E-2</v>
      </c>
      <c r="E96" s="76">
        <v>0.94</v>
      </c>
      <c r="F96" s="76">
        <v>57</v>
      </c>
      <c r="G96" s="76">
        <v>0.27</v>
      </c>
      <c r="H96" s="76">
        <v>0.39</v>
      </c>
      <c r="I96" s="76">
        <v>0</v>
      </c>
      <c r="J96" s="76">
        <v>0</v>
      </c>
      <c r="K96" s="76">
        <v>31.65</v>
      </c>
      <c r="L96" s="76">
        <v>365</v>
      </c>
      <c r="M96" s="77" t="s">
        <v>345</v>
      </c>
      <c r="R96">
        <f t="shared" si="0"/>
        <v>15.272319999999999</v>
      </c>
      <c r="S96">
        <f t="shared" si="1"/>
        <v>16.377679999999998</v>
      </c>
      <c r="T96">
        <f t="shared" si="2"/>
        <v>1.614780147600009E-2</v>
      </c>
      <c r="U96">
        <f t="shared" si="3"/>
        <v>264.0821953672359</v>
      </c>
      <c r="W96">
        <f t="shared" si="4"/>
        <v>161.12297599999997</v>
      </c>
      <c r="X96">
        <f t="shared" si="5"/>
        <v>203.87702400000003</v>
      </c>
      <c r="Y96" s="76">
        <f t="shared" si="6"/>
        <v>2745.5999705930135</v>
      </c>
      <c r="Z96" s="75">
        <f t="shared" si="7"/>
        <v>22945.751419242417</v>
      </c>
    </row>
    <row r="97" spans="2:26" ht="15">
      <c r="B97" s="76">
        <v>72</v>
      </c>
      <c r="C97" s="116">
        <v>3450</v>
      </c>
      <c r="D97" s="76">
        <f>0.25*0.39</f>
        <v>9.7500000000000003E-2</v>
      </c>
      <c r="E97" s="76">
        <v>0.94</v>
      </c>
      <c r="F97" s="76">
        <v>54</v>
      </c>
      <c r="G97" s="76">
        <v>0.21</v>
      </c>
      <c r="H97" s="76">
        <v>0.39</v>
      </c>
      <c r="I97" s="76">
        <v>0</v>
      </c>
      <c r="J97" s="76">
        <v>0</v>
      </c>
      <c r="K97" s="76">
        <v>5.09</v>
      </c>
      <c r="L97" s="76">
        <v>143.6</v>
      </c>
      <c r="M97" s="77" t="s">
        <v>346</v>
      </c>
      <c r="R97">
        <f t="shared" si="0"/>
        <v>7.8683500000000004</v>
      </c>
      <c r="S97">
        <f t="shared" si="1"/>
        <v>2.7783500000000005</v>
      </c>
      <c r="T97">
        <f t="shared" si="2"/>
        <v>56.716623729935982</v>
      </c>
      <c r="U97">
        <f t="shared" si="3"/>
        <v>106.28360464723599</v>
      </c>
      <c r="W97">
        <f>1185*(D97+(1-D97)*(E97/B97))</f>
        <v>129.49992708333335</v>
      </c>
      <c r="X97">
        <f t="shared" si="5"/>
        <v>14.100072916666647</v>
      </c>
      <c r="Y97" s="76">
        <f t="shared" si="6"/>
        <v>7059.6161417634357</v>
      </c>
      <c r="Z97" s="75">
        <f t="shared" si="7"/>
        <v>4889.0090274056574</v>
      </c>
    </row>
    <row r="98" spans="2:26" ht="15">
      <c r="B98" s="76">
        <v>72</v>
      </c>
      <c r="C98" s="116">
        <v>3450</v>
      </c>
      <c r="D98" s="76">
        <f>0.25*0.39</f>
        <v>9.7500000000000003E-2</v>
      </c>
      <c r="E98" s="76">
        <v>0.94</v>
      </c>
      <c r="F98" s="76">
        <v>54</v>
      </c>
      <c r="G98" s="76">
        <v>0.21</v>
      </c>
      <c r="H98" s="76">
        <v>0.39</v>
      </c>
      <c r="I98" s="76">
        <v>0</v>
      </c>
      <c r="J98" s="76">
        <v>45</v>
      </c>
      <c r="K98" s="76">
        <v>1.02</v>
      </c>
      <c r="L98" s="76">
        <v>24.8</v>
      </c>
      <c r="M98" s="77" t="s">
        <v>346</v>
      </c>
      <c r="R98" s="187">
        <f>1/((1-D98)/E98+D98/B98)</f>
        <v>1.0400842763323199</v>
      </c>
      <c r="S98">
        <f t="shared" si="1"/>
        <v>2.0084276332319906E-2</v>
      </c>
      <c r="T98">
        <f t="shared" si="2"/>
        <v>206.18977574021713</v>
      </c>
      <c r="U98">
        <f t="shared" si="3"/>
        <v>206.76697180723599</v>
      </c>
      <c r="Y98" s="76"/>
      <c r="Z98" s="75"/>
    </row>
    <row r="99" spans="2:26" ht="15">
      <c r="B99" s="76">
        <v>72</v>
      </c>
      <c r="C99" s="116">
        <v>3450</v>
      </c>
      <c r="D99" s="76">
        <f>0.25*0.39</f>
        <v>9.7500000000000003E-2</v>
      </c>
      <c r="E99" s="76">
        <v>0.94</v>
      </c>
      <c r="F99" s="76">
        <v>54</v>
      </c>
      <c r="G99" s="76">
        <v>0.21</v>
      </c>
      <c r="H99" s="76">
        <v>0.39</v>
      </c>
      <c r="I99" s="76">
        <v>0</v>
      </c>
      <c r="J99" s="76">
        <v>90</v>
      </c>
      <c r="K99" s="76">
        <v>0.57999999999999996</v>
      </c>
      <c r="L99" s="76">
        <v>18.3</v>
      </c>
      <c r="M99" s="77" t="s">
        <v>346</v>
      </c>
      <c r="R99" s="185">
        <f>1/((1-D99)/E99+D99/B99)</f>
        <v>1.0400842763323199</v>
      </c>
      <c r="S99">
        <f t="shared" si="1"/>
        <v>0.46008427633231996</v>
      </c>
      <c r="T99">
        <f t="shared" si="2"/>
        <v>206.18977574021713</v>
      </c>
      <c r="U99">
        <f t="shared" si="3"/>
        <v>219.61443852723596</v>
      </c>
      <c r="W99" s="191">
        <f>49.1*(1-SQRT(0.4/(PI()*(1-D99)*((1-D99^(1/3))*(R99/E99)))))</f>
        <v>25.235651496312997</v>
      </c>
      <c r="X99">
        <f t="shared" si="5"/>
        <v>6.935651496312996</v>
      </c>
      <c r="Y99" s="76">
        <f t="shared" si="6"/>
        <v>35451.541533914264</v>
      </c>
      <c r="Z99" s="75">
        <f t="shared" si="7"/>
        <v>38111.414141691355</v>
      </c>
    </row>
    <row r="100" spans="2:26" ht="15">
      <c r="B100" s="76">
        <v>72</v>
      </c>
      <c r="C100" s="116">
        <v>3450</v>
      </c>
      <c r="D100" s="76">
        <f>0.5*0.39</f>
        <v>0.19500000000000001</v>
      </c>
      <c r="E100" s="76">
        <v>0.94</v>
      </c>
      <c r="F100" s="76">
        <v>54</v>
      </c>
      <c r="G100" s="76">
        <v>0.21</v>
      </c>
      <c r="H100" s="76">
        <v>0.39</v>
      </c>
      <c r="I100" s="76">
        <v>0</v>
      </c>
      <c r="J100" s="76">
        <v>0</v>
      </c>
      <c r="K100" s="76">
        <v>8.92</v>
      </c>
      <c r="L100" s="76">
        <v>283.5</v>
      </c>
      <c r="M100" s="77" t="s">
        <v>346</v>
      </c>
      <c r="R100">
        <f t="shared" si="0"/>
        <v>14.796700000000001</v>
      </c>
      <c r="S100">
        <f t="shared" si="1"/>
        <v>5.8767000000000014</v>
      </c>
      <c r="T100">
        <f t="shared" si="2"/>
        <v>0.36324005763599743</v>
      </c>
      <c r="U100">
        <f t="shared" si="3"/>
        <v>41.982546607235989</v>
      </c>
      <c r="W100">
        <f>1185*(D100+(1-D100)*(E100/B100))</f>
        <v>243.52902083333333</v>
      </c>
      <c r="X100">
        <f t="shared" si="5"/>
        <v>39.970979166666666</v>
      </c>
      <c r="Y100" s="76">
        <f t="shared" si="6"/>
        <v>900.4543685574622</v>
      </c>
      <c r="Z100" s="75">
        <f t="shared" si="7"/>
        <v>4896.9976029158761</v>
      </c>
    </row>
    <row r="101" spans="2:26" ht="15">
      <c r="B101" s="76">
        <v>72</v>
      </c>
      <c r="C101" s="116">
        <v>3450</v>
      </c>
      <c r="D101" s="76">
        <f>0.5*0.39</f>
        <v>0.19500000000000001</v>
      </c>
      <c r="E101" s="76">
        <v>0.94</v>
      </c>
      <c r="F101" s="76">
        <v>54</v>
      </c>
      <c r="G101" s="76">
        <v>0.21</v>
      </c>
      <c r="H101" s="76">
        <v>0.39</v>
      </c>
      <c r="I101" s="76">
        <v>0</v>
      </c>
      <c r="J101" s="76">
        <v>45</v>
      </c>
      <c r="K101" s="76">
        <v>0.79</v>
      </c>
      <c r="L101" s="76">
        <v>23.4</v>
      </c>
      <c r="M101" s="77" t="s">
        <v>346</v>
      </c>
      <c r="R101" s="187">
        <f>1/((1-D101)/E101+D101/B101)</f>
        <v>1.1640206180247767</v>
      </c>
      <c r="S101">
        <f t="shared" si="1"/>
        <v>0.37402061802477671</v>
      </c>
      <c r="T101">
        <f t="shared" si="2"/>
        <v>202.64585532424869</v>
      </c>
      <c r="U101">
        <f t="shared" si="3"/>
        <v>213.43439304723594</v>
      </c>
      <c r="Y101" s="76"/>
      <c r="Z101" s="75"/>
    </row>
    <row r="102" spans="2:26" ht="15">
      <c r="B102" s="76">
        <v>72</v>
      </c>
      <c r="C102" s="116">
        <v>3450</v>
      </c>
      <c r="D102" s="76">
        <f>0.5*0.39</f>
        <v>0.19500000000000001</v>
      </c>
      <c r="E102" s="76">
        <v>0.94</v>
      </c>
      <c r="F102" s="76">
        <v>54</v>
      </c>
      <c r="G102" s="76">
        <v>0.21</v>
      </c>
      <c r="H102" s="76">
        <v>0.39</v>
      </c>
      <c r="I102" s="76">
        <v>0</v>
      </c>
      <c r="J102" s="76">
        <v>90</v>
      </c>
      <c r="K102" s="76">
        <v>1.61</v>
      </c>
      <c r="L102" s="76">
        <v>18.399999999999999</v>
      </c>
      <c r="M102" s="77" t="s">
        <v>346</v>
      </c>
      <c r="R102" s="185">
        <f>1/((1-D102)/E102+D102/B102)</f>
        <v>1.1640206180247767</v>
      </c>
      <c r="S102">
        <f t="shared" si="1"/>
        <v>0.44597938197522335</v>
      </c>
      <c r="T102">
        <f t="shared" si="2"/>
        <v>202.64585532424869</v>
      </c>
      <c r="U102">
        <f t="shared" si="3"/>
        <v>190.147386887236</v>
      </c>
      <c r="W102" s="191">
        <f>49.1*(1-SQRT(0.4/(PI()*(1-D102)*((1-D102^(1/3))*(R102/E102)))))</f>
        <v>22.026763634254234</v>
      </c>
      <c r="X102">
        <f t="shared" si="5"/>
        <v>3.6267636342542353</v>
      </c>
      <c r="Y102" s="76">
        <f t="shared" si="6"/>
        <v>36670.214515509841</v>
      </c>
      <c r="Z102" s="75">
        <f t="shared" si="7"/>
        <v>38072.379851895435</v>
      </c>
    </row>
    <row r="103" spans="2:26" ht="15">
      <c r="B103" s="76">
        <v>200</v>
      </c>
      <c r="C103" s="76">
        <v>3800</v>
      </c>
      <c r="D103" s="76">
        <v>0.11</v>
      </c>
      <c r="E103" s="76">
        <v>0.54</v>
      </c>
      <c r="F103" s="76">
        <v>61</v>
      </c>
      <c r="G103" s="76">
        <v>0.27</v>
      </c>
      <c r="H103" s="76">
        <v>0.39</v>
      </c>
      <c r="I103" s="76">
        <v>0</v>
      </c>
      <c r="J103" s="76">
        <v>0</v>
      </c>
      <c r="K103" s="76">
        <v>7.73</v>
      </c>
      <c r="L103" s="76">
        <v>216</v>
      </c>
      <c r="M103" s="77" t="s">
        <v>132</v>
      </c>
      <c r="R103">
        <f t="shared" si="0"/>
        <v>22.480599999999999</v>
      </c>
      <c r="S103">
        <f t="shared" si="1"/>
        <v>14.750599999999999</v>
      </c>
      <c r="T103">
        <f t="shared" si="2"/>
        <v>50.143478414435997</v>
      </c>
      <c r="U103">
        <f t="shared" si="3"/>
        <v>58.819604327235979</v>
      </c>
      <c r="W103">
        <f t="shared" si="4"/>
        <v>237.17033000000001</v>
      </c>
      <c r="X103">
        <f t="shared" si="5"/>
        <v>21.170330000000007</v>
      </c>
      <c r="Y103" s="76">
        <f t="shared" si="6"/>
        <v>559.26957351742442</v>
      </c>
      <c r="Z103" s="75">
        <f t="shared" si="7"/>
        <v>6.1432151607666219</v>
      </c>
    </row>
    <row r="104" spans="2:26" ht="15">
      <c r="B104" s="116">
        <v>76</v>
      </c>
      <c r="C104" s="116">
        <v>3620</v>
      </c>
      <c r="D104" s="76">
        <v>0.1</v>
      </c>
      <c r="E104" s="76">
        <v>0.54</v>
      </c>
      <c r="F104" s="76">
        <v>61</v>
      </c>
      <c r="G104" s="76">
        <v>0.36</v>
      </c>
      <c r="H104" s="76">
        <v>0.39</v>
      </c>
      <c r="I104" s="76">
        <v>0</v>
      </c>
      <c r="J104" s="76">
        <v>0</v>
      </c>
      <c r="K104" s="76">
        <v>4.37</v>
      </c>
      <c r="L104" s="76">
        <v>164</v>
      </c>
      <c r="M104" s="77" t="s">
        <v>132</v>
      </c>
      <c r="R104">
        <f t="shared" si="0"/>
        <v>8.0860000000000003</v>
      </c>
      <c r="S104">
        <f t="shared" si="1"/>
        <v>3.7160000000000002</v>
      </c>
      <c r="T104">
        <f t="shared" si="2"/>
        <v>53.485731799235985</v>
      </c>
      <c r="U104">
        <f t="shared" si="3"/>
        <v>121.64753200723599</v>
      </c>
      <c r="W104">
        <f>891*(D104+(1-D104)*(E104/B104))</f>
        <v>94.797710526315797</v>
      </c>
      <c r="X104">
        <f t="shared" si="5"/>
        <v>69.202289473684203</v>
      </c>
      <c r="Y104" s="76">
        <f t="shared" si="6"/>
        <v>14095.326072321883</v>
      </c>
      <c r="Z104" s="75">
        <f t="shared" si="7"/>
        <v>2452.3739090383119</v>
      </c>
    </row>
    <row r="105" spans="2:26" ht="15">
      <c r="B105" s="116">
        <v>72</v>
      </c>
      <c r="C105" s="116">
        <v>3450</v>
      </c>
      <c r="D105" s="76">
        <v>0.1</v>
      </c>
      <c r="E105" s="76">
        <v>0.54</v>
      </c>
      <c r="F105" s="76">
        <v>61</v>
      </c>
      <c r="G105" s="76">
        <v>0.21</v>
      </c>
      <c r="H105" s="76">
        <v>0.39</v>
      </c>
      <c r="I105" s="76">
        <v>0</v>
      </c>
      <c r="J105" s="76">
        <v>0</v>
      </c>
      <c r="K105" s="76">
        <v>3.75</v>
      </c>
      <c r="L105" s="76">
        <v>206</v>
      </c>
      <c r="M105" s="77" t="s">
        <v>132</v>
      </c>
      <c r="R105">
        <f t="shared" si="0"/>
        <v>7.6859999999999999</v>
      </c>
      <c r="S105">
        <f t="shared" si="1"/>
        <v>3.9359999999999999</v>
      </c>
      <c r="T105">
        <f t="shared" si="2"/>
        <v>59.496446999235985</v>
      </c>
      <c r="U105">
        <f t="shared" si="3"/>
        <v>135.70838056723599</v>
      </c>
      <c r="W105">
        <f>1185*(D105+(1-D105)*(E105/B105))</f>
        <v>126.49875000000002</v>
      </c>
      <c r="X105">
        <f t="shared" si="5"/>
        <v>79.501249999999985</v>
      </c>
      <c r="Y105" s="76">
        <f t="shared" si="6"/>
        <v>7572.9501376926419</v>
      </c>
      <c r="Z105" s="75">
        <f t="shared" si="7"/>
        <v>56.57219475260225</v>
      </c>
    </row>
    <row r="106" spans="2:26">
      <c r="B106" s="78"/>
      <c r="C106" s="78"/>
      <c r="D106" s="78"/>
      <c r="E106" s="78"/>
      <c r="F106" s="78"/>
      <c r="G106" s="78"/>
      <c r="H106" s="78"/>
      <c r="I106" s="78"/>
      <c r="J106" s="136" t="s">
        <v>450</v>
      </c>
      <c r="K106" s="78">
        <f>AVERAGE(K56:K105)</f>
        <v>15.399393999999999</v>
      </c>
      <c r="L106" s="78">
        <f>AVERAGE(L56:L105)</f>
        <v>213.52144897959178</v>
      </c>
      <c r="M106" s="78"/>
      <c r="R106" s="129" t="s">
        <v>450</v>
      </c>
      <c r="S106" s="188">
        <f>AVERAGE(S56:S105)</f>
        <v>6.0579624141943098</v>
      </c>
      <c r="T106" s="188"/>
      <c r="U106" s="188"/>
      <c r="V106" s="188"/>
      <c r="W106" s="188">
        <f t="shared" ref="W106:X106" si="12">AVERAGE(W56:W105)</f>
        <v>222.85365633363415</v>
      </c>
      <c r="X106" s="188">
        <f t="shared" si="12"/>
        <v>70.655567185166163</v>
      </c>
      <c r="Y106" s="188"/>
    </row>
    <row r="107" spans="2:2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2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2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26" ht="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U110" s="75">
        <v>185.2</v>
      </c>
      <c r="V110">
        <v>133.49212755102042</v>
      </c>
    </row>
    <row r="111" spans="2:26" ht="15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U111" s="75"/>
    </row>
    <row r="112" spans="2:26" ht="1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U112" s="75">
        <v>140</v>
      </c>
      <c r="V112">
        <v>150.7457391304348</v>
      </c>
    </row>
    <row r="113" spans="2:22" ht="15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U113" s="75">
        <v>464.4</v>
      </c>
      <c r="V113">
        <v>400.8633043478261</v>
      </c>
    </row>
    <row r="114" spans="2:22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U114" s="76">
        <v>91</v>
      </c>
      <c r="V114">
        <v>609.14962343096238</v>
      </c>
    </row>
    <row r="115" spans="2:22" ht="15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U115" s="75">
        <v>31</v>
      </c>
      <c r="V115">
        <v>45.715669172932337</v>
      </c>
    </row>
    <row r="116" spans="2:22" ht="15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U116" s="75">
        <v>60</v>
      </c>
      <c r="V116">
        <v>80.935849624060154</v>
      </c>
    </row>
    <row r="117" spans="2:22" ht="15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U117" s="75">
        <v>84</v>
      </c>
      <c r="V117">
        <v>98.545939849624062</v>
      </c>
    </row>
    <row r="118" spans="2:22" ht="15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U118" s="75">
        <v>256</v>
      </c>
      <c r="V118">
        <v>177.23746562499997</v>
      </c>
    </row>
    <row r="119" spans="2:22" ht="15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U119" s="75"/>
    </row>
    <row r="120" spans="2:22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U120" s="116"/>
    </row>
    <row r="121" spans="2:22" ht="15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U121" s="75">
        <v>67.599999999999994</v>
      </c>
      <c r="V121">
        <v>97.295986842105265</v>
      </c>
    </row>
    <row r="122" spans="2:22" ht="15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U122" s="75">
        <v>198</v>
      </c>
      <c r="V122">
        <v>175.71302631578948</v>
      </c>
    </row>
    <row r="123" spans="2:22" ht="15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U123" s="75">
        <v>229.8</v>
      </c>
      <c r="V123">
        <v>254.13006578947369</v>
      </c>
    </row>
    <row r="124" spans="2:22" ht="15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U124" s="75"/>
    </row>
    <row r="125" spans="2:22" ht="15">
      <c r="U125" s="75"/>
    </row>
    <row r="126" spans="2:22" ht="15">
      <c r="U126" s="75"/>
    </row>
    <row r="127" spans="2:22" ht="15">
      <c r="U127" s="75">
        <v>16.670000000000002</v>
      </c>
      <c r="V127">
        <v>19.40453644110061</v>
      </c>
    </row>
    <row r="128" spans="2:22" ht="15">
      <c r="U128" s="75">
        <v>15.39</v>
      </c>
      <c r="V128">
        <v>18.305737818260162</v>
      </c>
    </row>
    <row r="129" spans="21:22" ht="15">
      <c r="U129" s="75">
        <v>15.85</v>
      </c>
      <c r="V129">
        <v>17.373531520867889</v>
      </c>
    </row>
    <row r="130" spans="21:22" ht="15">
      <c r="U130" s="75">
        <v>50.13</v>
      </c>
      <c r="V130">
        <v>37.839063157894735</v>
      </c>
    </row>
    <row r="131" spans="21:22" ht="15">
      <c r="U131" s="75">
        <v>46.3</v>
      </c>
      <c r="V131">
        <v>51.882278947368427</v>
      </c>
    </row>
    <row r="132" spans="21:22" ht="15">
      <c r="U132" s="75">
        <v>57.1</v>
      </c>
      <c r="V132">
        <v>66.14154421052632</v>
      </c>
    </row>
    <row r="133" spans="21:22" ht="15">
      <c r="U133" s="75">
        <v>76.5</v>
      </c>
      <c r="V133">
        <v>80.292784736842094</v>
      </c>
    </row>
    <row r="134" spans="21:22">
      <c r="U134" s="76">
        <v>968</v>
      </c>
      <c r="V134">
        <v>576.59467619047632</v>
      </c>
    </row>
    <row r="135" spans="21:22">
      <c r="U135" s="76">
        <v>493.9</v>
      </c>
      <c r="V135">
        <v>400.11104347826085</v>
      </c>
    </row>
    <row r="136" spans="21:22">
      <c r="U136" s="76">
        <v>13.5</v>
      </c>
      <c r="V136">
        <v>13.754873983622137</v>
      </c>
    </row>
    <row r="137" spans="21:22">
      <c r="U137" s="76">
        <v>446</v>
      </c>
      <c r="V137">
        <v>461.41381578947369</v>
      </c>
    </row>
    <row r="138" spans="21:22">
      <c r="U138" s="76">
        <v>588</v>
      </c>
      <c r="V138">
        <v>528.04859999999996</v>
      </c>
    </row>
    <row r="139" spans="21:22">
      <c r="U139" s="76">
        <v>12.62</v>
      </c>
      <c r="V139">
        <v>27.616311282841743</v>
      </c>
    </row>
    <row r="140" spans="21:22">
      <c r="U140" s="76">
        <v>545.4</v>
      </c>
      <c r="V140">
        <v>331.24370833333336</v>
      </c>
    </row>
    <row r="141" spans="21:22">
      <c r="U141" s="76"/>
    </row>
    <row r="142" spans="21:22">
      <c r="U142" s="76">
        <v>365</v>
      </c>
      <c r="V142">
        <v>293.42820499999999</v>
      </c>
    </row>
    <row r="143" spans="21:22">
      <c r="U143" s="76">
        <v>600</v>
      </c>
      <c r="V143">
        <v>870.95102999999995</v>
      </c>
    </row>
    <row r="144" spans="21:22">
      <c r="U144" s="76">
        <v>450</v>
      </c>
      <c r="V144">
        <v>424.8060416666666</v>
      </c>
    </row>
    <row r="145" spans="21:22">
      <c r="U145" s="76">
        <v>701</v>
      </c>
      <c r="V145">
        <v>639.94190000000003</v>
      </c>
    </row>
    <row r="146" spans="21:22">
      <c r="U146" s="76">
        <v>19</v>
      </c>
      <c r="V146">
        <v>13.086018434341968</v>
      </c>
    </row>
    <row r="147" spans="21:22">
      <c r="U147" s="76">
        <v>5.07</v>
      </c>
      <c r="V147">
        <v>13.086018434341968</v>
      </c>
    </row>
    <row r="148" spans="21:22">
      <c r="U148" s="76">
        <v>672.5</v>
      </c>
      <c r="V148">
        <v>457.23467899999997</v>
      </c>
    </row>
    <row r="149" spans="21:22">
      <c r="U149" s="76">
        <v>654</v>
      </c>
      <c r="V149">
        <v>530.73758399999997</v>
      </c>
    </row>
    <row r="150" spans="21:22">
      <c r="U150" s="76">
        <v>365</v>
      </c>
      <c r="V150">
        <v>161.12297599999997</v>
      </c>
    </row>
    <row r="151" spans="21:22">
      <c r="U151" s="76">
        <v>143.6</v>
      </c>
      <c r="V151">
        <v>129.49992708333335</v>
      </c>
    </row>
    <row r="152" spans="21:22">
      <c r="U152" s="76"/>
    </row>
    <row r="153" spans="21:22">
      <c r="U153" s="76">
        <v>18.3</v>
      </c>
      <c r="V153">
        <v>25.235651496312997</v>
      </c>
    </row>
    <row r="154" spans="21:22">
      <c r="U154" s="76">
        <v>283.5</v>
      </c>
      <c r="V154">
        <v>243.52902083333333</v>
      </c>
    </row>
    <row r="155" spans="21:22">
      <c r="U155" s="76"/>
    </row>
    <row r="156" spans="21:22">
      <c r="U156" s="76">
        <v>18.399999999999999</v>
      </c>
      <c r="V156">
        <v>22.026763634254234</v>
      </c>
    </row>
    <row r="157" spans="21:22">
      <c r="U157" s="76">
        <v>216</v>
      </c>
      <c r="V157">
        <v>237.17033000000001</v>
      </c>
    </row>
    <row r="158" spans="21:22">
      <c r="U158" s="76">
        <v>164</v>
      </c>
      <c r="V158">
        <v>94.797710526315797</v>
      </c>
    </row>
    <row r="159" spans="21:22">
      <c r="U159" s="76">
        <v>206</v>
      </c>
      <c r="V159">
        <v>126.49875000000002</v>
      </c>
    </row>
    <row r="250" spans="2:2">
      <c r="B250" s="116"/>
    </row>
    <row r="1048574" spans="13:13">
      <c r="M1048574" s="7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88FD-1A83-494D-8E48-E5B62866A2FC}">
  <dimension ref="A1:T66"/>
  <sheetViews>
    <sheetView zoomScale="85" zoomScaleNormal="85" workbookViewId="0">
      <selection activeCell="O2" sqref="O2"/>
    </sheetView>
  </sheetViews>
  <sheetFormatPr baseColWidth="10" defaultRowHeight="14.25"/>
  <cols>
    <col min="1" max="1" width="11.125" customWidth="1"/>
    <col min="4" max="5" width="11.75" customWidth="1"/>
    <col min="9" max="9" width="14" customWidth="1"/>
    <col min="10" max="10" width="18" customWidth="1"/>
    <col min="11" max="11" width="18.25" customWidth="1"/>
    <col min="12" max="12" width="12.25" customWidth="1"/>
  </cols>
  <sheetData>
    <row r="1" spans="1:20">
      <c r="A1" s="167" t="s">
        <v>142</v>
      </c>
      <c r="B1" s="168" t="s">
        <v>143</v>
      </c>
      <c r="C1" s="168" t="s">
        <v>135</v>
      </c>
      <c r="D1" s="168" t="s">
        <v>144</v>
      </c>
      <c r="E1" s="168" t="s">
        <v>145</v>
      </c>
      <c r="F1" s="168" t="s">
        <v>136</v>
      </c>
      <c r="G1" s="168" t="s">
        <v>137</v>
      </c>
      <c r="H1" s="168" t="s">
        <v>138</v>
      </c>
      <c r="I1" s="169" t="s">
        <v>348</v>
      </c>
      <c r="J1" s="168" t="s">
        <v>146</v>
      </c>
      <c r="K1" s="168" t="s">
        <v>147</v>
      </c>
      <c r="L1" s="170" t="s">
        <v>139</v>
      </c>
      <c r="N1" s="129" t="s">
        <v>420</v>
      </c>
      <c r="O1" s="129" t="s">
        <v>419</v>
      </c>
      <c r="P1" s="129" t="s">
        <v>257</v>
      </c>
      <c r="Q1" s="129" t="s">
        <v>423</v>
      </c>
      <c r="R1" s="129" t="s">
        <v>415</v>
      </c>
      <c r="S1" s="129" t="s">
        <v>421</v>
      </c>
      <c r="T1" s="129" t="s">
        <v>422</v>
      </c>
    </row>
    <row r="2" spans="1:20" ht="15">
      <c r="A2" s="162">
        <v>294</v>
      </c>
      <c r="B2" s="75">
        <v>5880</v>
      </c>
      <c r="C2" s="75">
        <v>6.6000000000000003E-2</v>
      </c>
      <c r="D2" s="75">
        <v>3.25</v>
      </c>
      <c r="E2" s="75">
        <v>42.6</v>
      </c>
      <c r="F2" s="76" t="s">
        <v>140</v>
      </c>
      <c r="G2" s="75" t="s">
        <v>48</v>
      </c>
      <c r="H2" s="76" t="s">
        <v>141</v>
      </c>
      <c r="I2" s="75" t="s">
        <v>141</v>
      </c>
      <c r="J2" s="75">
        <v>19.5</v>
      </c>
      <c r="K2" s="75">
        <v>185.2</v>
      </c>
      <c r="L2" s="164" t="s">
        <v>21</v>
      </c>
      <c r="N2">
        <f>Tabla1[[#This Row],[Strength_out '[MPa']]]/(Tabla1[[#This Row],[V_f]]+(Tabla1[[#This Row],[E_m '[GPa']]]/Tabla1[[#This Row],[E_f  '[GPa']]])*(1-Tabla1[[#This Row],[V_f]]))</f>
        <v>2426.4711780565522</v>
      </c>
      <c r="O2">
        <f>891*(Tabla1[[#This Row],[V_f]]+(Tabla1[[#This Row],[E_m '[GPa']]]/Tabla1[[#This Row],[E_f  '[GPa']]])*(1-Tabla1[[#This Row],[V_f]]))</f>
        <v>68.00542346938775</v>
      </c>
      <c r="P2" s="174">
        <f>ABS(O2-Tabla1[[#This Row],[Strength_out '[MPa']]])/O2</f>
        <v>1.7233122088176791</v>
      </c>
    </row>
    <row r="3" spans="1:20" ht="15" hidden="1">
      <c r="A3" s="162">
        <v>27.4</v>
      </c>
      <c r="B3" s="75">
        <v>417</v>
      </c>
      <c r="C3" s="75">
        <v>6.0999999999999999E-2</v>
      </c>
      <c r="D3" s="75">
        <v>3.25</v>
      </c>
      <c r="E3" s="75">
        <v>42.6</v>
      </c>
      <c r="F3" s="76" t="s">
        <v>148</v>
      </c>
      <c r="G3" s="75" t="s">
        <v>48</v>
      </c>
      <c r="H3" s="76" t="s">
        <v>141</v>
      </c>
      <c r="I3" s="75" t="s">
        <v>141</v>
      </c>
      <c r="J3" s="75">
        <v>5.1100000000000003</v>
      </c>
      <c r="K3" s="75">
        <v>57.1</v>
      </c>
      <c r="L3" s="164" t="s">
        <v>21</v>
      </c>
      <c r="N3">
        <f>Tabla1[[#This Row],[Strength_out '[MPa']]]/(Tabla1[[#This Row],[V_f]]+(Tabla1[[#This Row],[E_m '[GPa']]]/Tabla1[[#This Row],[E_f  '[GPa']]])*(1-Tabla1[[#This Row],[V_f]]))</f>
        <v>331.24927220181445</v>
      </c>
      <c r="O3">
        <f>891*(Tabla1[[#This Row],[V_f]]+(Tabla1[[#This Row],[E_m '[GPa']]]/Tabla1[[#This Row],[E_f  '[GPa']]])*(1-Tabla1[[#This Row],[V_f]]))</f>
        <v>153.58856386861316</v>
      </c>
      <c r="P3" s="174">
        <f>ABS(O3-Tabla1[[#This Row],[Strength_out '[MPa']]])/O3</f>
        <v>0.62822752839302543</v>
      </c>
    </row>
    <row r="4" spans="1:20" ht="15">
      <c r="A4" s="162">
        <v>230</v>
      </c>
      <c r="B4" s="75">
        <v>3530</v>
      </c>
      <c r="C4" s="75">
        <v>0.06</v>
      </c>
      <c r="D4" s="75" t="s">
        <v>40</v>
      </c>
      <c r="E4" s="75" t="s">
        <v>46</v>
      </c>
      <c r="F4" s="76" t="s">
        <v>140</v>
      </c>
      <c r="G4" s="75" t="s">
        <v>59</v>
      </c>
      <c r="H4" s="76">
        <v>0</v>
      </c>
      <c r="I4" s="75" t="s">
        <v>141</v>
      </c>
      <c r="J4" s="75">
        <v>14</v>
      </c>
      <c r="K4" s="75">
        <v>140</v>
      </c>
      <c r="L4" s="164" t="s">
        <v>41</v>
      </c>
      <c r="N4" t="e">
        <f>Tabla1[[#This Row],[Strength_out '[MPa']]]/(Tabla1[[#This Row],[V_f]]+(Tabla1[[#This Row],[E_m '[GPa']]]/Tabla1[[#This Row],[E_f  '[GPa']]])*(1-Tabla1[[#This Row],[V_f]]))</f>
        <v>#VALUE!</v>
      </c>
      <c r="O4" t="e">
        <f>891*(Tabla1[[#This Row],[V_f]]+(Tabla1[[#This Row],[E_m '[GPa']]]/Tabla1[[#This Row],[E_f  '[GPa']]])*(1-Tabla1[[#This Row],[V_f]]))</f>
        <v>#VALUE!</v>
      </c>
      <c r="P4" s="174" t="e">
        <f>ABS(O4-Tabla1[[#This Row],[Strength_out '[MPa']]])/O4</f>
        <v>#VALUE!</v>
      </c>
    </row>
    <row r="5" spans="1:20" ht="15">
      <c r="A5" s="162">
        <v>230</v>
      </c>
      <c r="B5" s="75">
        <v>3530</v>
      </c>
      <c r="C5" s="75">
        <v>0.18</v>
      </c>
      <c r="D5" s="75" t="s">
        <v>40</v>
      </c>
      <c r="E5" s="75" t="s">
        <v>46</v>
      </c>
      <c r="F5" s="76" t="s">
        <v>140</v>
      </c>
      <c r="G5" s="75" t="s">
        <v>59</v>
      </c>
      <c r="H5" s="76">
        <v>0</v>
      </c>
      <c r="I5" s="75" t="s">
        <v>141</v>
      </c>
      <c r="J5" s="75">
        <v>35.700000000000003</v>
      </c>
      <c r="K5" s="75">
        <v>464.4</v>
      </c>
      <c r="L5" s="164" t="s">
        <v>41</v>
      </c>
      <c r="N5" t="e">
        <f>Tabla1[[#This Row],[Strength_out '[MPa']]]/(Tabla1[[#This Row],[V_f]]+(Tabla1[[#This Row],[E_m '[GPa']]]/Tabla1[[#This Row],[E_f  '[GPa']]])*(1-Tabla1[[#This Row],[V_f]]))</f>
        <v>#VALUE!</v>
      </c>
      <c r="O5" t="e">
        <f>891*(Tabla1[[#This Row],[V_f]]+(Tabla1[[#This Row],[E_m '[GPa']]]/Tabla1[[#This Row],[E_f  '[GPa']]])*(1-Tabla1[[#This Row],[V_f]]))</f>
        <v>#VALUE!</v>
      </c>
      <c r="P5" s="174" t="e">
        <f>ABS(O5-Tabla1[[#This Row],[Strength_out '[MPa']]])/O5</f>
        <v>#VALUE!</v>
      </c>
    </row>
    <row r="6" spans="1:20" ht="15">
      <c r="A6" s="162">
        <v>239</v>
      </c>
      <c r="B6" s="75">
        <v>3965</v>
      </c>
      <c r="C6" s="75">
        <v>0.34</v>
      </c>
      <c r="D6" s="75">
        <v>3</v>
      </c>
      <c r="E6" s="75">
        <v>28</v>
      </c>
      <c r="F6" s="76" t="s">
        <v>140</v>
      </c>
      <c r="G6" s="75" t="s">
        <v>48</v>
      </c>
      <c r="H6" s="76">
        <v>0</v>
      </c>
      <c r="I6" s="76">
        <v>0</v>
      </c>
      <c r="J6" s="76">
        <v>23.8</v>
      </c>
      <c r="K6" s="76">
        <v>91</v>
      </c>
      <c r="L6" s="164" t="s">
        <v>52</v>
      </c>
      <c r="N6">
        <f>Tabla1[[#This Row],[Strength_out '[MPa']]]/(Tabla1[[#This Row],[V_f]]+(Tabla1[[#This Row],[E_m '[GPa']]]/Tabla1[[#This Row],[E_f  '[GPa']]])*(1-Tabla1[[#This Row],[V_f]]))</f>
        <v>261.28063431042767</v>
      </c>
      <c r="O6">
        <f>891*(Tabla1[[#This Row],[V_f]]+(Tabla1[[#This Row],[E_m '[GPa']]]/Tabla1[[#This Row],[E_f  '[GPa']]])*(1-Tabla1[[#This Row],[V_f]]))</f>
        <v>310.32150627615067</v>
      </c>
      <c r="P6" s="174">
        <f>ABS(O6-Tabla1[[#This Row],[Strength_out '[MPa']]])/O6</f>
        <v>0.70675574151467158</v>
      </c>
    </row>
    <row r="7" spans="1:20" ht="15" hidden="1">
      <c r="A7" s="162">
        <v>79.8</v>
      </c>
      <c r="B7" s="75">
        <v>3620</v>
      </c>
      <c r="C7" s="75">
        <v>0.04</v>
      </c>
      <c r="D7" s="75">
        <v>0.94</v>
      </c>
      <c r="E7" s="76"/>
      <c r="F7" s="76" t="s">
        <v>60</v>
      </c>
      <c r="G7" s="75" t="s">
        <v>59</v>
      </c>
      <c r="H7" s="76">
        <v>0</v>
      </c>
      <c r="I7" s="76" t="s">
        <v>149</v>
      </c>
      <c r="J7" s="124">
        <v>1767</v>
      </c>
      <c r="K7" s="75">
        <v>31</v>
      </c>
      <c r="L7" s="165" t="s">
        <v>70</v>
      </c>
      <c r="N7">
        <f>Tabla1[[#This Row],[Strength_out '[MPa']]]/(Tabla1[[#This Row],[V_f]]+(Tabla1[[#This Row],[E_m '[GPa']]]/Tabla1[[#This Row],[E_f  '[GPa']]])*(1-Tabla1[[#This Row],[V_f]]))</f>
        <v>604.19109026963656</v>
      </c>
      <c r="O7">
        <f>891*(Tabla1[[#This Row],[V_f]]+(Tabla1[[#This Row],[E_m '[GPa']]]/Tabla1[[#This Row],[E_f  '[GPa']]])*(1-Tabla1[[#This Row],[V_f]]))</f>
        <v>45.715669172932337</v>
      </c>
      <c r="P7" s="174">
        <f>ABS(O7-Tabla1[[#This Row],[Strength_out '[MPa']]])/O7</f>
        <v>0.32189552158289958</v>
      </c>
    </row>
    <row r="8" spans="1:20" ht="15" hidden="1">
      <c r="A8" s="162">
        <v>79.8</v>
      </c>
      <c r="B8" s="75">
        <v>3620</v>
      </c>
      <c r="C8" s="75">
        <v>0.08</v>
      </c>
      <c r="D8" s="75">
        <v>0.94</v>
      </c>
      <c r="E8" s="76"/>
      <c r="F8" s="76" t="s">
        <v>60</v>
      </c>
      <c r="G8" s="75" t="s">
        <v>59</v>
      </c>
      <c r="H8" s="76">
        <v>0</v>
      </c>
      <c r="I8" s="76" t="s">
        <v>149</v>
      </c>
      <c r="J8" s="77" t="s">
        <v>347</v>
      </c>
      <c r="K8" s="75">
        <v>60</v>
      </c>
      <c r="L8" s="165" t="s">
        <v>70</v>
      </c>
      <c r="N8">
        <f>Tabla1[[#This Row],[Strength_out '[MPa']]]/(Tabla1[[#This Row],[V_f]]+(Tabla1[[#This Row],[E_m '[GPa']]]/Tabla1[[#This Row],[E_f  '[GPa']]])*(1-Tabla1[[#This Row],[V_f]]))</f>
        <v>660.52312106831471</v>
      </c>
      <c r="O8">
        <f>891*(Tabla1[[#This Row],[V_f]]+(Tabla1[[#This Row],[E_m '[GPa']]]/Tabla1[[#This Row],[E_f  '[GPa']]])*(1-Tabla1[[#This Row],[V_f]]))</f>
        <v>80.935849624060154</v>
      </c>
      <c r="P8" s="174">
        <f>ABS(O8-Tabla1[[#This Row],[Strength_out '[MPa']]])/O8</f>
        <v>0.25867214245980391</v>
      </c>
    </row>
    <row r="9" spans="1:20" ht="15" hidden="1">
      <c r="A9" s="162">
        <v>79.8</v>
      </c>
      <c r="B9" s="75">
        <v>3620</v>
      </c>
      <c r="C9" s="75">
        <v>0.1</v>
      </c>
      <c r="D9" s="75">
        <v>0.94</v>
      </c>
      <c r="E9" s="76"/>
      <c r="F9" s="76" t="s">
        <v>60</v>
      </c>
      <c r="G9" s="75" t="s">
        <v>59</v>
      </c>
      <c r="H9" s="76">
        <v>0</v>
      </c>
      <c r="I9" s="76" t="s">
        <v>149</v>
      </c>
      <c r="J9" s="124">
        <v>90012</v>
      </c>
      <c r="K9" s="75">
        <v>84</v>
      </c>
      <c r="L9" s="165" t="s">
        <v>70</v>
      </c>
      <c r="N9">
        <f>Tabla1[[#This Row],[Strength_out '[MPa']]]/(Tabla1[[#This Row],[V_f]]+(Tabla1[[#This Row],[E_m '[GPa']]]/Tabla1[[#This Row],[E_f  '[GPa']]])*(1-Tabla1[[#This Row],[V_f]]))</f>
        <v>759.48334466349411</v>
      </c>
      <c r="O9">
        <f>891*(Tabla1[[#This Row],[V_f]]+(Tabla1[[#This Row],[E_m '[GPa']]]/Tabla1[[#This Row],[E_f  '[GPa']]])*(1-Tabla1[[#This Row],[V_f]]))</f>
        <v>98.545939849624062</v>
      </c>
      <c r="P9" s="174">
        <f>ABS(O9-Tabla1[[#This Row],[Strength_out '[MPa']]])/O9</f>
        <v>0.14760567377834544</v>
      </c>
    </row>
    <row r="10" spans="1:20" ht="15">
      <c r="A10" s="162">
        <v>240</v>
      </c>
      <c r="B10" s="75">
        <v>4100</v>
      </c>
      <c r="C10" s="75">
        <v>8.8999999999999996E-2</v>
      </c>
      <c r="D10" s="75">
        <v>3.25</v>
      </c>
      <c r="E10" s="75">
        <v>42.6</v>
      </c>
      <c r="F10" s="76" t="s">
        <v>140</v>
      </c>
      <c r="G10" s="75" t="s">
        <v>48</v>
      </c>
      <c r="H10" s="76">
        <v>0</v>
      </c>
      <c r="I10" s="76">
        <v>0</v>
      </c>
      <c r="J10" s="76">
        <v>20.6</v>
      </c>
      <c r="K10" s="75">
        <v>256</v>
      </c>
      <c r="L10" s="165" t="s">
        <v>150</v>
      </c>
      <c r="N10">
        <f>Tabla1[[#This Row],[Strength_out '[MPa']]]/(Tabla1[[#This Row],[V_f]]+(Tabla1[[#This Row],[E_m '[GPa']]]/Tabla1[[#This Row],[E_f  '[GPa']]])*(1-Tabla1[[#This Row],[V_f]]))</f>
        <v>2526.2378832889613</v>
      </c>
      <c r="O10">
        <f>891*(Tabla1[[#This Row],[V_f]]+(Tabla1[[#This Row],[E_m '[GPa']]]/Tabla1[[#This Row],[E_f  '[GPa']]])*(1-Tabla1[[#This Row],[V_f]]))</f>
        <v>90.290784374999987</v>
      </c>
      <c r="P10" s="174">
        <f>ABS(O10-Tabla1[[#This Row],[Strength_out '[MPa']]])/O10</f>
        <v>1.835283819628464</v>
      </c>
    </row>
    <row r="11" spans="1:20" ht="15" hidden="1">
      <c r="A11" s="162">
        <v>75</v>
      </c>
      <c r="B11" s="75">
        <v>3400</v>
      </c>
      <c r="C11" s="75">
        <v>8.5999999999999993E-2</v>
      </c>
      <c r="D11" s="75">
        <v>3.26</v>
      </c>
      <c r="E11" s="75">
        <v>34</v>
      </c>
      <c r="F11" s="76" t="s">
        <v>306</v>
      </c>
      <c r="G11" s="75" t="s">
        <v>48</v>
      </c>
      <c r="H11" s="75">
        <v>0</v>
      </c>
      <c r="I11" s="75">
        <v>0</v>
      </c>
      <c r="J11" s="75">
        <v>9.34</v>
      </c>
      <c r="K11" s="75">
        <v>203</v>
      </c>
      <c r="L11" s="165" t="s">
        <v>305</v>
      </c>
      <c r="N11">
        <f>Tabla1[[#This Row],[Strength_out '[MPa']]]/(Tabla1[[#This Row],[V_f]]+(Tabla1[[#This Row],[E_m '[GPa']]]/Tabla1[[#This Row],[E_f  '[GPa']]])*(1-Tabla1[[#This Row],[V_f]]))</f>
        <v>1614.5897404354778</v>
      </c>
      <c r="O11">
        <f>891*(Tabla1[[#This Row],[V_f]]+(Tabla1[[#This Row],[E_m '[GPa']]]/Tabla1[[#This Row],[E_f  '[GPa']]])*(1-Tabla1[[#This Row],[V_f]]))</f>
        <v>112.02412320000001</v>
      </c>
      <c r="P11" s="174">
        <f>ABS(O11-Tabla1[[#This Row],[Strength_out '[MPa']]])/O11</f>
        <v>0.81210969745844874</v>
      </c>
    </row>
    <row r="12" spans="1:20" ht="15" hidden="1">
      <c r="A12" s="162">
        <v>75</v>
      </c>
      <c r="B12" s="75">
        <v>3400</v>
      </c>
      <c r="C12" s="75">
        <v>8.5999999999999993E-2</v>
      </c>
      <c r="D12" s="75">
        <v>3.26</v>
      </c>
      <c r="E12" s="75">
        <v>34</v>
      </c>
      <c r="F12" s="76" t="s">
        <v>306</v>
      </c>
      <c r="G12" s="75" t="s">
        <v>48</v>
      </c>
      <c r="H12" s="75">
        <v>0</v>
      </c>
      <c r="I12" s="75">
        <v>90</v>
      </c>
      <c r="J12" s="75">
        <v>1530</v>
      </c>
      <c r="K12" s="76"/>
      <c r="L12" s="165" t="s">
        <v>305</v>
      </c>
      <c r="N12">
        <f>Tabla1[[#This Row],[Strength_out '[MPa']]]/(Tabla1[[#This Row],[V_f]]+(Tabla1[[#This Row],[E_m '[GPa']]]/Tabla1[[#This Row],[E_f  '[GPa']]])*(1-Tabla1[[#This Row],[V_f]]))</f>
        <v>0</v>
      </c>
      <c r="O12">
        <f>891*(Tabla1[[#This Row],[V_f]]+(Tabla1[[#This Row],[E_m '[GPa']]]/Tabla1[[#This Row],[E_f  '[GPa']]])*(1-Tabla1[[#This Row],[V_f]]))</f>
        <v>112.02412320000001</v>
      </c>
      <c r="P12" s="174">
        <f>ABS(O12-Tabla1[[#This Row],[Strength_out '[MPa']]])/O12</f>
        <v>1</v>
      </c>
    </row>
    <row r="13" spans="1:20" ht="15">
      <c r="A13" s="162">
        <v>190</v>
      </c>
      <c r="B13" s="76" t="s">
        <v>308</v>
      </c>
      <c r="C13" s="75">
        <v>3.7499999999999999E-2</v>
      </c>
      <c r="D13" s="76">
        <v>1.7</v>
      </c>
      <c r="E13" s="76">
        <v>51</v>
      </c>
      <c r="F13" s="76" t="s">
        <v>140</v>
      </c>
      <c r="G13" s="75" t="s">
        <v>120</v>
      </c>
      <c r="H13" s="75">
        <v>0</v>
      </c>
      <c r="I13" s="76">
        <v>0</v>
      </c>
      <c r="J13" s="76">
        <v>7233</v>
      </c>
      <c r="K13" s="75">
        <v>67.599999999999994</v>
      </c>
      <c r="L13" s="165" t="s">
        <v>307</v>
      </c>
      <c r="N13">
        <f>Tabla1[[#This Row],[Strength_out '[MPa']]]/(Tabla1[[#This Row],[V_f]]+(Tabla1[[#This Row],[E_m '[GPa']]]/Tabla1[[#This Row],[E_f  '[GPa']]])*(1-Tabla1[[#This Row],[V_f]]))</f>
        <v>1466.0008560422311</v>
      </c>
      <c r="O13">
        <f>891*(Tabla1[[#This Row],[V_f]]+(Tabla1[[#This Row],[E_m '[GPa']]]/Tabla1[[#This Row],[E_f  '[GPa']]])*(1-Tabla1[[#This Row],[V_f]]))</f>
        <v>41.085651315789477</v>
      </c>
      <c r="P13" s="174">
        <f>ABS(O13-Tabla1[[#This Row],[Strength_out '[MPa']]])/O13</f>
        <v>0.6453432727746703</v>
      </c>
    </row>
    <row r="14" spans="1:20" ht="15">
      <c r="A14" s="162">
        <v>190</v>
      </c>
      <c r="B14" s="76">
        <v>3800</v>
      </c>
      <c r="C14" s="75">
        <v>7.4999999999999997E-2</v>
      </c>
      <c r="D14" s="76">
        <v>1.7</v>
      </c>
      <c r="E14" s="76">
        <v>51</v>
      </c>
      <c r="F14" s="76" t="s">
        <v>140</v>
      </c>
      <c r="G14" s="75" t="s">
        <v>120</v>
      </c>
      <c r="H14" s="75">
        <v>0</v>
      </c>
      <c r="I14" s="76">
        <v>0</v>
      </c>
      <c r="J14" s="76">
        <v>15.204000000000001</v>
      </c>
      <c r="K14" s="75">
        <v>198</v>
      </c>
      <c r="L14" s="165" t="s">
        <v>307</v>
      </c>
      <c r="N14">
        <f>Tabla1[[#This Row],[Strength_out '[MPa']]]/(Tabla1[[#This Row],[V_f]]+(Tabla1[[#This Row],[E_m '[GPa']]]/Tabla1[[#This Row],[E_f  '[GPa']]])*(1-Tabla1[[#This Row],[V_f]]))</f>
        <v>2377.6267972823512</v>
      </c>
      <c r="O14">
        <f>891*(Tabla1[[#This Row],[V_f]]+(Tabla1[[#This Row],[E_m '[GPa']]]/Tabla1[[#This Row],[E_f  '[GPa']]])*(1-Tabla1[[#This Row],[V_f]]))</f>
        <v>74.199197368421054</v>
      </c>
      <c r="P14" s="174">
        <f>ABS(O14-Tabla1[[#This Row],[Strength_out '[MPa']]])/O14</f>
        <v>1.6684924773090359</v>
      </c>
    </row>
    <row r="15" spans="1:20" ht="15">
      <c r="A15" s="162">
        <v>190</v>
      </c>
      <c r="B15" s="76">
        <v>3800</v>
      </c>
      <c r="C15" s="75">
        <v>0.1125</v>
      </c>
      <c r="D15" s="76">
        <v>1.7</v>
      </c>
      <c r="E15" s="76">
        <v>51</v>
      </c>
      <c r="F15" s="76" t="s">
        <v>140</v>
      </c>
      <c r="G15" s="75" t="s">
        <v>120</v>
      </c>
      <c r="H15" s="75">
        <v>0</v>
      </c>
      <c r="I15" s="76">
        <v>0</v>
      </c>
      <c r="J15" s="76">
        <v>21.896000000000001</v>
      </c>
      <c r="K15" s="75">
        <v>229.8</v>
      </c>
      <c r="L15" s="165" t="s">
        <v>307</v>
      </c>
      <c r="N15">
        <f>Tabla1[[#This Row],[Strength_out '[MPa']]]/(Tabla1[[#This Row],[V_f]]+(Tabla1[[#This Row],[E_m '[GPa']]]/Tabla1[[#This Row],[E_f  '[GPa']]])*(1-Tabla1[[#This Row],[V_f]]))</f>
        <v>1907.9914786693616</v>
      </c>
      <c r="O15">
        <f>891*(Tabla1[[#This Row],[V_f]]+(Tabla1[[#This Row],[E_m '[GPa']]]/Tabla1[[#This Row],[E_f  '[GPa']]])*(1-Tabla1[[#This Row],[V_f]]))</f>
        <v>107.31274342105263</v>
      </c>
      <c r="P15" s="174">
        <f>ABS(O15-Tabla1[[#This Row],[Strength_out '[MPa']]])/O15</f>
        <v>1.1414045776311577</v>
      </c>
    </row>
    <row r="16" spans="1:20" ht="15">
      <c r="A16" s="162">
        <v>190</v>
      </c>
      <c r="B16" s="76">
        <v>3800</v>
      </c>
      <c r="C16" s="75">
        <v>3.7499999999999999E-2</v>
      </c>
      <c r="D16" s="76">
        <v>1.7</v>
      </c>
      <c r="E16" s="76">
        <v>51</v>
      </c>
      <c r="F16" s="76" t="s">
        <v>140</v>
      </c>
      <c r="G16" s="75" t="s">
        <v>120</v>
      </c>
      <c r="H16" s="75">
        <v>0</v>
      </c>
      <c r="I16" s="76">
        <v>45</v>
      </c>
      <c r="J16" s="76">
        <v>0.66300000000000003</v>
      </c>
      <c r="K16" s="75">
        <v>18.440000000000001</v>
      </c>
      <c r="L16" s="165" t="s">
        <v>307</v>
      </c>
      <c r="N16">
        <f>Tabla1[[#This Row],[Strength_out '[MPa']]]/(Tabla1[[#This Row],[V_f]]+(Tabla1[[#This Row],[E_m '[GPa']]]/Tabla1[[#This Row],[E_f  '[GPa']]])*(1-Tabla1[[#This Row],[V_f]]))</f>
        <v>399.89727493223</v>
      </c>
      <c r="O16">
        <f>891*(Tabla1[[#This Row],[V_f]]+(Tabla1[[#This Row],[E_m '[GPa']]]/Tabla1[[#This Row],[E_f  '[GPa']]])*(1-Tabla1[[#This Row],[V_f]]))</f>
        <v>41.085651315789477</v>
      </c>
      <c r="P16" s="174">
        <f>ABS(O16-Tabla1[[#This Row],[Strength_out '[MPa']]])/O16</f>
        <v>0.55118150961590351</v>
      </c>
    </row>
    <row r="17" spans="1:20" ht="15">
      <c r="A17" s="162">
        <v>190</v>
      </c>
      <c r="B17" s="76">
        <v>3800</v>
      </c>
      <c r="C17" s="75">
        <v>7.4999999999999997E-2</v>
      </c>
      <c r="D17" s="76">
        <v>1.7</v>
      </c>
      <c r="E17" s="76">
        <v>51</v>
      </c>
      <c r="F17" s="76" t="s">
        <v>140</v>
      </c>
      <c r="G17" s="75" t="s">
        <v>120</v>
      </c>
      <c r="H17" s="75">
        <v>0</v>
      </c>
      <c r="I17" s="76">
        <v>45</v>
      </c>
      <c r="J17" s="76">
        <v>0.96899999999999997</v>
      </c>
      <c r="K17" s="75">
        <v>19.079999999999998</v>
      </c>
      <c r="L17" s="165" t="s">
        <v>307</v>
      </c>
      <c r="N17">
        <f>Tabla1[[#This Row],[Strength_out '[MPa']]]/(Tabla1[[#This Row],[V_f]]+(Tabla1[[#This Row],[E_m '[GPa']]]/Tabla1[[#This Row],[E_f  '[GPa']]])*(1-Tabla1[[#This Row],[V_f]]))</f>
        <v>229.1167641017538</v>
      </c>
      <c r="O17">
        <f>891*(Tabla1[[#This Row],[V_f]]+(Tabla1[[#This Row],[E_m '[GPa']]]/Tabla1[[#This Row],[E_f  '[GPa']]])*(1-Tabla1[[#This Row],[V_f]]))</f>
        <v>74.199197368421054</v>
      </c>
      <c r="P17" s="174">
        <f>ABS(O17-Tabla1[[#This Row],[Strength_out '[MPa']]])/O17</f>
        <v>0.74285436127749294</v>
      </c>
    </row>
    <row r="18" spans="1:20" ht="15">
      <c r="A18" s="162">
        <v>190</v>
      </c>
      <c r="B18" s="76">
        <v>3800</v>
      </c>
      <c r="C18" s="75">
        <v>0.1125</v>
      </c>
      <c r="D18" s="76">
        <v>1.7</v>
      </c>
      <c r="E18" s="76">
        <v>51</v>
      </c>
      <c r="F18" s="76" t="s">
        <v>140</v>
      </c>
      <c r="G18" s="75" t="s">
        <v>120</v>
      </c>
      <c r="H18" s="75">
        <v>0</v>
      </c>
      <c r="I18" s="76">
        <v>45</v>
      </c>
      <c r="J18" s="76">
        <v>1.3380000000000001</v>
      </c>
      <c r="K18" s="75">
        <v>19.149999999999999</v>
      </c>
      <c r="L18" s="165" t="s">
        <v>307</v>
      </c>
      <c r="N18">
        <f>Tabla1[[#This Row],[Strength_out '[MPa']]]/(Tabla1[[#This Row],[V_f]]+(Tabla1[[#This Row],[E_m '[GPa']]]/Tabla1[[#This Row],[E_f  '[GPa']]])*(1-Tabla1[[#This Row],[V_f]]))</f>
        <v>158.99928988911344</v>
      </c>
      <c r="O18">
        <f>891*(Tabla1[[#This Row],[V_f]]+(Tabla1[[#This Row],[E_m '[GPa']]]/Tabla1[[#This Row],[E_f  '[GPa']]])*(1-Tabla1[[#This Row],[V_f]]))</f>
        <v>107.31274342105263</v>
      </c>
      <c r="P18" s="174">
        <f>ABS(O18-Tabla1[[#This Row],[Strength_out '[MPa']]])/O18</f>
        <v>0.82154961853073682</v>
      </c>
    </row>
    <row r="19" spans="1:20" ht="15">
      <c r="A19" s="162">
        <v>190</v>
      </c>
      <c r="B19" s="76">
        <v>3800</v>
      </c>
      <c r="C19" s="75">
        <v>3.7499999999999999E-2</v>
      </c>
      <c r="D19" s="76">
        <v>1.7</v>
      </c>
      <c r="E19" s="76">
        <v>51</v>
      </c>
      <c r="F19" s="76" t="s">
        <v>140</v>
      </c>
      <c r="G19" s="75" t="s">
        <v>120</v>
      </c>
      <c r="H19" s="75">
        <v>0</v>
      </c>
      <c r="I19" s="76">
        <v>90</v>
      </c>
      <c r="J19" s="76">
        <v>0.50349999999999995</v>
      </c>
      <c r="K19" s="75">
        <v>16.670000000000002</v>
      </c>
      <c r="L19" s="165" t="s">
        <v>307</v>
      </c>
      <c r="N19">
        <f>Tabla1[[#This Row],[Strength_out '[MPa']]]/(Tabla1[[#This Row],[V_f]]+(Tabla1[[#This Row],[E_m '[GPa']]]/Tabla1[[#This Row],[E_f  '[GPa']]])*(1-Tabla1[[#This Row],[V_f]]))</f>
        <v>361.51234127550293</v>
      </c>
      <c r="O19">
        <f>891*(Tabla1[[#This Row],[V_f]]+(Tabla1[[#This Row],[E_m '[GPa']]]/Tabla1[[#This Row],[E_f  '[GPa']]])*(1-Tabla1[[#This Row],[V_f]]))</f>
        <v>41.085651315789477</v>
      </c>
      <c r="P19" s="174">
        <f>ABS(O19-Tabla1[[#This Row],[Strength_out '[MPa']]])/O19</f>
        <v>0.59426224323737042</v>
      </c>
    </row>
    <row r="20" spans="1:20" ht="15">
      <c r="A20" s="162">
        <v>190</v>
      </c>
      <c r="B20" s="76">
        <v>3800</v>
      </c>
      <c r="C20" s="75">
        <v>7.4999999999999997E-2</v>
      </c>
      <c r="D20" s="76">
        <v>1.7</v>
      </c>
      <c r="E20" s="76">
        <v>51</v>
      </c>
      <c r="F20" s="76" t="s">
        <v>140</v>
      </c>
      <c r="G20" s="75" t="s">
        <v>120</v>
      </c>
      <c r="H20" s="75">
        <v>0</v>
      </c>
      <c r="I20" s="76">
        <v>90</v>
      </c>
      <c r="J20" s="76">
        <v>0.72729999999999995</v>
      </c>
      <c r="K20" s="75">
        <v>15.39</v>
      </c>
      <c r="L20" s="165" t="s">
        <v>307</v>
      </c>
      <c r="N20">
        <f>Tabla1[[#This Row],[Strength_out '[MPa']]]/(Tabla1[[#This Row],[V_f]]+(Tabla1[[#This Row],[E_m '[GPa']]]/Tabla1[[#This Row],[E_f  '[GPa']]])*(1-Tabla1[[#This Row],[V_f]]))</f>
        <v>184.80644651603728</v>
      </c>
      <c r="O20">
        <f>891*(Tabla1[[#This Row],[V_f]]+(Tabla1[[#This Row],[E_m '[GPa']]]/Tabla1[[#This Row],[E_f  '[GPa']]])*(1-Tabla1[[#This Row],[V_f]]))</f>
        <v>74.199197368421054</v>
      </c>
      <c r="P20" s="174">
        <f>ABS(O20-Tabla1[[#This Row],[Strength_out '[MPa']]])/O20</f>
        <v>0.79258535744552494</v>
      </c>
    </row>
    <row r="21" spans="1:20" ht="15">
      <c r="A21" s="162">
        <v>190</v>
      </c>
      <c r="B21" s="76">
        <v>3800</v>
      </c>
      <c r="C21" s="75">
        <v>0.1125</v>
      </c>
      <c r="D21" s="76">
        <v>1.7</v>
      </c>
      <c r="E21" s="76">
        <v>51</v>
      </c>
      <c r="F21" s="76" t="s">
        <v>140</v>
      </c>
      <c r="G21" s="75" t="s">
        <v>120</v>
      </c>
      <c r="H21" s="75">
        <v>0</v>
      </c>
      <c r="I21" s="76">
        <v>90</v>
      </c>
      <c r="J21" s="76">
        <v>1.0522</v>
      </c>
      <c r="K21" s="75">
        <v>15.85</v>
      </c>
      <c r="L21" s="165" t="s">
        <v>307</v>
      </c>
      <c r="N21">
        <f>Tabla1[[#This Row],[Strength_out '[MPa']]]/(Tabla1[[#This Row],[V_f]]+(Tabla1[[#This Row],[E_m '[GPa']]]/Tabla1[[#This Row],[E_f  '[GPa']]])*(1-Tabla1[[#This Row],[V_f]]))</f>
        <v>131.59993445130277</v>
      </c>
      <c r="O21">
        <f>891*(Tabla1[[#This Row],[V_f]]+(Tabla1[[#This Row],[E_m '[GPa']]]/Tabla1[[#This Row],[E_f  '[GPa']]])*(1-Tabla1[[#This Row],[V_f]]))</f>
        <v>107.31274342105263</v>
      </c>
      <c r="P21" s="174">
        <f>ABS(O21-Tabla1[[#This Row],[Strength_out '[MPa']]])/O21</f>
        <v>0.85230085920168042</v>
      </c>
    </row>
    <row r="22" spans="1:20" ht="15">
      <c r="A22" s="162">
        <v>190</v>
      </c>
      <c r="B22" s="76">
        <v>3800</v>
      </c>
      <c r="C22" s="75">
        <v>2.5999999999999999E-2</v>
      </c>
      <c r="D22" s="76">
        <v>1.7</v>
      </c>
      <c r="E22" s="76">
        <v>51</v>
      </c>
      <c r="F22" s="76" t="s">
        <v>140</v>
      </c>
      <c r="G22" s="75" t="s">
        <v>120</v>
      </c>
      <c r="H22" s="75">
        <v>1</v>
      </c>
      <c r="I22" s="76">
        <v>0</v>
      </c>
      <c r="J22" s="76">
        <v>4.8080999999999996</v>
      </c>
      <c r="K22" s="75">
        <v>50.13</v>
      </c>
      <c r="L22" s="165" t="s">
        <v>307</v>
      </c>
      <c r="N22">
        <f>Tabla1[[#This Row],[Strength_out '[MPa']]]/(Tabla1[[#This Row],[V_f]]+(Tabla1[[#This Row],[E_m '[GPa']]]/Tabla1[[#This Row],[E_f  '[GPa']]])*(1-Tabla1[[#This Row],[V_f]]))</f>
        <v>1444.0553079232238</v>
      </c>
      <c r="O22">
        <f>891*(Tabla1[[#This Row],[V_f]]+(Tabla1[[#This Row],[E_m '[GPa']]]/Tabla1[[#This Row],[E_f  '[GPa']]])*(1-Tabla1[[#This Row],[V_f]]))</f>
        <v>30.930830526315791</v>
      </c>
      <c r="P22" s="174">
        <f>ABS(O22-Tabla1[[#This Row],[Strength_out '[MPa']]])/O22</f>
        <v>0.62071302797219285</v>
      </c>
    </row>
    <row r="23" spans="1:20" ht="15">
      <c r="A23" s="162">
        <v>190</v>
      </c>
      <c r="B23" s="76">
        <v>3800</v>
      </c>
      <c r="C23" s="75">
        <v>3.9E-2</v>
      </c>
      <c r="D23" s="76">
        <v>1.7</v>
      </c>
      <c r="E23" s="76">
        <v>51</v>
      </c>
      <c r="F23" s="76" t="s">
        <v>140</v>
      </c>
      <c r="G23" s="75" t="s">
        <v>120</v>
      </c>
      <c r="H23" s="75">
        <v>1</v>
      </c>
      <c r="I23" s="76">
        <v>0</v>
      </c>
      <c r="J23" s="76">
        <v>7.7380000000000004</v>
      </c>
      <c r="K23" s="75">
        <v>46.3</v>
      </c>
      <c r="L23" s="165" t="s">
        <v>307</v>
      </c>
      <c r="N23">
        <f>Tabla1[[#This Row],[Strength_out '[MPa']]]/(Tabla1[[#This Row],[V_f]]+(Tabla1[[#This Row],[E_m '[GPa']]]/Tabla1[[#This Row],[E_f  '[GPa']]])*(1-Tabla1[[#This Row],[V_f]]))</f>
        <v>972.7213419286353</v>
      </c>
      <c r="O23">
        <f>891*(Tabla1[[#This Row],[V_f]]+(Tabla1[[#This Row],[E_m '[GPa']]]/Tabla1[[#This Row],[E_f  '[GPa']]])*(1-Tabla1[[#This Row],[V_f]]))</f>
        <v>42.410193157894739</v>
      </c>
      <c r="P23" s="174">
        <f>ABS(O23-Tabla1[[#This Row],[Strength_out '[MPa']]])/O23</f>
        <v>9.171867780991616E-2</v>
      </c>
    </row>
    <row r="24" spans="1:20" ht="15">
      <c r="A24" s="162">
        <v>190</v>
      </c>
      <c r="B24" s="76">
        <v>3800</v>
      </c>
      <c r="C24" s="75">
        <v>5.2200000000000003E-2</v>
      </c>
      <c r="D24" s="76">
        <v>1.7</v>
      </c>
      <c r="E24" s="76">
        <v>51</v>
      </c>
      <c r="F24" s="76" t="s">
        <v>140</v>
      </c>
      <c r="G24" s="75" t="s">
        <v>120</v>
      </c>
      <c r="H24" s="75">
        <v>1</v>
      </c>
      <c r="I24" s="76">
        <v>0</v>
      </c>
      <c r="J24" s="76">
        <v>7.8550000000000004</v>
      </c>
      <c r="K24" s="75">
        <v>57.1</v>
      </c>
      <c r="L24" s="165" t="s">
        <v>307</v>
      </c>
      <c r="N24">
        <f>Tabla1[[#This Row],[Strength_out '[MPa']]]/(Tabla1[[#This Row],[V_f]]+(Tabla1[[#This Row],[E_m '[GPa']]]/Tabla1[[#This Row],[E_f  '[GPa']]])*(1-Tabla1[[#This Row],[V_f]]))</f>
        <v>940.99708047177353</v>
      </c>
      <c r="O24">
        <f>891*(Tabla1[[#This Row],[V_f]]+(Tabla1[[#This Row],[E_m '[GPa']]]/Tabla1[[#This Row],[E_f  '[GPa']]])*(1-Tabla1[[#This Row],[V_f]]))</f>
        <v>54.066161368421056</v>
      </c>
      <c r="P24" s="174">
        <f>ABS(O24-Tabla1[[#This Row],[Strength_out '[MPa']]])/O24</f>
        <v>5.6113446096266568E-2</v>
      </c>
    </row>
    <row r="25" spans="1:20" ht="15">
      <c r="A25" s="162">
        <v>190</v>
      </c>
      <c r="B25" s="76">
        <v>3800</v>
      </c>
      <c r="C25" s="75">
        <v>6.5299999999999997E-2</v>
      </c>
      <c r="D25" s="76">
        <v>1.7</v>
      </c>
      <c r="E25" s="76">
        <v>51</v>
      </c>
      <c r="F25" s="76" t="s">
        <v>140</v>
      </c>
      <c r="G25" s="75" t="s">
        <v>120</v>
      </c>
      <c r="H25" s="75">
        <v>1</v>
      </c>
      <c r="I25" s="76">
        <v>0</v>
      </c>
      <c r="J25" s="76">
        <v>12316</v>
      </c>
      <c r="K25" s="75">
        <v>76.5</v>
      </c>
      <c r="L25" s="165" t="s">
        <v>307</v>
      </c>
      <c r="N25">
        <f>Tabla1[[#This Row],[Strength_out '[MPa']]]/(Tabla1[[#This Row],[V_f]]+(Tabla1[[#This Row],[E_m '[GPa']]]/Tabla1[[#This Row],[E_f  '[GPa']]])*(1-Tabla1[[#This Row],[V_f]]))</f>
        <v>1038.5117451498609</v>
      </c>
      <c r="O25">
        <f>891*(Tabla1[[#This Row],[V_f]]+(Tabla1[[#This Row],[E_m '[GPa']]]/Tabla1[[#This Row],[E_f  '[GPa']]])*(1-Tabla1[[#This Row],[V_f]]))</f>
        <v>65.633826789473687</v>
      </c>
      <c r="P25" s="174">
        <f>ABS(O25-Tabla1[[#This Row],[Strength_out '[MPa']]])/O25</f>
        <v>0.16555751419737455</v>
      </c>
    </row>
    <row r="26" spans="1:20" ht="15">
      <c r="A26" s="162">
        <v>210</v>
      </c>
      <c r="B26" s="76">
        <v>3800</v>
      </c>
      <c r="C26" s="76">
        <v>0.27</v>
      </c>
      <c r="D26" s="76">
        <v>0.94</v>
      </c>
      <c r="E26" s="76">
        <v>31</v>
      </c>
      <c r="F26" s="76" t="s">
        <v>140</v>
      </c>
      <c r="G26" s="76" t="s">
        <v>121</v>
      </c>
      <c r="H26" s="76">
        <v>0</v>
      </c>
      <c r="I26" s="76">
        <v>0</v>
      </c>
      <c r="J26" s="76">
        <v>62.5</v>
      </c>
      <c r="K26" s="76">
        <v>968</v>
      </c>
      <c r="L26" s="165" t="s">
        <v>329</v>
      </c>
      <c r="N26">
        <f>Tabla1[[#This Row],[Strength_out '[MPa']]]/(Tabla1[[#This Row],[V_f]]+(Tabla1[[#This Row],[E_m '[GPa']]]/Tabla1[[#This Row],[E_f  '[GPa']]])*(1-Tabla1[[#This Row],[V_f]]))</f>
        <v>3542.3150513538094</v>
      </c>
      <c r="O26">
        <f>891*(Tabla1[[#This Row],[V_f]]+(Tabla1[[#This Row],[E_m '[GPa']]]/Tabla1[[#This Row],[E_f  '[GPa']]])*(1-Tabla1[[#This Row],[V_f]]))</f>
        <v>243.48144857142861</v>
      </c>
      <c r="P26" s="174">
        <f>ABS(O26-Tabla1[[#This Row],[Strength_out '[MPa']]])/O26</f>
        <v>2.9756622349649935</v>
      </c>
    </row>
    <row r="27" spans="1:20" ht="15" hidden="1">
      <c r="A27" s="162">
        <v>230</v>
      </c>
      <c r="B27" s="76" t="s">
        <v>341</v>
      </c>
      <c r="C27" s="76">
        <v>0.18</v>
      </c>
      <c r="D27" s="76">
        <v>2.7</v>
      </c>
      <c r="E27" s="76"/>
      <c r="F27" s="76" t="s">
        <v>330</v>
      </c>
      <c r="G27" s="76" t="s">
        <v>331</v>
      </c>
      <c r="H27" s="76">
        <v>0</v>
      </c>
      <c r="I27" s="76">
        <v>0</v>
      </c>
      <c r="J27" s="76">
        <v>45.2</v>
      </c>
      <c r="K27" s="76">
        <v>493.9</v>
      </c>
      <c r="L27" s="165" t="s">
        <v>328</v>
      </c>
      <c r="N27">
        <f>Tabla1[[#This Row],[Strength_out '[MPa']]]/(Tabla1[[#This Row],[V_f]]+(Tabla1[[#This Row],[E_m '[GPa']]]/Tabla1[[#This Row],[E_f  '[GPa']]])*(1-Tabla1[[#This Row],[V_f]]))</f>
        <v>2604.5994405466136</v>
      </c>
      <c r="O27">
        <f>891*(Tabla1[[#This Row],[V_f]]+(Tabla1[[#This Row],[E_m '[GPa']]]/Tabla1[[#This Row],[E_f  '[GPa']]])*(1-Tabla1[[#This Row],[V_f]]))</f>
        <v>168.95684347826085</v>
      </c>
      <c r="P27" s="174">
        <f>ABS(O27-Tabla1[[#This Row],[Strength_out '[MPa']]])/O27</f>
        <v>1.9232316953385113</v>
      </c>
    </row>
    <row r="28" spans="1:20" ht="15" hidden="1">
      <c r="A28" s="162">
        <v>230</v>
      </c>
      <c r="B28" s="76"/>
      <c r="C28" s="76">
        <v>0.27</v>
      </c>
      <c r="D28" s="76">
        <v>2.7</v>
      </c>
      <c r="E28" s="76"/>
      <c r="F28" s="76" t="s">
        <v>330</v>
      </c>
      <c r="G28" s="76" t="s">
        <v>331</v>
      </c>
      <c r="H28" s="76">
        <v>0</v>
      </c>
      <c r="I28" s="76">
        <v>90</v>
      </c>
      <c r="J28" s="76">
        <v>3.53</v>
      </c>
      <c r="K28" s="76">
        <v>13.5</v>
      </c>
      <c r="L28" s="165" t="s">
        <v>328</v>
      </c>
      <c r="N28">
        <f>Tabla1[[#This Row],[Strength_out '[MPa']]]/(Tabla1[[#This Row],[V_f]]+(Tabla1[[#This Row],[E_m '[GPa']]]/Tabla1[[#This Row],[E_f  '[GPa']]])*(1-Tabla1[[#This Row],[V_f]]))</f>
        <v>48.461862621154651</v>
      </c>
      <c r="O28">
        <f>891*(Tabla1[[#This Row],[V_f]]+(Tabla1[[#This Row],[E_m '[GPa']]]/Tabla1[[#This Row],[E_f  '[GPa']]])*(1-Tabla1[[#This Row],[V_f]]))</f>
        <v>248.20548260869569</v>
      </c>
      <c r="P28" s="174">
        <f>ABS(O28-Tabla1[[#This Row],[Strength_out '[MPa']]])/O28</f>
        <v>0.94560958179443921</v>
      </c>
    </row>
    <row r="29" spans="1:20" ht="15">
      <c r="A29" s="162">
        <v>190</v>
      </c>
      <c r="B29" s="76"/>
      <c r="C29" s="76">
        <v>0.25</v>
      </c>
      <c r="D29" s="76"/>
      <c r="E29" s="76"/>
      <c r="F29" s="116" t="s">
        <v>140</v>
      </c>
      <c r="G29" s="116" t="s">
        <v>48</v>
      </c>
      <c r="H29" s="76">
        <v>0</v>
      </c>
      <c r="I29" s="76">
        <v>0</v>
      </c>
      <c r="J29" s="76">
        <v>38.6</v>
      </c>
      <c r="K29" s="76">
        <v>446</v>
      </c>
      <c r="L29" s="166" t="s">
        <v>332</v>
      </c>
      <c r="N29">
        <f>Tabla1[[#This Row],[Strength_out '[MPa']]]/(Tabla1[[#This Row],[V_f]]+(Tabla1[[#This Row],[E_m '[GPa']]]/Tabla1[[#This Row],[E_f  '[GPa']]])*(1-Tabla1[[#This Row],[V_f]]))</f>
        <v>1784</v>
      </c>
      <c r="O29">
        <f>891*(Tabla1[[#This Row],[V_f]]+(Tabla1[[#This Row],[E_m '[GPa']]]/Tabla1[[#This Row],[E_f  '[GPa']]])*(1-Tabla1[[#This Row],[V_f]]))</f>
        <v>222.75</v>
      </c>
      <c r="P29" s="174">
        <f>ABS(O29-Tabla1[[#This Row],[Strength_out '[MPa']]])/O29</f>
        <v>1.0022446689113356</v>
      </c>
    </row>
    <row r="30" spans="1:20" ht="15">
      <c r="A30" s="162">
        <v>200</v>
      </c>
      <c r="B30" s="76"/>
      <c r="C30" s="76">
        <v>0.24</v>
      </c>
      <c r="D30" s="76">
        <v>2.7</v>
      </c>
      <c r="E30" s="76">
        <v>31</v>
      </c>
      <c r="F30" s="76" t="s">
        <v>140</v>
      </c>
      <c r="G30" s="76" t="s">
        <v>121</v>
      </c>
      <c r="H30" s="76">
        <v>0</v>
      </c>
      <c r="I30" s="76">
        <v>0</v>
      </c>
      <c r="J30" s="76">
        <v>68.08</v>
      </c>
      <c r="K30" s="76">
        <v>588</v>
      </c>
      <c r="L30" s="166" t="s">
        <v>338</v>
      </c>
      <c r="N30">
        <f>Tabla1[[#This Row],[Strength_out '[MPa']]]/(Tabla1[[#This Row],[V_f]]+(Tabla1[[#This Row],[E_m '[GPa']]]/Tabla1[[#This Row],[E_f  '[GPa']]])*(1-Tabla1[[#This Row],[V_f]]))</f>
        <v>2349.5564612802686</v>
      </c>
      <c r="O30">
        <f>891*(Tabla1[[#This Row],[V_f]]+(Tabla1[[#This Row],[E_m '[GPa']]]/Tabla1[[#This Row],[E_f  '[GPa']]])*(1-Tabla1[[#This Row],[V_f]]))</f>
        <v>222.98165999999998</v>
      </c>
      <c r="P30" s="174">
        <f>ABS(O30-Tabla1[[#This Row],[Strength_out '[MPa']]])/O30</f>
        <v>1.636988172031727</v>
      </c>
    </row>
    <row r="31" spans="1:20" ht="15" hidden="1">
      <c r="A31" s="162">
        <v>70</v>
      </c>
      <c r="B31" s="76"/>
      <c r="C31" s="76">
        <v>0.248</v>
      </c>
      <c r="D31" s="76">
        <v>0.94</v>
      </c>
      <c r="E31" s="76">
        <v>31</v>
      </c>
      <c r="F31" s="76" t="s">
        <v>339</v>
      </c>
      <c r="G31" s="76" t="s">
        <v>121</v>
      </c>
      <c r="H31" s="76">
        <v>0</v>
      </c>
      <c r="I31" s="76">
        <v>90</v>
      </c>
      <c r="J31" s="76">
        <v>1.22</v>
      </c>
      <c r="K31" s="76">
        <v>12.62</v>
      </c>
      <c r="L31" s="165" t="s">
        <v>338</v>
      </c>
      <c r="M31" s="129"/>
      <c r="N31">
        <f>Tabla1[[#This Row],[Strength_out '[MPa']]]/(Tabla1[[#This Row],[V_f]]+(Tabla1[[#This Row],[E_m '[GPa']]]/Tabla1[[#This Row],[E_f  '[GPa']]])*(1-Tabla1[[#This Row],[V_f]]))</f>
        <v>48.896101595848307</v>
      </c>
      <c r="O31">
        <f>891*(Tabla1[[#This Row],[V_f]]+(Tabla1[[#This Row],[E_m '[GPa']]]/Tabla1[[#This Row],[E_f  '[GPa']]])*(1-Tabla1[[#This Row],[V_f]]))</f>
        <v>229.96557257142857</v>
      </c>
      <c r="P31" s="174">
        <f>ABS(O31-Tabla1[[#This Row],[Strength_out '[MPa']]])/O31</f>
        <v>0.94512222043114669</v>
      </c>
      <c r="Q31">
        <f>1-SQRT((4*0.05)/(PI()*(1-Tabla1[[#This Row],[V_f]])))</f>
        <v>0.70904143830547173</v>
      </c>
      <c r="R31">
        <f>Tabla1[[#This Row],[Strength_out '[MPa']]]/(Q31*(1-Tabla1[[#This Row],[V_f]]^(1/3))*Tabla1[[#This Row],[Stifness_out '[GPa']]]/Tabla1[[#This Row],[E_m '[GPa']]])</f>
        <v>36.892264290696907</v>
      </c>
      <c r="S31">
        <f>49*Q31*(1-Tabla1[[#This Row],[V_f]]^(1/3))*Tabla1[[#This Row],[Stifness_out '[GPa']]]/Tabla1[[#This Row],[E_m '[GPa']]]</f>
        <v>16.761779519072142</v>
      </c>
      <c r="T31" s="175">
        <f>ABS(S31-Tabla1[[#This Row],[Strength_out '[MPa']]])/S31</f>
        <v>0.24709664712863458</v>
      </c>
    </row>
    <row r="32" spans="1:20" hidden="1">
      <c r="A32" s="163">
        <v>70</v>
      </c>
      <c r="B32" s="76"/>
      <c r="C32" s="76">
        <v>0.27</v>
      </c>
      <c r="D32" s="76">
        <v>0.94</v>
      </c>
      <c r="E32" s="76">
        <v>31</v>
      </c>
      <c r="F32" s="76" t="s">
        <v>339</v>
      </c>
      <c r="G32" s="76" t="s">
        <v>121</v>
      </c>
      <c r="H32" s="76">
        <v>0</v>
      </c>
      <c r="I32" s="76">
        <v>0</v>
      </c>
      <c r="J32" s="76">
        <v>25.86</v>
      </c>
      <c r="K32" s="76">
        <v>545.4</v>
      </c>
      <c r="L32" s="165" t="s">
        <v>338</v>
      </c>
      <c r="N32">
        <f>Tabla1[[#This Row],[Strength_out '[MPa']]]/(Tabla1[[#This Row],[V_f]]+(Tabla1[[#This Row],[E_m '[GPa']]]/Tabla1[[#This Row],[E_f  '[GPa']]])*(1-Tabla1[[#This Row],[V_f]]))</f>
        <v>1949.2295595878727</v>
      </c>
      <c r="O32">
        <f>891*(Tabla1[[#This Row],[V_f]]+(Tabla1[[#This Row],[E_m '[GPa']]]/Tabla1[[#This Row],[E_f  '[GPa']]])*(1-Tabla1[[#This Row],[V_f]]))</f>
        <v>249.30434571428574</v>
      </c>
      <c r="P32" s="174">
        <f>ABS(O32-Tabla1[[#This Row],[Strength_out '[MPa']]])/O32</f>
        <v>1.1876874967316191</v>
      </c>
      <c r="Q32">
        <f>1-SQRT((4*0.05)/(PI()*(1-Tabla1[[#This Row],[V_f]])))</f>
        <v>0.70468967509489433</v>
      </c>
      <c r="R32">
        <f>Tabla1[[#This Row],[Strength_out '[MPa']]]/(Q32*(1-Tabla1[[#This Row],[V_f]]^(1/3))*Tabla1[[#This Row],[Stifness_out '[GPa']]]/Tabla1[[#This Row],[E_m '[GPa']]])</f>
        <v>79.546089707711772</v>
      </c>
      <c r="S32">
        <f>49*Q32*(1-Tabla1[[#This Row],[V_f]]^(1/3))*Tabla1[[#This Row],[Stifness_out '[GPa']]]/Tabla1[[#This Row],[E_m '[GPa']]]</f>
        <v>335.96371736433861</v>
      </c>
      <c r="T32" s="175">
        <f>ABS(S32-Tabla1[[#This Row],[Strength_out '[MPa']]])/S32</f>
        <v>0.62338958587166859</v>
      </c>
    </row>
    <row r="33" spans="1:20" hidden="1">
      <c r="A33" s="163">
        <v>70</v>
      </c>
      <c r="B33" s="76"/>
      <c r="C33" s="76">
        <v>0.26400000000000001</v>
      </c>
      <c r="D33" s="76">
        <v>0.94</v>
      </c>
      <c r="E33" s="76">
        <v>31</v>
      </c>
      <c r="F33" s="76" t="s">
        <v>339</v>
      </c>
      <c r="G33" s="76" t="s">
        <v>121</v>
      </c>
      <c r="H33" s="76">
        <v>0</v>
      </c>
      <c r="I33" s="76">
        <f>45</f>
        <v>45</v>
      </c>
      <c r="J33" s="76">
        <v>0.77839999999999998</v>
      </c>
      <c r="K33" s="76">
        <v>63.850999999999999</v>
      </c>
      <c r="L33" s="165" t="s">
        <v>338</v>
      </c>
      <c r="N33">
        <f>Tabla1[[#This Row],[Strength_out '[MPa']]]/(Tabla1[[#This Row],[V_f]]+(Tabla1[[#This Row],[E_m '[GPa']]]/Tabla1[[#This Row],[E_f  '[GPa']]])*(1-Tabla1[[#This Row],[V_f]]))</f>
        <v>233.13203114568034</v>
      </c>
      <c r="O33">
        <f>891*(Tabla1[[#This Row],[V_f]]+(Tabla1[[#This Row],[E_m '[GPa']]]/Tabla1[[#This Row],[E_f  '[GPa']]])*(1-Tabla1[[#This Row],[V_f]]))</f>
        <v>244.03013485714285</v>
      </c>
      <c r="P33" s="174">
        <f>ABS(O33-Tabla1[[#This Row],[Strength_out '[MPa']]])/O33</f>
        <v>0.73834788872538681</v>
      </c>
      <c r="Q33">
        <f>1-SQRT((4*0.05)/(PI()*(1-Tabla1[[#This Row],[V_f]])))</f>
        <v>0.70589584892358648</v>
      </c>
      <c r="R33">
        <f>Tabla1[[#This Row],[Strength_out '[MPa']]]/(Q33*(1-Tabla1[[#This Row],[V_f]]^(1/3))*Tabla1[[#This Row],[Stifness_out '[GPa']]]/Tabla1[[#This Row],[E_m '[GPa']]])</f>
        <v>304.69916169590175</v>
      </c>
      <c r="S33">
        <f>49*Q33*(1-Tabla1[[#This Row],[V_f]]^(1/3))*Tabla1[[#This Row],[Stifness_out '[GPa']]]/Tabla1[[#This Row],[E_m '[GPa']]]</f>
        <v>10.268157557724196</v>
      </c>
      <c r="T33" s="175">
        <f>ABS(S33-Tabla1[[#This Row],[Strength_out '[MPa']]])/S33</f>
        <v>5.2183502386918716</v>
      </c>
    </row>
    <row r="34" spans="1:20">
      <c r="A34" s="163">
        <v>200</v>
      </c>
      <c r="B34" s="76"/>
      <c r="C34" s="76">
        <v>0.13500000000000001</v>
      </c>
      <c r="D34" s="76">
        <v>0.94</v>
      </c>
      <c r="E34" s="76">
        <v>31</v>
      </c>
      <c r="F34" s="76" t="s">
        <v>140</v>
      </c>
      <c r="G34" s="76" t="s">
        <v>121</v>
      </c>
      <c r="H34" s="76">
        <v>0</v>
      </c>
      <c r="I34" s="76">
        <v>0</v>
      </c>
      <c r="J34" s="76">
        <v>37</v>
      </c>
      <c r="K34" s="76">
        <v>365</v>
      </c>
      <c r="L34" s="165" t="s">
        <v>340</v>
      </c>
      <c r="N34">
        <f>Tabla1[[#This Row],[Strength_out '[MPa']]]/(Tabla1[[#This Row],[V_f]]+(Tabla1[[#This Row],[E_m '[GPa']]]/Tabla1[[#This Row],[E_f  '[GPa']]])*(1-Tabla1[[#This Row],[V_f]]))</f>
        <v>2624.6624791914601</v>
      </c>
      <c r="O34">
        <f>891*(Tabla1[[#This Row],[V_f]]+(Tabla1[[#This Row],[E_m '[GPa']]]/Tabla1[[#This Row],[E_f  '[GPa']]])*(1-Tabla1[[#This Row],[V_f]]))</f>
        <v>123.90736050000001</v>
      </c>
      <c r="P34" s="174">
        <f>ABS(O34-Tabla1[[#This Row],[Strength_out '[MPa']]])/O34</f>
        <v>1.9457491348950167</v>
      </c>
      <c r="Q34">
        <f>1-SQRT((4*0.05)/(PI()*(1-Tabla1[[#This Row],[V_f]])))</f>
        <v>0.72871111053825821</v>
      </c>
      <c r="R34">
        <f>Tabla1[[#This Row],[Strength_out '[MPa']]]/(Q34*(1-Tabla1[[#This Row],[V_f]]^(1/3))*Tabla1[[#This Row],[Stifness_out '[GPa']]]/Tabla1[[#This Row],[E_m '[GPa']]])</f>
        <v>26.129325954225727</v>
      </c>
      <c r="S34">
        <f>49*Q34*(1-Tabla1[[#This Row],[V_f]]^(1/3))*Tabla1[[#This Row],[Stifness_out '[GPa']]]/Tabla1[[#This Row],[E_m '[GPa']]]</f>
        <v>684.47996061328058</v>
      </c>
      <c r="T34" s="175">
        <f>ABS(S34-Tabla1[[#This Row],[Strength_out '[MPa']]])/S34</f>
        <v>0.46674844991376052</v>
      </c>
    </row>
    <row r="35" spans="1:20" ht="15">
      <c r="A35" s="162"/>
      <c r="B35" s="75"/>
      <c r="C35" s="76">
        <v>0.41</v>
      </c>
      <c r="D35" s="76"/>
      <c r="E35" s="76">
        <v>31</v>
      </c>
      <c r="F35" s="76" t="s">
        <v>140</v>
      </c>
      <c r="G35" s="76" t="s">
        <v>121</v>
      </c>
      <c r="H35" s="76">
        <v>0</v>
      </c>
      <c r="I35" s="76">
        <v>0</v>
      </c>
      <c r="J35" s="76">
        <v>13</v>
      </c>
      <c r="K35" s="76">
        <v>600</v>
      </c>
      <c r="L35" s="165" t="s">
        <v>342</v>
      </c>
      <c r="N35" t="e">
        <f>Tabla1[[#This Row],[Strength_out '[MPa']]]/(Tabla1[[#This Row],[V_f]]+(Tabla1[[#This Row],[E_m '[GPa']]]/Tabla1[[#This Row],[E_f  '[GPa']]])*(1-Tabla1[[#This Row],[V_f]]))</f>
        <v>#DIV/0!</v>
      </c>
      <c r="O35" t="e">
        <f>891*(Tabla1[[#This Row],[V_f]]+(Tabla1[[#This Row],[E_m '[GPa']]]/Tabla1[[#This Row],[E_f  '[GPa']]])*(1-Tabla1[[#This Row],[V_f]]))</f>
        <v>#DIV/0!</v>
      </c>
      <c r="P35" s="174" t="e">
        <f>ABS(O35-Tabla1[[#This Row],[Strength_out '[MPa']]])/O35</f>
        <v>#DIV/0!</v>
      </c>
      <c r="Q35">
        <f>1-SQRT((4*0.05)/(PI()*(1-Tabla1[[#This Row],[V_f]])))</f>
        <v>0.67151612469789579</v>
      </c>
      <c r="R35" t="e">
        <f>Tabla1[[#This Row],[Strength_out '[MPa']]]/(Q35*(1-Tabla1[[#This Row],[V_f]]^(1/3))*Tabla1[[#This Row],[Stifness_out '[GPa']]]/Tabla1[[#This Row],[E_m '[GPa']]])</f>
        <v>#DIV/0!</v>
      </c>
      <c r="S35" t="e">
        <f>49*Q35*(1-Tabla1[[#This Row],[V_f]]^(1/3))*Tabla1[[#This Row],[Stifness_out '[GPa']]]/Tabla1[[#This Row],[E_m '[GPa']]]</f>
        <v>#DIV/0!</v>
      </c>
      <c r="T35" s="175" t="e">
        <f>ABS(S35-Tabla1[[#This Row],[Strength_out '[MPa']]])/S35</f>
        <v>#DIV/0!</v>
      </c>
    </row>
    <row r="36" spans="1:20" ht="15" hidden="1">
      <c r="A36" s="163">
        <v>70</v>
      </c>
      <c r="B36" s="75"/>
      <c r="C36" s="76">
        <v>0.35</v>
      </c>
      <c r="D36" s="76">
        <v>0.94</v>
      </c>
      <c r="E36" s="76">
        <v>31</v>
      </c>
      <c r="F36" s="76" t="s">
        <v>339</v>
      </c>
      <c r="G36" s="76" t="s">
        <v>121</v>
      </c>
      <c r="H36" s="76">
        <v>0</v>
      </c>
      <c r="I36" s="76">
        <v>0</v>
      </c>
      <c r="J36" s="76">
        <v>7.2</v>
      </c>
      <c r="K36" s="76">
        <v>450</v>
      </c>
      <c r="L36" s="165" t="s">
        <v>342</v>
      </c>
      <c r="N36">
        <f>Tabla1[[#This Row],[Strength_out '[MPa']]]/(Tabla1[[#This Row],[V_f]]+(Tabla1[[#This Row],[E_m '[GPa']]]/Tabla1[[#This Row],[E_f  '[GPa']]])*(1-Tabla1[[#This Row],[V_f]]))</f>
        <v>1254.4303293377404</v>
      </c>
      <c r="O36">
        <f>891*(Tabla1[[#This Row],[V_f]]+(Tabla1[[#This Row],[E_m '[GPa']]]/Tabla1[[#This Row],[E_f  '[GPa']]])*(1-Tabla1[[#This Row],[V_f]]))</f>
        <v>319.62715714285713</v>
      </c>
      <c r="P36" s="174">
        <f>ABS(O36-Tabla1[[#This Row],[Strength_out '[MPa']]])/O36</f>
        <v>0.40789038085043827</v>
      </c>
      <c r="Q36">
        <f>1-SQRT((4*0.05)/(PI()*(1-Tabla1[[#This Row],[V_f]])))</f>
        <v>0.68704392729782926</v>
      </c>
      <c r="R36">
        <f>Tabla1[[#This Row],[Strength_out '[MPa']]]/(Q36*(1-Tabla1[[#This Row],[V_f]]^(1/3))*Tabla1[[#This Row],[Stifness_out '[GPa']]]/Tabla1[[#This Row],[E_m '[GPa']]])</f>
        <v>289.60353260354566</v>
      </c>
      <c r="S36">
        <f>49*Q36*(1-Tabla1[[#This Row],[V_f]]^(1/3))*Tabla1[[#This Row],[Stifness_out '[GPa']]]/Tabla1[[#This Row],[E_m '[GPa']]]</f>
        <v>76.138574007608753</v>
      </c>
      <c r="T36" s="175">
        <f>ABS(S36-Tabla1[[#This Row],[Strength_out '[MPa']]])/S36</f>
        <v>4.910276175582565</v>
      </c>
    </row>
    <row r="37" spans="1:20">
      <c r="A37" s="163">
        <v>200</v>
      </c>
      <c r="B37" s="76"/>
      <c r="C37" s="76">
        <v>0.3</v>
      </c>
      <c r="D37" s="76"/>
      <c r="E37" s="76"/>
      <c r="F37" s="76" t="s">
        <v>140</v>
      </c>
      <c r="G37" s="76" t="s">
        <v>59</v>
      </c>
      <c r="H37" s="76">
        <v>0</v>
      </c>
      <c r="I37" s="76">
        <v>0</v>
      </c>
      <c r="J37" s="76">
        <v>60.9</v>
      </c>
      <c r="K37" s="76">
        <v>701</v>
      </c>
      <c r="L37" s="165" t="s">
        <v>343</v>
      </c>
      <c r="N37">
        <f>Tabla1[[#This Row],[Strength_out '[MPa']]]/(Tabla1[[#This Row],[V_f]]+(Tabla1[[#This Row],[E_m '[GPa']]]/Tabla1[[#This Row],[E_f  '[GPa']]])*(1-Tabla1[[#This Row],[V_f]]))</f>
        <v>2336.666666666667</v>
      </c>
      <c r="O37">
        <f>891*(Tabla1[[#This Row],[V_f]]+(Tabla1[[#This Row],[E_m '[GPa']]]/Tabla1[[#This Row],[E_f  '[GPa']]])*(1-Tabla1[[#This Row],[V_f]]))</f>
        <v>267.3</v>
      </c>
      <c r="P37" s="174">
        <f>ABS(O37-Tabla1[[#This Row],[Strength_out '[MPa']]])/O37</f>
        <v>1.6225215114104001</v>
      </c>
      <c r="Q37">
        <f>1-SQRT((4*0.05)/(PI()*(1-Tabla1[[#This Row],[V_f]])))</f>
        <v>0.69842798245394633</v>
      </c>
      <c r="R37" t="e">
        <f>Tabla1[[#This Row],[Strength_out '[MPa']]]/(Q37*(1-Tabla1[[#This Row],[V_f]]^(1/3))*Tabla1[[#This Row],[Stifness_out '[GPa']]]/Tabla1[[#This Row],[E_m '[GPa']]])</f>
        <v>#DIV/0!</v>
      </c>
      <c r="S37" t="e">
        <f>49*Q37*(1-Tabla1[[#This Row],[V_f]]^(1/3))*Tabla1[[#This Row],[Stifness_out '[GPa']]]/Tabla1[[#This Row],[E_m '[GPa']]]</f>
        <v>#DIV/0!</v>
      </c>
      <c r="T37" s="175" t="e">
        <f>ABS(S37-Tabla1[[#This Row],[Strength_out '[MPa']]])/S37</f>
        <v>#DIV/0!</v>
      </c>
    </row>
    <row r="38" spans="1:20">
      <c r="A38" s="163">
        <v>200</v>
      </c>
      <c r="B38" s="76"/>
      <c r="C38" s="76">
        <v>0.3</v>
      </c>
      <c r="D38" s="76"/>
      <c r="E38" s="76"/>
      <c r="F38" s="76" t="s">
        <v>140</v>
      </c>
      <c r="G38" s="76" t="s">
        <v>59</v>
      </c>
      <c r="H38" s="76">
        <v>0</v>
      </c>
      <c r="I38" s="76">
        <v>90</v>
      </c>
      <c r="J38" s="76">
        <v>3.97</v>
      </c>
      <c r="K38" s="76">
        <v>19</v>
      </c>
      <c r="L38" s="165" t="s">
        <v>343</v>
      </c>
      <c r="N38">
        <f>Tabla1[[#This Row],[Strength_out '[MPa']]]/(Tabla1[[#This Row],[V_f]]+(Tabla1[[#This Row],[E_m '[GPa']]]/Tabla1[[#This Row],[E_f  '[GPa']]])*(1-Tabla1[[#This Row],[V_f]]))</f>
        <v>63.333333333333336</v>
      </c>
      <c r="O38">
        <f>891*(Tabla1[[#This Row],[V_f]]+(Tabla1[[#This Row],[E_m '[GPa']]]/Tabla1[[#This Row],[E_f  '[GPa']]])*(1-Tabla1[[#This Row],[V_f]]))</f>
        <v>267.3</v>
      </c>
      <c r="P38" s="174">
        <f>ABS(O38-Tabla1[[#This Row],[Strength_out '[MPa']]])/O38</f>
        <v>0.92891881780770669</v>
      </c>
      <c r="Q38">
        <f>1-SQRT((4*0.05)/(PI()*(1-Tabla1[[#This Row],[V_f]])))</f>
        <v>0.69842798245394633</v>
      </c>
      <c r="R38" t="e">
        <f>Tabla1[[#This Row],[Strength_out '[MPa']]]/(Q38*(1-Tabla1[[#This Row],[V_f]]^(1/3))*Tabla1[[#This Row],[Stifness_out '[GPa']]]/Tabla1[[#This Row],[E_m '[GPa']]])</f>
        <v>#DIV/0!</v>
      </c>
      <c r="S38" t="e">
        <f>49*Q38*(1-Tabla1[[#This Row],[V_f]]^(1/3))*Tabla1[[#This Row],[Stifness_out '[GPa']]]/Tabla1[[#This Row],[E_m '[GPa']]]</f>
        <v>#DIV/0!</v>
      </c>
      <c r="T38" s="175" t="e">
        <f>ABS(S38-Tabla1[[#This Row],[Strength_out '[MPa']]])/S38</f>
        <v>#DIV/0!</v>
      </c>
    </row>
    <row r="39" spans="1:20">
      <c r="A39" s="163">
        <v>200</v>
      </c>
      <c r="B39" s="76"/>
      <c r="C39" s="76">
        <v>0.3</v>
      </c>
      <c r="D39" s="76"/>
      <c r="E39" s="76"/>
      <c r="F39" s="76" t="s">
        <v>140</v>
      </c>
      <c r="G39" s="76" t="s">
        <v>59</v>
      </c>
      <c r="H39" s="76">
        <v>2</v>
      </c>
      <c r="I39" s="76">
        <v>90</v>
      </c>
      <c r="J39" s="76">
        <v>2.4</v>
      </c>
      <c r="K39" s="76">
        <v>5.07</v>
      </c>
      <c r="L39" s="165" t="s">
        <v>343</v>
      </c>
      <c r="N39">
        <f>Tabla1[[#This Row],[Strength_out '[MPa']]]/(Tabla1[[#This Row],[V_f]]+(Tabla1[[#This Row],[E_m '[GPa']]]/Tabla1[[#This Row],[E_f  '[GPa']]])*(1-Tabla1[[#This Row],[V_f]]))</f>
        <v>16.900000000000002</v>
      </c>
      <c r="O39">
        <f>891*(Tabla1[[#This Row],[V_f]]+(Tabla1[[#This Row],[E_m '[GPa']]]/Tabla1[[#This Row],[E_f  '[GPa']]])*(1-Tabla1[[#This Row],[V_f]]))</f>
        <v>267.3</v>
      </c>
      <c r="P39" s="174">
        <f>ABS(O39-Tabla1[[#This Row],[Strength_out '[MPa']]])/O39</f>
        <v>0.98103254769921444</v>
      </c>
      <c r="Q39">
        <f>1-SQRT((4*0.05)/(PI()*(1-Tabla1[[#This Row],[V_f]])))</f>
        <v>0.69842798245394633</v>
      </c>
      <c r="R39" t="e">
        <f>Tabla1[[#This Row],[Strength_out '[MPa']]]/(Q39*(1-Tabla1[[#This Row],[V_f]]^(1/3))*Tabla1[[#This Row],[Stifness_out '[GPa']]]/Tabla1[[#This Row],[E_m '[GPa']]])</f>
        <v>#DIV/0!</v>
      </c>
      <c r="S39" t="e">
        <f>49*Q39*(1-Tabla1[[#This Row],[V_f]]^(1/3))*Tabla1[[#This Row],[Stifness_out '[GPa']]]/Tabla1[[#This Row],[E_m '[GPa']]]</f>
        <v>#DIV/0!</v>
      </c>
      <c r="T39" s="175" t="e">
        <f>ABS(S39-Tabla1[[#This Row],[Strength_out '[MPa']]])/S39</f>
        <v>#DIV/0!</v>
      </c>
    </row>
    <row r="40" spans="1:20">
      <c r="A40" s="163">
        <v>200</v>
      </c>
      <c r="B40" s="76"/>
      <c r="C40" s="76">
        <v>0.21299999999999999</v>
      </c>
      <c r="D40" s="76"/>
      <c r="E40" s="76">
        <v>57</v>
      </c>
      <c r="F40" s="76" t="s">
        <v>140</v>
      </c>
      <c r="G40" s="76" t="s">
        <v>59</v>
      </c>
      <c r="H40" s="76">
        <v>0</v>
      </c>
      <c r="I40" s="76">
        <v>0</v>
      </c>
      <c r="J40" s="76">
        <v>47.56</v>
      </c>
      <c r="K40" s="76">
        <v>672.5</v>
      </c>
      <c r="L40" s="165" t="s">
        <v>345</v>
      </c>
      <c r="N40">
        <f>Tabla1[[#This Row],[Strength_out '[MPa']]]/(Tabla1[[#This Row],[V_f]]+(Tabla1[[#This Row],[E_m '[GPa']]]/Tabla1[[#This Row],[E_f  '[GPa']]])*(1-Tabla1[[#This Row],[V_f]]))</f>
        <v>3157.2769953051643</v>
      </c>
      <c r="O40">
        <f>891*(Tabla1[[#This Row],[V_f]]+(Tabla1[[#This Row],[E_m '[GPa']]]/Tabla1[[#This Row],[E_f  '[GPa']]])*(1-Tabla1[[#This Row],[V_f]]))</f>
        <v>189.78299999999999</v>
      </c>
      <c r="P40" s="174">
        <f>ABS(O40-Tabla1[[#This Row],[Strength_out '[MPa']]])/O40</f>
        <v>2.5435207579182539</v>
      </c>
      <c r="Q40">
        <f>1-SQRT((4*0.05)/(PI()*(1-Tabla1[[#This Row],[V_f]])))</f>
        <v>0.71558487031569606</v>
      </c>
      <c r="R40" t="e">
        <f>Tabla1[[#This Row],[Strength_out '[MPa']]]/(Q40*(1-Tabla1[[#This Row],[V_f]]^(1/3))*Tabla1[[#This Row],[Stifness_out '[GPa']]]/Tabla1[[#This Row],[E_m '[GPa']]])</f>
        <v>#DIV/0!</v>
      </c>
      <c r="S40" t="e">
        <f>49*Q40*(1-Tabla1[[#This Row],[V_f]]^(1/3))*Tabla1[[#This Row],[Stifness_out '[GPa']]]/Tabla1[[#This Row],[E_m '[GPa']]]</f>
        <v>#DIV/0!</v>
      </c>
      <c r="T40" s="175" t="e">
        <f>ABS(S40-Tabla1[[#This Row],[Strength_out '[MPa']]])/S40</f>
        <v>#DIV/0!</v>
      </c>
    </row>
    <row r="41" spans="1:20">
      <c r="A41" s="163"/>
      <c r="B41" s="76"/>
      <c r="C41" s="76">
        <v>0.248</v>
      </c>
      <c r="D41" s="76"/>
      <c r="E41" s="76">
        <v>57</v>
      </c>
      <c r="F41" s="76" t="s">
        <v>140</v>
      </c>
      <c r="G41" s="76" t="s">
        <v>59</v>
      </c>
      <c r="H41" s="76">
        <v>0</v>
      </c>
      <c r="I41" s="76">
        <v>0</v>
      </c>
      <c r="J41" s="76">
        <v>57.09</v>
      </c>
      <c r="K41" s="76">
        <v>654</v>
      </c>
      <c r="L41" s="165" t="s">
        <v>345</v>
      </c>
      <c r="N41" t="e">
        <f>Tabla1[[#This Row],[Strength_out '[MPa']]]/(Tabla1[[#This Row],[V_f]]+(Tabla1[[#This Row],[E_m '[GPa']]]/Tabla1[[#This Row],[E_f  '[GPa']]])*(1-Tabla1[[#This Row],[V_f]]))</f>
        <v>#DIV/0!</v>
      </c>
      <c r="O41" t="e">
        <f>891*(Tabla1[[#This Row],[V_f]]+(Tabla1[[#This Row],[E_m '[GPa']]]/Tabla1[[#This Row],[E_f  '[GPa']]])*(1-Tabla1[[#This Row],[V_f]]))</f>
        <v>#DIV/0!</v>
      </c>
      <c r="P41" s="174" t="e">
        <f>ABS(O41-Tabla1[[#This Row],[Strength_out '[MPa']]])/O41</f>
        <v>#DIV/0!</v>
      </c>
      <c r="Q41">
        <f>1-SQRT((4*0.05)/(PI()*(1-Tabla1[[#This Row],[V_f]])))</f>
        <v>0.70904143830547173</v>
      </c>
      <c r="R41" t="e">
        <f>Tabla1[[#This Row],[Strength_out '[MPa']]]/(Q41*(1-Tabla1[[#This Row],[V_f]]^(1/3))*Tabla1[[#This Row],[Stifness_out '[GPa']]]/Tabla1[[#This Row],[E_m '[GPa']]])</f>
        <v>#DIV/0!</v>
      </c>
      <c r="S41" t="e">
        <f>49*Q41*(1-Tabla1[[#This Row],[V_f]]^(1/3))*Tabla1[[#This Row],[Stifness_out '[GPa']]]/Tabla1[[#This Row],[E_m '[GPa']]]</f>
        <v>#DIV/0!</v>
      </c>
      <c r="T41" s="175" t="e">
        <f>ABS(S41-Tabla1[[#This Row],[Strength_out '[MPa']]])/S41</f>
        <v>#DIV/0!</v>
      </c>
    </row>
    <row r="42" spans="1:20">
      <c r="A42" s="163"/>
      <c r="B42" s="76"/>
      <c r="C42" s="76">
        <v>7.1999999999999995E-2</v>
      </c>
      <c r="D42" s="76"/>
      <c r="E42" s="76">
        <v>57</v>
      </c>
      <c r="F42" s="76" t="s">
        <v>140</v>
      </c>
      <c r="G42" s="76" t="s">
        <v>59</v>
      </c>
      <c r="H42" s="76">
        <v>0</v>
      </c>
      <c r="I42" s="76">
        <v>0</v>
      </c>
      <c r="J42" s="76">
        <v>31.65</v>
      </c>
      <c r="K42" s="76">
        <v>365</v>
      </c>
      <c r="L42" s="165" t="s">
        <v>345</v>
      </c>
      <c r="N42" t="e">
        <f>Tabla1[[#This Row],[Strength_out '[MPa']]]/(Tabla1[[#This Row],[V_f]]+(Tabla1[[#This Row],[E_m '[GPa']]]/Tabla1[[#This Row],[E_f  '[GPa']]])*(1-Tabla1[[#This Row],[V_f]]))</f>
        <v>#DIV/0!</v>
      </c>
      <c r="O42" t="e">
        <f>891*(Tabla1[[#This Row],[V_f]]+(Tabla1[[#This Row],[E_m '[GPa']]]/Tabla1[[#This Row],[E_f  '[GPa']]])*(1-Tabla1[[#This Row],[V_f]]))</f>
        <v>#DIV/0!</v>
      </c>
      <c r="P42" s="174" t="e">
        <f>ABS(O42-Tabla1[[#This Row],[Strength_out '[MPa']]])/O42</f>
        <v>#DIV/0!</v>
      </c>
      <c r="Q42">
        <f>1-SQRT((4*0.05)/(PI()*(1-Tabla1[[#This Row],[V_f]])))</f>
        <v>0.73808156121782331</v>
      </c>
      <c r="R42" t="e">
        <f>Tabla1[[#This Row],[Strength_out '[MPa']]]/(Q42*(1-Tabla1[[#This Row],[V_f]]^(1/3))*Tabla1[[#This Row],[Stifness_out '[GPa']]]/Tabla1[[#This Row],[E_m '[GPa']]])</f>
        <v>#DIV/0!</v>
      </c>
      <c r="S42" t="e">
        <f>49*Q42*(1-Tabla1[[#This Row],[V_f]]^(1/3))*Tabla1[[#This Row],[Stifness_out '[GPa']]]/Tabla1[[#This Row],[E_m '[GPa']]]</f>
        <v>#DIV/0!</v>
      </c>
      <c r="T42" s="175" t="e">
        <f>ABS(S42-Tabla1[[#This Row],[Strength_out '[MPa']]])/S42</f>
        <v>#DIV/0!</v>
      </c>
    </row>
    <row r="43" spans="1:20" hidden="1">
      <c r="A43" s="163">
        <v>70</v>
      </c>
      <c r="B43" s="76"/>
      <c r="C43" s="76">
        <f>0.25*0.39</f>
        <v>9.7500000000000003E-2</v>
      </c>
      <c r="D43" s="76">
        <v>0.94</v>
      </c>
      <c r="E43" s="76">
        <v>54</v>
      </c>
      <c r="F43" s="76" t="s">
        <v>339</v>
      </c>
      <c r="G43" s="76" t="s">
        <v>121</v>
      </c>
      <c r="H43" s="76">
        <v>0</v>
      </c>
      <c r="I43" s="76">
        <v>0</v>
      </c>
      <c r="J43" s="76">
        <v>5.09</v>
      </c>
      <c r="K43" s="76">
        <v>143.6</v>
      </c>
      <c r="L43" s="165" t="s">
        <v>346</v>
      </c>
      <c r="N43">
        <f>Tabla1[[#This Row],[Strength_out '[MPa']]]/(Tabla1[[#This Row],[V_f]]+(Tabla1[[#This Row],[E_m '[GPa']]]/Tabla1[[#This Row],[E_f  '[GPa']]])*(1-Tabla1[[#This Row],[V_f]]))</f>
        <v>1309.9884665758761</v>
      </c>
      <c r="O43">
        <f>891*(Tabla1[[#This Row],[V_f]]+(Tabla1[[#This Row],[E_m '[GPa']]]/Tabla1[[#This Row],[E_f  '[GPa']]])*(1-Tabla1[[#This Row],[V_f]]))</f>
        <v>97.670783571428586</v>
      </c>
      <c r="P43" s="174">
        <f>ABS(O43-Tabla1[[#This Row],[Strength_out '[MPa']]])/O43</f>
        <v>0.47024519256551739</v>
      </c>
      <c r="Q43">
        <f>1-SQRT((4*0.05)/(PI()*(1-Tabla1[[#This Row],[V_f]])))</f>
        <v>0.73440710294524636</v>
      </c>
      <c r="R43">
        <f>Tabla1[[#This Row],[Strength_out '[MPa']]]/(Q43*(1-Tabla1[[#This Row],[V_f]]^(1/3))*Tabla1[[#This Row],[Stifness_out '[GPa']]]/Tabla1[[#This Row],[E_m '[GPa']]])</f>
        <v>66.902383871500192</v>
      </c>
      <c r="S43">
        <f>49*Q43*(1-Tabla1[[#This Row],[V_f]]^(1/3))*Tabla1[[#This Row],[Stifness_out '[GPa']]]/Tabla1[[#This Row],[E_m '[GPa']]]</f>
        <v>105.17412972181761</v>
      </c>
      <c r="T43" s="175">
        <f>ABS(S43-Tabla1[[#This Row],[Strength_out '[MPa']]])/S43</f>
        <v>0.36535477288775908</v>
      </c>
    </row>
    <row r="44" spans="1:20" hidden="1">
      <c r="A44" s="163"/>
      <c r="B44" s="76"/>
      <c r="C44" s="76">
        <f>0.25*0.39</f>
        <v>9.7500000000000003E-2</v>
      </c>
      <c r="D44" s="76">
        <v>0.94</v>
      </c>
      <c r="E44" s="76">
        <v>54</v>
      </c>
      <c r="F44" s="76" t="s">
        <v>339</v>
      </c>
      <c r="G44" s="76" t="s">
        <v>121</v>
      </c>
      <c r="H44" s="76">
        <v>0</v>
      </c>
      <c r="I44" s="76">
        <v>45</v>
      </c>
      <c r="J44" s="76">
        <v>1.02</v>
      </c>
      <c r="K44" s="76">
        <v>24.8</v>
      </c>
      <c r="L44" s="165" t="s">
        <v>346</v>
      </c>
      <c r="N44" t="e">
        <f>Tabla1[[#This Row],[Strength_out '[MPa']]]/(Tabla1[[#This Row],[V_f]]+(Tabla1[[#This Row],[E_m '[GPa']]]/Tabla1[[#This Row],[E_f  '[GPa']]])*(1-Tabla1[[#This Row],[V_f]]))</f>
        <v>#DIV/0!</v>
      </c>
      <c r="O44" t="e">
        <f>891*(Tabla1[[#This Row],[V_f]]+(Tabla1[[#This Row],[E_m '[GPa']]]/Tabla1[[#This Row],[E_f  '[GPa']]])*(1-Tabla1[[#This Row],[V_f]]))</f>
        <v>#DIV/0!</v>
      </c>
      <c r="P44" s="174" t="e">
        <f>ABS(O44-Tabla1[[#This Row],[Strength_out '[MPa']]])/O44</f>
        <v>#DIV/0!</v>
      </c>
      <c r="Q44">
        <f>1-SQRT((4*0.05)/(PI()*(1-Tabla1[[#This Row],[V_f]])))</f>
        <v>0.73440710294524636</v>
      </c>
      <c r="R44">
        <f>Tabla1[[#This Row],[Strength_out '[MPa']]]/(Q44*(1-Tabla1[[#This Row],[V_f]]^(1/3))*Tabla1[[#This Row],[Stifness_out '[GPa']]]/Tabla1[[#This Row],[E_m '[GPa']]])</f>
        <v>57.657584527194359</v>
      </c>
      <c r="S44">
        <f>49*Q44*(1-Tabla1[[#This Row],[V_f]]^(1/3))*Tabla1[[#This Row],[Stifness_out '[GPa']]]/Tabla1[[#This Row],[E_m '[GPa']]]</f>
        <v>21.07615173207347</v>
      </c>
      <c r="T44" s="175">
        <f>ABS(S44-Tabla1[[#This Row],[Strength_out '[MPa']]])/S44</f>
        <v>0.17668539851417076</v>
      </c>
    </row>
    <row r="45" spans="1:20" hidden="1">
      <c r="A45" s="163"/>
      <c r="B45" s="76"/>
      <c r="C45" s="76">
        <f>0.25*0.39</f>
        <v>9.7500000000000003E-2</v>
      </c>
      <c r="D45" s="76">
        <v>0.94</v>
      </c>
      <c r="E45" s="76">
        <v>54</v>
      </c>
      <c r="F45" s="76" t="s">
        <v>339</v>
      </c>
      <c r="G45" s="76" t="s">
        <v>121</v>
      </c>
      <c r="H45" s="76">
        <v>0</v>
      </c>
      <c r="I45" s="76">
        <v>90</v>
      </c>
      <c r="J45" s="76">
        <v>0.57999999999999996</v>
      </c>
      <c r="K45" s="76">
        <v>18.3</v>
      </c>
      <c r="L45" s="165" t="s">
        <v>346</v>
      </c>
      <c r="N45" t="e">
        <f>Tabla1[[#This Row],[Strength_out '[MPa']]]/(Tabla1[[#This Row],[V_f]]+(Tabla1[[#This Row],[E_m '[GPa']]]/Tabla1[[#This Row],[E_f  '[GPa']]])*(1-Tabla1[[#This Row],[V_f]]))</f>
        <v>#DIV/0!</v>
      </c>
      <c r="O45" t="e">
        <f>891*(Tabla1[[#This Row],[V_f]]+(Tabla1[[#This Row],[E_m '[GPa']]]/Tabla1[[#This Row],[E_f  '[GPa']]])*(1-Tabla1[[#This Row],[V_f]]))</f>
        <v>#DIV/0!</v>
      </c>
      <c r="P45" s="174" t="e">
        <f>ABS(O45-Tabla1[[#This Row],[Strength_out '[MPa']]])/O45</f>
        <v>#DIV/0!</v>
      </c>
      <c r="Q45">
        <f>1-SQRT((4*0.05)/(PI()*(1-Tabla1[[#This Row],[V_f]])))</f>
        <v>0.73440710294524636</v>
      </c>
      <c r="R45">
        <f>Tabla1[[#This Row],[Strength_out '[MPa']]]/(Q45*(1-Tabla1[[#This Row],[V_f]]^(1/3))*Tabla1[[#This Row],[Stifness_out '[GPa']]]/Tabla1[[#This Row],[E_m '[GPa']]])</f>
        <v>74.821779253657539</v>
      </c>
      <c r="S45">
        <f>49*Q45*(1-Tabla1[[#This Row],[V_f]]^(1/3))*Tabla1[[#This Row],[Stifness_out '[GPa']]]/Tabla1[[#This Row],[E_m '[GPa']]]</f>
        <v>11.984478435884913</v>
      </c>
      <c r="T45" s="175">
        <f>ABS(S45-Tabla1[[#This Row],[Strength_out '[MPa']]])/S45</f>
        <v>0.52697508680933769</v>
      </c>
    </row>
    <row r="46" spans="1:20" hidden="1">
      <c r="A46" s="163">
        <v>70</v>
      </c>
      <c r="B46" s="76"/>
      <c r="C46" s="76">
        <f>0.5*0.39</f>
        <v>0.19500000000000001</v>
      </c>
      <c r="D46" s="76">
        <v>0.94</v>
      </c>
      <c r="E46" s="76">
        <v>54</v>
      </c>
      <c r="F46" s="76" t="s">
        <v>339</v>
      </c>
      <c r="G46" s="76" t="s">
        <v>121</v>
      </c>
      <c r="H46" s="76">
        <v>0</v>
      </c>
      <c r="I46" s="76">
        <v>0</v>
      </c>
      <c r="J46" s="76">
        <v>8.92</v>
      </c>
      <c r="K46" s="76">
        <v>283.5</v>
      </c>
      <c r="L46" s="165" t="s">
        <v>346</v>
      </c>
      <c r="N46">
        <f>Tabla1[[#This Row],[Strength_out '[MPa']]]/(Tabla1[[#This Row],[V_f]]+(Tabla1[[#This Row],[E_m '[GPa']]]/Tabla1[[#This Row],[E_f  '[GPa']]])*(1-Tabla1[[#This Row],[V_f]]))</f>
        <v>1377.4840872649531</v>
      </c>
      <c r="O46">
        <f>891*(Tabla1[[#This Row],[V_f]]+(Tabla1[[#This Row],[E_m '[GPa']]]/Tabla1[[#This Row],[E_f  '[GPa']]])*(1-Tabla1[[#This Row],[V_f]]))</f>
        <v>183.37671</v>
      </c>
      <c r="P46" s="174">
        <f>ABS(O46-Tabla1[[#This Row],[Strength_out '[MPa']]])/O46</f>
        <v>0.54599785327155226</v>
      </c>
      <c r="Q46">
        <f>1-SQRT((4*0.05)/(PI()*(1-Tabla1[[#This Row],[V_f]])))</f>
        <v>0.7187826436075726</v>
      </c>
      <c r="R46">
        <f>Tabla1[[#This Row],[Strength_out '[MPa']]]/(Q46*(1-Tabla1[[#This Row],[V_f]]^(1/3))*Tabla1[[#This Row],[Stifness_out '[GPa']]]/Tabla1[[#This Row],[E_m '[GPa']]])</f>
        <v>98.936018152279075</v>
      </c>
      <c r="S46">
        <f>49*Q46*(1-Tabla1[[#This Row],[V_f]]^(1/3))*Tabla1[[#This Row],[Stifness_out '[GPa']]]/Tabla1[[#This Row],[E_m '[GPa']]]</f>
        <v>140.40892547968386</v>
      </c>
      <c r="T46" s="175">
        <f>ABS(S46-Tabla1[[#This Row],[Strength_out '[MPa']]])/S46</f>
        <v>1.0191024112710012</v>
      </c>
    </row>
    <row r="47" spans="1:20" hidden="1">
      <c r="A47" s="163"/>
      <c r="B47" s="76"/>
      <c r="C47" s="76">
        <f>0.5*0.39</f>
        <v>0.19500000000000001</v>
      </c>
      <c r="D47" s="76">
        <v>0.94</v>
      </c>
      <c r="E47" s="76">
        <v>54</v>
      </c>
      <c r="F47" s="76" t="s">
        <v>339</v>
      </c>
      <c r="G47" s="76" t="s">
        <v>121</v>
      </c>
      <c r="H47" s="76">
        <v>0</v>
      </c>
      <c r="I47" s="76">
        <v>45</v>
      </c>
      <c r="J47" s="76">
        <v>0.79</v>
      </c>
      <c r="K47" s="76">
        <v>23.4</v>
      </c>
      <c r="L47" s="165" t="s">
        <v>346</v>
      </c>
      <c r="N47" t="e">
        <f>Tabla1[[#This Row],[Strength_out '[MPa']]]/(Tabla1[[#This Row],[V_f]]+(Tabla1[[#This Row],[E_m '[GPa']]]/Tabla1[[#This Row],[E_f  '[GPa']]])*(1-Tabla1[[#This Row],[V_f]]))</f>
        <v>#DIV/0!</v>
      </c>
      <c r="O47" t="e">
        <f>891*(Tabla1[[#This Row],[V_f]]+(Tabla1[[#This Row],[E_m '[GPa']]]/Tabla1[[#This Row],[E_f  '[GPa']]])*(1-Tabla1[[#This Row],[V_f]]))</f>
        <v>#DIV/0!</v>
      </c>
      <c r="P47" s="174" t="e">
        <f>ABS(O47-Tabla1[[#This Row],[Strength_out '[MPa']]])/O47</f>
        <v>#DIV/0!</v>
      </c>
      <c r="Q47">
        <f>1-SQRT((4*0.05)/(PI()*(1-Tabla1[[#This Row],[V_f]])))</f>
        <v>0.7187826436075726</v>
      </c>
      <c r="R47">
        <f>Tabla1[[#This Row],[Strength_out '[MPa']]]/(Q47*(1-Tabla1[[#This Row],[V_f]]^(1/3))*Tabla1[[#This Row],[Stifness_out '[GPa']]]/Tabla1[[#This Row],[E_m '[GPa']]])</f>
        <v>92.205108820078593</v>
      </c>
      <c r="S47">
        <f>49*Q47*(1-Tabla1[[#This Row],[V_f]]^(1/3))*Tabla1[[#This Row],[Stifness_out '[GPa']]]/Tabla1[[#This Row],[E_m '[GPa']]]</f>
        <v>12.435319633290387</v>
      </c>
      <c r="T47" s="175">
        <f>ABS(S47-Tabla1[[#This Row],[Strength_out '[MPa']]])/S47</f>
        <v>0.88173691469548143</v>
      </c>
    </row>
    <row r="48" spans="1:20" hidden="1">
      <c r="A48" s="163"/>
      <c r="B48" s="76"/>
      <c r="C48" s="76">
        <f>0.5*0.39</f>
        <v>0.19500000000000001</v>
      </c>
      <c r="D48" s="76">
        <v>0.94</v>
      </c>
      <c r="E48" s="76">
        <v>54</v>
      </c>
      <c r="F48" s="76" t="s">
        <v>339</v>
      </c>
      <c r="G48" s="76" t="s">
        <v>121</v>
      </c>
      <c r="H48" s="76">
        <v>0</v>
      </c>
      <c r="I48" s="76">
        <v>90</v>
      </c>
      <c r="J48" s="76">
        <v>1.61</v>
      </c>
      <c r="K48" s="76">
        <v>18.399999999999999</v>
      </c>
      <c r="L48" s="165" t="s">
        <v>346</v>
      </c>
      <c r="N48" t="e">
        <f>Tabla1[[#This Row],[Strength_out '[MPa']]]/(Tabla1[[#This Row],[V_f]]+(Tabla1[[#This Row],[E_m '[GPa']]]/Tabla1[[#This Row],[E_f  '[GPa']]])*(1-Tabla1[[#This Row],[V_f]]))</f>
        <v>#DIV/0!</v>
      </c>
      <c r="O48" t="e">
        <f>891*(Tabla1[[#This Row],[V_f]]+(Tabla1[[#This Row],[E_m '[GPa']]]/Tabla1[[#This Row],[E_f  '[GPa']]])*(1-Tabla1[[#This Row],[V_f]]))</f>
        <v>#DIV/0!</v>
      </c>
      <c r="P48" s="174" t="e">
        <f>ABS(O48-Tabla1[[#This Row],[Strength_out '[MPa']]])/O48</f>
        <v>#DIV/0!</v>
      </c>
      <c r="Q48">
        <f>1-SQRT((4*0.05)/(PI()*(1-Tabla1[[#This Row],[V_f]])))</f>
        <v>0.7187826436075726</v>
      </c>
      <c r="R48">
        <f>Tabla1[[#This Row],[Strength_out '[MPa']]]/(Q48*(1-Tabla1[[#This Row],[V_f]]^(1/3))*Tabla1[[#This Row],[Stifness_out '[GPa']]]/Tabla1[[#This Row],[E_m '[GPa']]])</f>
        <v>35.576085942789788</v>
      </c>
      <c r="S48">
        <f>49*Q48*(1-Tabla1[[#This Row],[V_f]]^(1/3))*Tabla1[[#This Row],[Stifness_out '[GPa']]]/Tabla1[[#This Row],[E_m '[GPa']]]</f>
        <v>25.342866594427246</v>
      </c>
      <c r="T48" s="175">
        <f>ABS(S48-Tabla1[[#This Row],[Strength_out '[MPa']]])/S48</f>
        <v>0.27395742973898402</v>
      </c>
    </row>
    <row r="49" spans="1:18">
      <c r="A49" s="163"/>
      <c r="B49" s="76"/>
      <c r="C49" s="76">
        <v>0.11</v>
      </c>
      <c r="D49" s="76">
        <v>0.54</v>
      </c>
      <c r="E49" s="76">
        <v>61</v>
      </c>
      <c r="F49" s="76" t="s">
        <v>140</v>
      </c>
      <c r="G49" s="76" t="s">
        <v>121</v>
      </c>
      <c r="H49" s="76">
        <v>0</v>
      </c>
      <c r="I49" s="76">
        <v>0</v>
      </c>
      <c r="J49" s="176">
        <v>7.73</v>
      </c>
      <c r="K49" s="176">
        <v>216</v>
      </c>
      <c r="L49" s="165" t="s">
        <v>132</v>
      </c>
      <c r="N49" t="e">
        <f>Tabla1[[#This Row],[Strength_out '[MPa']]]/(Tabla1[[#This Row],[V_f]]+(Tabla1[[#This Row],[E_m '[GPa']]]/Tabla1[[#This Row],[E_f  '[GPa']]])*(1-Tabla1[[#This Row],[V_f]]))</f>
        <v>#DIV/0!</v>
      </c>
      <c r="O49" t="e">
        <f>891*(Tabla1[[#This Row],[V_f]]+(Tabla1[[#This Row],[E_m '[GPa']]]/Tabla1[[#This Row],[E_f  '[GPa']]])*(1-Tabla1[[#This Row],[V_f]]))</f>
        <v>#DIV/0!</v>
      </c>
      <c r="P49" s="174" t="e">
        <f>ABS(O49-Tabla1[[#This Row],[Strength_out '[MPa']]])/O49</f>
        <v>#DIV/0!</v>
      </c>
      <c r="Q49">
        <f>1-SQRT((4*0.05)/(PI()*(1-Tabla1[[#This Row],[V_f]])))</f>
        <v>0.732548487568353</v>
      </c>
    </row>
    <row r="50" spans="1:18" hidden="1">
      <c r="A50" s="163">
        <v>76</v>
      </c>
      <c r="B50" s="76"/>
      <c r="C50" s="76">
        <v>0.1</v>
      </c>
      <c r="D50" s="76">
        <v>0.54</v>
      </c>
      <c r="E50" s="76">
        <v>61</v>
      </c>
      <c r="F50" s="76" t="s">
        <v>60</v>
      </c>
      <c r="G50" s="76" t="s">
        <v>121</v>
      </c>
      <c r="H50" s="76">
        <v>0</v>
      </c>
      <c r="I50" s="76">
        <v>0</v>
      </c>
      <c r="J50" s="116">
        <v>4.37</v>
      </c>
      <c r="K50" s="116">
        <v>164</v>
      </c>
      <c r="L50" s="165" t="s">
        <v>132</v>
      </c>
      <c r="N50">
        <f>Tabla1[[#This Row],[Strength_out '[MPa']]]/(Tabla1[[#This Row],[V_f]]+(Tabla1[[#This Row],[E_m '[GPa']]]/Tabla1[[#This Row],[E_f  '[GPa']]])*(1-Tabla1[[#This Row],[V_f]]))</f>
        <v>1541.4296314617857</v>
      </c>
      <c r="O50">
        <f>891*(Tabla1[[#This Row],[V_f]]+(Tabla1[[#This Row],[E_m '[GPa']]]/Tabla1[[#This Row],[E_f  '[GPa']]])*(1-Tabla1[[#This Row],[V_f]]))</f>
        <v>94.797710526315797</v>
      </c>
      <c r="P50" s="174">
        <f>ABS(O50-Tabla1[[#This Row],[Strength_out '[MPa']]])/O50</f>
        <v>0.7299995863768638</v>
      </c>
      <c r="Q50">
        <f>1-SQRT((4*0.05)/(PI()*(1-Tabla1[[#This Row],[V_f]])))</f>
        <v>0.73403847973237824</v>
      </c>
    </row>
    <row r="51" spans="1:18" hidden="1">
      <c r="A51" s="163">
        <v>70</v>
      </c>
      <c r="B51" s="171"/>
      <c r="C51" s="171">
        <v>0.1</v>
      </c>
      <c r="D51" s="171">
        <v>0.54</v>
      </c>
      <c r="E51" s="171">
        <v>61</v>
      </c>
      <c r="F51" s="171" t="s">
        <v>339</v>
      </c>
      <c r="G51" s="171" t="s">
        <v>121</v>
      </c>
      <c r="H51" s="171">
        <v>0</v>
      </c>
      <c r="I51" s="171">
        <v>0</v>
      </c>
      <c r="J51" s="176">
        <v>3.75</v>
      </c>
      <c r="K51" s="176">
        <v>206</v>
      </c>
      <c r="L51" s="172" t="s">
        <v>132</v>
      </c>
      <c r="N51">
        <f>Tabla1[[#This Row],[Strength_out '[MPa']]]/(Tabla1[[#This Row],[V_f]]+(Tabla1[[#This Row],[E_m '[GPa']]]/Tabla1[[#This Row],[E_f  '[GPa']]])*(1-Tabla1[[#This Row],[V_f]]))</f>
        <v>1926.2623563986108</v>
      </c>
      <c r="O51">
        <f>1185*(Tabla1[[#This Row],[V_f]]+(Tabla1[[#This Row],[E_m '[GPa']]]/Tabla1[[#This Row],[E_f  '[GPa']]])*(1-Tabla1[[#This Row],[V_f]]))</f>
        <v>126.72728571428571</v>
      </c>
      <c r="P51" s="174">
        <f>ABS(O51-Tabla1[[#This Row],[Strength_out '[MPa']]])/O51</f>
        <v>0.62553785350093738</v>
      </c>
      <c r="Q51">
        <f>1-SQRT((4*0.05)/(PI()*(1-Tabla1[[#This Row],[V_f]])))</f>
        <v>0.73403847973237824</v>
      </c>
    </row>
    <row r="54" spans="1:18">
      <c r="N54">
        <v>1749</v>
      </c>
      <c r="Q54">
        <v>0.72070000000000001</v>
      </c>
      <c r="R54">
        <v>49.1</v>
      </c>
    </row>
    <row r="64" spans="1:18">
      <c r="K64" s="176"/>
      <c r="L64" s="176"/>
    </row>
    <row r="65" spans="11:12">
      <c r="K65" s="116"/>
      <c r="L65" s="116"/>
    </row>
    <row r="66" spans="11:12">
      <c r="K66" s="176"/>
      <c r="L66" s="176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48DA-9789-45C3-A419-875C048EE0B1}">
  <dimension ref="A1:F1747"/>
  <sheetViews>
    <sheetView topLeftCell="A46" zoomScaleNormal="100" workbookViewId="0">
      <selection activeCell="D8" sqref="D8"/>
    </sheetView>
  </sheetViews>
  <sheetFormatPr baseColWidth="10" defaultRowHeight="14.25"/>
  <cols>
    <col min="1" max="1" width="17" bestFit="1" customWidth="1"/>
    <col min="2" max="2" width="12.75" bestFit="1" customWidth="1"/>
    <col min="3" max="3" width="12.375" bestFit="1" customWidth="1"/>
    <col min="4" max="4" width="11.375" bestFit="1" customWidth="1"/>
    <col min="5" max="5" width="12.375" customWidth="1"/>
  </cols>
  <sheetData>
    <row r="1" spans="1:6">
      <c r="A1" t="s">
        <v>117</v>
      </c>
      <c r="B1" t="s">
        <v>300</v>
      </c>
      <c r="C1" t="s">
        <v>297</v>
      </c>
      <c r="D1" t="s">
        <v>298</v>
      </c>
      <c r="E1" t="s">
        <v>299</v>
      </c>
      <c r="F1" t="s">
        <v>33</v>
      </c>
    </row>
    <row r="2" spans="1:6">
      <c r="A2" t="s">
        <v>283</v>
      </c>
    </row>
    <row r="13" spans="1:6">
      <c r="A13" t="s">
        <v>283</v>
      </c>
    </row>
    <row r="14" spans="1:6">
      <c r="A14" t="s">
        <v>279</v>
      </c>
      <c r="B14" t="s">
        <v>280</v>
      </c>
      <c r="C14" t="s">
        <v>281</v>
      </c>
      <c r="D14" t="s">
        <v>282</v>
      </c>
      <c r="F14" t="s">
        <v>296</v>
      </c>
    </row>
    <row r="15" spans="1:6">
      <c r="A15">
        <v>2.9951330000000001E-3</v>
      </c>
      <c r="B15">
        <v>0.24267578100000001</v>
      </c>
      <c r="C15" s="72">
        <v>9.1727819440000005</v>
      </c>
      <c r="D15" s="73">
        <v>1.8152299999999999E-5</v>
      </c>
    </row>
    <row r="16" spans="1:6">
      <c r="A16">
        <v>2.9681325000000001E-2</v>
      </c>
      <c r="B16">
        <v>0.44287109400000002</v>
      </c>
      <c r="C16" s="72">
        <v>91.582351680000002</v>
      </c>
      <c r="D16">
        <v>1.7988699999999999E-4</v>
      </c>
    </row>
    <row r="17" spans="1:4">
      <c r="A17">
        <v>4.9717426000000002E-2</v>
      </c>
      <c r="B17">
        <v>0.64306640599999998</v>
      </c>
      <c r="C17" s="72">
        <v>154.41267400000001</v>
      </c>
      <c r="D17">
        <v>3.0131800000000002E-4</v>
      </c>
    </row>
    <row r="18" spans="1:4">
      <c r="A18">
        <v>6.0469508999999998E-2</v>
      </c>
      <c r="B18">
        <v>0.84326171900000002</v>
      </c>
      <c r="C18" s="72">
        <v>187.2563629</v>
      </c>
      <c r="D18">
        <v>3.6648200000000001E-4</v>
      </c>
    </row>
    <row r="19" spans="1:4">
      <c r="A19">
        <v>7.1527363999999996E-2</v>
      </c>
      <c r="B19" s="72">
        <v>1.043457031</v>
      </c>
      <c r="C19" s="72">
        <v>222.15365600000001</v>
      </c>
      <c r="D19">
        <v>4.33499E-4</v>
      </c>
    </row>
    <row r="20" spans="1:4">
      <c r="A20">
        <v>8.8986752000000002E-2</v>
      </c>
      <c r="B20" s="72">
        <v>1.243652344</v>
      </c>
      <c r="C20" s="72">
        <v>276.14306640000001</v>
      </c>
      <c r="D20">
        <v>5.3931400000000005E-4</v>
      </c>
    </row>
    <row r="21" spans="1:4">
      <c r="A21">
        <v>0.11070192</v>
      </c>
      <c r="B21" s="72">
        <v>1.443847656</v>
      </c>
      <c r="C21" s="72">
        <v>345.61459350000001</v>
      </c>
      <c r="D21">
        <v>6.70921E-4</v>
      </c>
    </row>
    <row r="22" spans="1:4">
      <c r="A22">
        <v>0.11785983999999999</v>
      </c>
      <c r="B22" s="72">
        <v>1.644042969</v>
      </c>
      <c r="C22" s="72">
        <v>363.75158690000001</v>
      </c>
      <c r="D22">
        <v>7.1430199999999999E-4</v>
      </c>
    </row>
    <row r="23" spans="1:4">
      <c r="A23">
        <v>0.140374308</v>
      </c>
      <c r="B23" s="72">
        <v>1.844238281</v>
      </c>
      <c r="C23" s="72">
        <v>435.79937740000003</v>
      </c>
      <c r="D23">
        <v>8.5075299999999999E-4</v>
      </c>
    </row>
    <row r="24" spans="1:4">
      <c r="A24">
        <v>0.15386045600000001</v>
      </c>
      <c r="B24" s="72">
        <v>2.044433594</v>
      </c>
      <c r="C24" s="72">
        <v>474.73178100000001</v>
      </c>
      <c r="D24">
        <v>9.3248799999999998E-4</v>
      </c>
    </row>
    <row r="25" spans="1:4">
      <c r="A25">
        <v>0.16801893100000001</v>
      </c>
      <c r="B25" s="72">
        <v>2.244628906</v>
      </c>
      <c r="C25" s="72">
        <v>517.26702880000005</v>
      </c>
      <c r="D25">
        <v>1.018297E-3</v>
      </c>
    </row>
    <row r="26" spans="1:4">
      <c r="A26">
        <v>0.18634379400000001</v>
      </c>
      <c r="B26" s="72">
        <v>2.444824219</v>
      </c>
      <c r="C26" s="72">
        <v>575.93499759999997</v>
      </c>
      <c r="D26">
        <v>1.129356E-3</v>
      </c>
    </row>
    <row r="27" spans="1:4">
      <c r="A27">
        <v>0.19958317</v>
      </c>
      <c r="B27" s="72">
        <v>2.645019531</v>
      </c>
      <c r="C27" s="72">
        <v>615.70343019999996</v>
      </c>
      <c r="D27">
        <v>1.2095949999999999E-3</v>
      </c>
    </row>
    <row r="28" spans="1:4">
      <c r="A28">
        <v>0.21058201700000001</v>
      </c>
      <c r="B28" s="72">
        <v>2.845214844</v>
      </c>
      <c r="C28" s="72">
        <v>649.50488280000002</v>
      </c>
      <c r="D28">
        <v>1.276255E-3</v>
      </c>
    </row>
    <row r="29" spans="1:4">
      <c r="A29">
        <v>0.23052155999999999</v>
      </c>
      <c r="B29" s="72">
        <v>3.045410156</v>
      </c>
      <c r="C29" s="72">
        <v>713.40801999999996</v>
      </c>
      <c r="D29">
        <v>1.3971000000000001E-3</v>
      </c>
    </row>
    <row r="30" spans="1:4">
      <c r="A30">
        <v>0.24525405</v>
      </c>
      <c r="B30" s="72">
        <v>3.245605469</v>
      </c>
      <c r="C30" s="72">
        <v>755.64044190000004</v>
      </c>
      <c r="D30">
        <v>1.4863879999999999E-3</v>
      </c>
    </row>
    <row r="31" spans="1:4">
      <c r="A31">
        <v>0.26138842800000001</v>
      </c>
      <c r="B31" s="72">
        <v>3.445800781</v>
      </c>
      <c r="C31" s="72">
        <v>807.8477173</v>
      </c>
      <c r="D31">
        <v>1.584172E-3</v>
      </c>
    </row>
    <row r="32" spans="1:4">
      <c r="A32">
        <v>0.27700603800000001</v>
      </c>
      <c r="B32" s="72">
        <v>3.645996094</v>
      </c>
      <c r="C32" s="72">
        <v>855.34283449999998</v>
      </c>
      <c r="D32">
        <v>1.678824E-3</v>
      </c>
    </row>
    <row r="33" spans="1:4">
      <c r="A33">
        <v>0.29454409399999998</v>
      </c>
      <c r="B33" s="72">
        <v>3.846191406</v>
      </c>
      <c r="C33" s="72">
        <v>907.92248540000003</v>
      </c>
      <c r="D33">
        <v>1.785116E-3</v>
      </c>
    </row>
    <row r="34" spans="1:4">
      <c r="A34">
        <v>0.30719698400000001</v>
      </c>
      <c r="B34" s="72">
        <v>4.046386719</v>
      </c>
      <c r="C34" s="72">
        <v>944.70672609999997</v>
      </c>
      <c r="D34">
        <v>1.8618E-3</v>
      </c>
    </row>
    <row r="35" spans="1:4">
      <c r="A35">
        <v>0.32725810900000002</v>
      </c>
      <c r="B35" s="72">
        <v>4.246582031</v>
      </c>
      <c r="C35" s="72">
        <v>1008.315063</v>
      </c>
      <c r="D35">
        <v>1.9833820000000001E-3</v>
      </c>
    </row>
    <row r="36" spans="1:4">
      <c r="A36">
        <v>0.33865214199999999</v>
      </c>
      <c r="B36" s="72">
        <v>4.446777344</v>
      </c>
      <c r="C36" s="72">
        <v>1044.345703</v>
      </c>
      <c r="D36">
        <v>2.0524369999999998E-3</v>
      </c>
    </row>
    <row r="37" spans="1:4">
      <c r="A37">
        <v>0.35708965199999998</v>
      </c>
      <c r="B37" s="72">
        <v>4.646972656</v>
      </c>
      <c r="C37" s="72">
        <v>1101.12085</v>
      </c>
      <c r="D37">
        <v>2.1641799999999999E-3</v>
      </c>
    </row>
    <row r="38" spans="1:4">
      <c r="A38">
        <v>0.37310420900000002</v>
      </c>
      <c r="B38" s="72">
        <v>4.847167969</v>
      </c>
      <c r="C38" s="72">
        <v>1148.8560789999999</v>
      </c>
      <c r="D38">
        <v>2.2612380000000001E-3</v>
      </c>
    </row>
    <row r="39" spans="1:4">
      <c r="A39">
        <v>0.39110003900000001</v>
      </c>
      <c r="B39" s="72">
        <v>5.047363281</v>
      </c>
      <c r="C39" s="72">
        <v>1203.1457519999999</v>
      </c>
      <c r="D39">
        <v>2.3703029999999998E-3</v>
      </c>
    </row>
    <row r="40" spans="1:4">
      <c r="A40">
        <v>0.40615082299999999</v>
      </c>
      <c r="B40" s="72">
        <v>5.247558594</v>
      </c>
      <c r="C40" s="72">
        <v>1249.811279</v>
      </c>
      <c r="D40">
        <v>2.46152E-3</v>
      </c>
    </row>
    <row r="41" spans="1:4">
      <c r="A41">
        <v>0.41997671399999997</v>
      </c>
      <c r="B41" s="72">
        <v>5.447753906</v>
      </c>
      <c r="C41" s="72">
        <v>1292.5850829999999</v>
      </c>
      <c r="D41">
        <v>2.545313E-3</v>
      </c>
    </row>
    <row r="42" spans="1:4">
      <c r="A42">
        <v>0.436170114</v>
      </c>
      <c r="B42" s="72">
        <v>5.647949219</v>
      </c>
      <c r="C42" s="72">
        <v>1341.2583010000001</v>
      </c>
      <c r="D42">
        <v>2.6434549999999998E-3</v>
      </c>
    </row>
    <row r="43" spans="1:4">
      <c r="A43">
        <v>0.44971346499999998</v>
      </c>
      <c r="B43" s="72">
        <v>5.848144531</v>
      </c>
      <c r="C43" s="72">
        <v>1379.938721</v>
      </c>
      <c r="D43">
        <v>2.7255360000000002E-3</v>
      </c>
    </row>
    <row r="44" spans="1:4">
      <c r="A44">
        <v>0.47021626999999999</v>
      </c>
      <c r="B44" s="72">
        <v>6.048339844</v>
      </c>
      <c r="C44" s="72">
        <v>1444.431274</v>
      </c>
      <c r="D44">
        <v>2.8497959999999999E-3</v>
      </c>
    </row>
    <row r="45" spans="1:4">
      <c r="A45">
        <v>0.48399568199999998</v>
      </c>
      <c r="B45" s="72">
        <v>6.248535156</v>
      </c>
      <c r="C45" s="72">
        <v>1486.255737</v>
      </c>
      <c r="D45">
        <v>2.933307E-3</v>
      </c>
    </row>
    <row r="46" spans="1:4">
      <c r="A46">
        <v>0.493978849</v>
      </c>
      <c r="B46" s="72">
        <v>6.448730469</v>
      </c>
      <c r="C46" s="72">
        <v>1512.348999</v>
      </c>
      <c r="D46">
        <v>2.9938109999999999E-3</v>
      </c>
    </row>
    <row r="47" spans="1:4">
      <c r="A47">
        <v>0.52002666099999995</v>
      </c>
      <c r="B47" s="72">
        <v>6.648925781</v>
      </c>
      <c r="C47" s="72">
        <v>1597.2464600000001</v>
      </c>
      <c r="D47">
        <v>3.1516769999999999E-3</v>
      </c>
    </row>
    <row r="48" spans="1:4">
      <c r="A48">
        <v>0.52777113200000003</v>
      </c>
      <c r="B48" s="72">
        <v>6.849121094</v>
      </c>
      <c r="C48" s="72">
        <v>1616.1235349999999</v>
      </c>
      <c r="D48">
        <v>3.1986129999999999E-3</v>
      </c>
    </row>
    <row r="49" spans="1:4">
      <c r="A49">
        <v>0.54583488999999996</v>
      </c>
      <c r="B49" s="72">
        <v>7.049316406</v>
      </c>
      <c r="C49" s="72">
        <v>1671.555908</v>
      </c>
      <c r="D49">
        <v>3.3080900000000001E-3</v>
      </c>
    </row>
    <row r="50" spans="1:4">
      <c r="A50">
        <v>0.56622503300000004</v>
      </c>
      <c r="B50" s="72">
        <v>7.249511719</v>
      </c>
      <c r="C50" s="72">
        <v>1733.112061</v>
      </c>
      <c r="D50">
        <v>3.4316669999999998E-3</v>
      </c>
    </row>
    <row r="51" spans="1:4">
      <c r="A51">
        <v>0.57836651100000003</v>
      </c>
      <c r="B51" s="72">
        <v>7.449707031</v>
      </c>
      <c r="C51" s="72">
        <v>1770.509155</v>
      </c>
      <c r="D51">
        <v>3.5052519999999999E-3</v>
      </c>
    </row>
    <row r="52" spans="1:4">
      <c r="A52">
        <v>0.59370341500000001</v>
      </c>
      <c r="B52" s="72">
        <v>7.649902344</v>
      </c>
      <c r="C52" s="72">
        <v>1817.5672609999999</v>
      </c>
      <c r="D52">
        <v>3.5982029999999999E-3</v>
      </c>
    </row>
    <row r="53" spans="1:4">
      <c r="A53">
        <v>0.61372516200000005</v>
      </c>
      <c r="B53" s="72">
        <v>7.850097656</v>
      </c>
      <c r="C53" s="72">
        <v>1877.246216</v>
      </c>
      <c r="D53">
        <v>3.7195459999999998E-3</v>
      </c>
    </row>
    <row r="54" spans="1:4">
      <c r="A54">
        <v>0.62835932500000002</v>
      </c>
      <c r="B54" s="72">
        <v>8.0502929689999991</v>
      </c>
      <c r="C54" s="72">
        <v>1922.460693</v>
      </c>
      <c r="D54">
        <v>3.8082379999999998E-3</v>
      </c>
    </row>
    <row r="55" spans="1:4">
      <c r="A55">
        <v>0.644161133</v>
      </c>
      <c r="B55" s="72">
        <v>8.2504882810000009</v>
      </c>
      <c r="C55" s="72">
        <v>1969.5076899999999</v>
      </c>
      <c r="D55">
        <v>3.9040070000000001E-3</v>
      </c>
    </row>
    <row r="56" spans="1:4">
      <c r="A56">
        <v>0.66103041200000001</v>
      </c>
      <c r="B56" s="72">
        <v>8.4506835939999991</v>
      </c>
      <c r="C56" s="72">
        <v>2018.0523679999999</v>
      </c>
      <c r="D56">
        <v>4.0062450000000003E-3</v>
      </c>
    </row>
    <row r="57" spans="1:4">
      <c r="A57">
        <v>0.67463994500000002</v>
      </c>
      <c r="B57" s="72">
        <v>8.6508789060000009</v>
      </c>
      <c r="C57" s="72">
        <v>2061.6579590000001</v>
      </c>
      <c r="D57">
        <v>4.0887270000000003E-3</v>
      </c>
    </row>
    <row r="58" spans="1:4">
      <c r="A58">
        <v>0.69650175299999995</v>
      </c>
      <c r="B58" s="72">
        <v>8.8510742189999991</v>
      </c>
      <c r="C58" s="72">
        <v>2125.6184079999998</v>
      </c>
      <c r="D58">
        <v>4.2212229999999996E-3</v>
      </c>
    </row>
    <row r="59" spans="1:4">
      <c r="A59">
        <v>0.70821226100000001</v>
      </c>
      <c r="B59" s="72">
        <v>9.0512695310000009</v>
      </c>
      <c r="C59" s="72">
        <v>2160.9147950000001</v>
      </c>
      <c r="D59">
        <v>4.2921959999999999E-3</v>
      </c>
    </row>
    <row r="60" spans="1:4">
      <c r="A60">
        <v>0.72669447399999998</v>
      </c>
      <c r="B60" s="72">
        <v>9.2514648439999991</v>
      </c>
      <c r="C60" s="72">
        <v>2218.17749</v>
      </c>
      <c r="D60">
        <v>4.4042090000000001E-3</v>
      </c>
    </row>
    <row r="61" spans="1:4">
      <c r="A61">
        <v>0.73771836499999999</v>
      </c>
      <c r="B61" s="72">
        <v>9.4516601560000009</v>
      </c>
      <c r="C61" s="72">
        <v>2248.211182</v>
      </c>
      <c r="D61">
        <v>4.47102E-3</v>
      </c>
    </row>
    <row r="62" spans="1:4">
      <c r="A62">
        <v>0.75486482799999999</v>
      </c>
      <c r="B62" s="72">
        <v>9.6518554689999991</v>
      </c>
      <c r="C62" s="72">
        <v>2299.8796390000002</v>
      </c>
      <c r="D62">
        <v>4.5749379999999997E-3</v>
      </c>
    </row>
    <row r="63" spans="1:4">
      <c r="A63">
        <v>0.76910911599999998</v>
      </c>
      <c r="B63" s="72">
        <v>9.8520507810000009</v>
      </c>
      <c r="C63" s="72">
        <v>2341.5893550000001</v>
      </c>
      <c r="D63">
        <v>4.6612670000000002E-3</v>
      </c>
    </row>
    <row r="64" spans="1:4">
      <c r="A64">
        <v>0.78788993399999996</v>
      </c>
      <c r="B64" s="72">
        <v>10.052246090000001</v>
      </c>
      <c r="C64" s="72">
        <v>2400.6125489999999</v>
      </c>
      <c r="D64">
        <v>4.7750910000000004E-3</v>
      </c>
    </row>
    <row r="65" spans="1:4">
      <c r="A65">
        <v>0.80377399000000005</v>
      </c>
      <c r="B65" s="72">
        <v>10.252441409999999</v>
      </c>
      <c r="C65" s="72">
        <v>2444.2097170000002</v>
      </c>
      <c r="D65">
        <v>4.8713580000000001E-3</v>
      </c>
    </row>
    <row r="66" spans="1:4">
      <c r="A66">
        <v>0.81758736600000004</v>
      </c>
      <c r="B66" s="72">
        <v>10.452636719999999</v>
      </c>
      <c r="C66" s="72">
        <v>2485.8957519999999</v>
      </c>
      <c r="D66">
        <v>4.9550749999999998E-3</v>
      </c>
    </row>
    <row r="67" spans="1:4">
      <c r="A67">
        <v>0.83598017199999997</v>
      </c>
      <c r="B67" s="72">
        <v>10.652832030000001</v>
      </c>
      <c r="C67" s="72">
        <v>2539.826904</v>
      </c>
      <c r="D67">
        <v>5.0665459999999999E-3</v>
      </c>
    </row>
    <row r="68" spans="1:4">
      <c r="A68">
        <v>0.84553065199999999</v>
      </c>
      <c r="B68" s="72">
        <v>10.853027340000001</v>
      </c>
      <c r="C68" s="72">
        <v>2565.9697270000001</v>
      </c>
      <c r="D68">
        <v>5.1244280000000003E-3</v>
      </c>
    </row>
    <row r="69" spans="1:4">
      <c r="A69">
        <v>0.86513580800000001</v>
      </c>
      <c r="B69" s="72">
        <v>11.053222659999999</v>
      </c>
      <c r="C69" s="72">
        <v>2627.72876</v>
      </c>
      <c r="D69">
        <v>5.2432470000000004E-3</v>
      </c>
    </row>
    <row r="70" spans="1:4">
      <c r="A70">
        <v>0.87965367100000003</v>
      </c>
      <c r="B70" s="72">
        <v>11.253417969999999</v>
      </c>
      <c r="C70" s="72">
        <v>2667.2919919999999</v>
      </c>
      <c r="D70">
        <v>5.3312339999999998E-3</v>
      </c>
    </row>
    <row r="71" spans="1:4">
      <c r="A71">
        <v>0.89365662999999995</v>
      </c>
      <c r="B71" s="72">
        <v>11.453613280000001</v>
      </c>
      <c r="C71" s="72">
        <v>2711.2827149999998</v>
      </c>
      <c r="D71">
        <v>5.4161010000000004E-3</v>
      </c>
    </row>
    <row r="72" spans="1:4">
      <c r="A72">
        <v>0.91667712000000001</v>
      </c>
      <c r="B72" s="72">
        <v>11.653808590000001</v>
      </c>
      <c r="C72" s="72">
        <v>2781.1635740000002</v>
      </c>
      <c r="D72">
        <v>5.5556190000000004E-3</v>
      </c>
    </row>
    <row r="73" spans="1:4">
      <c r="A73">
        <v>0.93140604400000004</v>
      </c>
      <c r="B73" s="72">
        <v>11.854003909999999</v>
      </c>
      <c r="C73" s="72">
        <v>2820.7221679999998</v>
      </c>
      <c r="D73">
        <v>5.6448849999999997E-3</v>
      </c>
    </row>
    <row r="74" spans="1:4">
      <c r="A74">
        <v>0.93909859399999995</v>
      </c>
      <c r="B74" s="72">
        <v>12.054199219999999</v>
      </c>
      <c r="C74" s="72">
        <v>2840.5830080000001</v>
      </c>
      <c r="D74">
        <v>5.6915070000000002E-3</v>
      </c>
    </row>
    <row r="75" spans="1:4">
      <c r="A75">
        <v>0.96496404099999999</v>
      </c>
      <c r="B75" s="72">
        <v>12.254394530000001</v>
      </c>
      <c r="C75" s="72">
        <v>2921.5742190000001</v>
      </c>
      <c r="D75">
        <v>5.8482669999999999E-3</v>
      </c>
    </row>
    <row r="76" spans="1:4">
      <c r="A76">
        <v>0.97422121299999997</v>
      </c>
      <c r="B76" s="72">
        <v>12.454589840000001</v>
      </c>
      <c r="C76" s="72">
        <v>2945.6892090000001</v>
      </c>
      <c r="D76">
        <v>5.9043710000000003E-3</v>
      </c>
    </row>
    <row r="77" spans="1:4">
      <c r="A77">
        <v>0.99052372399999999</v>
      </c>
      <c r="B77" s="72">
        <v>12.654785159999999</v>
      </c>
      <c r="C77" s="72">
        <v>2992.8247070000002</v>
      </c>
      <c r="D77">
        <v>6.003174E-3</v>
      </c>
    </row>
    <row r="78" spans="1:4">
      <c r="A78" s="72">
        <v>1.0038614269999999</v>
      </c>
      <c r="B78" s="72">
        <v>12.854980469999999</v>
      </c>
      <c r="C78" s="72">
        <v>3030.4558109999998</v>
      </c>
      <c r="D78">
        <v>6.0840089999999996E-3</v>
      </c>
    </row>
    <row r="79" spans="1:4">
      <c r="A79" s="72">
        <v>1.024133526</v>
      </c>
      <c r="B79" s="72">
        <v>13.055175780000001</v>
      </c>
      <c r="C79" s="72">
        <v>3092.4084469999998</v>
      </c>
      <c r="D79">
        <v>6.2068699999999997E-3</v>
      </c>
    </row>
    <row r="80" spans="1:4">
      <c r="A80" s="72">
        <v>1.0403268969999999</v>
      </c>
      <c r="B80" s="72">
        <v>13.255371090000001</v>
      </c>
      <c r="C80" s="72">
        <v>3140.8903810000002</v>
      </c>
      <c r="D80">
        <v>6.3050110000000001E-3</v>
      </c>
    </row>
    <row r="81" spans="1:4">
      <c r="A81" s="72">
        <v>1.0555279440000001</v>
      </c>
      <c r="B81" s="72">
        <v>13.455566409999999</v>
      </c>
      <c r="C81" s="72">
        <v>3183.16626</v>
      </c>
      <c r="D81">
        <v>6.3971389999999996E-3</v>
      </c>
    </row>
    <row r="82" spans="1:4">
      <c r="A82" s="72">
        <v>1.072509913</v>
      </c>
      <c r="B82" s="72">
        <v>13.655761719999999</v>
      </c>
      <c r="C82" s="72">
        <v>3233.6572270000001</v>
      </c>
      <c r="D82">
        <v>6.5000600000000002E-3</v>
      </c>
    </row>
    <row r="83" spans="1:4">
      <c r="A83" s="72">
        <v>1.086003147</v>
      </c>
      <c r="B83" s="72">
        <v>13.855957030000001</v>
      </c>
      <c r="C83" s="72">
        <v>3272.4648440000001</v>
      </c>
      <c r="D83">
        <v>6.5818370000000001E-3</v>
      </c>
    </row>
    <row r="84" spans="1:4">
      <c r="A84" s="72">
        <v>1.1053937490000001</v>
      </c>
      <c r="B84" s="72">
        <v>14.056152340000001</v>
      </c>
      <c r="C84" s="72">
        <v>3327.5622560000002</v>
      </c>
      <c r="D84">
        <v>6.6993560000000001E-3</v>
      </c>
    </row>
    <row r="85" spans="1:4">
      <c r="A85" s="72">
        <v>1.1167430780000001</v>
      </c>
      <c r="B85" s="72">
        <v>14.256347659999999</v>
      </c>
      <c r="C85" s="72">
        <v>3359.1088869999999</v>
      </c>
      <c r="D85">
        <v>6.7681399999999997E-3</v>
      </c>
    </row>
    <row r="86" spans="1:4">
      <c r="A86" s="72">
        <v>1.1364984090000001</v>
      </c>
      <c r="B86" s="72">
        <v>14.456542969999999</v>
      </c>
      <c r="C86" s="72">
        <v>3418.7309570000002</v>
      </c>
      <c r="D86">
        <v>6.8878689999999996E-3</v>
      </c>
    </row>
    <row r="87" spans="1:4">
      <c r="A87" s="72">
        <v>1.1537128590000001</v>
      </c>
      <c r="B87" s="72">
        <v>14.656738280000001</v>
      </c>
      <c r="C87" s="72">
        <v>3468.7841800000001</v>
      </c>
      <c r="D87">
        <v>6.9921990000000002E-3</v>
      </c>
    </row>
    <row r="88" spans="1:4">
      <c r="A88" s="72">
        <v>1.170201343</v>
      </c>
      <c r="B88" s="72">
        <v>14.856933590000001</v>
      </c>
      <c r="C88" s="72">
        <v>3514.0517580000001</v>
      </c>
      <c r="D88">
        <v>7.092129E-3</v>
      </c>
    </row>
    <row r="89" spans="1:4">
      <c r="A89" s="72">
        <v>1.1846619890000001</v>
      </c>
      <c r="B89" s="72">
        <v>15.057128909999999</v>
      </c>
      <c r="C89" s="72">
        <v>3556.9160160000001</v>
      </c>
      <c r="D89">
        <v>7.1797700000000002E-3</v>
      </c>
    </row>
    <row r="90" spans="1:4">
      <c r="A90" s="72">
        <v>1.2005513999999999</v>
      </c>
      <c r="B90" s="72">
        <v>15.257324219999999</v>
      </c>
      <c r="C90" s="72">
        <v>3599.476318</v>
      </c>
      <c r="D90">
        <v>7.2760689999999996E-3</v>
      </c>
    </row>
    <row r="91" spans="1:4">
      <c r="A91" s="72">
        <v>1.218987163</v>
      </c>
      <c r="B91" s="72">
        <v>15.457519530000001</v>
      </c>
      <c r="C91" s="72">
        <v>3655.6437989999999</v>
      </c>
      <c r="D91">
        <v>7.3878010000000003E-3</v>
      </c>
    </row>
    <row r="92" spans="1:4">
      <c r="A92" s="72">
        <v>1.2339162640000001</v>
      </c>
      <c r="B92" s="72">
        <v>15.657714840000001</v>
      </c>
      <c r="C92" s="72">
        <v>3697.7509770000001</v>
      </c>
      <c r="D92">
        <v>7.4782800000000003E-3</v>
      </c>
    </row>
    <row r="93" spans="1:4">
      <c r="A93" s="72">
        <v>1.2474810940000001</v>
      </c>
      <c r="B93" s="72">
        <v>15.857910159999999</v>
      </c>
      <c r="C93" s="72">
        <v>3732.3920899999998</v>
      </c>
      <c r="D93">
        <v>7.5604909999999999E-3</v>
      </c>
    </row>
    <row r="94" spans="1:4">
      <c r="A94" s="72">
        <v>1.263087965</v>
      </c>
      <c r="B94" s="72">
        <v>16.058105470000001</v>
      </c>
      <c r="C94" s="72">
        <v>3778.195557</v>
      </c>
      <c r="D94">
        <v>7.6550790000000004E-3</v>
      </c>
    </row>
    <row r="95" spans="1:4">
      <c r="A95" s="72">
        <v>1.277580857</v>
      </c>
      <c r="B95" s="72">
        <v>16.258300779999999</v>
      </c>
      <c r="C95" s="72">
        <v>3818.0739749999998</v>
      </c>
      <c r="D95">
        <v>7.742914E-3</v>
      </c>
    </row>
    <row r="96" spans="1:4">
      <c r="A96" s="72">
        <v>1.292295405</v>
      </c>
      <c r="B96" s="72">
        <v>16.458496090000001</v>
      </c>
      <c r="C96" s="72">
        <v>3857.8320309999999</v>
      </c>
      <c r="D96">
        <v>7.832093E-3</v>
      </c>
    </row>
    <row r="97" spans="1:4">
      <c r="A97" s="72">
        <v>1.31128903</v>
      </c>
      <c r="B97" s="72">
        <v>16.658691409999999</v>
      </c>
      <c r="C97" s="72">
        <v>3914.1213379999999</v>
      </c>
      <c r="D97">
        <v>7.9472060000000001E-3</v>
      </c>
    </row>
    <row r="98" spans="1:4">
      <c r="A98" s="72">
        <v>1.3237291710000001</v>
      </c>
      <c r="B98" s="72">
        <v>16.858886720000001</v>
      </c>
      <c r="C98" s="72">
        <v>3948.0522460000002</v>
      </c>
      <c r="D98">
        <v>8.0226010000000007E-3</v>
      </c>
    </row>
    <row r="99" spans="1:4">
      <c r="A99" s="72">
        <v>1.3428103410000001</v>
      </c>
      <c r="B99" s="72">
        <v>17.059082029999999</v>
      </c>
      <c r="C99" s="72">
        <v>4001.9807129999999</v>
      </c>
      <c r="D99">
        <v>8.1382439999999993E-3</v>
      </c>
    </row>
    <row r="100" spans="1:4">
      <c r="A100" s="72">
        <v>1.354907174</v>
      </c>
      <c r="B100" s="72">
        <v>17.259277340000001</v>
      </c>
      <c r="C100" s="72">
        <v>4033.4916990000002</v>
      </c>
      <c r="D100">
        <v>8.2115590000000002E-3</v>
      </c>
    </row>
    <row r="101" spans="1:4">
      <c r="A101" s="72">
        <v>1.3722002040000001</v>
      </c>
      <c r="B101" s="72">
        <v>17.459472659999999</v>
      </c>
      <c r="C101" s="72">
        <v>4082.5720209999999</v>
      </c>
      <c r="D101">
        <v>8.3163649999999992E-3</v>
      </c>
    </row>
    <row r="102" spans="1:4">
      <c r="A102" s="72">
        <v>1.385965385</v>
      </c>
      <c r="B102" s="72">
        <v>17.659667970000001</v>
      </c>
      <c r="C102" s="72">
        <v>4120.6708980000003</v>
      </c>
      <c r="D102">
        <v>8.3997900000000007E-3</v>
      </c>
    </row>
    <row r="103" spans="1:4">
      <c r="A103" s="72">
        <v>1.404077397</v>
      </c>
      <c r="B103" s="72">
        <v>17.859863279999999</v>
      </c>
      <c r="C103" s="72">
        <v>4172.6152339999999</v>
      </c>
      <c r="D103">
        <v>8.5095599999999993E-3</v>
      </c>
    </row>
    <row r="104" spans="1:4">
      <c r="A104" s="72">
        <v>1.4217031419999999</v>
      </c>
      <c r="B104" s="72">
        <v>18.060058590000001</v>
      </c>
      <c r="C104" s="72">
        <v>4221.1049800000001</v>
      </c>
      <c r="D104">
        <v>8.616383E-3</v>
      </c>
    </row>
    <row r="105" spans="1:4">
      <c r="A105" s="72">
        <v>1.436614431</v>
      </c>
      <c r="B105" s="72">
        <v>18.260253909999999</v>
      </c>
      <c r="C105" s="72">
        <v>4260.7104490000002</v>
      </c>
      <c r="D105">
        <v>8.7067540000000006E-3</v>
      </c>
    </row>
    <row r="106" spans="1:4">
      <c r="A106" s="72">
        <v>1.4534139770000001</v>
      </c>
      <c r="B106" s="72">
        <v>18.460449220000001</v>
      </c>
      <c r="C106" s="72">
        <v>4309.0356449999999</v>
      </c>
      <c r="D106">
        <v>8.8085699999999999E-3</v>
      </c>
    </row>
    <row r="107" spans="1:4">
      <c r="A107" s="72">
        <v>1.465682406</v>
      </c>
      <c r="B107" s="72">
        <v>18.660644529999999</v>
      </c>
      <c r="C107" s="72">
        <v>4339.4208980000003</v>
      </c>
      <c r="D107">
        <v>8.8829240000000004E-3</v>
      </c>
    </row>
    <row r="108" spans="1:4">
      <c r="A108" s="72">
        <v>1.488772687</v>
      </c>
      <c r="B108" s="72">
        <v>18.860839840000001</v>
      </c>
      <c r="C108" s="72">
        <v>4408.0996089999999</v>
      </c>
      <c r="D108">
        <v>9.0228649999999997E-3</v>
      </c>
    </row>
    <row r="109" spans="1:4">
      <c r="A109" s="72">
        <v>1.5002005970000001</v>
      </c>
      <c r="B109" s="72">
        <v>19.061035159999999</v>
      </c>
      <c r="C109" s="72">
        <v>4435.3979490000002</v>
      </c>
      <c r="D109">
        <v>9.0921249999999995E-3</v>
      </c>
    </row>
    <row r="110" spans="1:4">
      <c r="A110" s="72">
        <v>1.5155107249999999</v>
      </c>
      <c r="B110" s="72">
        <v>19.261230470000001</v>
      </c>
      <c r="C110" s="72">
        <v>4475.2431640000004</v>
      </c>
      <c r="D110">
        <v>9.1849129999999994E-3</v>
      </c>
    </row>
    <row r="111" spans="1:4">
      <c r="A111" s="72">
        <v>1.530709909</v>
      </c>
      <c r="B111" s="72">
        <v>19.461425779999999</v>
      </c>
      <c r="C111" s="72">
        <v>4516.515625</v>
      </c>
      <c r="D111">
        <v>9.2770300000000003E-3</v>
      </c>
    </row>
    <row r="112" spans="1:4">
      <c r="A112" s="72">
        <v>1.5455281830000001</v>
      </c>
      <c r="B112" s="72">
        <v>19.661621090000001</v>
      </c>
      <c r="C112" s="72">
        <v>4556.9711909999996</v>
      </c>
      <c r="D112">
        <v>9.3668369999999994E-3</v>
      </c>
    </row>
    <row r="113" spans="1:4">
      <c r="A113" s="72">
        <v>1.5587317759999999</v>
      </c>
      <c r="B113" s="72">
        <v>19.861816409999999</v>
      </c>
      <c r="C113" s="72">
        <v>4591.1533200000003</v>
      </c>
      <c r="D113">
        <v>9.4468590000000002E-3</v>
      </c>
    </row>
    <row r="114" spans="1:4">
      <c r="A114" s="72">
        <v>1.5814894580000001</v>
      </c>
      <c r="B114" s="72">
        <v>20.062011720000001</v>
      </c>
      <c r="C114" s="72">
        <v>4655.3447269999997</v>
      </c>
      <c r="D114">
        <v>9.5847850000000002E-3</v>
      </c>
    </row>
    <row r="115" spans="1:4">
      <c r="A115" s="72">
        <v>1.5933376269999999</v>
      </c>
      <c r="B115" s="72">
        <v>20.262207029999999</v>
      </c>
      <c r="C115" s="72">
        <v>4680.2553710000002</v>
      </c>
      <c r="D115">
        <v>9.6565920000000003E-3</v>
      </c>
    </row>
    <row r="116" spans="1:4">
      <c r="A116" s="72">
        <v>1.6069043190000001</v>
      </c>
      <c r="B116" s="72">
        <v>20.462402340000001</v>
      </c>
      <c r="C116" s="72">
        <v>4718.9438479999999</v>
      </c>
      <c r="D116">
        <v>9.7388140000000002E-3</v>
      </c>
    </row>
    <row r="117" spans="1:4">
      <c r="A117" s="72">
        <v>1.755319885</v>
      </c>
      <c r="B117" s="72">
        <v>20.662597659999999</v>
      </c>
      <c r="C117" s="72">
        <v>231.55754089999999</v>
      </c>
      <c r="D117">
        <v>1.0638302000000001E-2</v>
      </c>
    </row>
    <row r="118" spans="1:4">
      <c r="A118" s="72">
        <v>1.7403119709999999</v>
      </c>
      <c r="B118" s="72">
        <v>20.862792970000001</v>
      </c>
      <c r="C118" s="72">
        <v>257.26434330000001</v>
      </c>
      <c r="D118">
        <v>1.0547345E-2</v>
      </c>
    </row>
    <row r="119" spans="1:4">
      <c r="A119" s="72">
        <v>1.7589676430000001</v>
      </c>
      <c r="B119" s="72">
        <v>21.062988279999999</v>
      </c>
      <c r="C119" s="72">
        <v>256.82720949999998</v>
      </c>
      <c r="D119">
        <v>1.066041E-2</v>
      </c>
    </row>
    <row r="120" spans="1:4">
      <c r="A120" s="72">
        <v>1.767237787</v>
      </c>
      <c r="B120" s="72">
        <v>21.263183590000001</v>
      </c>
      <c r="C120" s="72">
        <v>256.477417</v>
      </c>
      <c r="D120">
        <v>1.0710532E-2</v>
      </c>
    </row>
    <row r="121" spans="1:4">
      <c r="A121" s="72">
        <v>1.788125024</v>
      </c>
      <c r="B121" s="72">
        <v>21.463378909999999</v>
      </c>
      <c r="C121" s="72">
        <v>258.96878049999998</v>
      </c>
      <c r="D121">
        <v>1.0837121E-2</v>
      </c>
    </row>
    <row r="122" spans="1:4">
      <c r="A122" s="72">
        <v>1.8045329489999999</v>
      </c>
      <c r="B122" s="72">
        <v>21.663574220000001</v>
      </c>
      <c r="C122" s="72">
        <v>261.33828740000001</v>
      </c>
      <c r="D122">
        <v>1.0936563E-2</v>
      </c>
    </row>
    <row r="123" spans="1:4">
      <c r="A123" s="72">
        <v>1.8236249449999999</v>
      </c>
      <c r="B123" s="72">
        <v>21.863769529999999</v>
      </c>
      <c r="C123" s="72">
        <v>264.23397829999999</v>
      </c>
      <c r="D123">
        <v>1.1052272E-2</v>
      </c>
    </row>
    <row r="124" spans="1:4">
      <c r="A124" s="72">
        <v>1.832687296</v>
      </c>
      <c r="B124" s="72">
        <v>22.063964840000001</v>
      </c>
      <c r="C124" s="72">
        <v>265.15280150000001</v>
      </c>
      <c r="D124">
        <v>1.1107196E-2</v>
      </c>
    </row>
    <row r="125" spans="1:4">
      <c r="A125" s="72">
        <v>1.8571865510000001</v>
      </c>
      <c r="B125" s="72">
        <v>22.264160159999999</v>
      </c>
      <c r="C125" s="72">
        <v>269.11434939999998</v>
      </c>
      <c r="D125">
        <v>1.1255675999999999E-2</v>
      </c>
    </row>
    <row r="126" spans="1:4">
      <c r="A126" s="72">
        <v>1.8699091160000001</v>
      </c>
      <c r="B126" s="72">
        <v>22.464355470000001</v>
      </c>
      <c r="C126" s="72">
        <v>269.97149660000002</v>
      </c>
      <c r="D126">
        <v>1.1332783000000001E-2</v>
      </c>
    </row>
    <row r="127" spans="1:4">
      <c r="A127" s="72">
        <v>1.8895268439999999</v>
      </c>
      <c r="B127" s="72">
        <v>22.664550779999999</v>
      </c>
      <c r="C127" s="72">
        <v>272.92132570000001</v>
      </c>
      <c r="D127">
        <v>1.1451678E-2</v>
      </c>
    </row>
    <row r="128" spans="1:4">
      <c r="A128" s="72">
        <v>1.90309342</v>
      </c>
      <c r="B128" s="72">
        <v>22.864746090000001</v>
      </c>
      <c r="C128" s="72">
        <v>274.67388920000002</v>
      </c>
      <c r="D128">
        <v>1.15339E-2</v>
      </c>
    </row>
    <row r="129" spans="1:4">
      <c r="A129" s="72">
        <v>1.9205957650000001</v>
      </c>
      <c r="B129" s="72">
        <v>23.064941409999999</v>
      </c>
      <c r="C129" s="72">
        <v>276.39523320000001</v>
      </c>
      <c r="D129">
        <v>1.1639974000000001E-2</v>
      </c>
    </row>
    <row r="130" spans="1:4">
      <c r="A130" s="72">
        <v>1.937665395</v>
      </c>
      <c r="B130" s="72">
        <v>23.265136720000001</v>
      </c>
      <c r="C130" s="72">
        <v>278.09826659999999</v>
      </c>
      <c r="D130">
        <v>1.1743427000000001E-2</v>
      </c>
    </row>
    <row r="131" spans="1:4">
      <c r="A131" s="72">
        <v>1.956523163</v>
      </c>
      <c r="B131" s="72">
        <v>23.465332029999999</v>
      </c>
      <c r="C131" s="72">
        <v>280.51000979999998</v>
      </c>
      <c r="D131">
        <v>1.1857716000000001E-2</v>
      </c>
    </row>
    <row r="132" spans="1:4">
      <c r="A132" s="72">
        <v>1.972893486</v>
      </c>
      <c r="B132" s="72">
        <v>23.665527340000001</v>
      </c>
      <c r="C132" s="72">
        <v>282.21243290000001</v>
      </c>
      <c r="D132">
        <v>1.1956929999999999E-2</v>
      </c>
    </row>
    <row r="133" spans="1:4">
      <c r="A133" s="72">
        <v>1.9894426220000001</v>
      </c>
      <c r="B133" s="72">
        <v>23.865722659999999</v>
      </c>
      <c r="C133" s="72">
        <v>282.96823119999999</v>
      </c>
      <c r="D133">
        <v>1.2057228E-2</v>
      </c>
    </row>
    <row r="134" spans="1:4">
      <c r="A134" s="72">
        <v>2.0029628650000002</v>
      </c>
      <c r="B134" s="72">
        <v>24.065917970000001</v>
      </c>
      <c r="C134" s="72">
        <v>283.58541869999999</v>
      </c>
      <c r="D134">
        <v>1.2139169E-2</v>
      </c>
    </row>
    <row r="135" spans="1:4">
      <c r="A135" s="72">
        <v>2.01909896</v>
      </c>
      <c r="B135" s="72">
        <v>24.266113279999999</v>
      </c>
      <c r="C135" s="72">
        <v>284.55908199999999</v>
      </c>
      <c r="D135">
        <v>1.2236963E-2</v>
      </c>
    </row>
    <row r="136" spans="1:4">
      <c r="A136" s="72">
        <v>2.0355212040000001</v>
      </c>
      <c r="B136" s="72">
        <v>24.466308590000001</v>
      </c>
      <c r="C136" s="72">
        <v>285.341095</v>
      </c>
      <c r="D136">
        <v>1.2336491999999999E-2</v>
      </c>
    </row>
    <row r="137" spans="1:4">
      <c r="A137" s="72">
        <v>2.0544629080000001</v>
      </c>
      <c r="B137" s="72">
        <v>24.666503909999999</v>
      </c>
      <c r="C137" s="72">
        <v>286.58450319999997</v>
      </c>
      <c r="D137">
        <v>1.245129E-2</v>
      </c>
    </row>
    <row r="138" spans="1:4">
      <c r="A138" s="72">
        <v>2.0593928639999999</v>
      </c>
      <c r="B138" s="72">
        <v>24.866699220000001</v>
      </c>
      <c r="C138" s="72">
        <v>283.72744749999998</v>
      </c>
      <c r="D138">
        <v>1.2481169E-2</v>
      </c>
    </row>
    <row r="140" spans="1:4">
      <c r="A140" t="s">
        <v>284</v>
      </c>
    </row>
    <row r="141" spans="1:4">
      <c r="A141" t="s">
        <v>279</v>
      </c>
      <c r="B141" t="s">
        <v>280</v>
      </c>
      <c r="C141" t="s">
        <v>281</v>
      </c>
      <c r="D141" t="s">
        <v>282</v>
      </c>
    </row>
    <row r="142" spans="1:4">
      <c r="A142">
        <v>1.8854142000000001E-2</v>
      </c>
      <c r="B142">
        <v>0.181640625</v>
      </c>
      <c r="C142">
        <v>32.239128110000003</v>
      </c>
      <c r="D142">
        <v>1.14268E-4</v>
      </c>
    </row>
    <row r="143" spans="1:4">
      <c r="A143">
        <v>3.6302805E-2</v>
      </c>
      <c r="B143">
        <v>0.38183593799999999</v>
      </c>
      <c r="C143">
        <v>63.118732450000003</v>
      </c>
      <c r="D143">
        <v>2.20017E-4</v>
      </c>
    </row>
    <row r="144" spans="1:4">
      <c r="A144">
        <v>5.2008032000000003E-2</v>
      </c>
      <c r="B144">
        <v>0.58203125</v>
      </c>
      <c r="C144">
        <v>89.451812739999994</v>
      </c>
      <c r="D144">
        <v>3.1520000000000002E-4</v>
      </c>
    </row>
    <row r="145" spans="1:4">
      <c r="A145">
        <v>6.7808032000000004E-2</v>
      </c>
      <c r="B145">
        <v>0.78222656300000004</v>
      </c>
      <c r="C145">
        <v>115.381012</v>
      </c>
      <c r="D145">
        <v>4.10958E-4</v>
      </c>
    </row>
    <row r="146" spans="1:4">
      <c r="A146">
        <v>8.5002779000000001E-2</v>
      </c>
      <c r="B146">
        <v>0.982421875</v>
      </c>
      <c r="C146">
        <v>144.20887759999999</v>
      </c>
      <c r="D146">
        <v>5.1516799999999998E-4</v>
      </c>
    </row>
    <row r="147" spans="1:4">
      <c r="A147">
        <v>9.8417404E-2</v>
      </c>
      <c r="B147">
        <v>1.182617188</v>
      </c>
      <c r="C147">
        <v>168.24118039999999</v>
      </c>
      <c r="D147">
        <v>5.9646899999999997E-4</v>
      </c>
    </row>
    <row r="148" spans="1:4">
      <c r="A148">
        <v>0.11568010099999999</v>
      </c>
      <c r="B148">
        <v>1.3828125</v>
      </c>
      <c r="C148">
        <v>197.15150449999999</v>
      </c>
      <c r="D148">
        <v>7.0109199999999995E-4</v>
      </c>
    </row>
    <row r="149" spans="1:4">
      <c r="A149">
        <v>0.13110459299999999</v>
      </c>
      <c r="B149">
        <v>1.583007813</v>
      </c>
      <c r="C149">
        <v>222.1210327</v>
      </c>
      <c r="D149">
        <v>7.9457300000000002E-4</v>
      </c>
    </row>
    <row r="150" spans="1:4">
      <c r="A150">
        <v>0.149488449</v>
      </c>
      <c r="B150">
        <v>1.783203125</v>
      </c>
      <c r="C150">
        <v>254.00331120000001</v>
      </c>
      <c r="D150">
        <v>9.0599099999999998E-4</v>
      </c>
    </row>
    <row r="151" spans="1:4">
      <c r="A151">
        <v>0.16412258299999999</v>
      </c>
      <c r="B151">
        <v>1.983398438</v>
      </c>
      <c r="C151">
        <v>277.50524899999999</v>
      </c>
      <c r="D151">
        <v>9.9468199999999999E-4</v>
      </c>
    </row>
    <row r="152" spans="1:4">
      <c r="A152">
        <v>0.185279845</v>
      </c>
      <c r="B152">
        <v>2.18359375</v>
      </c>
      <c r="C152">
        <v>314.02062990000002</v>
      </c>
      <c r="D152">
        <v>1.1229079999999999E-3</v>
      </c>
    </row>
    <row r="153" spans="1:4">
      <c r="A153">
        <v>0.20058632100000001</v>
      </c>
      <c r="B153">
        <v>2.383789063</v>
      </c>
      <c r="C153">
        <v>338.66622919999998</v>
      </c>
      <c r="D153">
        <v>1.215675E-3</v>
      </c>
    </row>
    <row r="154" spans="1:4">
      <c r="A154">
        <v>0.21443367599999999</v>
      </c>
      <c r="B154">
        <v>2.583984375</v>
      </c>
      <c r="C154">
        <v>361.78512569999998</v>
      </c>
      <c r="D154">
        <v>1.2995979999999999E-3</v>
      </c>
    </row>
    <row r="155" spans="1:4">
      <c r="A155">
        <v>0.231783983</v>
      </c>
      <c r="B155">
        <v>2.784179688</v>
      </c>
      <c r="C155">
        <v>391.28118899999998</v>
      </c>
      <c r="D155">
        <v>1.4047510000000001E-3</v>
      </c>
    </row>
    <row r="156" spans="1:4">
      <c r="A156">
        <v>0.25228501199999998</v>
      </c>
      <c r="B156">
        <v>2.984375</v>
      </c>
      <c r="C156">
        <v>425.68453979999998</v>
      </c>
      <c r="D156">
        <v>1.529E-3</v>
      </c>
    </row>
    <row r="157" spans="1:4">
      <c r="A157">
        <v>0.26292979599999999</v>
      </c>
      <c r="B157">
        <v>3.184570313</v>
      </c>
      <c r="C157">
        <v>443.1815186</v>
      </c>
      <c r="D157">
        <v>1.5935140000000001E-3</v>
      </c>
    </row>
    <row r="158" spans="1:4">
      <c r="A158">
        <v>0.28154611899999998</v>
      </c>
      <c r="B158">
        <v>3.384765625</v>
      </c>
      <c r="C158">
        <v>474.30206299999998</v>
      </c>
      <c r="D158">
        <v>1.70634E-3</v>
      </c>
    </row>
    <row r="159" spans="1:4">
      <c r="A159">
        <v>0.29761434399999998</v>
      </c>
      <c r="B159">
        <v>3.584960938</v>
      </c>
      <c r="C159">
        <v>501.10845949999998</v>
      </c>
      <c r="D159">
        <v>1.8037229999999999E-3</v>
      </c>
    </row>
    <row r="160" spans="1:4">
      <c r="A160">
        <v>0.31151532300000001</v>
      </c>
      <c r="B160">
        <v>3.78515625</v>
      </c>
      <c r="C160">
        <v>524.29876709999996</v>
      </c>
      <c r="D160">
        <v>1.8879719999999999E-3</v>
      </c>
    </row>
    <row r="161" spans="1:4">
      <c r="A161">
        <v>0.33282278999999998</v>
      </c>
      <c r="B161">
        <v>3.985351563</v>
      </c>
      <c r="C161">
        <v>560.41247559999999</v>
      </c>
      <c r="D161">
        <v>2.0171080000000001E-3</v>
      </c>
    </row>
    <row r="162" spans="1:4">
      <c r="A162">
        <v>0.34595132499999998</v>
      </c>
      <c r="B162">
        <v>4.185546875</v>
      </c>
      <c r="C162">
        <v>582.3712769</v>
      </c>
      <c r="D162">
        <v>2.0966750000000001E-3</v>
      </c>
    </row>
    <row r="163" spans="1:4">
      <c r="A163">
        <v>0.362334249</v>
      </c>
      <c r="B163">
        <v>4.385742188</v>
      </c>
      <c r="C163">
        <v>609.87347409999995</v>
      </c>
      <c r="D163">
        <v>2.1959649999999998E-3</v>
      </c>
    </row>
    <row r="164" spans="1:4">
      <c r="A164">
        <v>0.37973822299999999</v>
      </c>
      <c r="B164">
        <v>4.5859375</v>
      </c>
      <c r="C164">
        <v>637.77539060000004</v>
      </c>
      <c r="D164">
        <v>2.3014440000000001E-3</v>
      </c>
    </row>
    <row r="165" spans="1:4">
      <c r="A165">
        <v>0.39489625499999997</v>
      </c>
      <c r="B165">
        <v>4.786132813</v>
      </c>
      <c r="C165">
        <v>663.13824460000001</v>
      </c>
      <c r="D165">
        <v>2.393311E-3</v>
      </c>
    </row>
    <row r="166" spans="1:4">
      <c r="A166">
        <v>0.407629617</v>
      </c>
      <c r="B166">
        <v>4.986328125</v>
      </c>
      <c r="C166">
        <v>682.65740970000002</v>
      </c>
      <c r="D166">
        <v>2.4704829999999999E-3</v>
      </c>
    </row>
    <row r="167" spans="1:4">
      <c r="A167">
        <v>0.42535187099999999</v>
      </c>
      <c r="B167">
        <v>5.186523438</v>
      </c>
      <c r="C167">
        <v>715.24707030000002</v>
      </c>
      <c r="D167">
        <v>2.5778900000000002E-3</v>
      </c>
    </row>
    <row r="168" spans="1:4">
      <c r="A168">
        <v>0.452342036</v>
      </c>
      <c r="B168">
        <v>5.38671875</v>
      </c>
      <c r="C168">
        <v>762.57495119999999</v>
      </c>
      <c r="D168">
        <v>2.741467E-3</v>
      </c>
    </row>
    <row r="169" spans="1:4">
      <c r="A169">
        <v>0.46238600000000002</v>
      </c>
      <c r="B169">
        <v>5.586914063</v>
      </c>
      <c r="C169">
        <v>776.10980219999999</v>
      </c>
      <c r="D169">
        <v>2.802339E-3</v>
      </c>
    </row>
    <row r="170" spans="1:4">
      <c r="A170">
        <v>0.47885836100000001</v>
      </c>
      <c r="B170">
        <v>5.787109375</v>
      </c>
      <c r="C170">
        <v>803.67608640000003</v>
      </c>
      <c r="D170">
        <v>2.9021720000000002E-3</v>
      </c>
    </row>
    <row r="171" spans="1:4">
      <c r="A171">
        <v>0.49471738700000001</v>
      </c>
      <c r="B171">
        <v>5.987304688</v>
      </c>
      <c r="C171">
        <v>830.12420650000001</v>
      </c>
      <c r="D171">
        <v>2.9982870000000001E-3</v>
      </c>
    </row>
    <row r="172" spans="1:4">
      <c r="A172">
        <v>0.51551876799999996</v>
      </c>
      <c r="B172">
        <v>6.1875</v>
      </c>
      <c r="C172">
        <v>865.78143309999996</v>
      </c>
      <c r="D172">
        <v>3.124356E-3</v>
      </c>
    </row>
    <row r="173" spans="1:4">
      <c r="A173">
        <v>0.52775326199999995</v>
      </c>
      <c r="B173">
        <v>6.387695313</v>
      </c>
      <c r="C173">
        <v>883.86096190000001</v>
      </c>
      <c r="D173">
        <v>3.1985049999999999E-3</v>
      </c>
    </row>
    <row r="174" spans="1:4">
      <c r="A174">
        <v>0.54298102599999998</v>
      </c>
      <c r="B174">
        <v>6.587890625</v>
      </c>
      <c r="C174">
        <v>910.54357909999999</v>
      </c>
      <c r="D174">
        <v>3.2907940000000001E-3</v>
      </c>
    </row>
    <row r="175" spans="1:4">
      <c r="A175">
        <v>0.56235195400000004</v>
      </c>
      <c r="B175">
        <v>6.788085938</v>
      </c>
      <c r="C175">
        <v>942.70379639999999</v>
      </c>
      <c r="D175">
        <v>3.4081939999999998E-3</v>
      </c>
    </row>
    <row r="176" spans="1:4">
      <c r="A176">
        <v>0.57574868000000001</v>
      </c>
      <c r="B176">
        <v>6.98828125</v>
      </c>
      <c r="C176">
        <v>964.59643549999998</v>
      </c>
      <c r="D176">
        <v>3.4893860000000001E-3</v>
      </c>
    </row>
    <row r="177" spans="1:4">
      <c r="A177">
        <v>0.59310975499999996</v>
      </c>
      <c r="B177">
        <v>7.188476563</v>
      </c>
      <c r="C177">
        <v>994.08465579999995</v>
      </c>
      <c r="D177">
        <v>3.5946049999999998E-3</v>
      </c>
    </row>
    <row r="178" spans="1:4">
      <c r="A178">
        <v>0.60887040999999997</v>
      </c>
      <c r="B178">
        <v>7.388671875</v>
      </c>
      <c r="C178">
        <v>1019.728333</v>
      </c>
      <c r="D178">
        <v>3.6901239999999999E-3</v>
      </c>
    </row>
    <row r="179" spans="1:4">
      <c r="A179">
        <v>0.62792119599999996</v>
      </c>
      <c r="B179">
        <v>7.588867188</v>
      </c>
      <c r="C179">
        <v>1052.5405270000001</v>
      </c>
      <c r="D179">
        <v>3.805583E-3</v>
      </c>
    </row>
    <row r="180" spans="1:4">
      <c r="A180">
        <v>0.64126966799999996</v>
      </c>
      <c r="B180">
        <v>7.7890625</v>
      </c>
      <c r="C180">
        <v>1073.329712</v>
      </c>
      <c r="D180">
        <v>3.886483E-3</v>
      </c>
    </row>
    <row r="181" spans="1:4">
      <c r="A181">
        <v>0.66140590899999996</v>
      </c>
      <c r="B181">
        <v>7.989257813</v>
      </c>
      <c r="C181">
        <v>1107.9370120000001</v>
      </c>
      <c r="D181">
        <v>4.0085210000000001E-3</v>
      </c>
    </row>
    <row r="182" spans="1:4">
      <c r="A182">
        <v>0.67531946099999995</v>
      </c>
      <c r="B182">
        <v>8.189453125</v>
      </c>
      <c r="C182">
        <v>1130.6412350000001</v>
      </c>
      <c r="D182">
        <v>4.0928450000000003E-3</v>
      </c>
    </row>
    <row r="183" spans="1:4">
      <c r="A183">
        <v>0.689329521</v>
      </c>
      <c r="B183">
        <v>8.389648438</v>
      </c>
      <c r="C183">
        <v>1154.173096</v>
      </c>
      <c r="D183">
        <v>4.177755E-3</v>
      </c>
    </row>
    <row r="184" spans="1:4">
      <c r="A184">
        <v>0.71006297399999996</v>
      </c>
      <c r="B184">
        <v>8.58984375</v>
      </c>
      <c r="C184">
        <v>1190.4886469999999</v>
      </c>
      <c r="D184">
        <v>4.3034120000000004E-3</v>
      </c>
    </row>
    <row r="185" spans="1:4">
      <c r="A185">
        <v>0.72380661700000004</v>
      </c>
      <c r="B185">
        <v>8.790039063</v>
      </c>
      <c r="C185">
        <v>1211.204712</v>
      </c>
      <c r="D185">
        <v>4.3867070000000001E-3</v>
      </c>
    </row>
    <row r="186" spans="1:4">
      <c r="A186">
        <v>0.739191775</v>
      </c>
      <c r="B186">
        <v>8.990234375</v>
      </c>
      <c r="C186">
        <v>1236.298096</v>
      </c>
      <c r="D186">
        <v>4.4799499999999999E-3</v>
      </c>
    </row>
    <row r="187" spans="1:4">
      <c r="A187">
        <v>0.754879089</v>
      </c>
      <c r="B187">
        <v>9.190429688</v>
      </c>
      <c r="C187">
        <v>1263.397461</v>
      </c>
      <c r="D187">
        <v>4.5750249999999999E-3</v>
      </c>
    </row>
    <row r="188" spans="1:4">
      <c r="A188">
        <v>0.76960265900000002</v>
      </c>
      <c r="B188">
        <v>9.390625</v>
      </c>
      <c r="C188">
        <v>1286.4323730000001</v>
      </c>
      <c r="D188">
        <v>4.6642589999999996E-3</v>
      </c>
    </row>
    <row r="189" spans="1:4">
      <c r="A189">
        <v>0.79144653899999995</v>
      </c>
      <c r="B189">
        <v>9.590820313</v>
      </c>
      <c r="C189">
        <v>1325.1126710000001</v>
      </c>
      <c r="D189">
        <v>4.7966459999999999E-3</v>
      </c>
    </row>
    <row r="190" spans="1:4">
      <c r="A190">
        <v>0.80425856900000003</v>
      </c>
      <c r="B190">
        <v>9.791015625</v>
      </c>
      <c r="C190">
        <v>1344.8460689999999</v>
      </c>
      <c r="D190">
        <v>4.8742940000000004E-3</v>
      </c>
    </row>
    <row r="191" spans="1:4">
      <c r="A191">
        <v>0.82193972800000004</v>
      </c>
      <c r="B191">
        <v>9.991210938</v>
      </c>
      <c r="C191">
        <v>1374.22876</v>
      </c>
      <c r="D191">
        <v>4.9814530000000003E-3</v>
      </c>
    </row>
    <row r="192" spans="1:4">
      <c r="A192">
        <v>0.83866418600000003</v>
      </c>
      <c r="B192">
        <v>10.19140625</v>
      </c>
      <c r="C192">
        <v>1402.919922</v>
      </c>
      <c r="D192">
        <v>5.0828130000000003E-3</v>
      </c>
    </row>
    <row r="193" spans="1:4">
      <c r="A193">
        <v>0.85173366800000005</v>
      </c>
      <c r="B193">
        <v>10.39160156</v>
      </c>
      <c r="C193">
        <v>1423.4038089999999</v>
      </c>
      <c r="D193">
        <v>5.1620219999999996E-3</v>
      </c>
    </row>
    <row r="194" spans="1:4">
      <c r="A194">
        <v>0.86767313800000001</v>
      </c>
      <c r="B194">
        <v>10.59179688</v>
      </c>
      <c r="C194">
        <v>1450.5561520000001</v>
      </c>
      <c r="D194">
        <v>5.2586250000000003E-3</v>
      </c>
    </row>
    <row r="195" spans="1:4">
      <c r="A195">
        <v>0.88703871000000001</v>
      </c>
      <c r="B195">
        <v>10.79199219</v>
      </c>
      <c r="C195">
        <v>1483.243164</v>
      </c>
      <c r="D195">
        <v>5.3759919999999996E-3</v>
      </c>
    </row>
    <row r="196" spans="1:4">
      <c r="A196">
        <v>0.90069830200000001</v>
      </c>
      <c r="B196">
        <v>10.9921875</v>
      </c>
      <c r="C196">
        <v>1506.1427000000001</v>
      </c>
      <c r="D196">
        <v>5.4587780000000001E-3</v>
      </c>
    </row>
    <row r="197" spans="1:4">
      <c r="A197">
        <v>0.91503560500000003</v>
      </c>
      <c r="B197">
        <v>11.19238281</v>
      </c>
      <c r="C197">
        <v>1528.2741699999999</v>
      </c>
      <c r="D197">
        <v>5.5456699999999999E-3</v>
      </c>
    </row>
    <row r="198" spans="1:4">
      <c r="A198">
        <v>0.92901528099999997</v>
      </c>
      <c r="B198">
        <v>11.39257813</v>
      </c>
      <c r="C198">
        <v>1551.8244629999999</v>
      </c>
      <c r="D198">
        <v>5.6303960000000002E-3</v>
      </c>
    </row>
    <row r="199" spans="1:4">
      <c r="A199">
        <v>0.94892620100000002</v>
      </c>
      <c r="B199">
        <v>11.59277344</v>
      </c>
      <c r="C199">
        <v>1585.824341</v>
      </c>
      <c r="D199">
        <v>5.7510679999999998E-3</v>
      </c>
    </row>
    <row r="200" spans="1:4">
      <c r="A200">
        <v>0.96604763500000002</v>
      </c>
      <c r="B200">
        <v>11.79296875</v>
      </c>
      <c r="C200">
        <v>1614.5327150000001</v>
      </c>
      <c r="D200">
        <v>5.8548339999999997E-3</v>
      </c>
    </row>
    <row r="201" spans="1:4">
      <c r="A201">
        <v>0.98129687799999998</v>
      </c>
      <c r="B201">
        <v>11.99316406</v>
      </c>
      <c r="C201">
        <v>1639.5913089999999</v>
      </c>
      <c r="D201">
        <v>5.9472539999999999E-3</v>
      </c>
    </row>
    <row r="202" spans="1:4">
      <c r="A202">
        <v>0.99636020599999997</v>
      </c>
      <c r="B202">
        <v>12.19335938</v>
      </c>
      <c r="C202">
        <v>1664.3713379999999</v>
      </c>
      <c r="D202">
        <v>6.038547E-3</v>
      </c>
    </row>
    <row r="203" spans="1:4">
      <c r="A203">
        <v>1.018250594</v>
      </c>
      <c r="B203">
        <v>12.39355469</v>
      </c>
      <c r="C203">
        <v>1702.065552</v>
      </c>
      <c r="D203">
        <v>6.1712160000000002E-3</v>
      </c>
    </row>
    <row r="204" spans="1:4">
      <c r="A204">
        <v>1.0376643619999999</v>
      </c>
      <c r="B204">
        <v>12.59375</v>
      </c>
      <c r="C204">
        <v>1734.430664</v>
      </c>
      <c r="D204">
        <v>6.2888750000000002E-3</v>
      </c>
    </row>
    <row r="205" spans="1:4">
      <c r="A205">
        <v>1.045069075</v>
      </c>
      <c r="B205">
        <v>12.79394531</v>
      </c>
      <c r="C205">
        <v>1744.663818</v>
      </c>
      <c r="D205">
        <v>6.3337519999999998E-3</v>
      </c>
    </row>
    <row r="206" spans="1:4">
      <c r="A206">
        <v>1.061198069</v>
      </c>
      <c r="B206">
        <v>12.99414063</v>
      </c>
      <c r="C206">
        <v>1771.1910399999999</v>
      </c>
      <c r="D206">
        <v>6.4315029999999999E-3</v>
      </c>
    </row>
    <row r="207" spans="1:4">
      <c r="A207">
        <v>1.079841284</v>
      </c>
      <c r="B207">
        <v>13.19433594</v>
      </c>
      <c r="C207">
        <v>1801.311279</v>
      </c>
      <c r="D207">
        <v>6.5444930000000002E-3</v>
      </c>
    </row>
    <row r="208" spans="1:4">
      <c r="A208">
        <v>1.0898869950000001</v>
      </c>
      <c r="B208">
        <v>13.39453125</v>
      </c>
      <c r="C208">
        <v>1817.45813</v>
      </c>
      <c r="D208">
        <v>6.6053759999999996E-3</v>
      </c>
    </row>
    <row r="209" spans="1:4">
      <c r="A209">
        <v>1.108115306</v>
      </c>
      <c r="B209">
        <v>13.59472656</v>
      </c>
      <c r="C209">
        <v>1847.411255</v>
      </c>
      <c r="D209">
        <v>6.7158499999999998E-3</v>
      </c>
    </row>
    <row r="210" spans="1:4">
      <c r="A210">
        <v>1.1256266150000001</v>
      </c>
      <c r="B210">
        <v>13.79492188</v>
      </c>
      <c r="C210">
        <v>1877.32251</v>
      </c>
      <c r="D210">
        <v>6.8219789999999997E-3</v>
      </c>
    </row>
    <row r="211" spans="1:4">
      <c r="A211">
        <v>1.142776571</v>
      </c>
      <c r="B211">
        <v>13.99511719</v>
      </c>
      <c r="C211">
        <v>1906.0280760000001</v>
      </c>
      <c r="D211">
        <v>6.925919E-3</v>
      </c>
    </row>
    <row r="212" spans="1:4">
      <c r="A212">
        <v>1.1579632989999999</v>
      </c>
      <c r="B212">
        <v>14.1953125</v>
      </c>
      <c r="C212">
        <v>1930.048462</v>
      </c>
      <c r="D212">
        <v>7.0179589999999998E-3</v>
      </c>
    </row>
    <row r="213" spans="1:4">
      <c r="A213">
        <v>1.1793262090000001</v>
      </c>
      <c r="B213">
        <v>14.39550781</v>
      </c>
      <c r="C213">
        <v>1967.4936520000001</v>
      </c>
      <c r="D213">
        <v>7.1474319999999996E-3</v>
      </c>
    </row>
    <row r="214" spans="1:4">
      <c r="A214">
        <v>1.190743409</v>
      </c>
      <c r="B214">
        <v>14.59570313</v>
      </c>
      <c r="C214">
        <v>1984.1175539999999</v>
      </c>
      <c r="D214">
        <v>7.2166269999999998E-3</v>
      </c>
    </row>
    <row r="215" spans="1:4">
      <c r="A215">
        <v>1.2029707430000001</v>
      </c>
      <c r="B215">
        <v>14.79589844</v>
      </c>
      <c r="C215">
        <v>2004.6126710000001</v>
      </c>
      <c r="D215">
        <v>7.2907320000000003E-3</v>
      </c>
    </row>
    <row r="216" spans="1:4">
      <c r="A216">
        <v>1.217719284</v>
      </c>
      <c r="B216">
        <v>14.99609375</v>
      </c>
      <c r="C216">
        <v>2027.348755</v>
      </c>
      <c r="D216">
        <v>7.3801170000000003E-3</v>
      </c>
    </row>
    <row r="217" spans="1:4">
      <c r="A217">
        <v>1.2336302320000001</v>
      </c>
      <c r="B217">
        <v>15.19628906</v>
      </c>
      <c r="C217">
        <v>2054.6530760000001</v>
      </c>
      <c r="D217">
        <v>7.4765470000000001E-3</v>
      </c>
    </row>
    <row r="218" spans="1:4">
      <c r="A218">
        <v>1.2521177999999999</v>
      </c>
      <c r="B218">
        <v>15.39648438</v>
      </c>
      <c r="C218">
        <v>2085.2067870000001</v>
      </c>
      <c r="D218">
        <v>7.5885930000000002E-3</v>
      </c>
    </row>
    <row r="219" spans="1:4">
      <c r="A219">
        <v>1.2701421509999999</v>
      </c>
      <c r="B219">
        <v>15.59667969</v>
      </c>
      <c r="C219">
        <v>2115.5676269999999</v>
      </c>
      <c r="D219">
        <v>7.6978309999999996E-3</v>
      </c>
    </row>
    <row r="220" spans="1:4">
      <c r="A220">
        <v>1.2933504769999999</v>
      </c>
      <c r="B220">
        <v>15.796875</v>
      </c>
      <c r="C220">
        <v>2155.9660640000002</v>
      </c>
      <c r="D220">
        <v>7.8384879999999994E-3</v>
      </c>
    </row>
    <row r="221" spans="1:4">
      <c r="A221">
        <v>1.305361395</v>
      </c>
      <c r="B221">
        <v>15.99707031</v>
      </c>
      <c r="C221">
        <v>2175.4802249999998</v>
      </c>
      <c r="D221">
        <v>7.9112809999999992E-3</v>
      </c>
    </row>
    <row r="222" spans="1:4">
      <c r="A222">
        <v>1.3211524349999999</v>
      </c>
      <c r="B222">
        <v>16.19726563</v>
      </c>
      <c r="C222">
        <v>2199.4145509999998</v>
      </c>
      <c r="D222">
        <v>8.006984E-3</v>
      </c>
    </row>
    <row r="223" spans="1:4">
      <c r="A223">
        <v>1.338620787</v>
      </c>
      <c r="B223">
        <v>16.397460939999998</v>
      </c>
      <c r="C223">
        <v>2228.7595209999999</v>
      </c>
      <c r="D223">
        <v>8.1128529999999997E-3</v>
      </c>
    </row>
    <row r="224" spans="1:4">
      <c r="A224">
        <v>1.3517546469999999</v>
      </c>
      <c r="B224">
        <v>16.59765625</v>
      </c>
      <c r="C224">
        <v>2248.845703</v>
      </c>
      <c r="D224">
        <v>8.1924519999999994E-3</v>
      </c>
    </row>
    <row r="225" spans="1:4">
      <c r="A225">
        <v>1.368264551</v>
      </c>
      <c r="B225">
        <v>16.797851560000002</v>
      </c>
      <c r="C225">
        <v>2276.6022950000001</v>
      </c>
      <c r="D225">
        <v>8.2925120000000001E-3</v>
      </c>
    </row>
    <row r="226" spans="1:4">
      <c r="A226">
        <v>1.388055738</v>
      </c>
      <c r="B226">
        <v>16.99804688</v>
      </c>
      <c r="C226">
        <v>2308.8847660000001</v>
      </c>
      <c r="D226">
        <v>8.4124590000000006E-3</v>
      </c>
    </row>
    <row r="227" spans="1:4">
      <c r="A227">
        <v>1.402972382</v>
      </c>
      <c r="B227">
        <v>17.198242189999998</v>
      </c>
      <c r="C227">
        <v>2332.2219239999999</v>
      </c>
      <c r="D227">
        <v>8.5028629999999994E-3</v>
      </c>
    </row>
    <row r="228" spans="1:4">
      <c r="A228">
        <v>1.42139371</v>
      </c>
      <c r="B228">
        <v>17.3984375</v>
      </c>
      <c r="C228">
        <v>2363.201904</v>
      </c>
      <c r="D228">
        <v>8.6145070000000004E-3</v>
      </c>
    </row>
    <row r="229" spans="1:4">
      <c r="A229">
        <v>1.437887549</v>
      </c>
      <c r="B229">
        <v>17.598632810000002</v>
      </c>
      <c r="C229">
        <v>2388.5336910000001</v>
      </c>
      <c r="D229">
        <v>8.7144700000000002E-3</v>
      </c>
    </row>
    <row r="230" spans="1:4">
      <c r="A230">
        <v>1.4529830079999999</v>
      </c>
      <c r="B230">
        <v>17.79882813</v>
      </c>
      <c r="C230">
        <v>2412.9428710000002</v>
      </c>
      <c r="D230">
        <v>8.8059579999999991E-3</v>
      </c>
    </row>
    <row r="231" spans="1:4">
      <c r="A231">
        <v>1.4731425330000001</v>
      </c>
      <c r="B231">
        <v>17.999023439999998</v>
      </c>
      <c r="C231">
        <v>2448.7246089999999</v>
      </c>
      <c r="D231">
        <v>8.9281369999999992E-3</v>
      </c>
    </row>
    <row r="232" spans="1:4">
      <c r="A232">
        <v>1.485727378</v>
      </c>
      <c r="B232">
        <v>18.19921875</v>
      </c>
      <c r="C232">
        <v>2467.3081050000001</v>
      </c>
      <c r="D232">
        <v>9.0044080000000002E-3</v>
      </c>
    </row>
    <row r="233" spans="1:4">
      <c r="A233">
        <v>1.5063089089999999</v>
      </c>
      <c r="B233">
        <v>18.399414060000002</v>
      </c>
      <c r="C233">
        <v>2502.201904</v>
      </c>
      <c r="D233">
        <v>9.129145E-3</v>
      </c>
    </row>
    <row r="234" spans="1:4">
      <c r="A234">
        <v>1.5235233589999999</v>
      </c>
      <c r="B234">
        <v>18.59960938</v>
      </c>
      <c r="C234">
        <v>2528.774414</v>
      </c>
      <c r="D234">
        <v>9.2334749999999997E-3</v>
      </c>
    </row>
    <row r="235" spans="1:4">
      <c r="A235">
        <v>1.5409326880000001</v>
      </c>
      <c r="B235">
        <v>18.799804689999998</v>
      </c>
      <c r="C235">
        <v>2556.381836</v>
      </c>
      <c r="D235">
        <v>9.3389860000000005E-3</v>
      </c>
    </row>
    <row r="236" spans="1:4">
      <c r="A236">
        <v>1.5531921529999999</v>
      </c>
      <c r="B236">
        <v>19</v>
      </c>
      <c r="C236">
        <v>2573.944336</v>
      </c>
      <c r="D236">
        <v>9.4132859999999999E-3</v>
      </c>
    </row>
    <row r="237" spans="1:4">
      <c r="A237">
        <v>1.566351042</v>
      </c>
      <c r="B237">
        <v>19.200195310000002</v>
      </c>
      <c r="C237">
        <v>2595.1076659999999</v>
      </c>
      <c r="D237">
        <v>9.4930369999999993E-3</v>
      </c>
    </row>
    <row r="238" spans="1:4">
      <c r="A238">
        <v>1.5867144099999999</v>
      </c>
      <c r="B238">
        <v>19.40039063</v>
      </c>
      <c r="C238">
        <v>2627.7795409999999</v>
      </c>
      <c r="D238">
        <v>9.6164509999999998E-3</v>
      </c>
    </row>
    <row r="239" spans="1:4">
      <c r="A239">
        <v>1.6059332989999999</v>
      </c>
      <c r="B239">
        <v>19.600585939999998</v>
      </c>
      <c r="C239">
        <v>2660.3645019999999</v>
      </c>
      <c r="D239">
        <v>9.7329289999999995E-3</v>
      </c>
    </row>
    <row r="240" spans="1:4">
      <c r="A240">
        <v>1.6201669350000001</v>
      </c>
      <c r="B240">
        <v>19.80078125</v>
      </c>
      <c r="C240">
        <v>2681.3308109999998</v>
      </c>
      <c r="D240">
        <v>9.8191939999999998E-3</v>
      </c>
    </row>
    <row r="241" spans="1:4">
      <c r="A241">
        <v>1.63642643</v>
      </c>
      <c r="B241">
        <v>20.000976560000002</v>
      </c>
      <c r="C241">
        <v>2702.991943</v>
      </c>
      <c r="D241">
        <v>9.9177359999999999E-3</v>
      </c>
    </row>
    <row r="242" spans="1:4">
      <c r="A242">
        <v>1.735063735</v>
      </c>
      <c r="B242">
        <v>20.20117188</v>
      </c>
      <c r="C242">
        <v>314.58230589999999</v>
      </c>
      <c r="D242">
        <v>1.0515538E-2</v>
      </c>
    </row>
    <row r="243" spans="1:4">
      <c r="A243">
        <v>1.70948985</v>
      </c>
      <c r="B243">
        <v>20.401367189999998</v>
      </c>
      <c r="C243">
        <v>340.3561401</v>
      </c>
      <c r="D243">
        <v>1.0360545000000001E-2</v>
      </c>
    </row>
    <row r="244" spans="1:4">
      <c r="A244">
        <v>1.7258280420000001</v>
      </c>
      <c r="B244">
        <v>20.6015625</v>
      </c>
      <c r="C244">
        <v>346.4181519</v>
      </c>
      <c r="D244">
        <v>1.0459563999999999E-2</v>
      </c>
    </row>
    <row r="245" spans="1:4">
      <c r="A245">
        <v>1.7382198710000001</v>
      </c>
      <c r="B245">
        <v>20.801757810000002</v>
      </c>
      <c r="C245">
        <v>349.4541931</v>
      </c>
      <c r="D245">
        <v>1.0534666E-2</v>
      </c>
    </row>
    <row r="246" spans="1:4">
      <c r="A246">
        <v>1.7528021709999999</v>
      </c>
      <c r="B246">
        <v>21.00195313</v>
      </c>
      <c r="C246">
        <v>355.19726559999998</v>
      </c>
      <c r="D246">
        <v>1.0623043E-2</v>
      </c>
    </row>
    <row r="247" spans="1:4">
      <c r="A247">
        <v>1.775894198</v>
      </c>
      <c r="B247">
        <v>21.202148439999998</v>
      </c>
      <c r="C247">
        <v>364.9775391</v>
      </c>
      <c r="D247">
        <v>1.0762994999999999E-2</v>
      </c>
    </row>
    <row r="248" spans="1:4">
      <c r="A248">
        <v>1.7853641179999999</v>
      </c>
      <c r="B248">
        <v>21.40234375</v>
      </c>
      <c r="C248">
        <v>366.87567139999999</v>
      </c>
      <c r="D248">
        <v>1.0820389E-2</v>
      </c>
    </row>
    <row r="249" spans="1:4">
      <c r="A249">
        <v>1.807873254</v>
      </c>
      <c r="B249">
        <v>21.602539060000002</v>
      </c>
      <c r="C249">
        <v>376.26617429999999</v>
      </c>
      <c r="D249">
        <v>1.0956808E-2</v>
      </c>
    </row>
    <row r="250" spans="1:4">
      <c r="A250">
        <v>1.820898033</v>
      </c>
      <c r="B250">
        <v>21.80273438</v>
      </c>
      <c r="C250">
        <v>378.84899899999999</v>
      </c>
      <c r="D250">
        <v>1.1035746000000001E-2</v>
      </c>
    </row>
    <row r="251" spans="1:4">
      <c r="A251">
        <v>1.841779915</v>
      </c>
      <c r="B251">
        <v>22.002929689999998</v>
      </c>
      <c r="C251">
        <v>385.2371521</v>
      </c>
      <c r="D251">
        <v>1.1162303E-2</v>
      </c>
    </row>
    <row r="252" spans="1:4">
      <c r="A252">
        <v>1.854736824</v>
      </c>
      <c r="B252">
        <v>22.203125</v>
      </c>
      <c r="C252">
        <v>389.055542</v>
      </c>
      <c r="D252">
        <v>1.1240829000000001E-2</v>
      </c>
    </row>
    <row r="253" spans="1:4">
      <c r="A253">
        <v>1.8686735999999999</v>
      </c>
      <c r="B253">
        <v>22.403320310000002</v>
      </c>
      <c r="C253">
        <v>392.36636349999998</v>
      </c>
      <c r="D253">
        <v>1.1325295000000001E-2</v>
      </c>
    </row>
    <row r="254" spans="1:4">
      <c r="A254">
        <v>1.8816823140000001</v>
      </c>
      <c r="B254">
        <v>22.60351563</v>
      </c>
      <c r="C254">
        <v>394.69021609999999</v>
      </c>
      <c r="D254">
        <v>1.1404134999999999E-2</v>
      </c>
    </row>
    <row r="255" spans="1:4">
      <c r="A255">
        <v>1.8985229539999999</v>
      </c>
      <c r="B255">
        <v>22.803710939999998</v>
      </c>
      <c r="C255">
        <v>400.7258301</v>
      </c>
      <c r="D255">
        <v>1.1506199999999999E-2</v>
      </c>
    </row>
    <row r="256" spans="1:4">
      <c r="A256">
        <v>1.9137614869999999</v>
      </c>
      <c r="B256">
        <v>23.00390625</v>
      </c>
      <c r="C256">
        <v>404.02444459999998</v>
      </c>
      <c r="D256">
        <v>1.1598554000000001E-2</v>
      </c>
    </row>
    <row r="257" spans="1:4">
      <c r="A257">
        <v>1.932034502</v>
      </c>
      <c r="B257">
        <v>23.204101560000002</v>
      </c>
      <c r="C257">
        <v>410.06726070000002</v>
      </c>
      <c r="D257">
        <v>1.1709300000000001E-2</v>
      </c>
    </row>
    <row r="258" spans="1:4">
      <c r="A258">
        <v>1.9484746740000001</v>
      </c>
      <c r="B258">
        <v>23.40429688</v>
      </c>
      <c r="C258">
        <v>412.03463749999997</v>
      </c>
      <c r="D258">
        <v>1.1808937E-2</v>
      </c>
    </row>
    <row r="259" spans="1:4">
      <c r="A259">
        <v>1.964494586</v>
      </c>
      <c r="B259">
        <v>23.604492189999998</v>
      </c>
      <c r="C259">
        <v>415.39233400000001</v>
      </c>
      <c r="D259">
        <v>1.1906028000000001E-2</v>
      </c>
    </row>
    <row r="260" spans="1:4">
      <c r="A260">
        <v>1.97965093</v>
      </c>
      <c r="B260">
        <v>23.8046875</v>
      </c>
      <c r="C260">
        <v>417.04895019999998</v>
      </c>
      <c r="D260">
        <v>1.1997884E-2</v>
      </c>
    </row>
    <row r="261" spans="1:4">
      <c r="A261">
        <v>1.9968904089999999</v>
      </c>
      <c r="B261">
        <v>24.004882810000002</v>
      </c>
      <c r="C261">
        <v>421.43252560000002</v>
      </c>
      <c r="D261">
        <v>1.2102366E-2</v>
      </c>
    </row>
    <row r="262" spans="1:4">
      <c r="A262">
        <v>2.0170731000000002</v>
      </c>
      <c r="B262">
        <v>24.20507813</v>
      </c>
      <c r="C262">
        <v>425.44888309999999</v>
      </c>
      <c r="D262">
        <v>1.2224685000000001E-2</v>
      </c>
    </row>
    <row r="263" spans="1:4">
      <c r="A263">
        <v>2.0313656419999999</v>
      </c>
      <c r="B263">
        <v>24.405273439999998</v>
      </c>
      <c r="C263">
        <v>426.63415529999997</v>
      </c>
      <c r="D263">
        <v>1.2311307E-2</v>
      </c>
    </row>
    <row r="264" spans="1:4">
      <c r="A264">
        <v>2.0456339699999999</v>
      </c>
      <c r="B264">
        <v>24.60546875</v>
      </c>
      <c r="C264">
        <v>428.01806640000001</v>
      </c>
      <c r="D264">
        <v>1.2397782E-2</v>
      </c>
    </row>
    <row r="265" spans="1:4">
      <c r="A265">
        <v>2.0635395779999999</v>
      </c>
      <c r="B265">
        <v>24.805664060000002</v>
      </c>
      <c r="C265">
        <v>430.47937009999998</v>
      </c>
      <c r="D265">
        <v>1.25063E-2</v>
      </c>
    </row>
    <row r="266" spans="1:4">
      <c r="A266">
        <v>2.0817411130000001</v>
      </c>
      <c r="B266">
        <v>25.00585938</v>
      </c>
      <c r="C266">
        <v>433.11721799999998</v>
      </c>
      <c r="D266">
        <v>1.2616613E-2</v>
      </c>
    </row>
    <row r="267" spans="1:4">
      <c r="A267">
        <v>2.0987212190000002</v>
      </c>
      <c r="B267">
        <v>25.206054689999998</v>
      </c>
      <c r="C267">
        <v>435.30065919999998</v>
      </c>
      <c r="D267">
        <v>1.2719523E-2</v>
      </c>
    </row>
    <row r="268" spans="1:4">
      <c r="A268">
        <v>2.1157239099999998</v>
      </c>
      <c r="B268">
        <v>25.40625</v>
      </c>
      <c r="C268">
        <v>436.93362430000002</v>
      </c>
      <c r="D268">
        <v>1.2822569000000001E-2</v>
      </c>
    </row>
    <row r="269" spans="1:4">
      <c r="A269">
        <v>2.132823691</v>
      </c>
      <c r="B269">
        <v>25.606445310000002</v>
      </c>
      <c r="C269">
        <v>438.93048099999999</v>
      </c>
      <c r="D269">
        <v>1.2926204E-2</v>
      </c>
    </row>
    <row r="270" spans="1:4">
      <c r="A270">
        <v>2.1494231190000002</v>
      </c>
      <c r="B270">
        <v>25.80664063</v>
      </c>
      <c r="C270">
        <v>437.1884766</v>
      </c>
      <c r="D270">
        <v>1.3026807E-2</v>
      </c>
    </row>
    <row r="271" spans="1:4">
      <c r="A271">
        <v>2.1636253220000001</v>
      </c>
      <c r="B271">
        <v>26.006835939999998</v>
      </c>
      <c r="C271">
        <v>436.24890140000002</v>
      </c>
      <c r="D271">
        <v>1.3112881E-2</v>
      </c>
    </row>
    <row r="272" spans="1:4">
      <c r="A272">
        <v>2.182737924</v>
      </c>
      <c r="B272">
        <v>26.20703125</v>
      </c>
      <c r="C272">
        <v>438.96289059999998</v>
      </c>
      <c r="D272">
        <v>1.3228715E-2</v>
      </c>
    </row>
    <row r="273" spans="1:4">
      <c r="A273">
        <v>2.2023404019999999</v>
      </c>
      <c r="B273">
        <v>26.407226560000002</v>
      </c>
      <c r="C273">
        <v>440.90765379999999</v>
      </c>
      <c r="D273">
        <v>1.3347517999999999E-2</v>
      </c>
    </row>
    <row r="274" spans="1:4">
      <c r="A274">
        <v>2.2161304949999998</v>
      </c>
      <c r="B274">
        <v>26.60742188</v>
      </c>
      <c r="C274">
        <v>439.45700069999998</v>
      </c>
      <c r="D274">
        <v>1.3431093999999999E-2</v>
      </c>
    </row>
    <row r="275" spans="1:4">
      <c r="A275">
        <v>2.2322461009999999</v>
      </c>
      <c r="B275">
        <v>26.807617189999998</v>
      </c>
      <c r="C275">
        <v>440.579071</v>
      </c>
      <c r="D275">
        <v>1.3528764E-2</v>
      </c>
    </row>
    <row r="276" spans="1:4">
      <c r="A276">
        <v>2.2488373799999999</v>
      </c>
      <c r="B276">
        <v>27.0078125</v>
      </c>
      <c r="C276">
        <v>442.40734859999998</v>
      </c>
      <c r="D276">
        <v>1.3629317E-2</v>
      </c>
    </row>
    <row r="277" spans="1:4">
      <c r="A277">
        <v>2.2663807029999998</v>
      </c>
      <c r="B277">
        <v>27.208007810000002</v>
      </c>
      <c r="C277">
        <v>444.02346799999998</v>
      </c>
      <c r="D277">
        <v>1.3735641E-2</v>
      </c>
    </row>
    <row r="278" spans="1:4">
      <c r="A278">
        <v>2.285059774</v>
      </c>
      <c r="B278">
        <v>27.40820313</v>
      </c>
      <c r="C278">
        <v>441.30941769999998</v>
      </c>
      <c r="D278">
        <v>1.3848846999999999E-2</v>
      </c>
    </row>
    <row r="279" spans="1:4">
      <c r="A279">
        <v>2.2993620950000002</v>
      </c>
      <c r="B279">
        <v>27.608398439999998</v>
      </c>
      <c r="C279">
        <v>439.20266720000001</v>
      </c>
      <c r="D279">
        <v>1.3935528000000001E-2</v>
      </c>
    </row>
    <row r="280" spans="1:4">
      <c r="A280">
        <v>2.320450498</v>
      </c>
      <c r="B280">
        <v>27.80859375</v>
      </c>
      <c r="C280">
        <v>441.5861511</v>
      </c>
      <c r="D280">
        <v>1.4063335999999999E-2</v>
      </c>
    </row>
    <row r="281" spans="1:4">
      <c r="A281">
        <v>2.334187971</v>
      </c>
      <c r="B281">
        <v>28.008789060000002</v>
      </c>
      <c r="C281">
        <v>438.95657349999999</v>
      </c>
      <c r="D281">
        <v>1.4146594E-2</v>
      </c>
    </row>
    <row r="282" spans="1:4">
      <c r="A282">
        <v>2.351280767</v>
      </c>
      <c r="B282">
        <v>28.20898438</v>
      </c>
      <c r="C282">
        <v>439.29415890000001</v>
      </c>
      <c r="D282">
        <v>1.4250186E-2</v>
      </c>
    </row>
    <row r="283" spans="1:4">
      <c r="A283">
        <v>2.3664522450000001</v>
      </c>
      <c r="B283">
        <v>28.409179689999998</v>
      </c>
      <c r="C283">
        <v>438.92022709999998</v>
      </c>
      <c r="D283">
        <v>1.4342135000000001E-2</v>
      </c>
    </row>
    <row r="284" spans="1:4">
      <c r="A284">
        <v>2.3847126869999999</v>
      </c>
      <c r="B284">
        <v>28.609375</v>
      </c>
      <c r="C284">
        <v>440.2306519</v>
      </c>
      <c r="D284">
        <v>1.4452804E-2</v>
      </c>
    </row>
    <row r="285" spans="1:4">
      <c r="A285">
        <v>2.398591256</v>
      </c>
      <c r="B285">
        <v>28.809570310000002</v>
      </c>
      <c r="C285">
        <v>439.44461059999998</v>
      </c>
      <c r="D285">
        <v>1.4536917E-2</v>
      </c>
    </row>
    <row r="286" spans="1:4">
      <c r="A286">
        <v>2.418141812</v>
      </c>
      <c r="B286">
        <v>29.00976563</v>
      </c>
      <c r="C286">
        <v>440.3888245</v>
      </c>
      <c r="D286">
        <v>1.4655405E-2</v>
      </c>
    </row>
    <row r="287" spans="1:4">
      <c r="A287">
        <v>2.4329486770000002</v>
      </c>
      <c r="B287">
        <v>29.209960939999998</v>
      </c>
      <c r="C287">
        <v>440.23132320000002</v>
      </c>
      <c r="D287">
        <v>1.4745143E-2</v>
      </c>
    </row>
    <row r="288" spans="1:4">
      <c r="A288">
        <v>2.4531565139999998</v>
      </c>
      <c r="B288">
        <v>29.41015625</v>
      </c>
      <c r="C288">
        <v>442.24865720000003</v>
      </c>
      <c r="D288">
        <v>1.4867615000000001E-2</v>
      </c>
    </row>
    <row r="289" spans="1:4">
      <c r="A289">
        <v>2.4702295200000002</v>
      </c>
      <c r="B289">
        <v>29.610351560000002</v>
      </c>
      <c r="C289">
        <v>442.83563229999999</v>
      </c>
      <c r="D289">
        <v>1.4971088E-2</v>
      </c>
    </row>
    <row r="290" spans="1:4">
      <c r="A290">
        <v>2.485659439</v>
      </c>
      <c r="B290">
        <v>29.81054688</v>
      </c>
      <c r="C290">
        <v>440.9549561</v>
      </c>
      <c r="D290">
        <v>1.5064602999999999E-2</v>
      </c>
    </row>
    <row r="291" spans="1:4">
      <c r="A291">
        <v>2.5022909979999999</v>
      </c>
      <c r="B291">
        <v>30.010742189999998</v>
      </c>
      <c r="C291">
        <v>441.39279169999998</v>
      </c>
      <c r="D291">
        <v>1.5165400000000001E-2</v>
      </c>
    </row>
    <row r="292" spans="1:4">
      <c r="A292">
        <v>2.5178790090000001</v>
      </c>
      <c r="B292">
        <v>30.2109375</v>
      </c>
      <c r="C292">
        <v>441.83319089999998</v>
      </c>
      <c r="D292">
        <v>1.5259873E-2</v>
      </c>
    </row>
    <row r="293" spans="1:4">
      <c r="A293">
        <v>2.5378596039999999</v>
      </c>
      <c r="B293">
        <v>30.411132810000002</v>
      </c>
      <c r="C293">
        <v>443.1670532</v>
      </c>
      <c r="D293">
        <v>1.5380967000000001E-2</v>
      </c>
    </row>
    <row r="294" spans="1:4">
      <c r="A294">
        <v>2.5542201470000001</v>
      </c>
      <c r="B294">
        <v>30.61132813</v>
      </c>
      <c r="C294">
        <v>434.98419189999998</v>
      </c>
      <c r="D294">
        <v>1.5480122000000001E-2</v>
      </c>
    </row>
    <row r="295" spans="1:4">
      <c r="A295">
        <v>2.5722312280000001</v>
      </c>
      <c r="B295">
        <v>30.811523439999998</v>
      </c>
      <c r="C295">
        <v>433.82476810000003</v>
      </c>
      <c r="D295">
        <v>1.558928E-2</v>
      </c>
    </row>
    <row r="296" spans="1:4">
      <c r="A296">
        <v>2.583852271</v>
      </c>
      <c r="B296">
        <v>31.01171875</v>
      </c>
      <c r="C296">
        <v>429.91238399999997</v>
      </c>
      <c r="D296">
        <v>1.5659711E-2</v>
      </c>
    </row>
    <row r="297" spans="1:4">
      <c r="A297">
        <v>2.6039904909999998</v>
      </c>
      <c r="B297">
        <v>31.211914060000002</v>
      </c>
      <c r="C297">
        <v>431.8034973</v>
      </c>
      <c r="D297">
        <v>1.5781760999999998E-2</v>
      </c>
    </row>
    <row r="298" spans="1:4">
      <c r="A298">
        <v>2.6218101850000002</v>
      </c>
      <c r="B298">
        <v>31.41210938</v>
      </c>
      <c r="C298">
        <v>431.52169800000001</v>
      </c>
      <c r="D298">
        <v>1.5889759E-2</v>
      </c>
    </row>
    <row r="299" spans="1:4">
      <c r="A299">
        <v>2.636702498</v>
      </c>
      <c r="B299">
        <v>31.612304689999998</v>
      </c>
      <c r="C299">
        <v>430.37591550000002</v>
      </c>
      <c r="D299">
        <v>1.5980015E-2</v>
      </c>
    </row>
    <row r="300" spans="1:4">
      <c r="A300">
        <v>2.6545447759999998</v>
      </c>
      <c r="B300">
        <v>31.8125</v>
      </c>
      <c r="C300">
        <v>429.48974609999999</v>
      </c>
      <c r="D300">
        <v>1.6088149999999999E-2</v>
      </c>
    </row>
    <row r="301" spans="1:4">
      <c r="A301">
        <v>2.6695418640000002</v>
      </c>
      <c r="B301">
        <v>32.012695309999998</v>
      </c>
      <c r="C301">
        <v>428.2989197</v>
      </c>
      <c r="D301">
        <v>1.6179042000000001E-2</v>
      </c>
    </row>
    <row r="302" spans="1:4">
      <c r="A302">
        <v>2.6867615520000001</v>
      </c>
      <c r="B302">
        <v>32.212890629999997</v>
      </c>
      <c r="C302">
        <v>428.90994260000002</v>
      </c>
      <c r="D302">
        <v>1.6283402999999998E-2</v>
      </c>
    </row>
    <row r="303" spans="1:4">
      <c r="A303">
        <v>2.7038508559999999</v>
      </c>
      <c r="B303">
        <v>32.413085940000002</v>
      </c>
      <c r="C303">
        <v>428.84011839999999</v>
      </c>
      <c r="D303">
        <v>1.6386975000000002E-2</v>
      </c>
    </row>
    <row r="304" spans="1:4">
      <c r="A304">
        <v>2.7207336390000001</v>
      </c>
      <c r="B304">
        <v>32.61328125</v>
      </c>
      <c r="C304">
        <v>428.03567500000003</v>
      </c>
      <c r="D304">
        <v>1.6489295000000001E-2</v>
      </c>
    </row>
    <row r="305" spans="1:4">
      <c r="A305">
        <v>2.737517934</v>
      </c>
      <c r="B305">
        <v>32.813476559999998</v>
      </c>
      <c r="C305">
        <v>428.12649540000001</v>
      </c>
      <c r="D305">
        <v>1.6591017999999999E-2</v>
      </c>
    </row>
    <row r="306" spans="1:4">
      <c r="A306">
        <v>2.755086403</v>
      </c>
      <c r="B306">
        <v>33.013671879999997</v>
      </c>
      <c r="C306">
        <v>429.07595830000002</v>
      </c>
      <c r="D306">
        <v>1.6697493000000001E-2</v>
      </c>
    </row>
    <row r="307" spans="1:4">
      <c r="A307">
        <v>2.7707077099999999</v>
      </c>
      <c r="B307">
        <v>33.213867190000002</v>
      </c>
      <c r="C307">
        <v>428.24935909999999</v>
      </c>
      <c r="D307">
        <v>1.6792168E-2</v>
      </c>
    </row>
    <row r="308" spans="1:4">
      <c r="A308">
        <v>2.7886370660000002</v>
      </c>
      <c r="B308">
        <v>33.4140625</v>
      </c>
      <c r="C308">
        <v>428.37829590000001</v>
      </c>
      <c r="D308">
        <v>1.6900831000000002E-2</v>
      </c>
    </row>
    <row r="309" spans="1:4">
      <c r="A309">
        <v>2.801441122</v>
      </c>
      <c r="B309">
        <v>33.614257809999998</v>
      </c>
      <c r="C309">
        <v>425.51593020000001</v>
      </c>
      <c r="D309">
        <v>1.6978430999999999E-2</v>
      </c>
    </row>
    <row r="310" spans="1:4">
      <c r="A310">
        <v>2.817278961</v>
      </c>
      <c r="B310">
        <v>33.814453129999997</v>
      </c>
      <c r="C310">
        <v>425.45758060000003</v>
      </c>
      <c r="D310">
        <v>1.7074418000000001E-2</v>
      </c>
    </row>
    <row r="311" spans="1:4">
      <c r="A311">
        <v>2.8353470839999999</v>
      </c>
      <c r="B311">
        <v>34.014648440000002</v>
      </c>
      <c r="C311">
        <v>426.24374390000003</v>
      </c>
      <c r="D311">
        <v>1.7183922000000001E-2</v>
      </c>
    </row>
    <row r="312" spans="1:4">
      <c r="A312">
        <v>2.8498684989999998</v>
      </c>
      <c r="B312">
        <v>34.21484375</v>
      </c>
      <c r="C312">
        <v>424.38024899999999</v>
      </c>
      <c r="D312">
        <v>1.7271930000000001E-2</v>
      </c>
    </row>
    <row r="313" spans="1:4">
      <c r="A313">
        <v>2.8642057439999999</v>
      </c>
      <c r="B313">
        <v>34.415039059999998</v>
      </c>
      <c r="C313">
        <v>423.2727051</v>
      </c>
      <c r="D313">
        <v>1.7358822999999999E-2</v>
      </c>
    </row>
    <row r="314" spans="1:4">
      <c r="A314">
        <v>2.8852466489999999</v>
      </c>
      <c r="B314">
        <v>34.615234379999997</v>
      </c>
      <c r="C314">
        <v>425.39968870000001</v>
      </c>
      <c r="D314">
        <v>1.7486343000000001E-2</v>
      </c>
    </row>
    <row r="315" spans="1:4">
      <c r="A315">
        <v>2.9016744810000001</v>
      </c>
      <c r="B315">
        <v>34.815429690000002</v>
      </c>
      <c r="C315">
        <v>424.21990970000002</v>
      </c>
      <c r="D315">
        <v>1.7585905999999998E-2</v>
      </c>
    </row>
    <row r="316" spans="1:4">
      <c r="A316">
        <v>2.9166922899999999</v>
      </c>
      <c r="B316">
        <v>35.015625</v>
      </c>
      <c r="C316">
        <v>422.51901249999997</v>
      </c>
      <c r="D316">
        <v>1.7676923000000001E-2</v>
      </c>
    </row>
    <row r="317" spans="1:4">
      <c r="A317">
        <v>2.9313673730000001</v>
      </c>
      <c r="B317">
        <v>35.215820309999998</v>
      </c>
      <c r="C317">
        <v>421.34762569999998</v>
      </c>
      <c r="D317">
        <v>1.7765863E-2</v>
      </c>
    </row>
    <row r="318" spans="1:4">
      <c r="A318">
        <v>2.9501770619999999</v>
      </c>
      <c r="B318">
        <v>35.416015629999997</v>
      </c>
      <c r="C318">
        <v>421.68139650000001</v>
      </c>
      <c r="D318">
        <v>1.7879861E-2</v>
      </c>
    </row>
    <row r="319" spans="1:4">
      <c r="A319">
        <v>2.966133412</v>
      </c>
      <c r="B319">
        <v>35.616210940000002</v>
      </c>
      <c r="C319">
        <v>421.12197880000002</v>
      </c>
      <c r="D319">
        <v>1.7976565999999999E-2</v>
      </c>
    </row>
    <row r="320" spans="1:4">
      <c r="A320">
        <v>2.9818529730000001</v>
      </c>
      <c r="B320">
        <v>35.81640625</v>
      </c>
      <c r="C320">
        <v>420.03967290000003</v>
      </c>
      <c r="D320">
        <v>1.8071836000000001E-2</v>
      </c>
    </row>
    <row r="321" spans="1:4">
      <c r="A321">
        <v>3.0013541689999998</v>
      </c>
      <c r="B321">
        <v>36.016601559999998</v>
      </c>
      <c r="C321">
        <v>420.3699646</v>
      </c>
      <c r="D321">
        <v>1.8190024999999999E-2</v>
      </c>
    </row>
    <row r="322" spans="1:4">
      <c r="A322">
        <v>3.0160055030000001</v>
      </c>
      <c r="B322">
        <v>36.216796879999997</v>
      </c>
      <c r="C322">
        <v>418.04406740000002</v>
      </c>
      <c r="D322">
        <v>1.8278821000000001E-2</v>
      </c>
    </row>
    <row r="323" spans="1:4">
      <c r="A323">
        <v>3.0351895839999998</v>
      </c>
      <c r="B323">
        <v>36.416992190000002</v>
      </c>
      <c r="C323">
        <v>418.47427370000003</v>
      </c>
      <c r="D323">
        <v>1.8395088E-2</v>
      </c>
    </row>
    <row r="324" spans="1:4">
      <c r="A324">
        <v>3.0484322920000002</v>
      </c>
      <c r="B324">
        <v>36.6171875</v>
      </c>
      <c r="C324">
        <v>414.87329099999999</v>
      </c>
      <c r="D324">
        <v>1.8475347E-2</v>
      </c>
    </row>
    <row r="325" spans="1:4">
      <c r="A325">
        <v>3.067076439</v>
      </c>
      <c r="B325">
        <v>36.817382809999998</v>
      </c>
      <c r="C325">
        <v>406.25717159999999</v>
      </c>
      <c r="D325">
        <v>1.8588342000000001E-2</v>
      </c>
    </row>
    <row r="326" spans="1:4">
      <c r="A326">
        <v>3.0842542179999999</v>
      </c>
      <c r="B326">
        <v>37.017578129999997</v>
      </c>
      <c r="C326">
        <v>404.67651369999999</v>
      </c>
      <c r="D326">
        <v>1.8692449999999999E-2</v>
      </c>
    </row>
    <row r="327" spans="1:4">
      <c r="A327">
        <v>3.1019507439999998</v>
      </c>
      <c r="B327">
        <v>37.217773440000002</v>
      </c>
      <c r="C327">
        <v>402.53204349999999</v>
      </c>
      <c r="D327">
        <v>1.8799700999999999E-2</v>
      </c>
    </row>
    <row r="328" spans="1:4">
      <c r="A328">
        <v>3.118691267</v>
      </c>
      <c r="B328">
        <v>37.41796875</v>
      </c>
      <c r="C328">
        <v>394.90692139999999</v>
      </c>
      <c r="D328">
        <v>1.8901159000000001E-2</v>
      </c>
    </row>
    <row r="329" spans="1:4">
      <c r="A329">
        <v>3.1337463300000001</v>
      </c>
      <c r="B329">
        <v>37.618164059999998</v>
      </c>
      <c r="C329">
        <v>391.0353088</v>
      </c>
      <c r="D329">
        <v>1.8992401999999999E-2</v>
      </c>
    </row>
    <row r="330" spans="1:4">
      <c r="A330">
        <v>3.1523869840000001</v>
      </c>
      <c r="B330">
        <v>37.818359379999997</v>
      </c>
      <c r="C330">
        <v>390.81546020000002</v>
      </c>
      <c r="D330">
        <v>1.9105376E-2</v>
      </c>
    </row>
    <row r="331" spans="1:4">
      <c r="A331">
        <v>3.169628093</v>
      </c>
      <c r="B331">
        <v>38.018554690000002</v>
      </c>
      <c r="C331">
        <v>389.59265140000002</v>
      </c>
      <c r="D331">
        <v>1.9209866999999999E-2</v>
      </c>
    </row>
    <row r="332" spans="1:4">
      <c r="A332">
        <v>3.1866109929999999</v>
      </c>
      <c r="B332">
        <v>38.21875</v>
      </c>
      <c r="C332">
        <v>387.43295289999998</v>
      </c>
      <c r="D332">
        <v>1.9312794000000001E-2</v>
      </c>
    </row>
    <row r="333" spans="1:4">
      <c r="A333">
        <v>3.2032423190000001</v>
      </c>
      <c r="B333">
        <v>38.418945309999998</v>
      </c>
      <c r="C333">
        <v>386.09152219999999</v>
      </c>
      <c r="D333">
        <v>1.9413590000000001E-2</v>
      </c>
    </row>
    <row r="334" spans="1:4">
      <c r="A334">
        <v>3.2207411709999998</v>
      </c>
      <c r="B334">
        <v>38.619140629999997</v>
      </c>
      <c r="C334">
        <v>384.49804690000002</v>
      </c>
      <c r="D334">
        <v>1.9519643E-2</v>
      </c>
    </row>
    <row r="335" spans="1:4">
      <c r="A335">
        <v>3.238961566</v>
      </c>
      <c r="B335">
        <v>38.819335940000002</v>
      </c>
      <c r="C335">
        <v>383.42648320000001</v>
      </c>
      <c r="D335">
        <v>1.9630069999999999E-2</v>
      </c>
    </row>
    <row r="336" spans="1:4">
      <c r="A336">
        <v>3.25641362</v>
      </c>
      <c r="B336">
        <v>39.01953125</v>
      </c>
      <c r="C336">
        <v>381.15408330000002</v>
      </c>
      <c r="D336">
        <v>1.9735840000000001E-2</v>
      </c>
    </row>
    <row r="337" spans="1:4">
      <c r="A337">
        <v>3.2729753289999999</v>
      </c>
      <c r="B337">
        <v>39.219726559999998</v>
      </c>
      <c r="C337">
        <v>379.79464719999999</v>
      </c>
      <c r="D337">
        <v>1.9836214000000001E-2</v>
      </c>
    </row>
    <row r="338" spans="1:4">
      <c r="A338">
        <v>3.2891589219999999</v>
      </c>
      <c r="B338">
        <v>39.419921879999997</v>
      </c>
      <c r="C338">
        <v>377.27047729999998</v>
      </c>
      <c r="D338">
        <v>1.9934296000000001E-2</v>
      </c>
    </row>
    <row r="339" spans="1:4">
      <c r="A339">
        <v>3.303958336</v>
      </c>
      <c r="B339">
        <v>39.620117190000002</v>
      </c>
      <c r="C339">
        <v>374.88113399999997</v>
      </c>
      <c r="D339">
        <v>2.0023989999999998E-2</v>
      </c>
    </row>
    <row r="340" spans="1:4">
      <c r="A340">
        <v>3.3217666210000001</v>
      </c>
      <c r="B340">
        <v>39.8203125</v>
      </c>
      <c r="C340">
        <v>373.88229369999999</v>
      </c>
      <c r="D340">
        <v>2.0131919000000002E-2</v>
      </c>
    </row>
    <row r="341" spans="1:4">
      <c r="A341">
        <v>3.3404419660000002</v>
      </c>
      <c r="B341">
        <v>40.020507809999998</v>
      </c>
      <c r="C341">
        <v>374.37451170000003</v>
      </c>
      <c r="D341">
        <v>2.0245103E-2</v>
      </c>
    </row>
    <row r="342" spans="1:4">
      <c r="A342">
        <v>3.3551859670000002</v>
      </c>
      <c r="B342">
        <v>40.220703129999997</v>
      </c>
      <c r="C342">
        <v>372.62225339999998</v>
      </c>
      <c r="D342">
        <v>2.0334459999999999E-2</v>
      </c>
    </row>
    <row r="343" spans="1:4">
      <c r="A343">
        <v>3.3757945060000001</v>
      </c>
      <c r="B343">
        <v>40.420898440000002</v>
      </c>
      <c r="C343">
        <v>372.87396239999998</v>
      </c>
      <c r="D343">
        <v>2.0459360999999999E-2</v>
      </c>
    </row>
    <row r="344" spans="1:4">
      <c r="A344">
        <v>3.3909846099999998</v>
      </c>
      <c r="B344">
        <v>40.62109375</v>
      </c>
      <c r="C344">
        <v>371.08624270000001</v>
      </c>
      <c r="D344">
        <v>2.0551422E-2</v>
      </c>
    </row>
    <row r="345" spans="1:4">
      <c r="A345">
        <v>3.4046147480000002</v>
      </c>
      <c r="B345">
        <v>40.821289059999998</v>
      </c>
      <c r="C345">
        <v>368.90515140000002</v>
      </c>
      <c r="D345">
        <v>2.0634029000000002E-2</v>
      </c>
    </row>
    <row r="346" spans="1:4">
      <c r="A346">
        <v>3.4211415330000001</v>
      </c>
      <c r="B346">
        <v>41.021484379999997</v>
      </c>
      <c r="C346">
        <v>368.24514770000002</v>
      </c>
      <c r="D346">
        <v>2.0734190999999999E-2</v>
      </c>
    </row>
    <row r="347" spans="1:4">
      <c r="A347">
        <v>3.4369290810000002</v>
      </c>
      <c r="B347">
        <v>41.221679690000002</v>
      </c>
      <c r="C347">
        <v>367.37756350000001</v>
      </c>
      <c r="D347">
        <v>2.0829872999999999E-2</v>
      </c>
    </row>
    <row r="348" spans="1:4">
      <c r="A348">
        <v>3.4522532950000002</v>
      </c>
      <c r="B348">
        <v>41.421875</v>
      </c>
      <c r="C348">
        <v>366.1413574</v>
      </c>
      <c r="D348">
        <v>2.0922746999999998E-2</v>
      </c>
    </row>
    <row r="349" spans="1:4">
      <c r="A349">
        <v>3.4706997689999999</v>
      </c>
      <c r="B349">
        <v>41.622070309999998</v>
      </c>
      <c r="C349">
        <v>366.3056641</v>
      </c>
      <c r="D349">
        <v>2.1034543999999999E-2</v>
      </c>
    </row>
    <row r="350" spans="1:4">
      <c r="A350">
        <v>3.4889271480000001</v>
      </c>
      <c r="B350">
        <v>41.822265629999997</v>
      </c>
      <c r="C350">
        <v>365.34045409999999</v>
      </c>
      <c r="D350">
        <v>2.1145013000000001E-2</v>
      </c>
    </row>
    <row r="351" spans="1:4">
      <c r="A351">
        <v>3.5029281860000001</v>
      </c>
      <c r="B351">
        <v>42.022460940000002</v>
      </c>
      <c r="C351">
        <v>362.72723389999999</v>
      </c>
      <c r="D351">
        <v>2.1229867999999999E-2</v>
      </c>
    </row>
    <row r="352" spans="1:4">
      <c r="A352">
        <v>3.5237467379999998</v>
      </c>
      <c r="B352">
        <v>42.22265625</v>
      </c>
      <c r="C352">
        <v>354.67169189999998</v>
      </c>
      <c r="D352">
        <v>2.1356040999999999E-2</v>
      </c>
    </row>
    <row r="353" spans="1:4">
      <c r="A353">
        <v>3.538074903</v>
      </c>
      <c r="B353">
        <v>42.422851559999998</v>
      </c>
      <c r="C353">
        <v>350.19790649999999</v>
      </c>
      <c r="D353">
        <v>2.1442877999999999E-2</v>
      </c>
    </row>
    <row r="354" spans="1:4">
      <c r="A354">
        <v>3.5514915359999999</v>
      </c>
      <c r="B354">
        <v>42.623046879999997</v>
      </c>
      <c r="C354">
        <v>346.37442019999997</v>
      </c>
      <c r="D354">
        <v>2.1524191000000002E-2</v>
      </c>
    </row>
    <row r="355" spans="1:4">
      <c r="A355">
        <v>3.5707971550000002</v>
      </c>
      <c r="B355">
        <v>42.823242190000002</v>
      </c>
      <c r="C355">
        <v>346.8007202</v>
      </c>
      <c r="D355">
        <v>2.1641194999999998E-2</v>
      </c>
    </row>
    <row r="356" spans="1:4">
      <c r="A356">
        <v>3.5873912269999999</v>
      </c>
      <c r="B356">
        <v>43.0234375</v>
      </c>
      <c r="C356">
        <v>345.93112180000003</v>
      </c>
      <c r="D356">
        <v>2.1741765E-2</v>
      </c>
    </row>
    <row r="357" spans="1:4">
      <c r="A357">
        <v>3.6048407199999999</v>
      </c>
      <c r="B357">
        <v>43.223632809999998</v>
      </c>
      <c r="C357">
        <v>345.97601320000001</v>
      </c>
      <c r="D357">
        <v>2.1847519999999999E-2</v>
      </c>
    </row>
    <row r="358" spans="1:4">
      <c r="A358">
        <v>3.6185171920000001</v>
      </c>
      <c r="B358">
        <v>43.423828129999997</v>
      </c>
      <c r="C358">
        <v>344.15597530000002</v>
      </c>
      <c r="D358">
        <v>2.1930406999999999E-2</v>
      </c>
    </row>
    <row r="359" spans="1:4">
      <c r="A359">
        <v>3.6365543489999999</v>
      </c>
      <c r="B359">
        <v>43.624023440000002</v>
      </c>
      <c r="C359">
        <v>344.68164059999998</v>
      </c>
      <c r="D359">
        <v>2.2039723000000001E-2</v>
      </c>
    </row>
    <row r="360" spans="1:4">
      <c r="A360">
        <v>3.6508736669999999</v>
      </c>
      <c r="B360">
        <v>43.82421875</v>
      </c>
      <c r="C360">
        <v>342.46456910000001</v>
      </c>
      <c r="D360">
        <v>2.2126507E-2</v>
      </c>
    </row>
    <row r="361" spans="1:4">
      <c r="A361">
        <v>3.6694719459999998</v>
      </c>
      <c r="B361">
        <v>44.024414059999998</v>
      </c>
      <c r="C361">
        <v>342.8543396</v>
      </c>
      <c r="D361">
        <v>2.2239223999999998E-2</v>
      </c>
    </row>
    <row r="362" spans="1:4">
      <c r="A362">
        <v>3.685201518</v>
      </c>
      <c r="B362">
        <v>44.224609379999997</v>
      </c>
      <c r="C362">
        <v>341.25335689999997</v>
      </c>
      <c r="D362">
        <v>2.2334554999999999E-2</v>
      </c>
    </row>
    <row r="363" spans="1:4">
      <c r="A363">
        <v>3.6997711290000002</v>
      </c>
      <c r="B363">
        <v>44.424804690000002</v>
      </c>
      <c r="C363">
        <v>339.56845090000002</v>
      </c>
      <c r="D363">
        <v>2.2422854999999998E-2</v>
      </c>
    </row>
    <row r="364" spans="1:4">
      <c r="A364">
        <v>3.7157938349999999</v>
      </c>
      <c r="B364">
        <v>44.625</v>
      </c>
      <c r="C364">
        <v>339.84829710000002</v>
      </c>
      <c r="D364">
        <v>2.2519963E-2</v>
      </c>
    </row>
    <row r="365" spans="1:4">
      <c r="A365">
        <v>3.716461593</v>
      </c>
      <c r="B365">
        <v>44.825195309999998</v>
      </c>
      <c r="C365">
        <v>333.92352290000002</v>
      </c>
      <c r="D365">
        <v>2.2524010000000001E-2</v>
      </c>
    </row>
    <row r="367" spans="1:4">
      <c r="A367" t="s">
        <v>285</v>
      </c>
    </row>
    <row r="368" spans="1:4">
      <c r="A368" t="s">
        <v>279</v>
      </c>
      <c r="B368" t="s">
        <v>280</v>
      </c>
      <c r="C368" t="s">
        <v>281</v>
      </c>
    </row>
    <row r="369" spans="1:3">
      <c r="A369">
        <v>8.5383699999999998E-4</v>
      </c>
      <c r="B369">
        <v>0.12841796899999999</v>
      </c>
      <c r="C369">
        <v>5.7390193939999996</v>
      </c>
    </row>
    <row r="370" spans="1:3">
      <c r="A370">
        <v>5.2991510000000002E-3</v>
      </c>
      <c r="B370">
        <v>0.32861328099999998</v>
      </c>
      <c r="C370">
        <v>25.52773857</v>
      </c>
    </row>
    <row r="371" spans="1:3">
      <c r="A371">
        <v>1.8258690000000001E-2</v>
      </c>
      <c r="B371">
        <v>0.52880859400000002</v>
      </c>
      <c r="C371">
        <v>80.359107969999997</v>
      </c>
    </row>
    <row r="372" spans="1:3">
      <c r="A372">
        <v>5.3711236000000002E-2</v>
      </c>
      <c r="B372">
        <v>0.72900390599999998</v>
      </c>
      <c r="C372">
        <v>235.30352780000001</v>
      </c>
    </row>
    <row r="373" spans="1:3">
      <c r="A373">
        <v>7.4125527999999996E-2</v>
      </c>
      <c r="B373">
        <v>0.92919921900000002</v>
      </c>
      <c r="C373">
        <v>321.93579099999999</v>
      </c>
    </row>
    <row r="374" spans="1:3">
      <c r="A374">
        <v>8.4970589999999999E-2</v>
      </c>
      <c r="B374">
        <v>1.129394531</v>
      </c>
      <c r="C374">
        <v>370.09790040000001</v>
      </c>
    </row>
    <row r="375" spans="1:3">
      <c r="A375">
        <v>9.3945265999999999E-2</v>
      </c>
      <c r="B375">
        <v>1.329589844</v>
      </c>
      <c r="C375">
        <v>407.30020139999999</v>
      </c>
    </row>
    <row r="376" spans="1:3">
      <c r="A376">
        <v>0.107109547</v>
      </c>
      <c r="B376">
        <v>1.529785156</v>
      </c>
      <c r="C376">
        <v>464.38128660000001</v>
      </c>
    </row>
    <row r="377" spans="1:3">
      <c r="A377">
        <v>0.12622565599999999</v>
      </c>
      <c r="B377">
        <v>1.729980469</v>
      </c>
      <c r="C377">
        <v>546.78033449999998</v>
      </c>
    </row>
    <row r="378" spans="1:3">
      <c r="A378">
        <v>0.14437794700000001</v>
      </c>
      <c r="B378">
        <v>1.930175781</v>
      </c>
      <c r="C378">
        <v>623.80761719999998</v>
      </c>
    </row>
    <row r="379" spans="1:3">
      <c r="A379">
        <v>0.158853829</v>
      </c>
      <c r="B379">
        <v>2.130371094</v>
      </c>
      <c r="C379">
        <v>686.54132079999999</v>
      </c>
    </row>
    <row r="380" spans="1:3">
      <c r="A380">
        <v>0.179028517</v>
      </c>
      <c r="B380">
        <v>2.330566406</v>
      </c>
      <c r="C380">
        <v>772.04821779999997</v>
      </c>
    </row>
    <row r="381" spans="1:3">
      <c r="A381">
        <v>0.19391387500000001</v>
      </c>
      <c r="B381">
        <v>2.530761719</v>
      </c>
      <c r="C381">
        <v>836.00610349999999</v>
      </c>
    </row>
    <row r="382" spans="1:3">
      <c r="A382">
        <v>0.208145677</v>
      </c>
      <c r="B382">
        <v>2.730957031</v>
      </c>
      <c r="C382">
        <v>896.1931763</v>
      </c>
    </row>
    <row r="383" spans="1:3">
      <c r="A383">
        <v>0.227104421</v>
      </c>
      <c r="B383">
        <v>2.931152344</v>
      </c>
      <c r="C383">
        <v>978.1524048</v>
      </c>
    </row>
    <row r="384" spans="1:3">
      <c r="A384">
        <v>0.24248063</v>
      </c>
      <c r="B384">
        <v>3.131347656</v>
      </c>
      <c r="C384">
        <v>1041.6180420000001</v>
      </c>
    </row>
    <row r="385" spans="1:3">
      <c r="A385">
        <v>0.255742372</v>
      </c>
      <c r="B385">
        <v>3.331542969</v>
      </c>
      <c r="C385">
        <v>1095.7220460000001</v>
      </c>
    </row>
    <row r="386" spans="1:3">
      <c r="A386">
        <v>0.27732163999999998</v>
      </c>
      <c r="B386">
        <v>3.531738281</v>
      </c>
      <c r="C386">
        <v>1189.3314210000001</v>
      </c>
    </row>
    <row r="387" spans="1:3">
      <c r="A387">
        <v>0.29655842799999999</v>
      </c>
      <c r="B387">
        <v>3.731933594</v>
      </c>
      <c r="C387">
        <v>1269.3447269999999</v>
      </c>
    </row>
    <row r="388" spans="1:3">
      <c r="A388">
        <v>0.30866594200000003</v>
      </c>
      <c r="B388">
        <v>3.932128906</v>
      </c>
      <c r="C388">
        <v>1319.3477780000001</v>
      </c>
    </row>
    <row r="389" spans="1:3">
      <c r="A389">
        <v>0.32099962100000001</v>
      </c>
      <c r="B389">
        <v>4.132324219</v>
      </c>
      <c r="C389">
        <v>1369.600586</v>
      </c>
    </row>
    <row r="390" spans="1:3">
      <c r="A390">
        <v>0.33961414000000001</v>
      </c>
      <c r="B390">
        <v>4.332519531</v>
      </c>
      <c r="C390">
        <v>1445.9758300000001</v>
      </c>
    </row>
    <row r="391" spans="1:3">
      <c r="A391">
        <v>0.35723089200000002</v>
      </c>
      <c r="B391">
        <v>4.532714844</v>
      </c>
      <c r="C391">
        <v>1522.7574460000001</v>
      </c>
    </row>
    <row r="392" spans="1:3">
      <c r="A392">
        <v>0.371695147</v>
      </c>
      <c r="B392">
        <v>4.732910156</v>
      </c>
      <c r="C392">
        <v>1579.6102289999999</v>
      </c>
    </row>
    <row r="393" spans="1:3">
      <c r="A393">
        <v>0.38818805499999998</v>
      </c>
      <c r="B393">
        <v>4.933105469</v>
      </c>
      <c r="C393">
        <v>1647.828857</v>
      </c>
    </row>
    <row r="394" spans="1:3">
      <c r="A394">
        <v>0.40478288400000001</v>
      </c>
      <c r="B394">
        <v>5.133300781</v>
      </c>
      <c r="C394">
        <v>1720.838745</v>
      </c>
    </row>
    <row r="395" spans="1:3">
      <c r="A395">
        <v>0.41868924699999999</v>
      </c>
      <c r="B395">
        <v>5.333496094</v>
      </c>
      <c r="C395">
        <v>1779.0469969999999</v>
      </c>
    </row>
    <row r="396" spans="1:3">
      <c r="A396">
        <v>0.434892485</v>
      </c>
      <c r="B396">
        <v>5.533691406</v>
      </c>
      <c r="C396">
        <v>1842.3203129999999</v>
      </c>
    </row>
    <row r="397" spans="1:3">
      <c r="A397">
        <v>0.45456914799999998</v>
      </c>
      <c r="B397">
        <v>5.733886719</v>
      </c>
      <c r="C397">
        <v>1924.589111</v>
      </c>
    </row>
    <row r="398" spans="1:3">
      <c r="A398">
        <v>0.47014831200000001</v>
      </c>
      <c r="B398">
        <v>5.934082031</v>
      </c>
      <c r="C398">
        <v>1987.9681399999999</v>
      </c>
    </row>
    <row r="399" spans="1:3">
      <c r="A399">
        <v>0.48500776800000001</v>
      </c>
      <c r="B399">
        <v>6.134277344</v>
      </c>
      <c r="C399">
        <v>2046.4520259999999</v>
      </c>
    </row>
    <row r="400" spans="1:3">
      <c r="A400">
        <v>0.50064147199999998</v>
      </c>
      <c r="B400">
        <v>6.334472656</v>
      </c>
      <c r="C400">
        <v>2106.7185060000002</v>
      </c>
    </row>
    <row r="401" spans="1:3">
      <c r="A401">
        <v>0.52182731500000001</v>
      </c>
      <c r="B401">
        <v>6.534667969</v>
      </c>
      <c r="C401">
        <v>2198.373779</v>
      </c>
    </row>
    <row r="402" spans="1:3">
      <c r="A402">
        <v>0.53804484200000002</v>
      </c>
      <c r="B402">
        <v>6.734863281</v>
      </c>
      <c r="C402">
        <v>2263.084961</v>
      </c>
    </row>
    <row r="403" spans="1:3">
      <c r="A403">
        <v>0.55018632000000001</v>
      </c>
      <c r="B403">
        <v>6.935058594</v>
      </c>
      <c r="C403">
        <v>2308.7333979999999</v>
      </c>
    </row>
    <row r="404" spans="1:3">
      <c r="A404">
        <v>0.56517898300000002</v>
      </c>
      <c r="B404">
        <v>7.135253906</v>
      </c>
      <c r="C404">
        <v>2369.7026369999999</v>
      </c>
    </row>
    <row r="405" spans="1:3">
      <c r="A405">
        <v>0.58622629100000001</v>
      </c>
      <c r="B405">
        <v>7.335449219</v>
      </c>
      <c r="C405">
        <v>2455.4626459999999</v>
      </c>
    </row>
    <row r="406" spans="1:3">
      <c r="A406">
        <v>0.60105172500000004</v>
      </c>
      <c r="B406">
        <v>7.535644531</v>
      </c>
      <c r="C406">
        <v>2515.2036130000001</v>
      </c>
    </row>
    <row r="407" spans="1:3">
      <c r="A407">
        <v>0.61552942499999996</v>
      </c>
      <c r="B407">
        <v>7.735839844</v>
      </c>
      <c r="C407">
        <v>2568.9548340000001</v>
      </c>
    </row>
    <row r="408" spans="1:3">
      <c r="A408">
        <v>0.63309160799999997</v>
      </c>
      <c r="B408">
        <v>7.936035156</v>
      </c>
      <c r="C408">
        <v>2639.5024410000001</v>
      </c>
    </row>
    <row r="409" spans="1:3">
      <c r="A409">
        <v>0.64994394799999999</v>
      </c>
      <c r="B409">
        <v>8.1362304689999991</v>
      </c>
      <c r="C409">
        <v>2708.2436520000001</v>
      </c>
    </row>
    <row r="410" spans="1:3">
      <c r="A410">
        <v>0.66728802600000003</v>
      </c>
      <c r="B410">
        <v>8.3364257810000009</v>
      </c>
      <c r="C410">
        <v>2773.7922359999998</v>
      </c>
    </row>
    <row r="411" spans="1:3">
      <c r="A411">
        <v>0.68130076399999995</v>
      </c>
      <c r="B411">
        <v>8.5366210939999991</v>
      </c>
      <c r="C411">
        <v>2828.1689449999999</v>
      </c>
    </row>
    <row r="412" spans="1:3">
      <c r="A412">
        <v>0.69723220100000005</v>
      </c>
      <c r="B412">
        <v>8.7368164060000009</v>
      </c>
      <c r="C412">
        <v>2888.7558589999999</v>
      </c>
    </row>
    <row r="413" spans="1:3">
      <c r="A413">
        <v>0.71478635099999999</v>
      </c>
      <c r="B413">
        <v>8.9370117189999991</v>
      </c>
      <c r="C413">
        <v>2962.2026369999999</v>
      </c>
    </row>
    <row r="414" spans="1:3">
      <c r="A414">
        <v>0.730562198</v>
      </c>
      <c r="B414">
        <v>9.1372070310000009</v>
      </c>
      <c r="C414">
        <v>3019.0180660000001</v>
      </c>
    </row>
    <row r="415" spans="1:3">
      <c r="A415">
        <v>0.74511585999999996</v>
      </c>
      <c r="B415">
        <v>9.3374023439999991</v>
      </c>
      <c r="C415">
        <v>3071.6467290000001</v>
      </c>
    </row>
    <row r="416" spans="1:3">
      <c r="A416">
        <v>0.76573132499999996</v>
      </c>
      <c r="B416">
        <v>9.5375976560000009</v>
      </c>
      <c r="C416">
        <v>3156.1066890000002</v>
      </c>
    </row>
    <row r="417" spans="1:3">
      <c r="A417">
        <v>0.78171817600000004</v>
      </c>
      <c r="B417">
        <v>9.7377929689999991</v>
      </c>
      <c r="C417">
        <v>3214.8110350000002</v>
      </c>
    </row>
    <row r="418" spans="1:3">
      <c r="A418">
        <v>0.79377205100000003</v>
      </c>
      <c r="B418">
        <v>9.9379882810000009</v>
      </c>
      <c r="C418">
        <v>3259.7451169999999</v>
      </c>
    </row>
    <row r="419" spans="1:3">
      <c r="A419">
        <v>0.81132352399999996</v>
      </c>
      <c r="B419">
        <v>10.138183590000001</v>
      </c>
      <c r="C419">
        <v>3325.6828609999998</v>
      </c>
    </row>
    <row r="420" spans="1:3">
      <c r="A420">
        <v>0.83008199000000005</v>
      </c>
      <c r="B420">
        <v>10.338378909999999</v>
      </c>
      <c r="C420">
        <v>3397.6313479999999</v>
      </c>
    </row>
    <row r="421" spans="1:3">
      <c r="A421">
        <v>0.844749215</v>
      </c>
      <c r="B421">
        <v>10.538574219999999</v>
      </c>
      <c r="C421">
        <v>3450.186768</v>
      </c>
    </row>
    <row r="422" spans="1:3">
      <c r="A422">
        <v>0.85952994400000005</v>
      </c>
      <c r="B422">
        <v>10.738769530000001</v>
      </c>
      <c r="C422">
        <v>3504.7954100000002</v>
      </c>
    </row>
    <row r="423" spans="1:3">
      <c r="A423">
        <v>0.87740155900000005</v>
      </c>
      <c r="B423">
        <v>10.938964840000001</v>
      </c>
      <c r="C423">
        <v>3572.993164</v>
      </c>
    </row>
    <row r="424" spans="1:3">
      <c r="A424">
        <v>0.896466663</v>
      </c>
      <c r="B424">
        <v>11.139160159999999</v>
      </c>
      <c r="C424">
        <v>3643.9670409999999</v>
      </c>
    </row>
    <row r="425" spans="1:3">
      <c r="A425">
        <v>0.91030419600000001</v>
      </c>
      <c r="B425">
        <v>11.339355469999999</v>
      </c>
      <c r="C425">
        <v>3693.1352539999998</v>
      </c>
    </row>
    <row r="426" spans="1:3">
      <c r="A426">
        <v>0.92479080199999997</v>
      </c>
      <c r="B426">
        <v>11.539550780000001</v>
      </c>
      <c r="C426">
        <v>3745.5520019999999</v>
      </c>
    </row>
    <row r="427" spans="1:3">
      <c r="A427">
        <v>0.94450323400000002</v>
      </c>
      <c r="B427">
        <v>11.739746090000001</v>
      </c>
      <c r="C427">
        <v>3820.2282709999999</v>
      </c>
    </row>
    <row r="428" spans="1:3">
      <c r="A428">
        <v>0.958909397</v>
      </c>
      <c r="B428">
        <v>11.939941409999999</v>
      </c>
      <c r="C428">
        <v>3868.484375</v>
      </c>
    </row>
    <row r="429" spans="1:3">
      <c r="A429">
        <v>0.97386626300000001</v>
      </c>
      <c r="B429">
        <v>12.140136719999999</v>
      </c>
      <c r="C429">
        <v>3921.6076659999999</v>
      </c>
    </row>
    <row r="430" spans="1:3">
      <c r="A430">
        <v>0.99358323500000001</v>
      </c>
      <c r="B430">
        <v>12.340332030000001</v>
      </c>
      <c r="C430">
        <v>3995.7246089999999</v>
      </c>
    </row>
    <row r="431" spans="1:3">
      <c r="A431">
        <v>1.008452382</v>
      </c>
      <c r="B431">
        <v>12.540527340000001</v>
      </c>
      <c r="C431">
        <v>4047.2897950000001</v>
      </c>
    </row>
    <row r="432" spans="1:3">
      <c r="A432">
        <v>1.022016397</v>
      </c>
      <c r="B432">
        <v>12.740722659999999</v>
      </c>
      <c r="C432">
        <v>4090.8608399999998</v>
      </c>
    </row>
    <row r="433" spans="1:3">
      <c r="A433">
        <v>1.03855948</v>
      </c>
      <c r="B433">
        <v>12.940917969999999</v>
      </c>
      <c r="C433">
        <v>4153.703125</v>
      </c>
    </row>
    <row r="434" spans="1:3">
      <c r="A434">
        <v>1.056346926</v>
      </c>
      <c r="B434">
        <v>13.141113280000001</v>
      </c>
      <c r="C434">
        <v>4217.6118159999996</v>
      </c>
    </row>
    <row r="435" spans="1:3">
      <c r="A435">
        <v>1.0713547240000001</v>
      </c>
      <c r="B435">
        <v>13.341308590000001</v>
      </c>
      <c r="C435">
        <v>4268.1577150000003</v>
      </c>
    </row>
    <row r="436" spans="1:3">
      <c r="A436">
        <v>1.085279044</v>
      </c>
      <c r="B436">
        <v>13.541503909999999</v>
      </c>
      <c r="C436">
        <v>4313.2768550000001</v>
      </c>
    </row>
    <row r="437" spans="1:3">
      <c r="A437">
        <v>1.105182804</v>
      </c>
      <c r="B437">
        <v>13.741699219999999</v>
      </c>
      <c r="C437">
        <v>4386.1860349999997</v>
      </c>
    </row>
    <row r="438" spans="1:3">
      <c r="A438">
        <v>1.1190408839999999</v>
      </c>
      <c r="B438">
        <v>13.941894530000001</v>
      </c>
      <c r="C438">
        <v>4432.3427730000003</v>
      </c>
    </row>
    <row r="439" spans="1:3">
      <c r="A439">
        <v>1.132425037</v>
      </c>
      <c r="B439">
        <v>14.142089840000001</v>
      </c>
      <c r="C439">
        <v>4475.6508789999998</v>
      </c>
    </row>
    <row r="440" spans="1:3">
      <c r="A440">
        <v>1.150328899</v>
      </c>
      <c r="B440">
        <v>14.342285159999999</v>
      </c>
      <c r="C440">
        <v>4534.076172</v>
      </c>
    </row>
    <row r="441" spans="1:3">
      <c r="A441">
        <v>1.167472568</v>
      </c>
      <c r="B441">
        <v>14.542480469999999</v>
      </c>
      <c r="C441">
        <v>4597.5346680000002</v>
      </c>
    </row>
    <row r="442" spans="1:3">
      <c r="A442">
        <v>1.1821022489999999</v>
      </c>
      <c r="B442">
        <v>14.742675780000001</v>
      </c>
      <c r="C442">
        <v>4644.6210940000001</v>
      </c>
    </row>
    <row r="443" spans="1:3">
      <c r="A443">
        <v>1.197156613</v>
      </c>
      <c r="B443">
        <v>14.942871090000001</v>
      </c>
      <c r="C443">
        <v>4692.3056640000004</v>
      </c>
    </row>
    <row r="444" spans="1:3">
      <c r="A444">
        <v>1.2175395389999999</v>
      </c>
      <c r="B444">
        <v>15.143066409999999</v>
      </c>
      <c r="C444">
        <v>4765.4931640000004</v>
      </c>
    </row>
    <row r="445" spans="1:3">
      <c r="A445">
        <v>1.231828704</v>
      </c>
      <c r="B445">
        <v>15.343261719999999</v>
      </c>
      <c r="C445">
        <v>4812.4926759999998</v>
      </c>
    </row>
    <row r="446" spans="1:3">
      <c r="A446">
        <v>1.2473934330000001</v>
      </c>
      <c r="B446">
        <v>15.543457030000001</v>
      </c>
      <c r="C446">
        <v>4860.4877930000002</v>
      </c>
    </row>
    <row r="447" spans="1:3">
      <c r="A447">
        <v>1.2640160279999999</v>
      </c>
      <c r="B447">
        <v>15.743652340000001</v>
      </c>
      <c r="C447">
        <v>4918.3134769999997</v>
      </c>
    </row>
    <row r="448" spans="1:3">
      <c r="A448">
        <v>1.2795942600000001</v>
      </c>
      <c r="B448">
        <v>15.943847659999999</v>
      </c>
      <c r="C448">
        <v>4968.9106449999999</v>
      </c>
    </row>
    <row r="449" spans="1:3">
      <c r="A449">
        <v>1.294688904</v>
      </c>
      <c r="B449">
        <v>16.144042970000001</v>
      </c>
      <c r="C449">
        <v>5015.6328130000002</v>
      </c>
    </row>
    <row r="450" spans="1:3">
      <c r="A450">
        <v>1.312833047</v>
      </c>
      <c r="B450">
        <v>16.344238279999999</v>
      </c>
      <c r="C450">
        <v>5077.7001950000003</v>
      </c>
    </row>
    <row r="451" spans="1:3">
      <c r="A451">
        <v>1.328555401</v>
      </c>
      <c r="B451">
        <v>16.544433590000001</v>
      </c>
      <c r="C451">
        <v>5124.8901370000003</v>
      </c>
    </row>
    <row r="452" spans="1:3">
      <c r="A452">
        <v>1.345173339</v>
      </c>
      <c r="B452">
        <v>16.744628909999999</v>
      </c>
      <c r="C452">
        <v>5177.1552730000003</v>
      </c>
    </row>
    <row r="453" spans="1:3">
      <c r="A453">
        <v>1.3606863789999999</v>
      </c>
      <c r="B453">
        <v>16.944824220000001</v>
      </c>
      <c r="C453">
        <v>5226.7763670000004</v>
      </c>
    </row>
    <row r="454" spans="1:3">
      <c r="A454">
        <v>1.3766553020000001</v>
      </c>
      <c r="B454">
        <v>17.145019529999999</v>
      </c>
      <c r="C454">
        <v>5275.5498049999997</v>
      </c>
    </row>
    <row r="455" spans="1:3">
      <c r="A455">
        <v>1.3925752140000001</v>
      </c>
      <c r="B455">
        <v>17.345214840000001</v>
      </c>
      <c r="C455">
        <v>5329.8505859999996</v>
      </c>
    </row>
    <row r="456" spans="1:3">
      <c r="A456">
        <v>1.4125809540000001</v>
      </c>
      <c r="B456">
        <v>17.545410159999999</v>
      </c>
      <c r="C456">
        <v>5393.8789059999999</v>
      </c>
    </row>
    <row r="457" spans="1:3">
      <c r="A457">
        <v>1.4279866590000001</v>
      </c>
      <c r="B457">
        <v>17.745605470000001</v>
      </c>
      <c r="C457">
        <v>5439.6103519999997</v>
      </c>
    </row>
    <row r="458" spans="1:3">
      <c r="A458">
        <v>1.4426412529999999</v>
      </c>
      <c r="B458">
        <v>17.945800779999999</v>
      </c>
      <c r="C458">
        <v>5483.720703</v>
      </c>
    </row>
    <row r="459" spans="1:3">
      <c r="A459">
        <v>1.458623679</v>
      </c>
      <c r="B459">
        <v>18.145996090000001</v>
      </c>
      <c r="C459">
        <v>5534.9150390000004</v>
      </c>
    </row>
    <row r="460" spans="1:3">
      <c r="A460">
        <v>1.474919962</v>
      </c>
      <c r="B460">
        <v>18.346191409999999</v>
      </c>
      <c r="C460">
        <v>5583.9794920000004</v>
      </c>
    </row>
    <row r="461" spans="1:3">
      <c r="A461">
        <v>1.490197727</v>
      </c>
      <c r="B461">
        <v>18.546386720000001</v>
      </c>
      <c r="C461">
        <v>5631.1098629999997</v>
      </c>
    </row>
    <row r="462" spans="1:3">
      <c r="A462">
        <v>1.510776463</v>
      </c>
      <c r="B462">
        <v>18.746582029999999</v>
      </c>
      <c r="C462">
        <v>5700.1938479999999</v>
      </c>
    </row>
    <row r="463" spans="1:3">
      <c r="A463">
        <v>1.526369131</v>
      </c>
      <c r="B463">
        <v>18.946777340000001</v>
      </c>
      <c r="C463">
        <v>5741.6284180000002</v>
      </c>
    </row>
    <row r="464" spans="1:3">
      <c r="A464">
        <v>1.5398222020000001</v>
      </c>
      <c r="B464">
        <v>19.146972659999999</v>
      </c>
      <c r="C464">
        <v>5766.1586909999996</v>
      </c>
    </row>
    <row r="465" spans="1:3">
      <c r="A465">
        <v>1.555468421</v>
      </c>
      <c r="B465">
        <v>19.347167970000001</v>
      </c>
      <c r="C465">
        <v>5811.8642579999996</v>
      </c>
    </row>
    <row r="466" spans="1:3">
      <c r="A466">
        <v>1.5767812729999999</v>
      </c>
      <c r="B466">
        <v>19.547363279999999</v>
      </c>
      <c r="C466">
        <v>5880.783203</v>
      </c>
    </row>
    <row r="467" spans="1:3">
      <c r="A467">
        <v>1.5956371789999999</v>
      </c>
      <c r="B467">
        <v>19.747558590000001</v>
      </c>
      <c r="C467">
        <v>5935.0283200000003</v>
      </c>
    </row>
    <row r="468" spans="1:3">
      <c r="A468">
        <v>1.6107094710000001</v>
      </c>
      <c r="B468">
        <v>19.947753909999999</v>
      </c>
      <c r="C468">
        <v>5956.2192379999997</v>
      </c>
    </row>
    <row r="469" spans="1:3">
      <c r="A469">
        <v>1.623826218</v>
      </c>
      <c r="B469">
        <v>20.147949220000001</v>
      </c>
      <c r="C469">
        <v>5985.4873049999997</v>
      </c>
    </row>
    <row r="470" spans="1:3">
      <c r="A470">
        <v>1.6398999139999999</v>
      </c>
      <c r="B470">
        <v>20.348144529999999</v>
      </c>
      <c r="C470">
        <v>6032.7846680000002</v>
      </c>
    </row>
    <row r="471" spans="1:3">
      <c r="A471">
        <v>1.6565741970000001</v>
      </c>
      <c r="B471">
        <v>20.548339840000001</v>
      </c>
      <c r="C471">
        <v>6081.6831050000001</v>
      </c>
    </row>
    <row r="472" spans="1:3">
      <c r="A472">
        <v>1.6752416269999999</v>
      </c>
      <c r="B472">
        <v>20.748535159999999</v>
      </c>
      <c r="C472">
        <v>6141.2470700000003</v>
      </c>
    </row>
    <row r="473" spans="1:3">
      <c r="A473">
        <v>1.6921180069999999</v>
      </c>
      <c r="B473">
        <v>20.948730470000001</v>
      </c>
      <c r="C473">
        <v>6189.6440430000002</v>
      </c>
    </row>
    <row r="474" spans="1:3">
      <c r="A474">
        <v>1.705734758</v>
      </c>
      <c r="B474">
        <v>21.148925779999999</v>
      </c>
      <c r="C474">
        <v>6225.8852539999998</v>
      </c>
    </row>
    <row r="475" spans="1:3">
      <c r="A475">
        <v>1.72057806</v>
      </c>
      <c r="B475">
        <v>21.349121090000001</v>
      </c>
      <c r="C475">
        <v>6265.4794920000004</v>
      </c>
    </row>
    <row r="476" spans="1:3">
      <c r="A476">
        <v>1.738980762</v>
      </c>
      <c r="B476">
        <v>21.549316409999999</v>
      </c>
      <c r="C476">
        <v>6322.8603519999997</v>
      </c>
    </row>
    <row r="477" spans="1:3">
      <c r="A477">
        <v>1.756500918</v>
      </c>
      <c r="B477">
        <v>21.749511720000001</v>
      </c>
      <c r="C477">
        <v>6372.1489259999998</v>
      </c>
    </row>
    <row r="478" spans="1:3">
      <c r="A478">
        <v>1.7730770629999999</v>
      </c>
      <c r="B478">
        <v>21.949707029999999</v>
      </c>
      <c r="C478">
        <v>6420.5400390000004</v>
      </c>
    </row>
    <row r="479" spans="1:3">
      <c r="A479">
        <v>1.7887419090000001</v>
      </c>
      <c r="B479">
        <v>22.149902340000001</v>
      </c>
      <c r="C479">
        <v>6463.2036129999997</v>
      </c>
    </row>
    <row r="480" spans="1:3">
      <c r="A480">
        <v>1.8048379569999999</v>
      </c>
      <c r="B480">
        <v>22.350097659999999</v>
      </c>
      <c r="C480">
        <v>6505.7236329999996</v>
      </c>
    </row>
    <row r="481" spans="1:3">
      <c r="A481">
        <v>1.826521708</v>
      </c>
      <c r="B481">
        <v>22.550292970000001</v>
      </c>
      <c r="C481">
        <v>6518.3251950000003</v>
      </c>
    </row>
    <row r="482" spans="1:3">
      <c r="A482">
        <v>1.8411343920000001</v>
      </c>
      <c r="B482">
        <v>22.750488279999999</v>
      </c>
      <c r="C482">
        <v>6549.7900390000004</v>
      </c>
    </row>
    <row r="483" spans="1:3">
      <c r="A483">
        <v>1.8565660580000001</v>
      </c>
      <c r="B483">
        <v>22.950683590000001</v>
      </c>
      <c r="C483">
        <v>6589.0810549999997</v>
      </c>
    </row>
    <row r="484" spans="1:3">
      <c r="A484">
        <v>1.870703883</v>
      </c>
      <c r="B484">
        <v>23.150878909999999</v>
      </c>
      <c r="C484">
        <v>6619.283203</v>
      </c>
    </row>
    <row r="485" spans="1:3">
      <c r="A485">
        <v>1.8852307690000001</v>
      </c>
      <c r="B485">
        <v>23.351074220000001</v>
      </c>
      <c r="C485">
        <v>6654.3334960000002</v>
      </c>
    </row>
    <row r="486" spans="1:3">
      <c r="A486">
        <v>1.9029531399999999</v>
      </c>
      <c r="B486">
        <v>23.551269529999999</v>
      </c>
      <c r="C486">
        <v>6702.9165039999998</v>
      </c>
    </row>
    <row r="487" spans="1:3">
      <c r="A487">
        <v>1.9222819250000001</v>
      </c>
      <c r="B487">
        <v>23.751464840000001</v>
      </c>
      <c r="C487">
        <v>6750.2534180000002</v>
      </c>
    </row>
    <row r="488" spans="1:3">
      <c r="A488">
        <v>1.937820925</v>
      </c>
      <c r="B488">
        <v>23.951660159999999</v>
      </c>
      <c r="C488">
        <v>6780.5649409999996</v>
      </c>
    </row>
    <row r="489" spans="1:3">
      <c r="A489">
        <v>1.952378196</v>
      </c>
      <c r="B489">
        <v>24.151855470000001</v>
      </c>
      <c r="C489">
        <v>6804.9799800000001</v>
      </c>
    </row>
    <row r="490" spans="1:3">
      <c r="A490">
        <v>1.966880867</v>
      </c>
      <c r="B490">
        <v>24.352050779999999</v>
      </c>
      <c r="C490">
        <v>6833.5092770000001</v>
      </c>
    </row>
    <row r="491" spans="1:3">
      <c r="A491">
        <v>1.9858386370000001</v>
      </c>
      <c r="B491">
        <v>24.552246090000001</v>
      </c>
      <c r="C491">
        <v>6875.783203</v>
      </c>
    </row>
    <row r="492" spans="1:3">
      <c r="A492">
        <v>2.0366138779999998</v>
      </c>
      <c r="B492">
        <v>24.752441409999999</v>
      </c>
      <c r="C492">
        <v>177.42214970000001</v>
      </c>
    </row>
    <row r="493" spans="1:3">
      <c r="A493">
        <v>2.0595754030000002</v>
      </c>
      <c r="B493">
        <v>24.952636720000001</v>
      </c>
      <c r="C493">
        <v>223.00538639999999</v>
      </c>
    </row>
    <row r="494" spans="1:3">
      <c r="A494">
        <v>2.0804384260000002</v>
      </c>
      <c r="B494">
        <v>25.152832029999999</v>
      </c>
      <c r="C494">
        <v>252.0688782</v>
      </c>
    </row>
    <row r="495" spans="1:3">
      <c r="A495">
        <v>2.0961193370000002</v>
      </c>
      <c r="B495">
        <v>25.353027340000001</v>
      </c>
      <c r="C495">
        <v>271.22665410000002</v>
      </c>
    </row>
    <row r="496" spans="1:3">
      <c r="A496">
        <v>2.1137406580000002</v>
      </c>
      <c r="B496">
        <v>25.553222659999999</v>
      </c>
      <c r="C496">
        <v>289.3085327</v>
      </c>
    </row>
    <row r="497" spans="1:5">
      <c r="A497">
        <v>2.1298937499999999</v>
      </c>
      <c r="B497">
        <v>25.753417970000001</v>
      </c>
      <c r="C497">
        <v>299.46701050000001</v>
      </c>
    </row>
    <row r="498" spans="1:5">
      <c r="A498">
        <v>2.1466417240000002</v>
      </c>
      <c r="B498">
        <v>25.953613279999999</v>
      </c>
      <c r="C498">
        <v>277.82485960000002</v>
      </c>
    </row>
    <row r="499" spans="1:5">
      <c r="A499">
        <v>2.1634232249999998</v>
      </c>
      <c r="B499">
        <v>26.153808590000001</v>
      </c>
      <c r="C499">
        <v>270.27307130000003</v>
      </c>
    </row>
    <row r="500" spans="1:5">
      <c r="A500">
        <v>2.1784347479999999</v>
      </c>
      <c r="B500">
        <v>26.354003909999999</v>
      </c>
      <c r="C500">
        <v>270.63348389999999</v>
      </c>
    </row>
    <row r="501" spans="1:5">
      <c r="A501">
        <v>2.1950509399999998</v>
      </c>
      <c r="B501">
        <v>26.554199220000001</v>
      </c>
      <c r="C501">
        <v>271.32278439999999</v>
      </c>
    </row>
    <row r="502" spans="1:5">
      <c r="A502">
        <v>2.2112263830000001</v>
      </c>
      <c r="B502">
        <v>26.754394529999999</v>
      </c>
      <c r="C502">
        <v>272.79382320000002</v>
      </c>
    </row>
    <row r="503" spans="1:5">
      <c r="A503">
        <v>2.2286563180000001</v>
      </c>
      <c r="B503">
        <v>26.954589840000001</v>
      </c>
      <c r="C503">
        <v>276.15292360000001</v>
      </c>
    </row>
    <row r="504" spans="1:5">
      <c r="A504">
        <v>2.2457707669999998</v>
      </c>
      <c r="B504">
        <v>27.154785159999999</v>
      </c>
      <c r="C504">
        <v>278.61325069999998</v>
      </c>
    </row>
    <row r="505" spans="1:5">
      <c r="A505">
        <v>2.2632533220000002</v>
      </c>
      <c r="B505">
        <v>27.354980470000001</v>
      </c>
      <c r="C505">
        <v>281.6190186</v>
      </c>
    </row>
    <row r="506" spans="1:5">
      <c r="A506">
        <v>2.2795021069999999</v>
      </c>
      <c r="B506">
        <v>27.555175779999999</v>
      </c>
      <c r="C506">
        <v>284.95745849999997</v>
      </c>
    </row>
    <row r="507" spans="1:5">
      <c r="A507">
        <v>2.297243103</v>
      </c>
      <c r="B507">
        <v>27.755371090000001</v>
      </c>
      <c r="C507">
        <v>287.74835209999998</v>
      </c>
    </row>
    <row r="508" spans="1:5">
      <c r="A508">
        <v>2.3125163280000001</v>
      </c>
      <c r="B508">
        <v>27.955566409999999</v>
      </c>
      <c r="C508">
        <v>289.65713499999998</v>
      </c>
    </row>
    <row r="509" spans="1:5">
      <c r="A509">
        <v>2.3237424899999999</v>
      </c>
      <c r="B509">
        <v>28.155761720000001</v>
      </c>
      <c r="C509">
        <v>288.71267699999999</v>
      </c>
    </row>
    <row r="511" spans="1:5">
      <c r="A511" t="s">
        <v>286</v>
      </c>
    </row>
    <row r="512" spans="1:5">
      <c r="A512" t="s">
        <v>287</v>
      </c>
      <c r="B512" t="s">
        <v>279</v>
      </c>
      <c r="C512" t="s">
        <v>279</v>
      </c>
      <c r="D512" t="s">
        <v>288</v>
      </c>
      <c r="E512" t="s">
        <v>280</v>
      </c>
    </row>
    <row r="513" spans="1:5">
      <c r="A513">
        <v>9.5543222429999997</v>
      </c>
      <c r="B513">
        <v>1.8457174999999999E-2</v>
      </c>
      <c r="C513">
        <v>1.8457174999999999E-2</v>
      </c>
    </row>
    <row r="514" spans="1:5">
      <c r="A514">
        <v>495.41439819999999</v>
      </c>
      <c r="B514">
        <v>0.31825942699999998</v>
      </c>
      <c r="C514">
        <v>0.588259427</v>
      </c>
    </row>
    <row r="515" spans="1:5">
      <c r="A515">
        <v>659.96795650000001</v>
      </c>
      <c r="B515">
        <v>0.38414694799999999</v>
      </c>
      <c r="C515">
        <v>0.65414694799999995</v>
      </c>
    </row>
    <row r="516" spans="1:5">
      <c r="A516">
        <v>1029.0855710000001</v>
      </c>
      <c r="B516">
        <v>0.55797725899999995</v>
      </c>
      <c r="C516">
        <v>0.82797725899999997</v>
      </c>
    </row>
    <row r="517" spans="1:5">
      <c r="A517">
        <v>1551.7470699999999</v>
      </c>
      <c r="B517">
        <v>0.81343909999999997</v>
      </c>
      <c r="C517">
        <v>1.0834391000000001</v>
      </c>
    </row>
    <row r="518" spans="1:5">
      <c r="A518">
        <v>2184.788818</v>
      </c>
      <c r="B518">
        <v>1.1327813449999999</v>
      </c>
      <c r="C518">
        <v>1.402781345</v>
      </c>
    </row>
    <row r="519" spans="1:5">
      <c r="A519">
        <v>2860.717529</v>
      </c>
      <c r="B519">
        <v>1.493814478</v>
      </c>
      <c r="C519">
        <v>1.763814478</v>
      </c>
      <c r="D519">
        <v>0.5</v>
      </c>
      <c r="E519">
        <v>60.013183589999997</v>
      </c>
    </row>
    <row r="520" spans="1:5">
      <c r="A520">
        <v>3061.4572750000002</v>
      </c>
      <c r="B520">
        <v>1.594934689</v>
      </c>
      <c r="C520">
        <v>1.864934689</v>
      </c>
      <c r="D520">
        <v>0.5</v>
      </c>
      <c r="E520">
        <v>60.022949220000001</v>
      </c>
    </row>
    <row r="521" spans="1:5">
      <c r="A521">
        <v>3363.383789</v>
      </c>
      <c r="B521">
        <v>1.7455364179999999</v>
      </c>
      <c r="C521">
        <v>2.0155364179999999</v>
      </c>
      <c r="D521">
        <v>0.5</v>
      </c>
      <c r="E521">
        <v>60.032714839999997</v>
      </c>
    </row>
    <row r="522" spans="1:5">
      <c r="A522">
        <v>3685.6801759999998</v>
      </c>
      <c r="B522">
        <v>1.9153207139999999</v>
      </c>
      <c r="C522">
        <v>2.1853207139999999</v>
      </c>
      <c r="D522">
        <v>0.5</v>
      </c>
      <c r="E522">
        <v>60.042480470000001</v>
      </c>
    </row>
    <row r="523" spans="1:5">
      <c r="A523">
        <v>4013.398682</v>
      </c>
      <c r="B523">
        <v>2.089495265</v>
      </c>
      <c r="C523">
        <v>2.3594952650000001</v>
      </c>
      <c r="D523">
        <v>0.5</v>
      </c>
      <c r="E523">
        <v>60.052246089999997</v>
      </c>
    </row>
    <row r="524" spans="1:5">
      <c r="A524">
        <v>4340.3383789999998</v>
      </c>
      <c r="B524">
        <v>2.2729632510000002</v>
      </c>
      <c r="C524">
        <v>2.5429632510000002</v>
      </c>
      <c r="D524">
        <v>0.5</v>
      </c>
      <c r="E524">
        <v>60.062011720000001</v>
      </c>
    </row>
    <row r="525" spans="1:5">
      <c r="A525">
        <v>4589.7114259999998</v>
      </c>
      <c r="B525">
        <v>2.4197317730000001</v>
      </c>
      <c r="C525">
        <v>2.6897317730000001</v>
      </c>
      <c r="D525">
        <v>0.5</v>
      </c>
      <c r="E525">
        <v>60.071777339999997</v>
      </c>
    </row>
    <row r="526" spans="1:5">
      <c r="A526">
        <v>4793.9521480000003</v>
      </c>
      <c r="B526">
        <v>2.5482261159999999</v>
      </c>
      <c r="C526">
        <v>2.8182261159999999</v>
      </c>
      <c r="D526">
        <v>0.5</v>
      </c>
      <c r="E526">
        <v>60.081542970000001</v>
      </c>
    </row>
    <row r="527" spans="1:5">
      <c r="A527">
        <v>4873.8452150000003</v>
      </c>
      <c r="B527">
        <v>2.610266169</v>
      </c>
      <c r="C527">
        <v>2.880266169</v>
      </c>
      <c r="D527">
        <v>0.5</v>
      </c>
      <c r="E527">
        <v>60.091308589999997</v>
      </c>
    </row>
    <row r="528" spans="1:5">
      <c r="A528">
        <v>4873.0834960000002</v>
      </c>
      <c r="B528">
        <v>2.6285149689999998</v>
      </c>
      <c r="C528">
        <v>2.8985149689999998</v>
      </c>
      <c r="D528">
        <v>1</v>
      </c>
      <c r="E528">
        <v>60.101074220000001</v>
      </c>
    </row>
    <row r="530" spans="1:5">
      <c r="A530" t="s">
        <v>289</v>
      </c>
    </row>
    <row r="531" spans="1:5">
      <c r="A531" t="s">
        <v>287</v>
      </c>
      <c r="B531" t="s">
        <v>279</v>
      </c>
      <c r="C531" t="s">
        <v>279</v>
      </c>
      <c r="D531" t="s">
        <v>288</v>
      </c>
      <c r="E531" t="s">
        <v>280</v>
      </c>
    </row>
    <row r="532" spans="1:5">
      <c r="A532">
        <v>9.5543222429999997</v>
      </c>
      <c r="B532">
        <v>1.8457174999999999E-2</v>
      </c>
      <c r="C532">
        <v>1.8457174999999999E-2</v>
      </c>
    </row>
    <row r="533" spans="1:5">
      <c r="A533">
        <v>122.5939407</v>
      </c>
      <c r="B533">
        <v>0.47175570900000002</v>
      </c>
      <c r="C533">
        <v>1.781755709</v>
      </c>
    </row>
    <row r="534" spans="1:5">
      <c r="A534">
        <v>162.85212709999999</v>
      </c>
      <c r="B534">
        <v>0.50130284899999999</v>
      </c>
      <c r="C534">
        <v>1.811302849</v>
      </c>
    </row>
    <row r="535" spans="1:5">
      <c r="A535">
        <v>241.19438170000001</v>
      </c>
      <c r="B535">
        <v>0.64377459699999995</v>
      </c>
      <c r="C535">
        <v>1.953774597</v>
      </c>
    </row>
    <row r="536" spans="1:5">
      <c r="A536">
        <v>348.05731200000002</v>
      </c>
      <c r="B536">
        <v>0.88004158899999996</v>
      </c>
      <c r="C536">
        <v>2.1900415889999998</v>
      </c>
    </row>
    <row r="537" spans="1:5">
      <c r="A537">
        <v>475.80300899999997</v>
      </c>
      <c r="B537">
        <v>1.198938313</v>
      </c>
      <c r="C537">
        <v>2.5089383129999998</v>
      </c>
    </row>
    <row r="538" spans="1:5">
      <c r="A538">
        <v>568.6387939</v>
      </c>
      <c r="B538">
        <v>1.436678656</v>
      </c>
      <c r="C538">
        <v>2.7466786559999998</v>
      </c>
      <c r="D538">
        <v>0.5</v>
      </c>
      <c r="E538">
        <v>60.013183589999997</v>
      </c>
    </row>
    <row r="539" spans="1:5">
      <c r="A539">
        <v>602.80908199999999</v>
      </c>
      <c r="B539">
        <v>1.507131346</v>
      </c>
      <c r="C539">
        <v>2.817131346</v>
      </c>
      <c r="D539">
        <v>0.5</v>
      </c>
      <c r="E539">
        <v>60.022949220000001</v>
      </c>
    </row>
    <row r="540" spans="1:5">
      <c r="A540">
        <v>653.88024900000005</v>
      </c>
      <c r="B540">
        <v>1.623421172</v>
      </c>
      <c r="C540">
        <v>2.9334211720000001</v>
      </c>
      <c r="D540">
        <v>0.5</v>
      </c>
      <c r="E540">
        <v>60.032714839999997</v>
      </c>
    </row>
    <row r="541" spans="1:5">
      <c r="A541">
        <v>711.83703609999998</v>
      </c>
      <c r="B541">
        <v>1.773424643</v>
      </c>
      <c r="C541">
        <v>3.0834246429999999</v>
      </c>
      <c r="D541">
        <v>0.5</v>
      </c>
      <c r="E541">
        <v>60.042480470000001</v>
      </c>
    </row>
    <row r="542" spans="1:5">
      <c r="A542">
        <v>776.89483640000003</v>
      </c>
      <c r="B542">
        <v>1.9523528969999999</v>
      </c>
      <c r="C542">
        <v>3.262352897</v>
      </c>
      <c r="D542">
        <v>0.5</v>
      </c>
      <c r="E542">
        <v>60.052246089999997</v>
      </c>
    </row>
    <row r="543" spans="1:5">
      <c r="A543">
        <v>841.1231689</v>
      </c>
      <c r="B543">
        <v>2.154223118</v>
      </c>
      <c r="C543">
        <v>3.464223118</v>
      </c>
      <c r="D543">
        <v>0.5</v>
      </c>
      <c r="E543">
        <v>60.062011720000001</v>
      </c>
    </row>
    <row r="544" spans="1:5">
      <c r="A544">
        <v>900.1913452</v>
      </c>
      <c r="B544">
        <v>2.3644493990000002</v>
      </c>
      <c r="C544">
        <v>3.6744493989999998</v>
      </c>
      <c r="D544">
        <v>0.5</v>
      </c>
      <c r="E544">
        <v>60.071777339999997</v>
      </c>
    </row>
    <row r="545" spans="1:5">
      <c r="A545">
        <v>948.10174559999996</v>
      </c>
      <c r="B545">
        <v>2.5633296099999998</v>
      </c>
      <c r="C545">
        <v>3.8733296099999999</v>
      </c>
      <c r="D545">
        <v>0.5</v>
      </c>
      <c r="E545">
        <v>60.081542970000001</v>
      </c>
    </row>
    <row r="546" spans="1:5">
      <c r="A546">
        <v>982.96655269999997</v>
      </c>
      <c r="B546">
        <v>2.743424112</v>
      </c>
      <c r="C546">
        <v>4.0534241120000001</v>
      </c>
      <c r="D546">
        <v>0.5</v>
      </c>
      <c r="E546">
        <v>60.091308589999997</v>
      </c>
    </row>
    <row r="547" spans="1:5">
      <c r="A547">
        <v>999.78155519999996</v>
      </c>
      <c r="B547">
        <v>2.876429549</v>
      </c>
      <c r="C547">
        <v>4.1864295489999996</v>
      </c>
      <c r="D547">
        <v>1</v>
      </c>
      <c r="E547">
        <v>60.101074220000001</v>
      </c>
    </row>
    <row r="549" spans="1:5">
      <c r="A549" t="s">
        <v>290</v>
      </c>
    </row>
    <row r="550" spans="1:5">
      <c r="A550" t="s">
        <v>287</v>
      </c>
      <c r="B550" t="s">
        <v>279</v>
      </c>
      <c r="C550" t="s">
        <v>279</v>
      </c>
      <c r="D550" t="s">
        <v>288</v>
      </c>
      <c r="E550" t="s">
        <v>280</v>
      </c>
    </row>
    <row r="551" spans="1:5">
      <c r="A551">
        <v>9.5543222429999997</v>
      </c>
      <c r="B551">
        <v>1.8457174999999999E-2</v>
      </c>
      <c r="C551">
        <v>1.8457174999999999E-2</v>
      </c>
    </row>
    <row r="552" spans="1:5">
      <c r="A552">
        <v>98.641738889999999</v>
      </c>
      <c r="B552">
        <v>0.32414002800000002</v>
      </c>
      <c r="C552">
        <v>1.404140028</v>
      </c>
    </row>
    <row r="553" spans="1:5">
      <c r="A553">
        <v>122.6708374</v>
      </c>
      <c r="B553">
        <v>0.31907957100000001</v>
      </c>
      <c r="C553">
        <v>1.3990795709999999</v>
      </c>
    </row>
    <row r="554" spans="1:5">
      <c r="A554">
        <v>181.36497499999999</v>
      </c>
      <c r="B554">
        <v>0.39590518499999999</v>
      </c>
      <c r="C554">
        <v>1.475905185</v>
      </c>
    </row>
    <row r="555" spans="1:5">
      <c r="A555">
        <v>274.0743713</v>
      </c>
      <c r="B555">
        <v>0.55007853600000001</v>
      </c>
      <c r="C555">
        <v>1.6300785360000001</v>
      </c>
    </row>
    <row r="556" spans="1:5">
      <c r="A556">
        <v>390.50976559999998</v>
      </c>
      <c r="B556">
        <v>0.77267324599999998</v>
      </c>
      <c r="C556">
        <v>1.8526732459999999</v>
      </c>
    </row>
    <row r="557" spans="1:5">
      <c r="A557">
        <v>519.14520259999995</v>
      </c>
      <c r="B557">
        <v>1.041430589</v>
      </c>
      <c r="C557">
        <v>2.121430589</v>
      </c>
      <c r="D557">
        <v>0.5</v>
      </c>
      <c r="E557">
        <v>60.013183589999997</v>
      </c>
    </row>
    <row r="558" spans="1:5">
      <c r="A558">
        <v>651.34283449999998</v>
      </c>
      <c r="B558">
        <v>1.334267045</v>
      </c>
      <c r="C558">
        <v>2.4142670449999999</v>
      </c>
      <c r="D558">
        <v>0.5</v>
      </c>
      <c r="E558">
        <v>60.022949220000001</v>
      </c>
    </row>
    <row r="559" spans="1:5">
      <c r="A559">
        <v>769.93225099999995</v>
      </c>
      <c r="B559">
        <v>1.6229549240000001</v>
      </c>
      <c r="C559">
        <v>2.7029549240000001</v>
      </c>
      <c r="D559">
        <v>0.5</v>
      </c>
      <c r="E559">
        <v>60.032714839999997</v>
      </c>
    </row>
    <row r="560" spans="1:5">
      <c r="A560">
        <v>862.86688230000004</v>
      </c>
      <c r="B560">
        <v>1.8713936019999999</v>
      </c>
      <c r="C560">
        <v>2.951393602</v>
      </c>
      <c r="D560">
        <v>0.5</v>
      </c>
      <c r="E560">
        <v>60.042480470000001</v>
      </c>
    </row>
    <row r="561" spans="1:5">
      <c r="A561">
        <v>930.23400879999997</v>
      </c>
      <c r="B561">
        <v>2.0769742130000002</v>
      </c>
      <c r="C561">
        <v>3.1569742129999998</v>
      </c>
      <c r="D561">
        <v>0.5</v>
      </c>
      <c r="E561">
        <v>60.052246089999997</v>
      </c>
    </row>
    <row r="562" spans="1:5">
      <c r="A562">
        <v>959.17553710000004</v>
      </c>
      <c r="B562">
        <v>2.2096276100000001</v>
      </c>
      <c r="C562">
        <v>3.2896276100000001</v>
      </c>
      <c r="D562">
        <v>0.5</v>
      </c>
      <c r="E562">
        <v>60.062011720000001</v>
      </c>
    </row>
    <row r="564" spans="1:5">
      <c r="A564" t="s">
        <v>291</v>
      </c>
    </row>
    <row r="565" spans="1:5">
      <c r="A565" t="s">
        <v>279</v>
      </c>
      <c r="B565" t="s">
        <v>280</v>
      </c>
      <c r="C565" t="s">
        <v>281</v>
      </c>
      <c r="D565" t="s">
        <v>282</v>
      </c>
    </row>
    <row r="566" spans="1:5">
      <c r="A566">
        <v>1.8457174999999999E-2</v>
      </c>
      <c r="B566">
        <v>0.23730468800000001</v>
      </c>
      <c r="C566">
        <v>9.5543222429999997</v>
      </c>
      <c r="D566">
        <v>1.1186199999999999E-4</v>
      </c>
    </row>
    <row r="567" spans="1:5">
      <c r="A567">
        <v>5.9688092999999998E-2</v>
      </c>
      <c r="B567">
        <v>0.73730468800000004</v>
      </c>
      <c r="C567">
        <v>27.36000061</v>
      </c>
      <c r="D567">
        <v>3.6174599999999998E-4</v>
      </c>
    </row>
    <row r="568" spans="1:5">
      <c r="A568">
        <v>0.101555583</v>
      </c>
      <c r="B568">
        <v>1.237304688</v>
      </c>
      <c r="C568">
        <v>44.492305760000001</v>
      </c>
      <c r="D568">
        <v>6.1548799999999997E-4</v>
      </c>
    </row>
    <row r="569" spans="1:5">
      <c r="A569">
        <v>0.142682795</v>
      </c>
      <c r="B569">
        <v>1.737304688</v>
      </c>
      <c r="C569">
        <v>60.458713529999997</v>
      </c>
      <c r="D569">
        <v>8.6474399999999997E-4</v>
      </c>
    </row>
    <row r="570" spans="1:5">
      <c r="A570">
        <v>0.18236518400000001</v>
      </c>
      <c r="B570">
        <v>2.237304688</v>
      </c>
      <c r="C570">
        <v>75.138572690000004</v>
      </c>
      <c r="D570">
        <v>1.105244E-3</v>
      </c>
    </row>
    <row r="571" spans="1:5">
      <c r="A571">
        <v>0.22189020800000001</v>
      </c>
      <c r="B571">
        <v>2.737304688</v>
      </c>
      <c r="C571">
        <v>89.392890929999993</v>
      </c>
      <c r="D571">
        <v>1.3447890000000001E-3</v>
      </c>
    </row>
    <row r="572" spans="1:5">
      <c r="A572">
        <v>0.26294231099999998</v>
      </c>
      <c r="B572">
        <v>3.237304688</v>
      </c>
      <c r="C572">
        <v>104.16187290000001</v>
      </c>
      <c r="D572">
        <v>1.59359E-3</v>
      </c>
    </row>
    <row r="573" spans="1:5">
      <c r="A573">
        <v>0.30560733299999998</v>
      </c>
      <c r="B573">
        <v>3.737304688</v>
      </c>
      <c r="C573">
        <v>119.0141373</v>
      </c>
      <c r="D573">
        <v>1.8521659999999999E-3</v>
      </c>
    </row>
    <row r="574" spans="1:5">
      <c r="A574">
        <v>0.34469604700000001</v>
      </c>
      <c r="B574">
        <v>4.237304688</v>
      </c>
      <c r="C574">
        <v>133.01042179999999</v>
      </c>
      <c r="D574">
        <v>2.089067E-3</v>
      </c>
    </row>
    <row r="575" spans="1:5">
      <c r="A575">
        <v>0.38512944599999999</v>
      </c>
      <c r="B575">
        <v>4.737304688</v>
      </c>
      <c r="C575">
        <v>146.19850159999999</v>
      </c>
      <c r="D575">
        <v>2.334118E-3</v>
      </c>
    </row>
    <row r="576" spans="1:5">
      <c r="A576">
        <v>0.42914270300000001</v>
      </c>
      <c r="B576">
        <v>5.237304688</v>
      </c>
      <c r="C576">
        <v>161.59204099999999</v>
      </c>
      <c r="D576">
        <v>2.6008649999999999E-3</v>
      </c>
    </row>
    <row r="577" spans="1:4">
      <c r="A577">
        <v>0.46593189499999998</v>
      </c>
      <c r="B577">
        <v>5.737304688</v>
      </c>
      <c r="C577">
        <v>172.3127441</v>
      </c>
      <c r="D577">
        <v>2.8238299999999998E-3</v>
      </c>
    </row>
    <row r="578" spans="1:4">
      <c r="A578">
        <v>0.50485611399999997</v>
      </c>
      <c r="B578">
        <v>6.237304688</v>
      </c>
      <c r="C578">
        <v>184.81071470000001</v>
      </c>
      <c r="D578">
        <v>3.0597340000000002E-3</v>
      </c>
    </row>
    <row r="579" spans="1:4">
      <c r="A579">
        <v>0.55131199799999997</v>
      </c>
      <c r="B579">
        <v>6.737304688</v>
      </c>
      <c r="C579">
        <v>200.2945709</v>
      </c>
      <c r="D579">
        <v>3.3412849999999998E-3</v>
      </c>
    </row>
    <row r="580" spans="1:4">
      <c r="A580">
        <v>0.59103727100000003</v>
      </c>
      <c r="B580">
        <v>7.237304688</v>
      </c>
      <c r="C580">
        <v>211.66218570000001</v>
      </c>
      <c r="D580">
        <v>3.5820439999999999E-3</v>
      </c>
    </row>
    <row r="581" spans="1:4">
      <c r="A581">
        <v>0.62977196599999996</v>
      </c>
      <c r="B581">
        <v>7.737304688</v>
      </c>
      <c r="C581">
        <v>223.63853449999999</v>
      </c>
      <c r="D581">
        <v>3.8168E-3</v>
      </c>
    </row>
    <row r="582" spans="1:4">
      <c r="A582">
        <v>0.67462562599999998</v>
      </c>
      <c r="B582">
        <v>8.237304688</v>
      </c>
      <c r="C582">
        <v>237.36817930000001</v>
      </c>
      <c r="D582">
        <v>4.0886400000000002E-3</v>
      </c>
    </row>
    <row r="583" spans="1:4">
      <c r="A583">
        <v>0.71380019699999997</v>
      </c>
      <c r="B583">
        <v>8.737304688</v>
      </c>
      <c r="C583">
        <v>248.64239499999999</v>
      </c>
      <c r="D583">
        <v>4.3260620000000003E-3</v>
      </c>
    </row>
    <row r="584" spans="1:4">
      <c r="A584">
        <v>0.75633643399999995</v>
      </c>
      <c r="B584">
        <v>9.237304688</v>
      </c>
      <c r="C584">
        <v>260.9865112</v>
      </c>
      <c r="D584">
        <v>4.5838570000000002E-3</v>
      </c>
    </row>
    <row r="585" spans="1:4">
      <c r="A585">
        <v>0.79898355799999998</v>
      </c>
      <c r="B585">
        <v>9.737304688</v>
      </c>
      <c r="C585">
        <v>273.28875729999999</v>
      </c>
      <c r="D585">
        <v>4.8423249999999998E-3</v>
      </c>
    </row>
    <row r="586" spans="1:4">
      <c r="A586">
        <v>0.84014295100000003</v>
      </c>
      <c r="B586">
        <v>10.23730469</v>
      </c>
      <c r="C586">
        <v>284.03421020000002</v>
      </c>
      <c r="D586">
        <v>5.0917749999999998E-3</v>
      </c>
    </row>
    <row r="587" spans="1:4">
      <c r="A587">
        <v>0.88593718799999999</v>
      </c>
      <c r="B587">
        <v>10.73730469</v>
      </c>
      <c r="C587">
        <v>297.3455811</v>
      </c>
      <c r="D587">
        <v>5.3693159999999998E-3</v>
      </c>
    </row>
    <row r="588" spans="1:4">
      <c r="A588">
        <v>0.92851999200000002</v>
      </c>
      <c r="B588">
        <v>11.23730469</v>
      </c>
      <c r="C588">
        <v>308.46765140000002</v>
      </c>
      <c r="D588">
        <v>5.627394E-3</v>
      </c>
    </row>
    <row r="589" spans="1:4">
      <c r="A589">
        <v>0.96733687700000004</v>
      </c>
      <c r="B589">
        <v>11.73730469</v>
      </c>
      <c r="C589">
        <v>318.42919920000003</v>
      </c>
      <c r="D589">
        <v>5.8626479999999998E-3</v>
      </c>
    </row>
    <row r="590" spans="1:4">
      <c r="A590">
        <v>1.0104060640000001</v>
      </c>
      <c r="B590">
        <v>12.23730469</v>
      </c>
      <c r="C590">
        <v>329.72747800000002</v>
      </c>
      <c r="D590">
        <v>6.1236729999999996E-3</v>
      </c>
    </row>
    <row r="591" spans="1:4">
      <c r="A591">
        <v>1.05299952</v>
      </c>
      <c r="B591">
        <v>12.73730469</v>
      </c>
      <c r="C591">
        <v>340.8693237</v>
      </c>
      <c r="D591">
        <v>6.3818149999999999E-3</v>
      </c>
    </row>
    <row r="592" spans="1:4">
      <c r="A592">
        <v>1.094391337</v>
      </c>
      <c r="B592">
        <v>13.23730469</v>
      </c>
      <c r="C592">
        <v>350.91714480000002</v>
      </c>
      <c r="D592">
        <v>6.6326750000000002E-3</v>
      </c>
    </row>
    <row r="593" spans="1:4">
      <c r="A593">
        <v>1.1344492669999999</v>
      </c>
      <c r="B593">
        <v>13.73730469</v>
      </c>
      <c r="C593">
        <v>360.43640140000002</v>
      </c>
      <c r="D593">
        <v>6.87545E-3</v>
      </c>
    </row>
    <row r="594" spans="1:4">
      <c r="A594">
        <v>1.1788415720000001</v>
      </c>
      <c r="B594">
        <v>14.23730469</v>
      </c>
      <c r="C594">
        <v>371.94290160000003</v>
      </c>
      <c r="D594">
        <v>7.1444940000000004E-3</v>
      </c>
    </row>
    <row r="595" spans="1:4">
      <c r="A595">
        <v>1.218502526</v>
      </c>
      <c r="B595">
        <v>14.73730469</v>
      </c>
      <c r="C595">
        <v>380.74078370000001</v>
      </c>
      <c r="D595">
        <v>7.3848639999999997E-3</v>
      </c>
    </row>
    <row r="596" spans="1:4">
      <c r="A596">
        <v>1.260305638</v>
      </c>
      <c r="B596">
        <v>15.23730469</v>
      </c>
      <c r="C596">
        <v>390.34924319999999</v>
      </c>
      <c r="D596">
        <v>7.6382159999999998E-3</v>
      </c>
    </row>
    <row r="597" spans="1:4">
      <c r="A597">
        <v>1.3013827849999999</v>
      </c>
      <c r="B597">
        <v>15.73730469</v>
      </c>
      <c r="C597">
        <v>400.01388550000001</v>
      </c>
      <c r="D597">
        <v>7.887168E-3</v>
      </c>
    </row>
    <row r="598" spans="1:4">
      <c r="A598">
        <v>1.341816154</v>
      </c>
      <c r="B598">
        <v>16.237304689999998</v>
      </c>
      <c r="C598">
        <v>408.9393005</v>
      </c>
      <c r="D598">
        <v>8.1322189999999996E-3</v>
      </c>
    </row>
    <row r="599" spans="1:4">
      <c r="A599">
        <v>1.3847207880000001</v>
      </c>
      <c r="B599">
        <v>16.737304689999998</v>
      </c>
      <c r="C599">
        <v>418.811554</v>
      </c>
      <c r="D599">
        <v>8.3922470000000002E-3</v>
      </c>
    </row>
    <row r="600" spans="1:4">
      <c r="A600">
        <v>1.4246642819999999</v>
      </c>
      <c r="B600">
        <v>17.237304689999998</v>
      </c>
      <c r="C600">
        <v>427.06594849999999</v>
      </c>
      <c r="D600">
        <v>8.6343289999999996E-3</v>
      </c>
    </row>
    <row r="601" spans="1:4">
      <c r="A601">
        <v>1.465383801</v>
      </c>
      <c r="B601">
        <v>17.737304689999998</v>
      </c>
      <c r="C601">
        <v>434.94595340000001</v>
      </c>
      <c r="D601">
        <v>8.8811140000000007E-3</v>
      </c>
    </row>
    <row r="602" spans="1:4">
      <c r="A602">
        <v>1.504036132</v>
      </c>
      <c r="B602">
        <v>18.237304689999998</v>
      </c>
      <c r="C602">
        <v>443.14718629999999</v>
      </c>
      <c r="D602">
        <v>9.1153699999999994E-3</v>
      </c>
    </row>
    <row r="603" spans="1:4">
      <c r="A603">
        <v>1.5478848949999999</v>
      </c>
      <c r="B603">
        <v>18.737304689999998</v>
      </c>
      <c r="C603">
        <v>452.8371277</v>
      </c>
      <c r="D603">
        <v>9.3811209999999992E-3</v>
      </c>
    </row>
    <row r="604" spans="1:4">
      <c r="A604">
        <v>1.589405583</v>
      </c>
      <c r="B604">
        <v>19.237304689999998</v>
      </c>
      <c r="C604">
        <v>461.28643799999998</v>
      </c>
      <c r="D604">
        <v>9.6327610000000001E-3</v>
      </c>
    </row>
    <row r="605" spans="1:4">
      <c r="A605">
        <v>1.6323853049999999</v>
      </c>
      <c r="B605">
        <v>19.737304689999998</v>
      </c>
      <c r="C605">
        <v>469.98803709999999</v>
      </c>
      <c r="D605">
        <v>9.8932440000000007E-3</v>
      </c>
    </row>
    <row r="606" spans="1:4">
      <c r="A606">
        <v>1.67006487</v>
      </c>
      <c r="B606">
        <v>20.237304689999998</v>
      </c>
      <c r="C606">
        <v>476.15008540000002</v>
      </c>
      <c r="D606">
        <v>1.0121605000000001E-2</v>
      </c>
    </row>
    <row r="607" spans="1:4">
      <c r="A607">
        <v>1.714160433</v>
      </c>
      <c r="B607">
        <v>20.737304689999998</v>
      </c>
      <c r="C607">
        <v>485.2918396</v>
      </c>
      <c r="D607">
        <v>1.0388850999999999E-2</v>
      </c>
    </row>
    <row r="608" spans="1:4">
      <c r="A608">
        <v>1.7551875210000001</v>
      </c>
      <c r="B608">
        <v>21.237304689999998</v>
      </c>
      <c r="C608">
        <v>492.62930299999999</v>
      </c>
      <c r="D608">
        <v>1.0637499999999999E-2</v>
      </c>
    </row>
    <row r="609" spans="1:4">
      <c r="A609">
        <v>1.7937362429999999</v>
      </c>
      <c r="B609">
        <v>21.737304689999998</v>
      </c>
      <c r="C609">
        <v>499.78128049999998</v>
      </c>
      <c r="D609">
        <v>1.0871129E-2</v>
      </c>
    </row>
    <row r="610" spans="1:4">
      <c r="A610">
        <v>1.842123223</v>
      </c>
      <c r="B610">
        <v>22.237304689999998</v>
      </c>
      <c r="C610">
        <v>510.03967290000003</v>
      </c>
      <c r="D610">
        <v>1.1164383E-2</v>
      </c>
    </row>
    <row r="611" spans="1:4">
      <c r="A611">
        <v>1.8830574120000001</v>
      </c>
      <c r="B611">
        <v>22.737304689999998</v>
      </c>
      <c r="C611">
        <v>516.56982419999997</v>
      </c>
      <c r="D611">
        <v>1.1412469E-2</v>
      </c>
    </row>
    <row r="612" spans="1:4">
      <c r="A612">
        <v>1.9204759739999999</v>
      </c>
      <c r="B612">
        <v>23.237304689999998</v>
      </c>
      <c r="C612">
        <v>522.3632202</v>
      </c>
      <c r="D612">
        <v>1.1639248E-2</v>
      </c>
    </row>
    <row r="613" spans="1:4">
      <c r="A613">
        <v>1.958506182</v>
      </c>
      <c r="B613">
        <v>23.737304689999998</v>
      </c>
      <c r="C613">
        <v>528.23431400000004</v>
      </c>
      <c r="D613">
        <v>1.1869734E-2</v>
      </c>
    </row>
    <row r="614" spans="1:4">
      <c r="A614">
        <v>2.0025945269999998</v>
      </c>
      <c r="B614">
        <v>24.237304689999998</v>
      </c>
      <c r="C614">
        <v>536.95477289999997</v>
      </c>
      <c r="D614">
        <v>1.2136937E-2</v>
      </c>
    </row>
    <row r="615" spans="1:4">
      <c r="A615">
        <v>2.0468044089999999</v>
      </c>
      <c r="B615">
        <v>24.737304689999998</v>
      </c>
      <c r="C615">
        <v>544.67358400000001</v>
      </c>
      <c r="D615">
        <v>1.2404874999999999E-2</v>
      </c>
    </row>
    <row r="616" spans="1:4">
      <c r="A616">
        <v>2.0887898279999999</v>
      </c>
      <c r="B616">
        <v>25.237304689999998</v>
      </c>
      <c r="C616">
        <v>551.47479250000004</v>
      </c>
      <c r="D616">
        <v>1.2659332000000001E-2</v>
      </c>
    </row>
    <row r="617" spans="1:4">
      <c r="A617">
        <v>2.1298921200000001</v>
      </c>
      <c r="B617">
        <v>25.737304689999998</v>
      </c>
      <c r="C617">
        <v>558.15124509999998</v>
      </c>
      <c r="D617">
        <v>1.2908437E-2</v>
      </c>
    </row>
    <row r="618" spans="1:4">
      <c r="A618">
        <v>2.1750174929999999</v>
      </c>
      <c r="B618">
        <v>26.237304689999998</v>
      </c>
      <c r="C618">
        <v>565.83074950000002</v>
      </c>
      <c r="D618">
        <v>1.3181923999999999E-2</v>
      </c>
    </row>
    <row r="619" spans="1:4">
      <c r="A619">
        <v>2.2160804359999999</v>
      </c>
      <c r="B619">
        <v>26.737304689999998</v>
      </c>
      <c r="C619">
        <v>571.31469730000003</v>
      </c>
      <c r="D619">
        <v>1.3430790999999999E-2</v>
      </c>
    </row>
    <row r="620" spans="1:4">
      <c r="A620">
        <v>2.2544467359999998</v>
      </c>
      <c r="B620">
        <v>27.237304689999998</v>
      </c>
      <c r="C620">
        <v>576.9766846</v>
      </c>
      <c r="D620">
        <v>1.3663313999999999E-2</v>
      </c>
    </row>
    <row r="621" spans="1:4">
      <c r="A621">
        <v>2.2944044319999999</v>
      </c>
      <c r="B621">
        <v>27.737304689999998</v>
      </c>
      <c r="C621">
        <v>582.35424799999998</v>
      </c>
      <c r="D621">
        <v>1.3905481000000001E-2</v>
      </c>
    </row>
    <row r="622" spans="1:4">
      <c r="A622">
        <v>2.338253194</v>
      </c>
      <c r="B622">
        <v>28.237304689999998</v>
      </c>
      <c r="C622">
        <v>589.37463379999997</v>
      </c>
      <c r="D622">
        <v>1.4171230999999999E-2</v>
      </c>
    </row>
    <row r="623" spans="1:4">
      <c r="A623">
        <v>2.382413251</v>
      </c>
      <c r="B623">
        <v>28.737304689999998</v>
      </c>
      <c r="C623">
        <v>596.21759029999998</v>
      </c>
      <c r="D623">
        <v>1.4438868000000001E-2</v>
      </c>
    </row>
    <row r="624" spans="1:4">
      <c r="A624">
        <v>2.4220633789999999</v>
      </c>
      <c r="B624">
        <v>29.237304689999998</v>
      </c>
      <c r="C624">
        <v>601.39410399999997</v>
      </c>
      <c r="D624">
        <v>1.4679172000000001E-2</v>
      </c>
    </row>
    <row r="625" spans="1:4">
      <c r="A625">
        <v>2.463651821</v>
      </c>
      <c r="B625">
        <v>29.737304689999998</v>
      </c>
      <c r="C625">
        <v>606.85589600000003</v>
      </c>
      <c r="D625">
        <v>1.4931223E-2</v>
      </c>
    </row>
    <row r="626" spans="1:4">
      <c r="A626">
        <v>2.505945042</v>
      </c>
      <c r="B626">
        <v>30.237304689999998</v>
      </c>
      <c r="C626">
        <v>612.6525269</v>
      </c>
      <c r="D626">
        <v>1.5187546E-2</v>
      </c>
    </row>
    <row r="627" spans="1:4">
      <c r="A627">
        <v>2.5486743540000001</v>
      </c>
      <c r="B627">
        <v>30.737304689999998</v>
      </c>
      <c r="C627">
        <v>618.47198490000005</v>
      </c>
      <c r="D627">
        <v>1.5446511E-2</v>
      </c>
    </row>
    <row r="628" spans="1:4">
      <c r="A628">
        <v>2.588818083</v>
      </c>
      <c r="B628">
        <v>31.237304689999998</v>
      </c>
      <c r="C628">
        <v>623.83746340000005</v>
      </c>
      <c r="D628">
        <v>1.5689807E-2</v>
      </c>
    </row>
    <row r="629" spans="1:4">
      <c r="A629">
        <v>2.629129915</v>
      </c>
      <c r="B629">
        <v>31.737304689999998</v>
      </c>
      <c r="C629">
        <v>628.59033199999999</v>
      </c>
      <c r="D629">
        <v>1.5934120999999999E-2</v>
      </c>
    </row>
    <row r="630" spans="1:4">
      <c r="A630">
        <v>2.6722990439999998</v>
      </c>
      <c r="B630">
        <v>32.237304690000002</v>
      </c>
      <c r="C630">
        <v>634.33715819999998</v>
      </c>
      <c r="D630">
        <v>1.6195752000000001E-2</v>
      </c>
    </row>
    <row r="631" spans="1:4">
      <c r="A631">
        <v>2.7126555799999998</v>
      </c>
      <c r="B631">
        <v>32.737304690000002</v>
      </c>
      <c r="C631">
        <v>639.00140380000005</v>
      </c>
      <c r="D631">
        <v>1.6440336999999999E-2</v>
      </c>
    </row>
    <row r="632" spans="1:4">
      <c r="A632">
        <v>2.7527026829999999</v>
      </c>
      <c r="B632">
        <v>33.237304690000002</v>
      </c>
      <c r="C632">
        <v>643.99938959999997</v>
      </c>
      <c r="D632">
        <v>1.6683046999999999E-2</v>
      </c>
    </row>
    <row r="633" spans="1:4">
      <c r="A633">
        <v>2.7968697250000001</v>
      </c>
      <c r="B633">
        <v>33.737304690000002</v>
      </c>
      <c r="C633">
        <v>649.66918950000002</v>
      </c>
      <c r="D633">
        <v>1.6950725999999999E-2</v>
      </c>
    </row>
    <row r="634" spans="1:4">
      <c r="A634">
        <v>2.8388481589999999</v>
      </c>
      <c r="B634">
        <v>34.237304690000002</v>
      </c>
      <c r="C634">
        <v>654.64373780000005</v>
      </c>
      <c r="D634">
        <v>1.7205140000000001E-2</v>
      </c>
    </row>
    <row r="635" spans="1:4">
      <c r="A635">
        <v>2.879125997</v>
      </c>
      <c r="B635">
        <v>34.737304690000002</v>
      </c>
      <c r="C635">
        <v>658.11157230000003</v>
      </c>
      <c r="D635">
        <v>1.7449248000000001E-2</v>
      </c>
    </row>
    <row r="636" spans="1:4">
      <c r="A636">
        <v>2.9276900459999999</v>
      </c>
      <c r="B636">
        <v>35.237304690000002</v>
      </c>
      <c r="C636">
        <v>666.44537349999996</v>
      </c>
      <c r="D636">
        <v>1.7743576E-2</v>
      </c>
    </row>
    <row r="637" spans="1:4">
      <c r="A637">
        <v>2.96149496</v>
      </c>
      <c r="B637">
        <v>35.737304690000002</v>
      </c>
      <c r="C637">
        <v>667.59631349999995</v>
      </c>
      <c r="D637">
        <v>1.7948453999999999E-2</v>
      </c>
    </row>
    <row r="638" spans="1:4">
      <c r="A638">
        <v>3.0060573480000001</v>
      </c>
      <c r="B638">
        <v>36.237304690000002</v>
      </c>
      <c r="C638">
        <v>673.56213379999997</v>
      </c>
      <c r="D638">
        <v>1.8218529000000001E-2</v>
      </c>
    </row>
    <row r="639" spans="1:4">
      <c r="A639">
        <v>3.0486541800000002</v>
      </c>
      <c r="B639">
        <v>36.737304690000002</v>
      </c>
      <c r="C639">
        <v>678.39239499999996</v>
      </c>
      <c r="D639">
        <v>1.8476691999999999E-2</v>
      </c>
    </row>
    <row r="640" spans="1:4">
      <c r="A640">
        <v>3.089643782</v>
      </c>
      <c r="B640">
        <v>37.237304690000002</v>
      </c>
      <c r="C640">
        <v>682.2771606</v>
      </c>
      <c r="D640">
        <v>1.8725114000000001E-2</v>
      </c>
    </row>
    <row r="641" spans="1:4">
      <c r="A641">
        <v>3.1345009340000001</v>
      </c>
      <c r="B641">
        <v>37.737304690000002</v>
      </c>
      <c r="C641">
        <v>687.88378909999994</v>
      </c>
      <c r="D641">
        <v>1.8996974999999999E-2</v>
      </c>
    </row>
    <row r="642" spans="1:4">
      <c r="A642">
        <v>3.1722665299999999</v>
      </c>
      <c r="B642">
        <v>38.237304690000002</v>
      </c>
      <c r="C642">
        <v>690.93200679999995</v>
      </c>
      <c r="D642">
        <v>1.9225857999999998E-2</v>
      </c>
    </row>
    <row r="643" spans="1:4">
      <c r="A643">
        <v>3.212442389</v>
      </c>
      <c r="B643">
        <v>38.737304690000002</v>
      </c>
      <c r="C643">
        <v>694.84417719999999</v>
      </c>
      <c r="D643">
        <v>1.9469348000000001E-2</v>
      </c>
    </row>
    <row r="644" spans="1:4">
      <c r="A644">
        <v>3.2549286259999999</v>
      </c>
      <c r="B644">
        <v>39.237304690000002</v>
      </c>
      <c r="C644">
        <v>699.15472409999995</v>
      </c>
      <c r="D644">
        <v>1.9726839999999999E-2</v>
      </c>
    </row>
    <row r="645" spans="1:4">
      <c r="A645">
        <v>3.2963899429999999</v>
      </c>
      <c r="B645">
        <v>39.737304690000002</v>
      </c>
      <c r="C645">
        <v>703.25427249999996</v>
      </c>
      <c r="D645">
        <v>1.9978121000000001E-2</v>
      </c>
    </row>
    <row r="646" spans="1:4">
      <c r="A646">
        <v>3.3397830559999999</v>
      </c>
      <c r="B646">
        <v>40.237304690000002</v>
      </c>
      <c r="C646">
        <v>707.61560059999999</v>
      </c>
      <c r="D646">
        <v>2.0241109E-2</v>
      </c>
    </row>
    <row r="647" spans="1:4">
      <c r="A647">
        <v>3.379785456</v>
      </c>
      <c r="B647">
        <v>40.737304690000002</v>
      </c>
      <c r="C647">
        <v>711.57788089999997</v>
      </c>
      <c r="D647">
        <v>2.0483548000000001E-2</v>
      </c>
    </row>
    <row r="648" spans="1:4">
      <c r="A648">
        <v>3.4230800810000002</v>
      </c>
      <c r="B648">
        <v>41.237304690000002</v>
      </c>
      <c r="C648">
        <v>715.64556879999998</v>
      </c>
      <c r="D648">
        <v>2.0745940000000001E-2</v>
      </c>
    </row>
    <row r="649" spans="1:4">
      <c r="A649">
        <v>3.4631877210000002</v>
      </c>
      <c r="B649">
        <v>41.737304690000002</v>
      </c>
      <c r="C649">
        <v>719.29132079999999</v>
      </c>
      <c r="D649">
        <v>2.0989015999999999E-2</v>
      </c>
    </row>
    <row r="650" spans="1:4">
      <c r="A650">
        <v>3.5095973869999999</v>
      </c>
      <c r="B650">
        <v>42.237304690000002</v>
      </c>
      <c r="C650">
        <v>724.5938721</v>
      </c>
      <c r="D650">
        <v>2.1270286999999999E-2</v>
      </c>
    </row>
    <row r="651" spans="1:4">
      <c r="A651">
        <v>3.5469154829999998</v>
      </c>
      <c r="B651">
        <v>42.737304690000002</v>
      </c>
      <c r="C651">
        <v>726.85394289999999</v>
      </c>
      <c r="D651">
        <v>2.1496457E-2</v>
      </c>
    </row>
    <row r="652" spans="1:4">
      <c r="A652">
        <v>3.5895288459999999</v>
      </c>
      <c r="B652">
        <v>43.237304690000002</v>
      </c>
      <c r="C652">
        <v>730.89624019999997</v>
      </c>
      <c r="D652">
        <v>2.1754720000000002E-2</v>
      </c>
    </row>
    <row r="653" spans="1:4">
      <c r="A653">
        <v>3.629858606</v>
      </c>
      <c r="B653">
        <v>43.737304690000002</v>
      </c>
      <c r="C653">
        <v>733.74511719999998</v>
      </c>
      <c r="D653">
        <v>2.1999142999999999E-2</v>
      </c>
    </row>
    <row r="654" spans="1:4">
      <c r="A654">
        <v>3.6741204089999999</v>
      </c>
      <c r="B654">
        <v>44.237304690000002</v>
      </c>
      <c r="C654">
        <v>738.80133060000003</v>
      </c>
      <c r="D654">
        <v>2.2267395999999998E-2</v>
      </c>
    </row>
    <row r="655" spans="1:4">
      <c r="A655">
        <v>3.7153509910000002</v>
      </c>
      <c r="B655">
        <v>44.737304690000002</v>
      </c>
      <c r="C655">
        <v>741.36895749999996</v>
      </c>
      <c r="D655">
        <v>2.2517279000000001E-2</v>
      </c>
    </row>
    <row r="656" spans="1:4">
      <c r="A656">
        <v>3.7537943569999999</v>
      </c>
      <c r="B656">
        <v>45.237304690000002</v>
      </c>
      <c r="C656">
        <v>743.62756349999995</v>
      </c>
      <c r="D656">
        <v>2.2750269E-2</v>
      </c>
    </row>
    <row r="657" spans="1:4">
      <c r="A657">
        <v>3.7947786040000002</v>
      </c>
      <c r="B657">
        <v>45.737304690000002</v>
      </c>
      <c r="C657">
        <v>747.06164550000005</v>
      </c>
      <c r="D657">
        <v>2.2998658000000002E-2</v>
      </c>
    </row>
    <row r="658" spans="1:4">
      <c r="A658">
        <v>3.8405319210000002</v>
      </c>
      <c r="B658">
        <v>46.237304690000002</v>
      </c>
      <c r="C658">
        <v>752.16461179999999</v>
      </c>
      <c r="D658">
        <v>2.3275951E-2</v>
      </c>
    </row>
    <row r="659" spans="1:4">
      <c r="A659">
        <v>3.8806379309999999</v>
      </c>
      <c r="B659">
        <v>46.737304690000002</v>
      </c>
      <c r="C659">
        <v>754.14892580000003</v>
      </c>
      <c r="D659">
        <v>2.3519017999999999E-2</v>
      </c>
    </row>
    <row r="660" spans="1:4">
      <c r="A660">
        <v>3.9220368489999999</v>
      </c>
      <c r="B660">
        <v>47.237304690000002</v>
      </c>
      <c r="C660">
        <v>757.50628659999995</v>
      </c>
      <c r="D660">
        <v>2.376992E-2</v>
      </c>
    </row>
    <row r="661" spans="1:4">
      <c r="A661">
        <v>3.9625647480000001</v>
      </c>
      <c r="B661">
        <v>47.737304690000002</v>
      </c>
      <c r="C661">
        <v>760.7889404</v>
      </c>
      <c r="D661">
        <v>2.4015544E-2</v>
      </c>
    </row>
    <row r="662" spans="1:4">
      <c r="A662">
        <v>4.0035936980000004</v>
      </c>
      <c r="B662">
        <v>48.237304690000002</v>
      </c>
      <c r="C662">
        <v>763.63165279999998</v>
      </c>
      <c r="D662">
        <v>2.4264204000000001E-2</v>
      </c>
    </row>
    <row r="663" spans="1:4">
      <c r="A663">
        <v>4.0477393199999998</v>
      </c>
      <c r="B663">
        <v>48.737304690000002</v>
      </c>
      <c r="C663">
        <v>767.15704349999999</v>
      </c>
      <c r="D663">
        <v>2.4531753E-2</v>
      </c>
    </row>
    <row r="664" spans="1:4">
      <c r="A664">
        <v>4.0880208839999996</v>
      </c>
      <c r="B664">
        <v>49.237304690000002</v>
      </c>
      <c r="C664">
        <v>770.27551270000004</v>
      </c>
      <c r="D664">
        <v>2.4775884000000001E-2</v>
      </c>
    </row>
    <row r="665" spans="1:4">
      <c r="A665">
        <v>4.1320142339999997</v>
      </c>
      <c r="B665">
        <v>49.737304690000002</v>
      </c>
      <c r="C665">
        <v>773.16284180000002</v>
      </c>
      <c r="D665">
        <v>2.5042511E-2</v>
      </c>
    </row>
    <row r="666" spans="1:4">
      <c r="A666">
        <v>4.1721258309999998</v>
      </c>
      <c r="B666">
        <v>50.237304690000002</v>
      </c>
      <c r="C666">
        <v>775.87005620000002</v>
      </c>
      <c r="D666">
        <v>2.5285611E-2</v>
      </c>
    </row>
    <row r="667" spans="1:4">
      <c r="A667">
        <v>4.2129778299999998</v>
      </c>
      <c r="B667">
        <v>50.737304690000002</v>
      </c>
      <c r="C667">
        <v>778.69268799999998</v>
      </c>
      <c r="D667">
        <v>2.5533198999999999E-2</v>
      </c>
    </row>
    <row r="668" spans="1:4">
      <c r="A668">
        <v>4.2555285620000003</v>
      </c>
      <c r="B668">
        <v>51.237304690000002</v>
      </c>
      <c r="C668">
        <v>781.60351560000004</v>
      </c>
      <c r="D668">
        <v>2.5791082E-2</v>
      </c>
    </row>
    <row r="669" spans="1:4">
      <c r="A669">
        <v>4.2969435450000004</v>
      </c>
      <c r="B669">
        <v>51.737304690000002</v>
      </c>
      <c r="C669">
        <v>784.15374759999997</v>
      </c>
      <c r="D669">
        <v>2.6042082000000001E-2</v>
      </c>
    </row>
    <row r="670" spans="1:4">
      <c r="A670">
        <v>4.338659346</v>
      </c>
      <c r="B670">
        <v>52.237304690000002</v>
      </c>
      <c r="C670">
        <v>787.21795650000001</v>
      </c>
      <c r="D670">
        <v>2.6294905E-2</v>
      </c>
    </row>
    <row r="671" spans="1:4">
      <c r="A671">
        <v>4.3787509199999999</v>
      </c>
      <c r="B671">
        <v>52.737304690000002</v>
      </c>
      <c r="C671">
        <v>789.20361330000003</v>
      </c>
      <c r="D671">
        <v>2.6537884000000001E-2</v>
      </c>
    </row>
    <row r="672" spans="1:4">
      <c r="A672">
        <v>4.4215698730000002</v>
      </c>
      <c r="B672">
        <v>53.237304690000002</v>
      </c>
      <c r="C672">
        <v>792.74395749999996</v>
      </c>
      <c r="D672">
        <v>2.6797392999999999E-2</v>
      </c>
    </row>
    <row r="673" spans="1:4">
      <c r="A673">
        <v>4.4620707629999998</v>
      </c>
      <c r="B673">
        <v>53.737304690000002</v>
      </c>
      <c r="C673">
        <v>795.17919919999997</v>
      </c>
      <c r="D673">
        <v>2.7042852999999999E-2</v>
      </c>
    </row>
    <row r="674" spans="1:4">
      <c r="A674">
        <v>4.5024063439999997</v>
      </c>
      <c r="B674">
        <v>54.237304690000002</v>
      </c>
      <c r="C674">
        <v>796.99566649999997</v>
      </c>
      <c r="D674">
        <v>2.7287311000000002E-2</v>
      </c>
    </row>
    <row r="675" spans="1:4">
      <c r="A675">
        <v>4.5440872199999998</v>
      </c>
      <c r="B675">
        <v>54.737304690000002</v>
      </c>
      <c r="C675">
        <v>800.17602539999996</v>
      </c>
      <c r="D675">
        <v>2.7539923000000001E-2</v>
      </c>
    </row>
    <row r="676" spans="1:4">
      <c r="A676">
        <v>4.5875748620000003</v>
      </c>
      <c r="B676">
        <v>55.237304690000002</v>
      </c>
      <c r="C676">
        <v>803.3282471</v>
      </c>
      <c r="D676">
        <v>2.7803484E-2</v>
      </c>
    </row>
    <row r="677" spans="1:4">
      <c r="A677">
        <v>4.6281050889999999</v>
      </c>
      <c r="B677">
        <v>55.737304690000002</v>
      </c>
      <c r="C677">
        <v>805.32006839999997</v>
      </c>
      <c r="D677">
        <v>2.8049121999999999E-2</v>
      </c>
    </row>
    <row r="678" spans="1:4">
      <c r="A678">
        <v>4.6744290739999999</v>
      </c>
      <c r="B678">
        <v>56.237304690000002</v>
      </c>
      <c r="C678">
        <v>809.34478760000002</v>
      </c>
      <c r="D678">
        <v>2.8329872999999998E-2</v>
      </c>
    </row>
    <row r="679" spans="1:4">
      <c r="A679">
        <v>4.712689202</v>
      </c>
      <c r="B679">
        <v>56.737304690000002</v>
      </c>
      <c r="C679">
        <v>811.0802612</v>
      </c>
      <c r="D679">
        <v>2.8561752999999999E-2</v>
      </c>
    </row>
    <row r="680" spans="1:4">
      <c r="A680">
        <v>4.7550862660000002</v>
      </c>
      <c r="B680">
        <v>57.237304690000002</v>
      </c>
      <c r="C680">
        <v>814.23144530000002</v>
      </c>
      <c r="D680">
        <v>2.8818705E-2</v>
      </c>
    </row>
    <row r="681" spans="1:4">
      <c r="A681">
        <v>4.7952355820000001</v>
      </c>
      <c r="B681">
        <v>57.737304690000002</v>
      </c>
      <c r="C681">
        <v>815.76837160000002</v>
      </c>
      <c r="D681">
        <v>2.9062034E-2</v>
      </c>
    </row>
    <row r="682" spans="1:4">
      <c r="A682">
        <v>4.8368810680000003</v>
      </c>
      <c r="B682">
        <v>58.237304690000002</v>
      </c>
      <c r="C682">
        <v>818.05755620000002</v>
      </c>
      <c r="D682">
        <v>2.9314430999999998E-2</v>
      </c>
    </row>
    <row r="683" spans="1:4">
      <c r="A683">
        <v>4.8780334180000002</v>
      </c>
      <c r="B683">
        <v>58.737304690000002</v>
      </c>
      <c r="C683">
        <v>820.10003659999995</v>
      </c>
      <c r="D683">
        <v>2.9563839000000001E-2</v>
      </c>
    </row>
    <row r="684" spans="1:4">
      <c r="A684">
        <v>4.9203443340000002</v>
      </c>
      <c r="B684">
        <v>59.237304690000002</v>
      </c>
      <c r="C684">
        <v>822.20672609999997</v>
      </c>
      <c r="D684">
        <v>2.9820269E-2</v>
      </c>
    </row>
    <row r="685" spans="1:4">
      <c r="A685">
        <v>4.960114602</v>
      </c>
      <c r="B685">
        <v>59.737304690000002</v>
      </c>
      <c r="C685">
        <v>824.37676999999996</v>
      </c>
      <c r="D685">
        <v>3.0061300999999999E-2</v>
      </c>
    </row>
    <row r="686" spans="1:4">
      <c r="A686">
        <v>5.001962185</v>
      </c>
      <c r="B686">
        <v>60.237304690000002</v>
      </c>
      <c r="C686">
        <v>826.06787110000005</v>
      </c>
      <c r="D686">
        <v>3.0314922000000001E-2</v>
      </c>
    </row>
    <row r="687" spans="1:4">
      <c r="A687">
        <v>5.0433343280000003</v>
      </c>
      <c r="B687">
        <v>60.737304690000002</v>
      </c>
      <c r="C687">
        <v>828.40747069999998</v>
      </c>
      <c r="D687">
        <v>3.0565663E-2</v>
      </c>
    </row>
    <row r="688" spans="1:4">
      <c r="A688">
        <v>5.0864480439999999</v>
      </c>
      <c r="B688">
        <v>61.237304690000002</v>
      </c>
      <c r="C688">
        <v>831.26782230000003</v>
      </c>
      <c r="D688">
        <v>3.0826958000000002E-2</v>
      </c>
    </row>
    <row r="689" spans="1:4">
      <c r="A689">
        <v>5.1288790999999998</v>
      </c>
      <c r="B689">
        <v>61.737304690000002</v>
      </c>
      <c r="C689">
        <v>833.27276610000001</v>
      </c>
      <c r="D689">
        <v>3.1084115999999998E-2</v>
      </c>
    </row>
    <row r="690" spans="1:4">
      <c r="A690">
        <v>5.1719211039999999</v>
      </c>
      <c r="B690">
        <v>62.237304690000002</v>
      </c>
      <c r="C690">
        <v>836.33300780000002</v>
      </c>
      <c r="D690">
        <v>3.1344975999999997E-2</v>
      </c>
    </row>
    <row r="691" spans="1:4">
      <c r="A691">
        <v>5.2140909249999998</v>
      </c>
      <c r="B691">
        <v>62.737304690000002</v>
      </c>
      <c r="C691">
        <v>838.41229250000004</v>
      </c>
      <c r="D691">
        <v>3.1600550999999998E-2</v>
      </c>
    </row>
    <row r="692" spans="1:4">
      <c r="A692">
        <v>5.2544507200000004</v>
      </c>
      <c r="B692">
        <v>63.237304690000002</v>
      </c>
      <c r="C692">
        <v>840.21350099999995</v>
      </c>
      <c r="D692">
        <v>3.1845155999999999E-2</v>
      </c>
    </row>
    <row r="693" spans="1:4">
      <c r="A693">
        <v>5.2973502320000003</v>
      </c>
      <c r="B693">
        <v>63.737304690000002</v>
      </c>
      <c r="C693">
        <v>842.66564940000001</v>
      </c>
      <c r="D693">
        <v>3.2105152999999997E-2</v>
      </c>
    </row>
    <row r="694" spans="1:4">
      <c r="A694">
        <v>5.3368806839999996</v>
      </c>
      <c r="B694">
        <v>64.237304690000002</v>
      </c>
      <c r="C694">
        <v>843.65588379999997</v>
      </c>
      <c r="D694">
        <v>3.2344731000000002E-2</v>
      </c>
    </row>
    <row r="695" spans="1:4">
      <c r="A695">
        <v>5.3778896109999996</v>
      </c>
      <c r="B695">
        <v>64.737304690000002</v>
      </c>
      <c r="C695">
        <v>846.00463869999999</v>
      </c>
      <c r="D695">
        <v>3.2593270000000001E-2</v>
      </c>
    </row>
    <row r="696" spans="1:4">
      <c r="A696">
        <v>5.4222554900000004</v>
      </c>
      <c r="B696">
        <v>65.237304690000002</v>
      </c>
      <c r="C696">
        <v>848.49798580000004</v>
      </c>
      <c r="D696">
        <v>3.2862153999999998E-2</v>
      </c>
    </row>
    <row r="697" spans="1:4">
      <c r="A697">
        <v>5.4606446069999999</v>
      </c>
      <c r="B697">
        <v>65.737304690000002</v>
      </c>
      <c r="C697">
        <v>849.23339840000006</v>
      </c>
      <c r="D697">
        <v>3.3094815999999999E-2</v>
      </c>
    </row>
    <row r="698" spans="1:4">
      <c r="A698">
        <v>5.5056898849999998</v>
      </c>
      <c r="B698">
        <v>66.237304690000002</v>
      </c>
      <c r="C698">
        <v>852.4627686</v>
      </c>
      <c r="D698">
        <v>3.3367817000000001E-2</v>
      </c>
    </row>
    <row r="699" spans="1:4">
      <c r="A699">
        <v>5.5483062749999998</v>
      </c>
      <c r="B699">
        <v>66.737304690000002</v>
      </c>
      <c r="C699">
        <v>854.63903809999999</v>
      </c>
      <c r="D699">
        <v>3.3626099E-2</v>
      </c>
    </row>
    <row r="700" spans="1:4">
      <c r="A700">
        <v>5.5878534909999997</v>
      </c>
      <c r="B700">
        <v>67.237304690000002</v>
      </c>
      <c r="C700">
        <v>856.23999019999997</v>
      </c>
      <c r="D700">
        <v>3.3865778999999999E-2</v>
      </c>
    </row>
    <row r="701" spans="1:4">
      <c r="A701">
        <v>5.6292163210000004</v>
      </c>
      <c r="B701">
        <v>67.737304690000002</v>
      </c>
      <c r="C701">
        <v>857.72326659999999</v>
      </c>
      <c r="D701">
        <v>3.4116463E-2</v>
      </c>
    </row>
    <row r="702" spans="1:4">
      <c r="A702">
        <v>5.6691081260000002</v>
      </c>
      <c r="B702">
        <v>68.237304690000002</v>
      </c>
      <c r="C702">
        <v>858.84381099999996</v>
      </c>
      <c r="D702">
        <v>3.4358231000000003E-2</v>
      </c>
    </row>
    <row r="703" spans="1:4">
      <c r="A703">
        <v>5.7097719979999999</v>
      </c>
      <c r="B703">
        <v>68.737304690000002</v>
      </c>
      <c r="C703">
        <v>860.51922609999997</v>
      </c>
      <c r="D703">
        <v>3.4604678999999999E-2</v>
      </c>
    </row>
    <row r="704" spans="1:4">
      <c r="A704">
        <v>5.7516768569999996</v>
      </c>
      <c r="B704">
        <v>69.237304690000002</v>
      </c>
      <c r="C704">
        <v>862.52014159999999</v>
      </c>
      <c r="D704">
        <v>3.4858647999999999E-2</v>
      </c>
    </row>
    <row r="705" spans="1:4">
      <c r="A705">
        <v>5.7932874190000003</v>
      </c>
      <c r="B705">
        <v>69.737304690000002</v>
      </c>
      <c r="C705">
        <v>864.22650150000004</v>
      </c>
      <c r="D705">
        <v>3.5110833000000001E-2</v>
      </c>
    </row>
    <row r="706" spans="1:4">
      <c r="A706">
        <v>5.8356430379999997</v>
      </c>
      <c r="B706">
        <v>70.237304690000002</v>
      </c>
      <c r="C706">
        <v>866.41485599999999</v>
      </c>
      <c r="D706">
        <v>3.5367533999999999E-2</v>
      </c>
    </row>
    <row r="707" spans="1:4">
      <c r="A707">
        <v>5.8761923569999999</v>
      </c>
      <c r="B707">
        <v>70.737304690000002</v>
      </c>
      <c r="C707">
        <v>867.85223389999999</v>
      </c>
      <c r="D707">
        <v>3.5613287E-2</v>
      </c>
    </row>
    <row r="708" spans="1:4">
      <c r="A708">
        <v>5.9176632199999997</v>
      </c>
      <c r="B708">
        <v>71.237304690000002</v>
      </c>
      <c r="C708">
        <v>869.3731689</v>
      </c>
      <c r="D708">
        <v>3.5864625999999997E-2</v>
      </c>
    </row>
    <row r="709" spans="1:4">
      <c r="A709">
        <v>5.9585506099999996</v>
      </c>
      <c r="B709">
        <v>71.737304690000002</v>
      </c>
      <c r="C709">
        <v>871.1640625</v>
      </c>
      <c r="D709">
        <v>3.6112428000000002E-2</v>
      </c>
    </row>
    <row r="710" spans="1:4">
      <c r="A710">
        <v>5.9998473150000002</v>
      </c>
      <c r="B710">
        <v>72.237304690000002</v>
      </c>
      <c r="C710">
        <v>872.75030519999996</v>
      </c>
      <c r="D710">
        <v>3.6362710999999999E-2</v>
      </c>
    </row>
    <row r="711" spans="1:4">
      <c r="A711">
        <v>6.0418834910000001</v>
      </c>
      <c r="B711">
        <v>72.737304690000002</v>
      </c>
      <c r="C711">
        <v>875.06347659999994</v>
      </c>
      <c r="D711">
        <v>3.6617476000000003E-2</v>
      </c>
    </row>
    <row r="712" spans="1:4">
      <c r="A712">
        <v>6.0838796200000003</v>
      </c>
      <c r="B712">
        <v>73.237304690000002</v>
      </c>
      <c r="C712">
        <v>876.77545169999996</v>
      </c>
      <c r="D712">
        <v>3.6871998000000003E-2</v>
      </c>
    </row>
    <row r="713" spans="1:4">
      <c r="A713">
        <v>6.126993336</v>
      </c>
      <c r="B713">
        <v>73.737304690000002</v>
      </c>
      <c r="C713">
        <v>879.26690670000005</v>
      </c>
      <c r="D713">
        <v>3.7133292999999998E-2</v>
      </c>
    </row>
    <row r="714" spans="1:4">
      <c r="A714">
        <v>6.1661000359999996</v>
      </c>
      <c r="B714">
        <v>74.237304690000002</v>
      </c>
      <c r="C714">
        <v>879.78289789999997</v>
      </c>
      <c r="D714">
        <v>3.7370303000000001E-2</v>
      </c>
    </row>
    <row r="715" spans="1:4">
      <c r="A715">
        <v>6.2077669430000002</v>
      </c>
      <c r="B715">
        <v>74.737304690000002</v>
      </c>
      <c r="C715">
        <v>881.69470209999997</v>
      </c>
      <c r="D715">
        <v>3.7622830000000003E-2</v>
      </c>
    </row>
    <row r="716" spans="1:4">
      <c r="A716">
        <v>6.2493681910000003</v>
      </c>
      <c r="B716">
        <v>75.237304690000002</v>
      </c>
      <c r="C716">
        <v>883.8630981</v>
      </c>
      <c r="D716">
        <v>3.7874959E-2</v>
      </c>
    </row>
    <row r="717" spans="1:4">
      <c r="A717">
        <v>6.2915305610000001</v>
      </c>
      <c r="B717">
        <v>75.737304690000002</v>
      </c>
      <c r="C717">
        <v>885.80322269999999</v>
      </c>
      <c r="D717">
        <v>3.8130487999999997E-2</v>
      </c>
    </row>
    <row r="718" spans="1:4">
      <c r="A718">
        <v>6.3339974730000002</v>
      </c>
      <c r="B718">
        <v>76.237304690000002</v>
      </c>
      <c r="C718">
        <v>887.40716550000002</v>
      </c>
      <c r="D718">
        <v>3.8387863000000001E-2</v>
      </c>
    </row>
    <row r="719" spans="1:4">
      <c r="A719">
        <v>6.3744969669999998</v>
      </c>
      <c r="B719">
        <v>76.737304690000002</v>
      </c>
      <c r="C719">
        <v>889.02850339999998</v>
      </c>
      <c r="D719">
        <v>3.8633315000000001E-2</v>
      </c>
    </row>
    <row r="720" spans="1:4">
      <c r="A720">
        <v>6.4172940330000001</v>
      </c>
      <c r="B720">
        <v>77.237304690000002</v>
      </c>
      <c r="C720">
        <v>890.86358640000003</v>
      </c>
      <c r="D720">
        <v>3.8892691E-2</v>
      </c>
    </row>
    <row r="721" spans="1:4">
      <c r="A721">
        <v>6.4595355650000004</v>
      </c>
      <c r="B721">
        <v>77.737304690000002</v>
      </c>
      <c r="C721">
        <v>892.32537839999998</v>
      </c>
      <c r="D721">
        <v>3.9148700000000002E-2</v>
      </c>
    </row>
    <row r="722" spans="1:4">
      <c r="A722">
        <v>6.5025165679999999</v>
      </c>
      <c r="B722">
        <v>78.237304690000002</v>
      </c>
      <c r="C722">
        <v>894.26867679999998</v>
      </c>
      <c r="D722">
        <v>3.9409191000000003E-2</v>
      </c>
    </row>
    <row r="723" spans="1:4">
      <c r="A723">
        <v>6.5436582080000001</v>
      </c>
      <c r="B723">
        <v>78.737304690000002</v>
      </c>
      <c r="C723">
        <v>894.77905269999997</v>
      </c>
      <c r="D723">
        <v>3.9658535000000002E-2</v>
      </c>
    </row>
    <row r="724" spans="1:4">
      <c r="A724">
        <v>6.5860012550000002</v>
      </c>
      <c r="B724">
        <v>79.237304690000002</v>
      </c>
      <c r="C724">
        <v>896.52813719999995</v>
      </c>
      <c r="D724">
        <v>3.9915158999999999E-2</v>
      </c>
    </row>
    <row r="725" spans="1:4">
      <c r="A725">
        <v>6.6268998200000002</v>
      </c>
      <c r="B725">
        <v>79.737304690000002</v>
      </c>
      <c r="C725">
        <v>898.04724120000003</v>
      </c>
      <c r="D725">
        <v>4.0163029000000003E-2</v>
      </c>
    </row>
    <row r="726" spans="1:4">
      <c r="A726">
        <v>6.6697043369999998</v>
      </c>
      <c r="B726">
        <v>80.237304690000002</v>
      </c>
      <c r="C726">
        <v>899.79156490000003</v>
      </c>
      <c r="D726">
        <v>4.0422450999999998E-2</v>
      </c>
    </row>
    <row r="727" spans="1:4">
      <c r="A727">
        <v>6.711056922</v>
      </c>
      <c r="B727">
        <v>80.737304690000002</v>
      </c>
      <c r="C727">
        <v>900.73345949999998</v>
      </c>
      <c r="D727">
        <v>4.0673071999999998E-2</v>
      </c>
    </row>
    <row r="728" spans="1:4">
      <c r="A728">
        <v>6.750965957</v>
      </c>
      <c r="B728">
        <v>81.237304690000002</v>
      </c>
      <c r="C728">
        <v>902.09832759999995</v>
      </c>
      <c r="D728">
        <v>4.0914945000000001E-2</v>
      </c>
    </row>
    <row r="729" spans="1:4">
      <c r="A729">
        <v>6.7939497529999997</v>
      </c>
      <c r="B729">
        <v>81.737304690000002</v>
      </c>
      <c r="C729">
        <v>903.87304689999996</v>
      </c>
      <c r="D729">
        <v>4.1175453000000001E-2</v>
      </c>
    </row>
    <row r="730" spans="1:4">
      <c r="A730">
        <v>6.8374960680000001</v>
      </c>
      <c r="B730">
        <v>82.237304690000002</v>
      </c>
      <c r="C730">
        <v>906.36431879999998</v>
      </c>
      <c r="D730">
        <v>4.1439370000000003E-2</v>
      </c>
    </row>
    <row r="731" spans="1:4">
      <c r="A731">
        <v>6.877453998</v>
      </c>
      <c r="B731">
        <v>82.737304690000002</v>
      </c>
      <c r="C731">
        <v>906.96185300000002</v>
      </c>
      <c r="D731">
        <v>4.1681538999999997E-2</v>
      </c>
    </row>
    <row r="732" spans="1:4">
      <c r="A732">
        <v>6.919745356</v>
      </c>
      <c r="B732">
        <v>83.237304690000002</v>
      </c>
      <c r="C732">
        <v>908.32757570000001</v>
      </c>
      <c r="D732">
        <v>4.1937850999999998E-2</v>
      </c>
    </row>
    <row r="733" spans="1:4">
      <c r="A733">
        <v>6.9609507920000002</v>
      </c>
      <c r="B733">
        <v>83.737304690000002</v>
      </c>
      <c r="C733">
        <v>909.75579830000004</v>
      </c>
      <c r="D733">
        <v>4.2187581000000002E-2</v>
      </c>
    </row>
    <row r="734" spans="1:4">
      <c r="A734">
        <v>7.0027238690000004</v>
      </c>
      <c r="B734">
        <v>84.237304690000002</v>
      </c>
      <c r="C734">
        <v>911.04064940000001</v>
      </c>
      <c r="D734">
        <v>4.2440750999999999E-2</v>
      </c>
    </row>
    <row r="735" spans="1:4">
      <c r="A735">
        <v>7.0430445480000001</v>
      </c>
      <c r="B735">
        <v>84.737304690000002</v>
      </c>
      <c r="C735">
        <v>912.12738039999999</v>
      </c>
      <c r="D735">
        <v>4.2685118000000001E-2</v>
      </c>
    </row>
    <row r="736" spans="1:4">
      <c r="A736">
        <v>7.0867002939999999</v>
      </c>
      <c r="B736">
        <v>85.237304690000002</v>
      </c>
      <c r="C736">
        <v>913.84252930000002</v>
      </c>
      <c r="D736">
        <v>4.2949699000000001E-2</v>
      </c>
    </row>
    <row r="737" spans="1:4">
      <c r="A737">
        <v>7.1280025880000002</v>
      </c>
      <c r="B737">
        <v>85.737304690000002</v>
      </c>
      <c r="C737">
        <v>915.05627440000001</v>
      </c>
      <c r="D737">
        <v>4.3200016000000001E-2</v>
      </c>
    </row>
    <row r="738" spans="1:4">
      <c r="A738">
        <v>7.1693607610000001</v>
      </c>
      <c r="B738">
        <v>86.237304690000002</v>
      </c>
      <c r="C738">
        <v>916.2305298</v>
      </c>
      <c r="D738">
        <v>4.3450671000000003E-2</v>
      </c>
    </row>
    <row r="739" spans="1:4">
      <c r="A739">
        <v>7.2129392069999998</v>
      </c>
      <c r="B739">
        <v>86.737304690000002</v>
      </c>
      <c r="C739">
        <v>918.01666260000002</v>
      </c>
      <c r="D739">
        <v>4.3714783E-2</v>
      </c>
    </row>
    <row r="740" spans="1:4">
      <c r="A740">
        <v>7.2511248290000001</v>
      </c>
      <c r="B740">
        <v>87.237304690000002</v>
      </c>
      <c r="C740">
        <v>918.42016599999999</v>
      </c>
      <c r="D740">
        <v>4.3946210999999999E-2</v>
      </c>
    </row>
    <row r="741" spans="1:4">
      <c r="A741">
        <v>7.2919554079999997</v>
      </c>
      <c r="B741">
        <v>87.737304690000002</v>
      </c>
      <c r="C741">
        <v>919.48736570000005</v>
      </c>
      <c r="D741">
        <v>4.4193668999999998E-2</v>
      </c>
    </row>
    <row r="742" spans="1:4">
      <c r="A742">
        <v>7.3307990099999998</v>
      </c>
      <c r="B742">
        <v>88.237304690000002</v>
      </c>
      <c r="C742">
        <v>919.84698490000005</v>
      </c>
      <c r="D742">
        <v>4.4429085E-2</v>
      </c>
    </row>
    <row r="743" spans="1:4">
      <c r="A743">
        <v>7.3723657989999998</v>
      </c>
      <c r="B743">
        <v>88.737304690000002</v>
      </c>
      <c r="C743">
        <v>921.25457759999995</v>
      </c>
      <c r="D743">
        <v>4.4681005000000003E-2</v>
      </c>
    </row>
    <row r="744" spans="1:4">
      <c r="A744">
        <v>7.4152811429999996</v>
      </c>
      <c r="B744">
        <v>89.237304690000002</v>
      </c>
      <c r="C744">
        <v>923.38623050000001</v>
      </c>
      <c r="D744">
        <v>4.4941097999999999E-2</v>
      </c>
    </row>
    <row r="745" spans="1:4">
      <c r="A745">
        <v>7.4558584019999996</v>
      </c>
      <c r="B745">
        <v>89.737304690000002</v>
      </c>
      <c r="C745">
        <v>924.49804689999996</v>
      </c>
      <c r="D745">
        <v>4.5187021000000001E-2</v>
      </c>
    </row>
    <row r="746" spans="1:4">
      <c r="A746">
        <v>7.4959853660000002</v>
      </c>
      <c r="B746">
        <v>90.237304690000002</v>
      </c>
      <c r="C746">
        <v>924.80700679999995</v>
      </c>
      <c r="D746">
        <v>4.5430213999999997E-2</v>
      </c>
    </row>
    <row r="747" spans="1:4">
      <c r="A747">
        <v>7.537987083</v>
      </c>
      <c r="B747">
        <v>90.737304690000002</v>
      </c>
      <c r="C747">
        <v>926.39807129999997</v>
      </c>
      <c r="D747">
        <v>4.568477E-2</v>
      </c>
    </row>
    <row r="748" spans="1:4">
      <c r="A748">
        <v>7.580189034</v>
      </c>
      <c r="B748">
        <v>91.237304690000002</v>
      </c>
      <c r="C748">
        <v>927.98559569999998</v>
      </c>
      <c r="D748">
        <v>4.5940540000000002E-2</v>
      </c>
    </row>
    <row r="749" spans="1:4">
      <c r="A749">
        <v>7.6227788810000003</v>
      </c>
      <c r="B749">
        <v>91.737304690000002</v>
      </c>
      <c r="C749">
        <v>929.63104250000004</v>
      </c>
      <c r="D749">
        <v>4.6198660000000003E-2</v>
      </c>
    </row>
    <row r="750" spans="1:4">
      <c r="A750">
        <v>7.665143348</v>
      </c>
      <c r="B750">
        <v>92.237304690000002</v>
      </c>
      <c r="C750">
        <v>931.01733400000001</v>
      </c>
      <c r="D750">
        <v>4.6455414E-2</v>
      </c>
    </row>
    <row r="751" spans="1:4">
      <c r="A751">
        <v>7.7043380590000003</v>
      </c>
      <c r="B751">
        <v>92.737304690000002</v>
      </c>
      <c r="C751">
        <v>931.30596920000005</v>
      </c>
      <c r="D751">
        <v>4.6692958E-2</v>
      </c>
    </row>
    <row r="752" spans="1:4">
      <c r="A752">
        <v>7.7460585159999997</v>
      </c>
      <c r="B752">
        <v>93.237304690000002</v>
      </c>
      <c r="C752">
        <v>932.53790279999998</v>
      </c>
      <c r="D752">
        <v>4.6945808999999998E-2</v>
      </c>
    </row>
    <row r="753" spans="1:4">
      <c r="A753">
        <v>7.7915759759999998</v>
      </c>
      <c r="B753">
        <v>93.737304690000002</v>
      </c>
      <c r="C753">
        <v>934.43585210000003</v>
      </c>
      <c r="D753">
        <v>4.7221672999999999E-2</v>
      </c>
    </row>
    <row r="754" spans="1:4">
      <c r="A754">
        <v>7.8309327360000003</v>
      </c>
      <c r="B754">
        <v>94.237304690000002</v>
      </c>
      <c r="C754">
        <v>934.75579830000004</v>
      </c>
      <c r="D754">
        <v>4.7460198000000002E-2</v>
      </c>
    </row>
    <row r="755" spans="1:4">
      <c r="A755">
        <v>7.874464616</v>
      </c>
      <c r="B755">
        <v>94.737304690000002</v>
      </c>
      <c r="C755">
        <v>936.3533936</v>
      </c>
      <c r="D755">
        <v>4.7724028000000002E-2</v>
      </c>
    </row>
    <row r="756" spans="1:4">
      <c r="A756">
        <v>7.9166200010000001</v>
      </c>
      <c r="B756">
        <v>95.237304690000002</v>
      </c>
      <c r="C756">
        <v>937.74884029999998</v>
      </c>
      <c r="D756">
        <v>4.7979515E-2</v>
      </c>
    </row>
    <row r="757" spans="1:4">
      <c r="A757">
        <v>7.9586235810000003</v>
      </c>
      <c r="B757">
        <v>95.737304690000002</v>
      </c>
      <c r="C757">
        <v>938.41259769999999</v>
      </c>
      <c r="D757">
        <v>4.8234081999999998E-2</v>
      </c>
    </row>
    <row r="758" spans="1:4">
      <c r="A758">
        <v>7.9995878039999999</v>
      </c>
      <c r="B758">
        <v>96.237304690000002</v>
      </c>
      <c r="C758">
        <v>939.00756839999997</v>
      </c>
      <c r="D758">
        <v>4.848235E-2</v>
      </c>
    </row>
    <row r="759" spans="1:4">
      <c r="A759">
        <v>8.0400733280000001</v>
      </c>
      <c r="B759">
        <v>96.737304690000002</v>
      </c>
      <c r="C759">
        <v>939.81945800000005</v>
      </c>
      <c r="D759">
        <v>4.8727716999999997E-2</v>
      </c>
    </row>
    <row r="760" spans="1:4">
      <c r="A760">
        <v>8.0815395339999991</v>
      </c>
      <c r="B760">
        <v>97.237304690000002</v>
      </c>
      <c r="C760">
        <v>940.80847170000004</v>
      </c>
      <c r="D760">
        <v>4.8979027000000001E-2</v>
      </c>
    </row>
    <row r="761" spans="1:4">
      <c r="A761">
        <v>8.1240460280000004</v>
      </c>
      <c r="B761">
        <v>97.737304690000002</v>
      </c>
      <c r="C761">
        <v>941.94836429999998</v>
      </c>
      <c r="D761">
        <v>4.9236642999999997E-2</v>
      </c>
    </row>
    <row r="762" spans="1:4">
      <c r="A762">
        <v>8.1659853459999994</v>
      </c>
      <c r="B762">
        <v>98.237304690000002</v>
      </c>
      <c r="C762">
        <v>943.48815920000004</v>
      </c>
      <c r="D762">
        <v>4.9490819999999998E-2</v>
      </c>
    </row>
    <row r="763" spans="1:4">
      <c r="A763">
        <v>8.2080867140000002</v>
      </c>
      <c r="B763">
        <v>98.737304690000002</v>
      </c>
      <c r="C763">
        <v>944.71417240000005</v>
      </c>
      <c r="D763">
        <v>4.9745980000000002E-2</v>
      </c>
    </row>
    <row r="764" spans="1:4">
      <c r="A764">
        <v>8.2484660670000007</v>
      </c>
      <c r="B764">
        <v>99.237304690000002</v>
      </c>
      <c r="C764">
        <v>945.82550049999998</v>
      </c>
      <c r="D764">
        <v>4.9990702999999997E-2</v>
      </c>
    </row>
    <row r="765" spans="1:4">
      <c r="A765">
        <v>8.2927094770000007</v>
      </c>
      <c r="B765">
        <v>99.737304690000002</v>
      </c>
      <c r="C765">
        <v>947.47351070000002</v>
      </c>
      <c r="D765">
        <v>5.0258845000000003E-2</v>
      </c>
    </row>
    <row r="766" spans="1:4">
      <c r="A766">
        <v>8.3335125819999991</v>
      </c>
      <c r="B766">
        <v>100.2373047</v>
      </c>
      <c r="C766">
        <v>948.35888669999997</v>
      </c>
      <c r="D766">
        <v>5.0506137E-2</v>
      </c>
    </row>
    <row r="767" spans="1:4">
      <c r="A767">
        <v>8.3735259249999991</v>
      </c>
      <c r="B767">
        <v>100.7373047</v>
      </c>
      <c r="C767">
        <v>948.80029300000001</v>
      </c>
      <c r="D767">
        <v>5.0748641999999997E-2</v>
      </c>
    </row>
    <row r="768" spans="1:4">
      <c r="A768">
        <v>8.4152519699999999</v>
      </c>
      <c r="B768">
        <v>101.2373047</v>
      </c>
      <c r="C768">
        <v>949.73968509999997</v>
      </c>
      <c r="D768">
        <v>5.1001526999999998E-2</v>
      </c>
    </row>
    <row r="769" spans="1:4">
      <c r="A769">
        <v>8.4596788509999996</v>
      </c>
      <c r="B769">
        <v>101.7373047</v>
      </c>
      <c r="C769">
        <v>951.57843019999996</v>
      </c>
      <c r="D769">
        <v>5.1270781000000001E-2</v>
      </c>
    </row>
    <row r="770" spans="1:4">
      <c r="A770">
        <v>8.4989368919999997</v>
      </c>
      <c r="B770">
        <v>102.2373047</v>
      </c>
      <c r="C770">
        <v>951.69854740000005</v>
      </c>
      <c r="D770">
        <v>5.1508708E-2</v>
      </c>
    </row>
    <row r="771" spans="1:4">
      <c r="A771">
        <v>8.5418848319999992</v>
      </c>
      <c r="B771">
        <v>102.7373047</v>
      </c>
      <c r="C771">
        <v>952.52587889999995</v>
      </c>
      <c r="D771">
        <v>5.1768999000000003E-2</v>
      </c>
    </row>
    <row r="772" spans="1:4">
      <c r="A772">
        <v>8.5836304349999999</v>
      </c>
      <c r="B772">
        <v>103.2373047</v>
      </c>
      <c r="C772">
        <v>953.9747314</v>
      </c>
      <c r="D772">
        <v>5.2022002999999997E-2</v>
      </c>
    </row>
    <row r="773" spans="1:4">
      <c r="A773">
        <v>8.6239567029999993</v>
      </c>
      <c r="B773">
        <v>103.7373047</v>
      </c>
      <c r="C773">
        <v>953.83697510000002</v>
      </c>
      <c r="D773">
        <v>5.2266404000000002E-2</v>
      </c>
    </row>
    <row r="774" spans="1:4">
      <c r="A774">
        <v>8.6654210460000005</v>
      </c>
      <c r="B774">
        <v>104.2373047</v>
      </c>
      <c r="C774">
        <v>954.46002199999998</v>
      </c>
      <c r="D774">
        <v>5.2517702999999999E-2</v>
      </c>
    </row>
    <row r="775" spans="1:4">
      <c r="A775">
        <v>8.7068332359999996</v>
      </c>
      <c r="B775">
        <v>104.7373047</v>
      </c>
      <c r="C775">
        <v>955.38195800000005</v>
      </c>
      <c r="D775">
        <v>5.2768686000000002E-2</v>
      </c>
    </row>
    <row r="776" spans="1:4">
      <c r="A776">
        <v>8.7490044529999995</v>
      </c>
      <c r="B776">
        <v>105.2373047</v>
      </c>
      <c r="C776">
        <v>956.54327390000003</v>
      </c>
      <c r="D776">
        <v>5.3024268999999999E-2</v>
      </c>
    </row>
    <row r="777" spans="1:4">
      <c r="A777">
        <v>8.7915677579999993</v>
      </c>
      <c r="B777">
        <v>105.7373047</v>
      </c>
      <c r="C777">
        <v>958.13006589999998</v>
      </c>
      <c r="D777">
        <v>5.3282229E-2</v>
      </c>
    </row>
    <row r="778" spans="1:4">
      <c r="A778">
        <v>8.8346526030000003</v>
      </c>
      <c r="B778">
        <v>106.2373047</v>
      </c>
      <c r="C778">
        <v>959.18060300000002</v>
      </c>
      <c r="D778">
        <v>5.3543348999999997E-2</v>
      </c>
    </row>
    <row r="779" spans="1:4">
      <c r="A779">
        <v>8.8755469770000008</v>
      </c>
      <c r="B779">
        <v>106.7373047</v>
      </c>
      <c r="C779">
        <v>960.02587889999995</v>
      </c>
      <c r="D779">
        <v>5.3791194000000001E-2</v>
      </c>
    </row>
    <row r="780" spans="1:4">
      <c r="A780">
        <v>8.9172832670000002</v>
      </c>
      <c r="B780">
        <v>107.2373047</v>
      </c>
      <c r="C780">
        <v>960.8771362</v>
      </c>
      <c r="D780">
        <v>5.4044140999999997E-2</v>
      </c>
    </row>
    <row r="781" spans="1:4">
      <c r="A781">
        <v>8.9603252710000003</v>
      </c>
      <c r="B781">
        <v>107.7373047</v>
      </c>
      <c r="C781">
        <v>962.15930179999998</v>
      </c>
      <c r="D781">
        <v>5.4305001999999998E-2</v>
      </c>
    </row>
    <row r="782" spans="1:4">
      <c r="A782">
        <v>8.9988978579999994</v>
      </c>
      <c r="B782">
        <v>108.2373047</v>
      </c>
      <c r="C782">
        <v>962.44793700000002</v>
      </c>
      <c r="D782">
        <v>5.4538774999999998E-2</v>
      </c>
    </row>
    <row r="783" spans="1:4">
      <c r="A783">
        <v>9.0403584759999998</v>
      </c>
      <c r="B783">
        <v>108.7373047</v>
      </c>
      <c r="C783">
        <v>963.09295650000001</v>
      </c>
      <c r="D783">
        <v>5.4790050999999999E-2</v>
      </c>
    </row>
    <row r="784" spans="1:4">
      <c r="A784">
        <v>9.0828053650000005</v>
      </c>
      <c r="B784">
        <v>109.2373047</v>
      </c>
      <c r="C784">
        <v>964.02722170000004</v>
      </c>
      <c r="D784">
        <v>5.5047304999999998E-2</v>
      </c>
    </row>
    <row r="785" spans="1:4">
      <c r="A785">
        <v>9.124416858</v>
      </c>
      <c r="B785">
        <v>109.7373047</v>
      </c>
      <c r="C785">
        <v>965.1268311</v>
      </c>
      <c r="D785">
        <v>5.5299495999999997E-2</v>
      </c>
    </row>
    <row r="786" spans="1:4">
      <c r="A786">
        <v>9.1649275269999997</v>
      </c>
      <c r="B786">
        <v>110.2373047</v>
      </c>
      <c r="C786">
        <v>965.50671390000002</v>
      </c>
      <c r="D786">
        <v>5.5545015000000003E-2</v>
      </c>
    </row>
    <row r="787" spans="1:4">
      <c r="A787">
        <v>9.2084109779999999</v>
      </c>
      <c r="B787">
        <v>110.7373047</v>
      </c>
      <c r="C787">
        <v>966.87341309999999</v>
      </c>
      <c r="D787">
        <v>5.5808550999999998E-2</v>
      </c>
    </row>
    <row r="788" spans="1:4">
      <c r="A788">
        <v>9.249160066</v>
      </c>
      <c r="B788">
        <v>111.2373047</v>
      </c>
      <c r="C788">
        <v>967.08746340000005</v>
      </c>
      <c r="D788">
        <v>5.6055516E-2</v>
      </c>
    </row>
    <row r="789" spans="1:4">
      <c r="A789">
        <v>9.2895328999999993</v>
      </c>
      <c r="B789">
        <v>111.7373047</v>
      </c>
      <c r="C789">
        <v>967.64343259999998</v>
      </c>
      <c r="D789">
        <v>5.6300199000000002E-2</v>
      </c>
    </row>
    <row r="790" spans="1:4">
      <c r="A790">
        <v>9.3302931640000004</v>
      </c>
      <c r="B790">
        <v>112.2373047</v>
      </c>
      <c r="C790">
        <v>968.4492798</v>
      </c>
      <c r="D790">
        <v>5.6547231000000003E-2</v>
      </c>
    </row>
    <row r="791" spans="1:4">
      <c r="A791">
        <v>9.3719204890000007</v>
      </c>
      <c r="B791">
        <v>112.7373047</v>
      </c>
      <c r="C791">
        <v>969.18011469999999</v>
      </c>
      <c r="D791">
        <v>5.6799518E-2</v>
      </c>
    </row>
    <row r="792" spans="1:4">
      <c r="A792">
        <v>9.4148525969999994</v>
      </c>
      <c r="B792">
        <v>113.2373047</v>
      </c>
      <c r="C792">
        <v>971.23742679999998</v>
      </c>
      <c r="D792">
        <v>5.7059712999999998E-2</v>
      </c>
    </row>
    <row r="793" spans="1:4">
      <c r="A793">
        <v>9.4580519939999999</v>
      </c>
      <c r="B793">
        <v>113.7373047</v>
      </c>
      <c r="C793">
        <v>972.15991210000004</v>
      </c>
      <c r="D793">
        <v>5.7321526999999997E-2</v>
      </c>
    </row>
    <row r="794" spans="1:4">
      <c r="A794">
        <v>9.4976704569999999</v>
      </c>
      <c r="B794">
        <v>114.2373047</v>
      </c>
      <c r="C794">
        <v>971.82751459999997</v>
      </c>
      <c r="D794">
        <v>5.7561638999999998E-2</v>
      </c>
    </row>
    <row r="795" spans="1:4">
      <c r="A795">
        <v>9.540786035</v>
      </c>
      <c r="B795">
        <v>114.7373047</v>
      </c>
      <c r="C795">
        <v>972.9806519</v>
      </c>
      <c r="D795">
        <v>5.7822946E-2</v>
      </c>
    </row>
    <row r="796" spans="1:4">
      <c r="A796">
        <v>9.5832273360000002</v>
      </c>
      <c r="B796">
        <v>115.2373047</v>
      </c>
      <c r="C796">
        <v>974.45428470000002</v>
      </c>
      <c r="D796">
        <v>5.8080166000000003E-2</v>
      </c>
    </row>
    <row r="797" spans="1:4">
      <c r="A797">
        <v>9.6237538380000007</v>
      </c>
      <c r="B797">
        <v>115.7373047</v>
      </c>
      <c r="C797">
        <v>974.77661130000001</v>
      </c>
      <c r="D797">
        <v>5.8325781E-2</v>
      </c>
    </row>
    <row r="798" spans="1:4">
      <c r="A798">
        <v>9.6626831220000007</v>
      </c>
      <c r="B798">
        <v>116.2373047</v>
      </c>
      <c r="C798">
        <v>974.68304439999997</v>
      </c>
      <c r="D798">
        <v>5.8561716E-2</v>
      </c>
    </row>
    <row r="799" spans="1:4">
      <c r="A799">
        <v>9.7059467809999997</v>
      </c>
      <c r="B799">
        <v>116.7373047</v>
      </c>
      <c r="C799">
        <v>975.64617920000001</v>
      </c>
      <c r="D799">
        <v>5.8823920000000002E-2</v>
      </c>
    </row>
    <row r="800" spans="1:4">
      <c r="A800">
        <v>9.7473561760000003</v>
      </c>
      <c r="B800">
        <v>117.2373047</v>
      </c>
      <c r="C800">
        <v>976.7890625</v>
      </c>
      <c r="D800">
        <v>5.9074886E-2</v>
      </c>
    </row>
    <row r="801" spans="1:4">
      <c r="A801">
        <v>9.7899967799999992</v>
      </c>
      <c r="B801">
        <v>117.7373047</v>
      </c>
      <c r="C801">
        <v>978.15765380000005</v>
      </c>
      <c r="D801">
        <v>5.9333313999999998E-2</v>
      </c>
    </row>
    <row r="802" spans="1:4">
      <c r="A802">
        <v>9.8306573929999992</v>
      </c>
      <c r="B802">
        <v>118.2373047</v>
      </c>
      <c r="C802">
        <v>978.34478760000002</v>
      </c>
      <c r="D802">
        <v>5.9579741999999998E-2</v>
      </c>
    </row>
    <row r="803" spans="1:4">
      <c r="A803">
        <v>9.8699200900000008</v>
      </c>
      <c r="B803">
        <v>118.7373047</v>
      </c>
      <c r="C803">
        <v>978.31909180000002</v>
      </c>
      <c r="D803">
        <v>5.9817698000000002E-2</v>
      </c>
    </row>
    <row r="804" spans="1:4">
      <c r="A804">
        <v>9.9125411359999998</v>
      </c>
      <c r="B804">
        <v>119.2373047</v>
      </c>
      <c r="C804">
        <v>979.34551999999996</v>
      </c>
      <c r="D804">
        <v>6.0076007000000001E-2</v>
      </c>
    </row>
    <row r="805" spans="1:4">
      <c r="A805">
        <v>9.9558569489999993</v>
      </c>
      <c r="B805">
        <v>119.7373047</v>
      </c>
      <c r="C805">
        <v>980.57366939999997</v>
      </c>
      <c r="D805">
        <v>6.0338527000000003E-2</v>
      </c>
    </row>
    <row r="806" spans="1:4">
      <c r="A806">
        <v>9.9959438669999994</v>
      </c>
      <c r="B806">
        <v>120.2373047</v>
      </c>
      <c r="C806">
        <v>980.64935300000002</v>
      </c>
      <c r="D806">
        <v>6.0581478000000001E-2</v>
      </c>
    </row>
    <row r="807" spans="1:4">
      <c r="A807">
        <v>10.039313699999999</v>
      </c>
      <c r="B807">
        <v>120.7373047</v>
      </c>
      <c r="C807">
        <v>981.87249759999997</v>
      </c>
      <c r="D807">
        <v>6.0844324999999998E-2</v>
      </c>
    </row>
    <row r="808" spans="1:4">
      <c r="A808">
        <v>10.080421339999999</v>
      </c>
      <c r="B808">
        <v>121.2373047</v>
      </c>
      <c r="C808">
        <v>982.53778079999995</v>
      </c>
      <c r="D808">
        <v>6.1093463000000001E-2</v>
      </c>
    </row>
    <row r="809" spans="1:4">
      <c r="A809">
        <v>10.120497090000001</v>
      </c>
      <c r="B809">
        <v>121.7373047</v>
      </c>
      <c r="C809">
        <v>982.20538329999999</v>
      </c>
      <c r="D809">
        <v>6.1336346E-2</v>
      </c>
    </row>
    <row r="810" spans="1:4">
      <c r="A810">
        <v>10.16183011</v>
      </c>
      <c r="B810">
        <v>122.2373047</v>
      </c>
      <c r="C810">
        <v>983.22674559999996</v>
      </c>
      <c r="D810">
        <v>6.1586848999999999E-2</v>
      </c>
    </row>
    <row r="811" spans="1:4">
      <c r="A811">
        <v>10.20268351</v>
      </c>
      <c r="B811">
        <v>122.7373047</v>
      </c>
      <c r="C811">
        <v>983.16546630000005</v>
      </c>
      <c r="D811">
        <v>6.1834446000000001E-2</v>
      </c>
    </row>
    <row r="812" spans="1:4">
      <c r="A812">
        <v>10.246271269999999</v>
      </c>
      <c r="B812">
        <v>123.2373047</v>
      </c>
      <c r="C812">
        <v>985.01025389999995</v>
      </c>
      <c r="D812">
        <v>6.2098614000000003E-2</v>
      </c>
    </row>
    <row r="813" spans="1:4">
      <c r="A813">
        <v>10.28761081</v>
      </c>
      <c r="B813">
        <v>123.7373047</v>
      </c>
      <c r="C813">
        <v>984.57379149999997</v>
      </c>
      <c r="D813">
        <v>6.2349156000000003E-2</v>
      </c>
    </row>
    <row r="814" spans="1:4">
      <c r="A814">
        <v>10.330483320000001</v>
      </c>
      <c r="B814">
        <v>124.2373047</v>
      </c>
      <c r="C814">
        <v>986.07910159999994</v>
      </c>
      <c r="D814">
        <v>6.2608990000000003E-2</v>
      </c>
    </row>
    <row r="815" spans="1:4">
      <c r="A815">
        <v>10.372127409999999</v>
      </c>
      <c r="B815">
        <v>124.7373047</v>
      </c>
      <c r="C815">
        <v>986.60314940000001</v>
      </c>
      <c r="D815">
        <v>6.2861377999999996E-2</v>
      </c>
    </row>
    <row r="816" spans="1:4">
      <c r="A816">
        <v>10.41490398</v>
      </c>
      <c r="B816">
        <v>125.2373047</v>
      </c>
      <c r="C816">
        <v>987.36035159999994</v>
      </c>
      <c r="D816">
        <v>6.3120629999999997E-2</v>
      </c>
    </row>
    <row r="817" spans="1:4">
      <c r="A817">
        <v>10.45651361</v>
      </c>
      <c r="B817">
        <v>125.7373047</v>
      </c>
      <c r="C817">
        <v>988.00262450000002</v>
      </c>
      <c r="D817">
        <v>6.3372810000000002E-2</v>
      </c>
    </row>
    <row r="818" spans="1:4">
      <c r="A818">
        <v>10.499825700000001</v>
      </c>
      <c r="B818">
        <v>126.2373047</v>
      </c>
      <c r="C818">
        <v>989.33837889999995</v>
      </c>
      <c r="D818">
        <v>6.3635307000000002E-2</v>
      </c>
    </row>
    <row r="819" spans="1:4">
      <c r="A819">
        <v>10.54021064</v>
      </c>
      <c r="B819">
        <v>126.7373047</v>
      </c>
      <c r="C819">
        <v>989.26232909999999</v>
      </c>
      <c r="D819">
        <v>6.3880064E-2</v>
      </c>
    </row>
    <row r="820" spans="1:4">
      <c r="A820">
        <v>10.582709680000001</v>
      </c>
      <c r="B820">
        <v>127.2373047</v>
      </c>
      <c r="C820">
        <v>989.97131349999995</v>
      </c>
      <c r="D820">
        <v>6.4137633999999999E-2</v>
      </c>
    </row>
    <row r="821" spans="1:4">
      <c r="A821">
        <v>10.622978209999999</v>
      </c>
      <c r="B821">
        <v>127.7373047</v>
      </c>
      <c r="C821">
        <v>990.01641849999999</v>
      </c>
      <c r="D821">
        <v>6.4381685999999994E-2</v>
      </c>
    </row>
    <row r="822" spans="1:4">
      <c r="A822">
        <v>10.66483837</v>
      </c>
      <c r="B822">
        <v>128.23730470000001</v>
      </c>
      <c r="C822">
        <v>990.97949219999998</v>
      </c>
      <c r="D822">
        <v>6.4635384000000004E-2</v>
      </c>
    </row>
    <row r="823" spans="1:4">
      <c r="A823">
        <v>10.70823893</v>
      </c>
      <c r="B823">
        <v>128.73730470000001</v>
      </c>
      <c r="C823">
        <v>992.04986570000005</v>
      </c>
      <c r="D823">
        <v>6.4898417999999999E-2</v>
      </c>
    </row>
    <row r="824" spans="1:4">
      <c r="A824">
        <v>10.7465703</v>
      </c>
      <c r="B824">
        <v>129.23730470000001</v>
      </c>
      <c r="C824">
        <v>991.26586910000003</v>
      </c>
      <c r="D824">
        <v>6.5130728999999998E-2</v>
      </c>
    </row>
    <row r="825" spans="1:4">
      <c r="A825">
        <v>10.788435120000001</v>
      </c>
      <c r="B825">
        <v>129.73730470000001</v>
      </c>
      <c r="C825">
        <v>991.79235840000001</v>
      </c>
      <c r="D825">
        <v>6.5384454999999994E-2</v>
      </c>
    </row>
    <row r="826" spans="1:4">
      <c r="A826">
        <v>10.828227740000001</v>
      </c>
      <c r="B826">
        <v>130.23730470000001</v>
      </c>
      <c r="C826">
        <v>992.1994019</v>
      </c>
      <c r="D826">
        <v>6.5625622999999994E-2</v>
      </c>
    </row>
    <row r="827" spans="1:4">
      <c r="A827">
        <v>10.86853445</v>
      </c>
      <c r="B827">
        <v>130.73730470000001</v>
      </c>
      <c r="C827">
        <v>991.92504880000001</v>
      </c>
      <c r="D827">
        <v>6.5869906000000006E-2</v>
      </c>
    </row>
    <row r="828" spans="1:4">
      <c r="A828">
        <v>10.910807180000001</v>
      </c>
      <c r="B828">
        <v>131.23730470000001</v>
      </c>
      <c r="C828">
        <v>993.38586429999998</v>
      </c>
      <c r="D828">
        <v>6.6126104000000005E-2</v>
      </c>
    </row>
    <row r="829" spans="1:4">
      <c r="A829">
        <v>10.951736009999999</v>
      </c>
      <c r="B829">
        <v>131.73730470000001</v>
      </c>
      <c r="C829">
        <v>993.22955320000005</v>
      </c>
      <c r="D829">
        <v>6.6374158000000003E-2</v>
      </c>
    </row>
    <row r="830" spans="1:4">
      <c r="A830">
        <v>10.99318173</v>
      </c>
      <c r="B830">
        <v>132.23730470000001</v>
      </c>
      <c r="C830">
        <v>993.91101070000002</v>
      </c>
      <c r="D830">
        <v>6.6625344000000003E-2</v>
      </c>
    </row>
    <row r="831" spans="1:4">
      <c r="A831">
        <v>11.03581488</v>
      </c>
      <c r="B831">
        <v>132.73730470000001</v>
      </c>
      <c r="C831">
        <v>995.25091550000002</v>
      </c>
      <c r="D831">
        <v>6.6883727000000004E-2</v>
      </c>
    </row>
    <row r="832" spans="1:4">
      <c r="A832">
        <v>11.07673999</v>
      </c>
      <c r="B832">
        <v>133.23730470000001</v>
      </c>
      <c r="C832">
        <v>995.17120360000001</v>
      </c>
      <c r="D832">
        <v>6.7131758E-2</v>
      </c>
    </row>
    <row r="833" spans="1:4">
      <c r="A833">
        <v>11.117575690000001</v>
      </c>
      <c r="B833">
        <v>133.73730470000001</v>
      </c>
      <c r="C833">
        <v>994.63641359999997</v>
      </c>
      <c r="D833">
        <v>6.7379247000000003E-2</v>
      </c>
    </row>
    <row r="834" spans="1:4">
      <c r="A834">
        <v>11.1608021</v>
      </c>
      <c r="B834">
        <v>134.23730470000001</v>
      </c>
      <c r="C834">
        <v>995.96429439999997</v>
      </c>
      <c r="D834">
        <v>6.7641224999999999E-2</v>
      </c>
    </row>
    <row r="835" spans="1:4">
      <c r="A835">
        <v>11.20295748</v>
      </c>
      <c r="B835">
        <v>134.73730470000001</v>
      </c>
      <c r="C835">
        <v>995.83361820000005</v>
      </c>
      <c r="D835">
        <v>6.7896711999999998E-2</v>
      </c>
    </row>
    <row r="836" spans="1:4">
      <c r="A836">
        <v>11.24242879</v>
      </c>
      <c r="B836">
        <v>135.23730470000001</v>
      </c>
      <c r="C836">
        <v>996.66656490000003</v>
      </c>
      <c r="D836">
        <v>6.8135931999999996E-2</v>
      </c>
    </row>
    <row r="837" spans="1:4">
      <c r="A837">
        <v>11.283647269999999</v>
      </c>
      <c r="B837">
        <v>135.73730470000001</v>
      </c>
      <c r="C837">
        <v>997.27819820000002</v>
      </c>
      <c r="D837">
        <v>6.8385741E-2</v>
      </c>
    </row>
    <row r="838" spans="1:4">
      <c r="A838">
        <v>11.3253491</v>
      </c>
      <c r="B838">
        <v>136.23730470000001</v>
      </c>
      <c r="C838">
        <v>998.44384769999999</v>
      </c>
      <c r="D838">
        <v>6.8638479000000002E-2</v>
      </c>
    </row>
    <row r="839" spans="1:4">
      <c r="A839">
        <v>11.36755198</v>
      </c>
      <c r="B839">
        <v>136.73730470000001</v>
      </c>
      <c r="C839">
        <v>999.33569339999997</v>
      </c>
      <c r="D839">
        <v>6.8894254000000002E-2</v>
      </c>
    </row>
    <row r="840" spans="1:4">
      <c r="A840">
        <v>11.409535999999999</v>
      </c>
      <c r="B840">
        <v>137.23730470000001</v>
      </c>
      <c r="C840">
        <v>999.85095209999997</v>
      </c>
      <c r="D840">
        <v>6.9148703000000006E-2</v>
      </c>
    </row>
    <row r="841" spans="1:4">
      <c r="A841">
        <v>11.44939288</v>
      </c>
      <c r="B841">
        <v>137.73730470000001</v>
      </c>
      <c r="C841">
        <v>999.61218259999998</v>
      </c>
      <c r="D841">
        <v>6.9390259999999995E-2</v>
      </c>
    </row>
    <row r="842" spans="1:4">
      <c r="A842">
        <v>11.492653750000001</v>
      </c>
      <c r="B842">
        <v>138.23730470000001</v>
      </c>
      <c r="C842">
        <v>1000.642395</v>
      </c>
      <c r="D842">
        <v>6.9652447000000006E-2</v>
      </c>
    </row>
    <row r="843" spans="1:4">
      <c r="A843">
        <v>11.533993300000001</v>
      </c>
      <c r="B843">
        <v>138.73730470000001</v>
      </c>
      <c r="C843">
        <v>1001.091492</v>
      </c>
      <c r="D843">
        <v>6.9902989999999998E-2</v>
      </c>
    </row>
    <row r="844" spans="1:4">
      <c r="A844">
        <v>11.57692168</v>
      </c>
      <c r="B844">
        <v>139.23730470000001</v>
      </c>
      <c r="C844">
        <v>1001.693237</v>
      </c>
      <c r="D844">
        <v>7.0163162000000001E-2</v>
      </c>
    </row>
    <row r="845" spans="1:4">
      <c r="A845">
        <v>11.61890198</v>
      </c>
      <c r="B845">
        <v>139.73730470000001</v>
      </c>
      <c r="C845">
        <v>1002.438049</v>
      </c>
      <c r="D845">
        <v>7.0417588000000003E-2</v>
      </c>
    </row>
    <row r="846" spans="1:4">
      <c r="A846">
        <v>11.66134514</v>
      </c>
      <c r="B846">
        <v>140.23730470000001</v>
      </c>
      <c r="C846">
        <v>1002.974487</v>
      </c>
      <c r="D846">
        <v>7.0674819E-2</v>
      </c>
    </row>
    <row r="847" spans="1:4">
      <c r="A847">
        <v>11.70153543</v>
      </c>
      <c r="B847">
        <v>140.73730470000001</v>
      </c>
      <c r="C847">
        <v>1003.187439</v>
      </c>
      <c r="D847">
        <v>7.0918396999999994E-2</v>
      </c>
    </row>
    <row r="848" spans="1:4">
      <c r="A848">
        <v>11.745647529999999</v>
      </c>
      <c r="B848">
        <v>141.23730470000001</v>
      </c>
      <c r="C848">
        <v>1003.5371699999999</v>
      </c>
      <c r="D848">
        <v>7.1185742999999996E-2</v>
      </c>
    </row>
    <row r="849" spans="1:4">
      <c r="A849">
        <v>11.785347010000001</v>
      </c>
      <c r="B849">
        <v>141.73730470000001</v>
      </c>
      <c r="C849">
        <v>1003.705627</v>
      </c>
      <c r="D849">
        <v>7.1426346000000002E-2</v>
      </c>
    </row>
    <row r="850" spans="1:4">
      <c r="A850">
        <v>11.83014549</v>
      </c>
      <c r="B850">
        <v>142.23730470000001</v>
      </c>
      <c r="C850">
        <v>1004.395386</v>
      </c>
      <c r="D850">
        <v>7.1697851000000007E-2</v>
      </c>
    </row>
    <row r="851" spans="1:4">
      <c r="A851">
        <v>11.872215199999999</v>
      </c>
      <c r="B851">
        <v>142.73730470000001</v>
      </c>
      <c r="C851">
        <v>1004.994629</v>
      </c>
      <c r="D851">
        <v>7.1952819000000001E-2</v>
      </c>
    </row>
    <row r="852" spans="1:4">
      <c r="A852">
        <v>11.914948000000001</v>
      </c>
      <c r="B852">
        <v>143.23730470000001</v>
      </c>
      <c r="C852">
        <v>1005.1273190000001</v>
      </c>
      <c r="D852">
        <v>7.2211806000000003E-2</v>
      </c>
    </row>
    <row r="853" spans="1:4">
      <c r="A853">
        <v>11.95648871</v>
      </c>
      <c r="B853">
        <v>143.73730470000001</v>
      </c>
      <c r="C853">
        <v>1005.504944</v>
      </c>
      <c r="D853">
        <v>7.2463568000000006E-2</v>
      </c>
    </row>
    <row r="854" spans="1:4">
      <c r="A854">
        <v>11.99797541</v>
      </c>
      <c r="B854">
        <v>144.23730470000001</v>
      </c>
      <c r="C854">
        <v>1005.988342</v>
      </c>
      <c r="D854">
        <v>7.2715002000000001E-2</v>
      </c>
    </row>
    <row r="855" spans="1:4">
      <c r="A855">
        <v>12.038489800000001</v>
      </c>
      <c r="B855">
        <v>144.73730470000001</v>
      </c>
      <c r="C855">
        <v>1005.984192</v>
      </c>
      <c r="D855">
        <v>7.2960544000000002E-2</v>
      </c>
    </row>
    <row r="856" spans="1:4">
      <c r="A856">
        <v>12.080920860000001</v>
      </c>
      <c r="B856">
        <v>145.23730470000001</v>
      </c>
      <c r="C856">
        <v>1006.5859380000001</v>
      </c>
      <c r="D856">
        <v>7.3217701999999996E-2</v>
      </c>
    </row>
    <row r="857" spans="1:4">
      <c r="A857">
        <v>12.12240383</v>
      </c>
      <c r="B857">
        <v>145.73730470000001</v>
      </c>
      <c r="C857">
        <v>1006.932739</v>
      </c>
      <c r="D857">
        <v>7.3469114000000002E-2</v>
      </c>
    </row>
    <row r="858" spans="1:4">
      <c r="A858">
        <v>12.16463465</v>
      </c>
      <c r="B858">
        <v>146.23730470000001</v>
      </c>
      <c r="C858">
        <v>1007.7016599999999</v>
      </c>
      <c r="D858">
        <v>7.3725057999999996E-2</v>
      </c>
    </row>
    <row r="859" spans="1:4">
      <c r="A859">
        <v>12.20603101</v>
      </c>
      <c r="B859">
        <v>146.73730470000001</v>
      </c>
      <c r="C859">
        <v>1007.493347</v>
      </c>
      <c r="D859">
        <v>7.3975946000000001E-2</v>
      </c>
    </row>
    <row r="860" spans="1:4">
      <c r="A860">
        <v>12.245940040000001</v>
      </c>
      <c r="B860">
        <v>147.23730470000001</v>
      </c>
      <c r="C860">
        <v>1007.783752</v>
      </c>
      <c r="D860">
        <v>7.4217818000000005E-2</v>
      </c>
    </row>
    <row r="861" spans="1:4">
      <c r="A861">
        <v>12.290786949999999</v>
      </c>
      <c r="B861">
        <v>147.73730470000001</v>
      </c>
      <c r="C861">
        <v>1008.92804</v>
      </c>
      <c r="D861">
        <v>7.4489617999999994E-2</v>
      </c>
    </row>
    <row r="862" spans="1:4">
      <c r="A862">
        <v>12.3312911</v>
      </c>
      <c r="B862">
        <v>148.23730470000001</v>
      </c>
      <c r="C862">
        <v>1008.639587</v>
      </c>
      <c r="D862">
        <v>7.4735098E-2</v>
      </c>
    </row>
    <row r="863" spans="1:4">
      <c r="A863">
        <v>12.37205043</v>
      </c>
      <c r="B863">
        <v>148.73730470000001</v>
      </c>
      <c r="C863">
        <v>1009.07312</v>
      </c>
      <c r="D863">
        <v>7.4982123999999997E-2</v>
      </c>
    </row>
    <row r="864" spans="1:4">
      <c r="A864">
        <v>12.410811150000001</v>
      </c>
      <c r="B864">
        <v>149.23730470000001</v>
      </c>
      <c r="C864">
        <v>1008.569214</v>
      </c>
      <c r="D864">
        <v>7.5217037E-2</v>
      </c>
    </row>
    <row r="865" spans="1:4">
      <c r="A865">
        <v>12.45405991</v>
      </c>
      <c r="B865">
        <v>149.73730470000001</v>
      </c>
      <c r="C865">
        <v>1009.318726</v>
      </c>
      <c r="D865">
        <v>7.5479150999999994E-2</v>
      </c>
    </row>
    <row r="866" spans="1:4">
      <c r="A866">
        <v>12.49561179</v>
      </c>
      <c r="B866">
        <v>150.23730470000001</v>
      </c>
      <c r="C866">
        <v>1009.282959</v>
      </c>
      <c r="D866">
        <v>7.5730981000000003E-2</v>
      </c>
    </row>
    <row r="867" spans="1:4">
      <c r="A867">
        <v>12.536724100000001</v>
      </c>
      <c r="B867">
        <v>150.73730470000001</v>
      </c>
      <c r="C867">
        <v>1009.642151</v>
      </c>
      <c r="D867">
        <v>7.5980145999999998E-2</v>
      </c>
    </row>
    <row r="868" spans="1:4">
      <c r="A868">
        <v>12.5764478</v>
      </c>
      <c r="B868">
        <v>151.23730470000001</v>
      </c>
      <c r="C868">
        <v>1009.208557</v>
      </c>
      <c r="D868">
        <v>7.6220895999999996E-2</v>
      </c>
    </row>
    <row r="869" spans="1:4">
      <c r="A869">
        <v>12.6193855</v>
      </c>
      <c r="B869">
        <v>151.73730470000001</v>
      </c>
      <c r="C869">
        <v>1010.2964480000001</v>
      </c>
      <c r="D869">
        <v>7.6481123999999998E-2</v>
      </c>
    </row>
    <row r="870" spans="1:4">
      <c r="A870">
        <v>12.661158110000001</v>
      </c>
      <c r="B870">
        <v>152.23730470000001</v>
      </c>
      <c r="C870">
        <v>1010.825989</v>
      </c>
      <c r="D870">
        <v>7.6734291999999996E-2</v>
      </c>
    </row>
    <row r="871" spans="1:4">
      <c r="A871">
        <v>12.70289067</v>
      </c>
      <c r="B871">
        <v>152.73730470000001</v>
      </c>
      <c r="C871">
        <v>1011.237244</v>
      </c>
      <c r="D871">
        <v>7.6987215999999997E-2</v>
      </c>
    </row>
    <row r="872" spans="1:4">
      <c r="A872">
        <v>12.74247561</v>
      </c>
      <c r="B872">
        <v>153.23730470000001</v>
      </c>
      <c r="C872">
        <v>1010.899414</v>
      </c>
      <c r="D872">
        <v>7.7227124999999994E-2</v>
      </c>
    </row>
    <row r="873" spans="1:4">
      <c r="A873">
        <v>12.78622635</v>
      </c>
      <c r="B873">
        <v>153.73730470000001</v>
      </c>
      <c r="C873">
        <v>1012.077942</v>
      </c>
      <c r="D873">
        <v>7.7492280999999996E-2</v>
      </c>
    </row>
    <row r="874" spans="1:4">
      <c r="A874">
        <v>12.82787882</v>
      </c>
      <c r="B874">
        <v>154.23730470000001</v>
      </c>
      <c r="C874">
        <v>1012.5261839999999</v>
      </c>
      <c r="D874">
        <v>7.7744720000000003E-2</v>
      </c>
    </row>
    <row r="875" spans="1:4">
      <c r="A875">
        <v>12.869936409999999</v>
      </c>
      <c r="B875">
        <v>154.73730470000001</v>
      </c>
      <c r="C875">
        <v>1013.212097</v>
      </c>
      <c r="D875">
        <v>7.7999614999999994E-2</v>
      </c>
    </row>
    <row r="876" spans="1:4">
      <c r="A876">
        <v>12.911004009999999</v>
      </c>
      <c r="B876">
        <v>155.23730470000001</v>
      </c>
      <c r="C876">
        <v>1012.528992</v>
      </c>
      <c r="D876">
        <v>7.8248508999999994E-2</v>
      </c>
    </row>
    <row r="877" spans="1:4">
      <c r="A877">
        <v>12.95375917</v>
      </c>
      <c r="B877">
        <v>155.73730470000001</v>
      </c>
      <c r="C877">
        <v>1012.856506</v>
      </c>
      <c r="D877">
        <v>7.8507630999999994E-2</v>
      </c>
    </row>
    <row r="878" spans="1:4">
      <c r="A878">
        <v>12.99513597</v>
      </c>
      <c r="B878">
        <v>156.23730470000001</v>
      </c>
      <c r="C878">
        <v>1013.02124</v>
      </c>
      <c r="D878">
        <v>7.8758400000000006E-2</v>
      </c>
    </row>
    <row r="879" spans="1:4">
      <c r="A879">
        <v>13.03771418</v>
      </c>
      <c r="B879">
        <v>156.73730470000001</v>
      </c>
      <c r="C879">
        <v>1013.226501</v>
      </c>
      <c r="D879">
        <v>7.9016450000000002E-2</v>
      </c>
    </row>
    <row r="880" spans="1:4">
      <c r="A880">
        <v>13.080917299999999</v>
      </c>
      <c r="B880">
        <v>157.23730470000001</v>
      </c>
      <c r="C880">
        <v>1013.803955</v>
      </c>
      <c r="D880">
        <v>7.9278287000000003E-2</v>
      </c>
    </row>
    <row r="881" spans="1:4">
      <c r="A881">
        <v>13.12092878</v>
      </c>
      <c r="B881">
        <v>157.73730470000001</v>
      </c>
      <c r="C881">
        <v>1013.408081</v>
      </c>
      <c r="D881">
        <v>7.9520779999999999E-2</v>
      </c>
    </row>
    <row r="882" spans="1:4">
      <c r="A882">
        <v>13.16174958</v>
      </c>
      <c r="B882">
        <v>158.23730470000001</v>
      </c>
      <c r="C882">
        <v>1013.549683</v>
      </c>
      <c r="D882">
        <v>7.9768178999999995E-2</v>
      </c>
    </row>
    <row r="883" spans="1:4">
      <c r="A883">
        <v>13.20453081</v>
      </c>
      <c r="B883">
        <v>158.73730470000001</v>
      </c>
      <c r="C883">
        <v>1014.123108</v>
      </c>
      <c r="D883">
        <v>8.0027458999999995E-2</v>
      </c>
    </row>
    <row r="884" spans="1:4">
      <c r="A884">
        <v>13.2450806</v>
      </c>
      <c r="B884">
        <v>159.23730470000001</v>
      </c>
      <c r="C884">
        <v>1013.361572</v>
      </c>
      <c r="D884">
        <v>8.0273215999999994E-2</v>
      </c>
    </row>
    <row r="885" spans="1:4">
      <c r="A885">
        <v>13.284536080000001</v>
      </c>
      <c r="B885">
        <v>159.73730470000001</v>
      </c>
      <c r="C885">
        <v>1013.626221</v>
      </c>
      <c r="D885">
        <v>8.0512340000000002E-2</v>
      </c>
    </row>
    <row r="886" spans="1:4">
      <c r="A886">
        <v>13.32703792</v>
      </c>
      <c r="B886">
        <v>160.23730470000001</v>
      </c>
      <c r="C886">
        <v>1014.158508</v>
      </c>
      <c r="D886">
        <v>8.0769927000000005E-2</v>
      </c>
    </row>
    <row r="887" spans="1:4">
      <c r="A887">
        <v>13.36839795</v>
      </c>
      <c r="B887">
        <v>160.73730470000001</v>
      </c>
      <c r="C887">
        <v>1014.1283570000001</v>
      </c>
      <c r="D887">
        <v>8.1020594000000001E-2</v>
      </c>
    </row>
    <row r="888" spans="1:4">
      <c r="A888">
        <v>13.40949629</v>
      </c>
      <c r="B888">
        <v>161.23730470000001</v>
      </c>
      <c r="C888">
        <v>1014.414429</v>
      </c>
      <c r="D888">
        <v>8.1269674E-2</v>
      </c>
    </row>
    <row r="889" spans="1:4">
      <c r="A889">
        <v>13.452149</v>
      </c>
      <c r="B889">
        <v>161.73730470000001</v>
      </c>
      <c r="C889">
        <v>1014.990356</v>
      </c>
      <c r="D889">
        <v>8.1528175999999994E-2</v>
      </c>
    </row>
    <row r="890" spans="1:4">
      <c r="A890">
        <v>13.49386945</v>
      </c>
      <c r="B890">
        <v>162.23730470000001</v>
      </c>
      <c r="C890">
        <v>1014.904358</v>
      </c>
      <c r="D890">
        <v>8.1781027000000006E-2</v>
      </c>
    </row>
    <row r="891" spans="1:4">
      <c r="A891">
        <v>13.535203409999999</v>
      </c>
      <c r="B891">
        <v>162.73730470000001</v>
      </c>
      <c r="C891">
        <v>1015.155212</v>
      </c>
      <c r="D891">
        <v>8.2031536000000002E-2</v>
      </c>
    </row>
    <row r="892" spans="1:4">
      <c r="A892">
        <v>13.57696857</v>
      </c>
      <c r="B892">
        <v>163.23730470000001</v>
      </c>
      <c r="C892">
        <v>1015.6243899999999</v>
      </c>
      <c r="D892">
        <v>8.2284657999999997E-2</v>
      </c>
    </row>
    <row r="893" spans="1:4">
      <c r="A893">
        <v>13.61837145</v>
      </c>
      <c r="B893">
        <v>163.73730470000001</v>
      </c>
      <c r="C893">
        <v>1015.652771</v>
      </c>
      <c r="D893">
        <v>8.2535584999999995E-2</v>
      </c>
    </row>
    <row r="894" spans="1:4">
      <c r="A894">
        <v>13.66026141</v>
      </c>
      <c r="B894">
        <v>164.23730470000001</v>
      </c>
      <c r="C894">
        <v>1015.454163</v>
      </c>
      <c r="D894">
        <v>8.2789462999999994E-2</v>
      </c>
    </row>
    <row r="895" spans="1:4">
      <c r="A895">
        <v>13.701389539999999</v>
      </c>
      <c r="B895">
        <v>164.73730470000001</v>
      </c>
      <c r="C895">
        <v>1015.571472</v>
      </c>
      <c r="D895">
        <v>8.3038724999999994E-2</v>
      </c>
    </row>
    <row r="896" spans="1:4">
      <c r="A896">
        <v>13.7425987</v>
      </c>
      <c r="B896">
        <v>165.23730470000001</v>
      </c>
      <c r="C896">
        <v>1015.6879269999999</v>
      </c>
      <c r="D896">
        <v>8.3288477E-2</v>
      </c>
    </row>
    <row r="897" spans="1:4">
      <c r="A897">
        <v>13.78405094</v>
      </c>
      <c r="B897">
        <v>165.73730470000001</v>
      </c>
      <c r="C897">
        <v>1015.5667110000001</v>
      </c>
      <c r="D897">
        <v>8.3539703000000007E-2</v>
      </c>
    </row>
    <row r="898" spans="1:4">
      <c r="A898">
        <v>13.82515766</v>
      </c>
      <c r="B898">
        <v>166.23730470000001</v>
      </c>
      <c r="C898">
        <v>1015.773071</v>
      </c>
      <c r="D898">
        <v>8.3788834000000006E-2</v>
      </c>
    </row>
    <row r="899" spans="1:4">
      <c r="A899">
        <v>13.86759058</v>
      </c>
      <c r="B899">
        <v>166.73730470000001</v>
      </c>
      <c r="C899">
        <v>1015.663879</v>
      </c>
      <c r="D899">
        <v>8.4046002999999994E-2</v>
      </c>
    </row>
    <row r="900" spans="1:4">
      <c r="A900">
        <v>13.90918531</v>
      </c>
      <c r="B900">
        <v>167.23730470000001</v>
      </c>
      <c r="C900">
        <v>1016.46051</v>
      </c>
      <c r="D900">
        <v>8.4298093000000004E-2</v>
      </c>
    </row>
    <row r="901" spans="1:4">
      <c r="A901">
        <v>13.953224759999999</v>
      </c>
      <c r="B901">
        <v>167.73730470000001</v>
      </c>
      <c r="C901">
        <v>1016.540039</v>
      </c>
      <c r="D901">
        <v>8.4564999000000002E-2</v>
      </c>
    </row>
    <row r="902" spans="1:4">
      <c r="A902">
        <v>13.99608329</v>
      </c>
      <c r="B902">
        <v>168.23730470000001</v>
      </c>
      <c r="C902">
        <v>1016.741638</v>
      </c>
      <c r="D902">
        <v>8.4824747000000006E-2</v>
      </c>
    </row>
    <row r="903" spans="1:4">
      <c r="A903">
        <v>14.03582469</v>
      </c>
      <c r="B903">
        <v>168.73730470000001</v>
      </c>
      <c r="C903">
        <v>1016.668945</v>
      </c>
      <c r="D903">
        <v>8.5065604000000003E-2</v>
      </c>
    </row>
    <row r="904" spans="1:4">
      <c r="A904">
        <v>14.075892980000001</v>
      </c>
      <c r="B904">
        <v>169.23730470000001</v>
      </c>
      <c r="C904">
        <v>1016.258728</v>
      </c>
      <c r="D904">
        <v>8.5308441999999998E-2</v>
      </c>
    </row>
    <row r="905" spans="1:4">
      <c r="A905">
        <v>14.1217662</v>
      </c>
      <c r="B905">
        <v>169.73730470000001</v>
      </c>
      <c r="C905">
        <v>1017.250793</v>
      </c>
      <c r="D905">
        <v>8.5586462000000002E-2</v>
      </c>
    </row>
    <row r="906" spans="1:4">
      <c r="A906">
        <v>14.16016743</v>
      </c>
      <c r="B906">
        <v>170.23730470000001</v>
      </c>
      <c r="C906">
        <v>1015.9328</v>
      </c>
      <c r="D906">
        <v>8.5819197E-2</v>
      </c>
    </row>
    <row r="907" spans="1:4">
      <c r="A907">
        <v>14.203397560000001</v>
      </c>
      <c r="B907">
        <v>170.73730470000001</v>
      </c>
      <c r="C907">
        <v>1016.9178470000001</v>
      </c>
      <c r="D907">
        <v>8.6081196999999998E-2</v>
      </c>
    </row>
    <row r="908" spans="1:4">
      <c r="A908">
        <v>14.244224880000001</v>
      </c>
      <c r="B908">
        <v>171.23730470000001</v>
      </c>
      <c r="C908">
        <v>1017.08844</v>
      </c>
      <c r="D908">
        <v>8.6328636E-2</v>
      </c>
    </row>
    <row r="909" spans="1:4">
      <c r="A909">
        <v>14.28742986</v>
      </c>
      <c r="B909">
        <v>171.73730470000001</v>
      </c>
      <c r="C909">
        <v>1017.2320560000001</v>
      </c>
      <c r="D909">
        <v>8.6590483999999995E-2</v>
      </c>
    </row>
    <row r="910" spans="1:4">
      <c r="A910">
        <v>14.328131450000001</v>
      </c>
      <c r="B910">
        <v>172.23730470000001</v>
      </c>
      <c r="C910">
        <v>1017.029053</v>
      </c>
      <c r="D910">
        <v>8.6837159999999997E-2</v>
      </c>
    </row>
    <row r="911" spans="1:4">
      <c r="A911">
        <v>14.37230967</v>
      </c>
      <c r="B911">
        <v>172.73730470000001</v>
      </c>
      <c r="C911">
        <v>1017.563721</v>
      </c>
      <c r="D911">
        <v>8.7104906999999995E-2</v>
      </c>
    </row>
    <row r="912" spans="1:4">
      <c r="A912">
        <v>14.41417541</v>
      </c>
      <c r="B912">
        <v>173.23730470000001</v>
      </c>
      <c r="C912">
        <v>1017.71698</v>
      </c>
      <c r="D912">
        <v>8.7358639000000002E-2</v>
      </c>
    </row>
    <row r="913" spans="1:4">
      <c r="A913">
        <v>14.45641648</v>
      </c>
      <c r="B913">
        <v>173.73730470000001</v>
      </c>
      <c r="C913">
        <v>1018.004517</v>
      </c>
      <c r="D913">
        <v>8.7614645000000005E-2</v>
      </c>
    </row>
    <row r="914" spans="1:4">
      <c r="A914">
        <v>14.49576113</v>
      </c>
      <c r="B914">
        <v>174.23730470000001</v>
      </c>
      <c r="C914">
        <v>1017.515869</v>
      </c>
      <c r="D914">
        <v>8.7853098000000004E-2</v>
      </c>
    </row>
    <row r="915" spans="1:4">
      <c r="A915">
        <v>14.537644569999999</v>
      </c>
      <c r="B915">
        <v>174.73730470000001</v>
      </c>
      <c r="C915">
        <v>1017.514709</v>
      </c>
      <c r="D915">
        <v>8.8106936999999996E-2</v>
      </c>
    </row>
    <row r="916" spans="1:4">
      <c r="A916">
        <v>14.579427430000001</v>
      </c>
      <c r="B916">
        <v>175.23730470000001</v>
      </c>
      <c r="C916">
        <v>1017.509216</v>
      </c>
      <c r="D916">
        <v>8.8360166000000004E-2</v>
      </c>
    </row>
    <row r="917" spans="1:4">
      <c r="A917">
        <v>14.62187711</v>
      </c>
      <c r="B917">
        <v>175.73730470000001</v>
      </c>
      <c r="C917">
        <v>1018.092651</v>
      </c>
      <c r="D917">
        <v>8.8617436999999993E-2</v>
      </c>
    </row>
    <row r="918" spans="1:4">
      <c r="A918">
        <v>14.661209660000001</v>
      </c>
      <c r="B918">
        <v>176.23730470000001</v>
      </c>
      <c r="C918">
        <v>1017.432068</v>
      </c>
      <c r="D918">
        <v>8.8855816000000004E-2</v>
      </c>
    </row>
    <row r="919" spans="1:4">
      <c r="A919">
        <v>14.701698909999999</v>
      </c>
      <c r="B919">
        <v>176.73730470000001</v>
      </c>
      <c r="C919">
        <v>1017.39679</v>
      </c>
      <c r="D919">
        <v>8.9101205000000003E-2</v>
      </c>
    </row>
    <row r="920" spans="1:4">
      <c r="A920">
        <v>14.742434960000001</v>
      </c>
      <c r="B920">
        <v>177.23730470000001</v>
      </c>
      <c r="C920">
        <v>1017.175293</v>
      </c>
      <c r="D920">
        <v>8.9348091000000004E-2</v>
      </c>
    </row>
    <row r="921" spans="1:4">
      <c r="A921">
        <v>14.782437120000001</v>
      </c>
      <c r="B921">
        <v>177.73730470000001</v>
      </c>
      <c r="C921">
        <v>1017.2282709999999</v>
      </c>
      <c r="D921">
        <v>8.9590528000000003E-2</v>
      </c>
    </row>
    <row r="922" spans="1:4">
      <c r="A922">
        <v>14.824641870000001</v>
      </c>
      <c r="B922">
        <v>178.23730470000001</v>
      </c>
      <c r="C922">
        <v>1017.595642</v>
      </c>
      <c r="D922">
        <v>8.9846313999999997E-2</v>
      </c>
    </row>
    <row r="923" spans="1:4">
      <c r="A923">
        <v>14.86719493</v>
      </c>
      <c r="B923">
        <v>178.73730470000001</v>
      </c>
      <c r="C923">
        <v>1017.549988</v>
      </c>
      <c r="D923">
        <v>9.0104212000000003E-2</v>
      </c>
    </row>
    <row r="924" spans="1:4">
      <c r="A924">
        <v>14.90967721</v>
      </c>
      <c r="B924">
        <v>179.23730470000001</v>
      </c>
      <c r="C924">
        <v>1017.833801</v>
      </c>
      <c r="D924">
        <v>9.036168E-2</v>
      </c>
    </row>
    <row r="925" spans="1:4">
      <c r="A925">
        <v>14.95140977</v>
      </c>
      <c r="B925">
        <v>179.73730470000001</v>
      </c>
      <c r="C925">
        <v>1018.134583</v>
      </c>
      <c r="D925">
        <v>9.0614605000000001E-2</v>
      </c>
    </row>
    <row r="926" spans="1:4">
      <c r="A926">
        <v>14.99012765</v>
      </c>
      <c r="B926">
        <v>180.23730470000001</v>
      </c>
      <c r="C926">
        <v>1017.26947</v>
      </c>
      <c r="D926">
        <v>9.0849258000000002E-2</v>
      </c>
    </row>
    <row r="927" spans="1:4">
      <c r="A927">
        <v>15.032897699999999</v>
      </c>
      <c r="B927">
        <v>180.73730470000001</v>
      </c>
      <c r="C927">
        <v>1017.843872</v>
      </c>
      <c r="D927">
        <v>9.1108470999999996E-2</v>
      </c>
    </row>
    <row r="928" spans="1:4">
      <c r="A928">
        <v>15.07617254</v>
      </c>
      <c r="B928">
        <v>181.23730470000001</v>
      </c>
      <c r="C928">
        <v>1018.56958</v>
      </c>
      <c r="D928">
        <v>9.1370743000000004E-2</v>
      </c>
    </row>
    <row r="929" spans="1:4">
      <c r="A929">
        <v>15.11840988</v>
      </c>
      <c r="B929">
        <v>181.73730470000001</v>
      </c>
      <c r="C929">
        <v>1018.788452</v>
      </c>
      <c r="D929">
        <v>9.1626727000000005E-2</v>
      </c>
    </row>
    <row r="930" spans="1:4">
      <c r="A930">
        <v>15.16012568</v>
      </c>
      <c r="B930">
        <v>182.23730470000001</v>
      </c>
      <c r="C930">
        <v>1018.503662</v>
      </c>
      <c r="D930">
        <v>9.1879550000000004E-2</v>
      </c>
    </row>
    <row r="931" spans="1:4">
      <c r="A931">
        <v>15.20127151</v>
      </c>
      <c r="B931">
        <v>182.73730470000001</v>
      </c>
      <c r="C931">
        <v>1018.590942</v>
      </c>
      <c r="D931">
        <v>9.2128918000000004E-2</v>
      </c>
    </row>
    <row r="932" spans="1:4">
      <c r="A932">
        <v>15.24357311</v>
      </c>
      <c r="B932">
        <v>183.23730470000001</v>
      </c>
      <c r="C932">
        <v>1018.59021</v>
      </c>
      <c r="D932">
        <v>9.2385291999999994E-2</v>
      </c>
    </row>
    <row r="933" spans="1:4">
      <c r="A933">
        <v>15.285220929999999</v>
      </c>
      <c r="B933">
        <v>183.73730470000001</v>
      </c>
      <c r="C933">
        <v>1019.07251</v>
      </c>
      <c r="D933">
        <v>9.2637703000000002E-2</v>
      </c>
    </row>
    <row r="934" spans="1:4">
      <c r="A934">
        <v>15.32845758</v>
      </c>
      <c r="B934">
        <v>184.23730470000001</v>
      </c>
      <c r="C934">
        <v>1019.012573</v>
      </c>
      <c r="D934">
        <v>9.2899743000000007E-2</v>
      </c>
    </row>
    <row r="935" spans="1:4">
      <c r="A935">
        <v>15.36921132</v>
      </c>
      <c r="B935">
        <v>184.73730470000001</v>
      </c>
      <c r="C935">
        <v>1018.062378</v>
      </c>
      <c r="D935">
        <v>9.3146734999999994E-2</v>
      </c>
    </row>
    <row r="936" spans="1:4">
      <c r="A936">
        <v>15.41157812</v>
      </c>
      <c r="B936">
        <v>185.23730470000001</v>
      </c>
      <c r="C936">
        <v>1018.903015</v>
      </c>
      <c r="D936">
        <v>9.3403503999999998E-2</v>
      </c>
    </row>
    <row r="937" spans="1:4">
      <c r="A937">
        <v>15.452606599999999</v>
      </c>
      <c r="B937">
        <v>185.73730470000001</v>
      </c>
      <c r="C937">
        <v>1018.891602</v>
      </c>
      <c r="D937">
        <v>9.3652160999999998E-2</v>
      </c>
    </row>
    <row r="938" spans="1:4">
      <c r="A938">
        <v>15.49381483</v>
      </c>
      <c r="B938">
        <v>186.23730470000001</v>
      </c>
      <c r="C938">
        <v>1018.615967</v>
      </c>
      <c r="D938">
        <v>9.3901908000000006E-2</v>
      </c>
    </row>
    <row r="939" spans="1:4">
      <c r="A939">
        <v>15.533069149999999</v>
      </c>
      <c r="B939">
        <v>186.73730470000001</v>
      </c>
      <c r="C939">
        <v>1018.00647</v>
      </c>
      <c r="D939">
        <v>9.4139813000000003E-2</v>
      </c>
    </row>
    <row r="940" spans="1:4">
      <c r="A940">
        <v>15.57490136</v>
      </c>
      <c r="B940">
        <v>187.23730470000001</v>
      </c>
      <c r="C940">
        <v>1018.199341</v>
      </c>
      <c r="D940">
        <v>9.4393342000000005E-2</v>
      </c>
    </row>
    <row r="941" spans="1:4">
      <c r="A941">
        <v>15.616271640000001</v>
      </c>
      <c r="B941">
        <v>187.73730470000001</v>
      </c>
      <c r="C941">
        <v>1018.122925</v>
      </c>
      <c r="D941">
        <v>9.4644070999999996E-2</v>
      </c>
    </row>
    <row r="942" spans="1:4">
      <c r="A942">
        <v>15.658386050000001</v>
      </c>
      <c r="B942">
        <v>188.23730470000001</v>
      </c>
      <c r="C942">
        <v>1018.692627</v>
      </c>
      <c r="D942">
        <v>9.4899309000000001E-2</v>
      </c>
    </row>
    <row r="943" spans="1:4">
      <c r="A943">
        <v>15.70017822</v>
      </c>
      <c r="B943">
        <v>188.73730470000001</v>
      </c>
      <c r="C943">
        <v>1018.590698</v>
      </c>
      <c r="D943">
        <v>9.5152595000000006E-2</v>
      </c>
    </row>
    <row r="944" spans="1:4">
      <c r="A944">
        <v>15.741556879999999</v>
      </c>
      <c r="B944">
        <v>189.23730470000001</v>
      </c>
      <c r="C944">
        <v>1018.806458</v>
      </c>
      <c r="D944">
        <v>9.5403374999999999E-2</v>
      </c>
    </row>
    <row r="945" spans="1:4">
      <c r="A945">
        <v>15.78417234</v>
      </c>
      <c r="B945">
        <v>189.73730470000001</v>
      </c>
      <c r="C945">
        <v>1018.782349</v>
      </c>
      <c r="D945">
        <v>9.5661651E-2</v>
      </c>
    </row>
    <row r="946" spans="1:4">
      <c r="A946">
        <v>15.82657918</v>
      </c>
      <c r="B946">
        <v>190.23730470000001</v>
      </c>
      <c r="C946">
        <v>1018.901733</v>
      </c>
      <c r="D946">
        <v>9.5918662000000002E-2</v>
      </c>
    </row>
    <row r="947" spans="1:4">
      <c r="A947">
        <v>15.864873299999999</v>
      </c>
      <c r="B947">
        <v>190.73730470000001</v>
      </c>
      <c r="C947">
        <v>1018.034912</v>
      </c>
      <c r="D947">
        <v>9.6150746999999995E-2</v>
      </c>
    </row>
    <row r="948" spans="1:4">
      <c r="A948">
        <v>15.90817608</v>
      </c>
      <c r="B948">
        <v>191.23730470000001</v>
      </c>
      <c r="C948">
        <v>1018.546082</v>
      </c>
      <c r="D948">
        <v>9.6413187999999997E-2</v>
      </c>
    </row>
    <row r="949" spans="1:4">
      <c r="A949">
        <v>15.94942436</v>
      </c>
      <c r="B949">
        <v>191.73730470000001</v>
      </c>
      <c r="C949">
        <v>1018.4178470000001</v>
      </c>
      <c r="D949">
        <v>9.6663178000000002E-2</v>
      </c>
    </row>
    <row r="950" spans="1:4">
      <c r="A950">
        <v>15.98925702</v>
      </c>
      <c r="B950">
        <v>192.23730470000001</v>
      </c>
      <c r="C950">
        <v>1018.114319</v>
      </c>
      <c r="D950">
        <v>9.6904588E-2</v>
      </c>
    </row>
    <row r="951" spans="1:4">
      <c r="A951">
        <v>16.033073890000001</v>
      </c>
      <c r="B951">
        <v>192.73730470000001</v>
      </c>
      <c r="C951">
        <v>1018.652344</v>
      </c>
      <c r="D951">
        <v>9.7170144999999999E-2</v>
      </c>
    </row>
    <row r="952" spans="1:4">
      <c r="A952">
        <v>16.074070710000001</v>
      </c>
      <c r="B952">
        <v>193.23730470000001</v>
      </c>
      <c r="C952">
        <v>1018.864746</v>
      </c>
      <c r="D952">
        <v>9.7418610000000003E-2</v>
      </c>
    </row>
    <row r="953" spans="1:4">
      <c r="A953">
        <v>16.117291529999999</v>
      </c>
      <c r="B953">
        <v>193.73730470000001</v>
      </c>
      <c r="C953">
        <v>1019.028809</v>
      </c>
      <c r="D953">
        <v>9.7680555000000002E-2</v>
      </c>
    </row>
    <row r="954" spans="1:4">
      <c r="A954">
        <v>16.155397520000001</v>
      </c>
      <c r="B954">
        <v>194.23730470000001</v>
      </c>
      <c r="C954">
        <v>1018.257629</v>
      </c>
      <c r="D954">
        <v>9.7911499999999999E-2</v>
      </c>
    </row>
    <row r="955" spans="1:4">
      <c r="A955">
        <v>16.198981549999999</v>
      </c>
      <c r="B955">
        <v>194.73730470000001</v>
      </c>
      <c r="C955">
        <v>1018.914551</v>
      </c>
      <c r="D955">
        <v>9.8175646000000005E-2</v>
      </c>
    </row>
    <row r="956" spans="1:4">
      <c r="A956">
        <v>16.2416622</v>
      </c>
      <c r="B956">
        <v>195.23730470000001</v>
      </c>
      <c r="C956">
        <v>1019.253601</v>
      </c>
      <c r="D956">
        <v>9.8434315999999994E-2</v>
      </c>
    </row>
    <row r="957" spans="1:4">
      <c r="A957">
        <v>16.28446765</v>
      </c>
      <c r="B957">
        <v>195.73730470000001</v>
      </c>
      <c r="C957">
        <v>1019.384033</v>
      </c>
      <c r="D957">
        <v>9.8693743E-2</v>
      </c>
    </row>
    <row r="958" spans="1:4">
      <c r="A958">
        <v>16.326524320000001</v>
      </c>
      <c r="B958">
        <v>196.23730470000001</v>
      </c>
      <c r="C958">
        <v>1019.567261</v>
      </c>
      <c r="D958">
        <v>9.8948631999999995E-2</v>
      </c>
    </row>
    <row r="959" spans="1:4">
      <c r="A959">
        <v>16.36672579</v>
      </c>
      <c r="B959">
        <v>196.73730470000001</v>
      </c>
      <c r="C959">
        <v>1018.732788</v>
      </c>
      <c r="D959">
        <v>9.9192277999999995E-2</v>
      </c>
    </row>
    <row r="960" spans="1:4">
      <c r="A960">
        <v>16.408743340000001</v>
      </c>
      <c r="B960">
        <v>197.23730470000001</v>
      </c>
      <c r="C960">
        <v>1018.57782</v>
      </c>
      <c r="D960">
        <v>9.9446929000000003E-2</v>
      </c>
    </row>
    <row r="961" spans="1:4">
      <c r="A961">
        <v>16.45113714</v>
      </c>
      <c r="B961">
        <v>197.73730470000001</v>
      </c>
      <c r="C961">
        <v>1019.14856</v>
      </c>
      <c r="D961">
        <v>9.9703861000000005E-2</v>
      </c>
    </row>
    <row r="962" spans="1:4">
      <c r="A962">
        <v>16.49293862</v>
      </c>
      <c r="B962">
        <v>198.23730470000001</v>
      </c>
      <c r="C962">
        <v>1019.248108</v>
      </c>
      <c r="D962">
        <v>9.9957203999999994E-2</v>
      </c>
    </row>
    <row r="963" spans="1:4">
      <c r="A963">
        <v>16.534663739999999</v>
      </c>
      <c r="B963">
        <v>198.73730470000001</v>
      </c>
      <c r="C963">
        <v>1019.265442</v>
      </c>
      <c r="D963">
        <v>0.10021008300000001</v>
      </c>
    </row>
    <row r="964" spans="1:4">
      <c r="A964">
        <v>16.576660799999999</v>
      </c>
      <c r="B964">
        <v>199.23730470000001</v>
      </c>
      <c r="C964">
        <v>1019.449707</v>
      </c>
      <c r="D964">
        <v>0.100464611</v>
      </c>
    </row>
    <row r="965" spans="1:4">
      <c r="A965">
        <v>16.619555649999999</v>
      </c>
      <c r="B965">
        <v>199.73730470000001</v>
      </c>
      <c r="C965">
        <v>1019.895081</v>
      </c>
      <c r="D965">
        <v>0.10072457999999999</v>
      </c>
    </row>
    <row r="966" spans="1:4">
      <c r="A966">
        <v>16.662040730000001</v>
      </c>
      <c r="B966">
        <v>200.23730470000001</v>
      </c>
      <c r="C966">
        <v>1019.273499</v>
      </c>
      <c r="D966">
        <v>0.100982065</v>
      </c>
    </row>
    <row r="967" spans="1:4">
      <c r="A967">
        <v>16.701748590000001</v>
      </c>
      <c r="B967">
        <v>200.73730470000001</v>
      </c>
      <c r="C967">
        <v>1019.149414</v>
      </c>
      <c r="D967">
        <v>0.101222719</v>
      </c>
    </row>
    <row r="968" spans="1:4">
      <c r="A968">
        <v>16.746064650000001</v>
      </c>
      <c r="B968">
        <v>201.23730470000001</v>
      </c>
      <c r="C968">
        <v>1019.726379</v>
      </c>
      <c r="D968">
        <v>0.10149130100000001</v>
      </c>
    </row>
    <row r="969" spans="1:4">
      <c r="A969">
        <v>16.78686403</v>
      </c>
      <c r="B969">
        <v>201.73730470000001</v>
      </c>
      <c r="C969">
        <v>1019.161011</v>
      </c>
      <c r="D969">
        <v>0.10173857</v>
      </c>
    </row>
    <row r="970" spans="1:4">
      <c r="A970">
        <v>16.828235240000001</v>
      </c>
      <c r="B970">
        <v>202.23730470000001</v>
      </c>
      <c r="C970">
        <v>1018.5886839999999</v>
      </c>
      <c r="D970">
        <v>0.101989304</v>
      </c>
    </row>
    <row r="971" spans="1:4">
      <c r="A971">
        <v>16.870168970000002</v>
      </c>
      <c r="B971">
        <v>202.73730470000001</v>
      </c>
      <c r="C971">
        <v>1019.26825</v>
      </c>
      <c r="D971">
        <v>0.102243448</v>
      </c>
    </row>
    <row r="972" spans="1:4">
      <c r="A972">
        <v>16.912598160000002</v>
      </c>
      <c r="B972">
        <v>203.23730470000001</v>
      </c>
      <c r="C972">
        <v>1018.7871699999999</v>
      </c>
      <c r="D972">
        <v>0.102500595</v>
      </c>
    </row>
    <row r="973" spans="1:4">
      <c r="A973">
        <v>16.952957959999999</v>
      </c>
      <c r="B973">
        <v>203.73730470000001</v>
      </c>
      <c r="C973">
        <v>1018.145325</v>
      </c>
      <c r="D973">
        <v>0.10274519999999999</v>
      </c>
    </row>
    <row r="974" spans="1:4">
      <c r="A974">
        <v>16.99353009</v>
      </c>
      <c r="B974">
        <v>204.23730470000001</v>
      </c>
      <c r="C974">
        <v>1018.091553</v>
      </c>
      <c r="D974">
        <v>0.10299109100000001</v>
      </c>
    </row>
    <row r="975" spans="1:4">
      <c r="A975">
        <v>17.033170909999999</v>
      </c>
      <c r="B975">
        <v>204.73730470000001</v>
      </c>
      <c r="C975">
        <v>1017.95697</v>
      </c>
      <c r="D975">
        <v>0.10323133900000001</v>
      </c>
    </row>
    <row r="976" spans="1:4">
      <c r="A976">
        <v>17.074864359999999</v>
      </c>
      <c r="B976">
        <v>205.23730470000001</v>
      </c>
      <c r="C976">
        <v>1018.027283</v>
      </c>
      <c r="D976">
        <v>0.10348402600000001</v>
      </c>
    </row>
    <row r="977" spans="1:4">
      <c r="A977">
        <v>17.116390169999999</v>
      </c>
      <c r="B977">
        <v>205.73730470000001</v>
      </c>
      <c r="C977">
        <v>1017.59552</v>
      </c>
      <c r="D977">
        <v>0.103735698</v>
      </c>
    </row>
    <row r="978" spans="1:4">
      <c r="A978">
        <v>17.15598069</v>
      </c>
      <c r="B978">
        <v>206.23730470000001</v>
      </c>
      <c r="C978">
        <v>1017.127991</v>
      </c>
      <c r="D978">
        <v>0.10397564099999999</v>
      </c>
    </row>
    <row r="979" spans="1:4">
      <c r="A979">
        <v>17.197204750000001</v>
      </c>
      <c r="B979">
        <v>206.73730470000001</v>
      </c>
      <c r="C979">
        <v>1016.7825319999999</v>
      </c>
      <c r="D979">
        <v>0.10422548299999999</v>
      </c>
    </row>
    <row r="980" spans="1:4">
      <c r="A980">
        <v>17.24062301</v>
      </c>
      <c r="B980">
        <v>207.23730470000001</v>
      </c>
      <c r="C980">
        <v>1017.477051</v>
      </c>
      <c r="D980">
        <v>0.104488624</v>
      </c>
    </row>
    <row r="981" spans="1:4">
      <c r="A981">
        <v>17.28183404</v>
      </c>
      <c r="B981">
        <v>207.73730470000001</v>
      </c>
      <c r="C981">
        <v>1017.5732420000001</v>
      </c>
      <c r="D981">
        <v>0.104738388</v>
      </c>
    </row>
    <row r="982" spans="1:4">
      <c r="A982">
        <v>17.326157540000001</v>
      </c>
      <c r="B982">
        <v>208.23730470000001</v>
      </c>
      <c r="C982">
        <v>1018.372803</v>
      </c>
      <c r="D982">
        <v>0.105007015</v>
      </c>
    </row>
    <row r="983" spans="1:4">
      <c r="A983">
        <v>17.366258429999998</v>
      </c>
      <c r="B983">
        <v>208.73730470000001</v>
      </c>
      <c r="C983">
        <v>1018.169495</v>
      </c>
      <c r="D983">
        <v>0.105250051</v>
      </c>
    </row>
    <row r="984" spans="1:4">
      <c r="A984">
        <v>17.409522089999999</v>
      </c>
      <c r="B984">
        <v>209.23730470000001</v>
      </c>
      <c r="C984">
        <v>1018.951294</v>
      </c>
      <c r="D984">
        <v>0.105512255</v>
      </c>
    </row>
    <row r="985" spans="1:4">
      <c r="A985">
        <v>17.450310290000001</v>
      </c>
      <c r="B985">
        <v>209.73730470000001</v>
      </c>
      <c r="C985">
        <v>1018.525269</v>
      </c>
      <c r="D985">
        <v>0.105759456</v>
      </c>
    </row>
    <row r="986" spans="1:4">
      <c r="A986">
        <v>17.494592820000001</v>
      </c>
      <c r="B986">
        <v>210.23730470000001</v>
      </c>
      <c r="C986">
        <v>1019.2670900000001</v>
      </c>
      <c r="D986">
        <v>0.106027835</v>
      </c>
    </row>
    <row r="987" spans="1:4">
      <c r="A987">
        <v>17.537573349999999</v>
      </c>
      <c r="B987">
        <v>210.73730470000001</v>
      </c>
      <c r="C987">
        <v>1019.27771</v>
      </c>
      <c r="D987">
        <v>0.106288323</v>
      </c>
    </row>
    <row r="988" spans="1:4">
      <c r="A988">
        <v>17.581181600000001</v>
      </c>
      <c r="B988">
        <v>211.23730470000001</v>
      </c>
      <c r="C988">
        <v>1019.138123</v>
      </c>
      <c r="D988">
        <v>0.106552616</v>
      </c>
    </row>
    <row r="989" spans="1:4">
      <c r="A989">
        <v>17.623871560000001</v>
      </c>
      <c r="B989">
        <v>211.73730470000001</v>
      </c>
      <c r="C989">
        <v>1019.835449</v>
      </c>
      <c r="D989">
        <v>0.106811343</v>
      </c>
    </row>
    <row r="990" spans="1:4">
      <c r="A990">
        <v>17.66738668</v>
      </c>
      <c r="B990">
        <v>212.23730470000001</v>
      </c>
      <c r="C990">
        <v>1019.843445</v>
      </c>
      <c r="D990">
        <v>0.10707507099999999</v>
      </c>
    </row>
    <row r="991" spans="1:4">
      <c r="A991">
        <v>17.709372569999999</v>
      </c>
      <c r="B991">
        <v>212.73730470000001</v>
      </c>
      <c r="C991">
        <v>1019.7005</v>
      </c>
      <c r="D991">
        <v>0.10732953100000001</v>
      </c>
    </row>
    <row r="992" spans="1:4">
      <c r="A992">
        <v>17.751172180000001</v>
      </c>
      <c r="B992">
        <v>213.23730470000001</v>
      </c>
      <c r="C992">
        <v>1019.255188</v>
      </c>
      <c r="D992">
        <v>0.107582862</v>
      </c>
    </row>
    <row r="993" spans="1:4">
      <c r="A993">
        <v>17.794739450000002</v>
      </c>
      <c r="B993">
        <v>213.73730470000001</v>
      </c>
      <c r="C993">
        <v>1019.756348</v>
      </c>
      <c r="D993">
        <v>0.10784690600000001</v>
      </c>
    </row>
    <row r="994" spans="1:4">
      <c r="A994">
        <v>17.833916469999998</v>
      </c>
      <c r="B994">
        <v>214.23730470000001</v>
      </c>
      <c r="C994">
        <v>1019.107788</v>
      </c>
      <c r="D994">
        <v>0.108084342</v>
      </c>
    </row>
    <row r="995" spans="1:4">
      <c r="A995">
        <v>17.876643690000002</v>
      </c>
      <c r="B995">
        <v>214.73730470000001</v>
      </c>
      <c r="C995">
        <v>1018.834961</v>
      </c>
      <c r="D995">
        <v>0.10834329500000001</v>
      </c>
    </row>
    <row r="996" spans="1:4">
      <c r="A996">
        <v>17.916982990000001</v>
      </c>
      <c r="B996">
        <v>215.23730470000001</v>
      </c>
      <c r="C996">
        <v>1018.967957</v>
      </c>
      <c r="D996">
        <v>0.108587776</v>
      </c>
    </row>
    <row r="997" spans="1:4">
      <c r="A997">
        <v>17.959520220000002</v>
      </c>
      <c r="B997">
        <v>215.73730470000001</v>
      </c>
      <c r="C997">
        <v>1018.616943</v>
      </c>
      <c r="D997">
        <v>0.108845577</v>
      </c>
    </row>
    <row r="998" spans="1:4">
      <c r="A998">
        <v>17.999129369999999</v>
      </c>
      <c r="B998">
        <v>216.23730470000001</v>
      </c>
      <c r="C998">
        <v>1018.162598</v>
      </c>
      <c r="D998">
        <v>0.109085633</v>
      </c>
    </row>
    <row r="999" spans="1:4">
      <c r="A999">
        <v>18.042312930000001</v>
      </c>
      <c r="B999">
        <v>216.73730470000001</v>
      </c>
      <c r="C999">
        <v>1018.415588</v>
      </c>
      <c r="D999">
        <v>0.109347351</v>
      </c>
    </row>
    <row r="1000" spans="1:4">
      <c r="A1000">
        <v>18.083723259999999</v>
      </c>
      <c r="B1000">
        <v>217.23730470000001</v>
      </c>
      <c r="C1000">
        <v>1018.403381</v>
      </c>
      <c r="D1000">
        <v>0.109598323</v>
      </c>
    </row>
    <row r="1001" spans="1:4">
      <c r="A1001">
        <v>18.124181780000001</v>
      </c>
      <c r="B1001">
        <v>217.73730470000001</v>
      </c>
      <c r="C1001">
        <v>1018.346802</v>
      </c>
      <c r="D1001">
        <v>0.109843526</v>
      </c>
    </row>
    <row r="1002" spans="1:4">
      <c r="A1002">
        <v>18.1639567</v>
      </c>
      <c r="B1002">
        <v>218.23730470000001</v>
      </c>
      <c r="C1002">
        <v>1017.432312</v>
      </c>
      <c r="D1002">
        <v>0.110084586</v>
      </c>
    </row>
    <row r="1003" spans="1:4">
      <c r="A1003">
        <v>18.207190560000001</v>
      </c>
      <c r="B1003">
        <v>218.73730470000001</v>
      </c>
      <c r="C1003">
        <v>1017.674683</v>
      </c>
      <c r="D1003">
        <v>0.110346609</v>
      </c>
    </row>
    <row r="1004" spans="1:4">
      <c r="A1004">
        <v>18.248874690000001</v>
      </c>
      <c r="B1004">
        <v>219.23730470000001</v>
      </c>
      <c r="C1004">
        <v>1017.095093</v>
      </c>
      <c r="D1004">
        <v>0.110599241</v>
      </c>
    </row>
    <row r="1005" spans="1:4">
      <c r="A1005">
        <v>18.288949500000001</v>
      </c>
      <c r="B1005">
        <v>219.73730470000001</v>
      </c>
      <c r="C1005">
        <v>1017.442444</v>
      </c>
      <c r="D1005">
        <v>0.110842118</v>
      </c>
    </row>
    <row r="1006" spans="1:4">
      <c r="A1006">
        <v>18.331652510000001</v>
      </c>
      <c r="B1006">
        <v>220.23730470000001</v>
      </c>
      <c r="C1006">
        <v>1017.202148</v>
      </c>
      <c r="D1006">
        <v>0.111100924</v>
      </c>
    </row>
    <row r="1007" spans="1:4">
      <c r="A1007">
        <v>18.372997640000001</v>
      </c>
      <c r="B1007">
        <v>220.73730470000001</v>
      </c>
      <c r="C1007">
        <v>1016.858582</v>
      </c>
      <c r="D1007">
        <v>0.11135150100000001</v>
      </c>
    </row>
    <row r="1008" spans="1:4">
      <c r="A1008">
        <v>18.41490902</v>
      </c>
      <c r="B1008">
        <v>221.23730470000001</v>
      </c>
      <c r="C1008">
        <v>1017.13501</v>
      </c>
      <c r="D1008">
        <v>0.11160550900000001</v>
      </c>
    </row>
    <row r="1009" spans="1:4">
      <c r="A1009">
        <v>18.45429279</v>
      </c>
      <c r="B1009">
        <v>221.73730470000001</v>
      </c>
      <c r="C1009">
        <v>1016.972534</v>
      </c>
      <c r="D1009">
        <v>0.11184419900000001</v>
      </c>
    </row>
    <row r="1010" spans="1:4">
      <c r="A1010">
        <v>18.49814877</v>
      </c>
      <c r="B1010">
        <v>222.23730470000001</v>
      </c>
      <c r="C1010">
        <v>1017.598877</v>
      </c>
      <c r="D1010">
        <v>0.11210999300000001</v>
      </c>
    </row>
    <row r="1011" spans="1:4">
      <c r="A1011">
        <v>18.54004338</v>
      </c>
      <c r="B1011">
        <v>222.73730470000001</v>
      </c>
      <c r="C1011">
        <v>1017.553467</v>
      </c>
      <c r="D1011">
        <v>0.112363899</v>
      </c>
    </row>
    <row r="1012" spans="1:4">
      <c r="A1012">
        <v>18.58351193</v>
      </c>
      <c r="B1012">
        <v>223.23730470000001</v>
      </c>
      <c r="C1012">
        <v>1017.941345</v>
      </c>
      <c r="D1012">
        <v>0.112627345</v>
      </c>
    </row>
    <row r="1013" spans="1:4">
      <c r="A1013">
        <v>18.62435602</v>
      </c>
      <c r="B1013">
        <v>223.73730470000001</v>
      </c>
      <c r="C1013">
        <v>1017.82074</v>
      </c>
      <c r="D1013">
        <v>0.11287488499999999</v>
      </c>
    </row>
    <row r="1014" spans="1:4">
      <c r="A1014">
        <v>18.664803360000001</v>
      </c>
      <c r="B1014">
        <v>224.23730470000001</v>
      </c>
      <c r="C1014">
        <v>1017.572998</v>
      </c>
      <c r="D1014">
        <v>0.11312002</v>
      </c>
    </row>
    <row r="1015" spans="1:4">
      <c r="A1015">
        <v>18.705653030000001</v>
      </c>
      <c r="B1015">
        <v>224.73730470000001</v>
      </c>
      <c r="C1015">
        <v>1017.205811</v>
      </c>
      <c r="D1015">
        <v>0.113367594</v>
      </c>
    </row>
    <row r="1016" spans="1:4">
      <c r="A1016">
        <v>18.746273590000001</v>
      </c>
      <c r="B1016">
        <v>225.23730470000001</v>
      </c>
      <c r="C1016">
        <v>1017.15802</v>
      </c>
      <c r="D1016">
        <v>0.113613779</v>
      </c>
    </row>
    <row r="1017" spans="1:4">
      <c r="A1017">
        <v>18.784947689999999</v>
      </c>
      <c r="B1017">
        <v>225.73730470000001</v>
      </c>
      <c r="C1017">
        <v>1016.701355</v>
      </c>
      <c r="D1017">
        <v>0.113848168</v>
      </c>
    </row>
    <row r="1018" spans="1:4">
      <c r="A1018">
        <v>18.827758729999999</v>
      </c>
      <c r="B1018">
        <v>226.23730470000001</v>
      </c>
      <c r="C1018">
        <v>1017.192505</v>
      </c>
      <c r="D1018">
        <v>0.114107629</v>
      </c>
    </row>
    <row r="1019" spans="1:4">
      <c r="A1019">
        <v>18.866840750000001</v>
      </c>
      <c r="B1019">
        <v>226.73730470000001</v>
      </c>
      <c r="C1019">
        <v>1017.055969</v>
      </c>
      <c r="D1019">
        <v>0.11434448899999999</v>
      </c>
    </row>
    <row r="1020" spans="1:4">
      <c r="A1020">
        <v>18.90670136</v>
      </c>
      <c r="B1020">
        <v>227.23730470000001</v>
      </c>
      <c r="C1020">
        <v>1016.5122679999999</v>
      </c>
      <c r="D1020">
        <v>0.114586069</v>
      </c>
    </row>
    <row r="1021" spans="1:4">
      <c r="A1021">
        <v>18.951604140000001</v>
      </c>
      <c r="B1021">
        <v>227.73730470000001</v>
      </c>
      <c r="C1021">
        <v>1016.63147</v>
      </c>
      <c r="D1021">
        <v>0.114858207</v>
      </c>
    </row>
    <row r="1022" spans="1:4">
      <c r="A1022">
        <v>18.992023540000002</v>
      </c>
      <c r="B1022">
        <v>228.23730470000001</v>
      </c>
      <c r="C1022">
        <v>1016.607422</v>
      </c>
      <c r="D1022">
        <v>0.115103173</v>
      </c>
    </row>
    <row r="1023" spans="1:4">
      <c r="A1023">
        <v>19.034313040000001</v>
      </c>
      <c r="B1023">
        <v>228.73730470000001</v>
      </c>
      <c r="C1023">
        <v>1016.596191</v>
      </c>
      <c r="D1023">
        <v>0.115359473</v>
      </c>
    </row>
    <row r="1024" spans="1:4">
      <c r="A1024">
        <v>19.074546170000001</v>
      </c>
      <c r="B1024">
        <v>229.23730470000001</v>
      </c>
      <c r="C1024">
        <v>1016.4260860000001</v>
      </c>
      <c r="D1024">
        <v>0.11560331</v>
      </c>
    </row>
    <row r="1025" spans="1:4">
      <c r="A1025">
        <v>19.11418699</v>
      </c>
      <c r="B1025">
        <v>229.73730470000001</v>
      </c>
      <c r="C1025">
        <v>1015.789124</v>
      </c>
      <c r="D1025">
        <v>0.115843557</v>
      </c>
    </row>
    <row r="1026" spans="1:4">
      <c r="A1026">
        <v>19.159697000000001</v>
      </c>
      <c r="B1026">
        <v>230.23730470000001</v>
      </c>
      <c r="C1026">
        <v>1016.757751</v>
      </c>
      <c r="D1026">
        <v>0.116119376</v>
      </c>
    </row>
    <row r="1027" spans="1:4">
      <c r="A1027">
        <v>19.20172758</v>
      </c>
      <c r="B1027">
        <v>230.73730470000001</v>
      </c>
      <c r="C1027">
        <v>1016.731262</v>
      </c>
      <c r="D1027">
        <v>0.116374107</v>
      </c>
    </row>
    <row r="1028" spans="1:4">
      <c r="A1028">
        <v>19.24435794</v>
      </c>
      <c r="B1028">
        <v>231.23730470000001</v>
      </c>
      <c r="C1028">
        <v>1016.801575</v>
      </c>
      <c r="D1028">
        <v>0.116632472</v>
      </c>
    </row>
    <row r="1029" spans="1:4">
      <c r="A1029">
        <v>19.284782929999999</v>
      </c>
      <c r="B1029">
        <v>231.73730470000001</v>
      </c>
      <c r="C1029">
        <v>1016.188477</v>
      </c>
      <c r="D1029">
        <v>0.116877472</v>
      </c>
    </row>
    <row r="1030" spans="1:4">
      <c r="A1030">
        <v>19.327366720000001</v>
      </c>
      <c r="B1030">
        <v>232.23730470000001</v>
      </c>
      <c r="C1030">
        <v>1016.475586</v>
      </c>
      <c r="D1030">
        <v>0.117135556</v>
      </c>
    </row>
    <row r="1031" spans="1:4">
      <c r="A1031">
        <v>19.368438050000002</v>
      </c>
      <c r="B1031">
        <v>232.73730470000001</v>
      </c>
      <c r="C1031">
        <v>1016.545898</v>
      </c>
      <c r="D1031">
        <v>0.117384473</v>
      </c>
    </row>
    <row r="1032" spans="1:4">
      <c r="A1032">
        <v>19.410299139999999</v>
      </c>
      <c r="B1032">
        <v>233.23730470000001</v>
      </c>
      <c r="C1032">
        <v>1016.15741</v>
      </c>
      <c r="D1032">
        <v>0.117638177</v>
      </c>
    </row>
    <row r="1033" spans="1:4">
      <c r="A1033">
        <v>19.453216340000001</v>
      </c>
      <c r="B1033">
        <v>233.73730470000001</v>
      </c>
      <c r="C1033">
        <v>1016.749146</v>
      </c>
      <c r="D1033">
        <v>0.11789828099999999</v>
      </c>
    </row>
    <row r="1034" spans="1:4">
      <c r="A1034">
        <v>19.49559897</v>
      </c>
      <c r="B1034">
        <v>234.23730470000001</v>
      </c>
      <c r="C1034">
        <v>1016.587036</v>
      </c>
      <c r="D1034">
        <v>0.118155145</v>
      </c>
    </row>
    <row r="1035" spans="1:4">
      <c r="A1035">
        <v>19.53561418</v>
      </c>
      <c r="B1035">
        <v>234.73730470000001</v>
      </c>
      <c r="C1035">
        <v>1016.432312</v>
      </c>
      <c r="D1035">
        <v>0.118397662</v>
      </c>
    </row>
    <row r="1036" spans="1:4">
      <c r="A1036">
        <v>19.5769947</v>
      </c>
      <c r="B1036">
        <v>235.23730470000001</v>
      </c>
      <c r="C1036">
        <v>1016.371704</v>
      </c>
      <c r="D1036">
        <v>0.118648453</v>
      </c>
    </row>
    <row r="1037" spans="1:4">
      <c r="A1037">
        <v>19.620459530000002</v>
      </c>
      <c r="B1037">
        <v>235.73730470000001</v>
      </c>
      <c r="C1037">
        <v>1016.383423</v>
      </c>
      <c r="D1037">
        <v>0.118911876</v>
      </c>
    </row>
    <row r="1038" spans="1:4">
      <c r="A1038">
        <v>19.66252364</v>
      </c>
      <c r="B1038">
        <v>236.23730470000001</v>
      </c>
      <c r="C1038">
        <v>1016.856934</v>
      </c>
      <c r="D1038">
        <v>0.11916681</v>
      </c>
    </row>
    <row r="1039" spans="1:4">
      <c r="A1039">
        <v>19.706398249999999</v>
      </c>
      <c r="B1039">
        <v>236.73730470000001</v>
      </c>
      <c r="C1039">
        <v>1016.9829099999999</v>
      </c>
      <c r="D1039">
        <v>0.11943271699999999</v>
      </c>
    </row>
    <row r="1040" spans="1:4">
      <c r="A1040">
        <v>19.745901230000001</v>
      </c>
      <c r="B1040">
        <v>237.23730470000001</v>
      </c>
      <c r="C1040">
        <v>1016.096497</v>
      </c>
      <c r="D1040">
        <v>0.119672129</v>
      </c>
    </row>
    <row r="1041" spans="1:4">
      <c r="A1041">
        <v>19.786380229999999</v>
      </c>
      <c r="B1041">
        <v>237.73730470000001</v>
      </c>
      <c r="C1041">
        <v>1016.179199</v>
      </c>
      <c r="D1041">
        <v>0.11991745600000001</v>
      </c>
    </row>
    <row r="1042" spans="1:4">
      <c r="A1042">
        <v>19.82893236</v>
      </c>
      <c r="B1042">
        <v>238.23730470000001</v>
      </c>
      <c r="C1042">
        <v>1016.715759</v>
      </c>
      <c r="D1042">
        <v>0.120175348</v>
      </c>
    </row>
    <row r="1043" spans="1:4">
      <c r="A1043">
        <v>19.871432330000001</v>
      </c>
      <c r="B1043">
        <v>238.73730470000001</v>
      </c>
      <c r="C1043">
        <v>1016.764038</v>
      </c>
      <c r="D1043">
        <v>0.120432923</v>
      </c>
    </row>
    <row r="1044" spans="1:4">
      <c r="A1044">
        <v>19.912805410000001</v>
      </c>
      <c r="B1044">
        <v>239.23730470000001</v>
      </c>
      <c r="C1044">
        <v>1016.137146</v>
      </c>
      <c r="D1044">
        <v>0.12068366899999999</v>
      </c>
    </row>
    <row r="1045" spans="1:4">
      <c r="A1045">
        <v>19.953053440000001</v>
      </c>
      <c r="B1045">
        <v>239.73730470000001</v>
      </c>
      <c r="C1045">
        <v>1015.542297</v>
      </c>
      <c r="D1045">
        <v>0.120927597</v>
      </c>
    </row>
    <row r="1046" spans="1:4">
      <c r="A1046">
        <v>19.9960582</v>
      </c>
      <c r="B1046">
        <v>240.23730470000001</v>
      </c>
      <c r="C1046">
        <v>1015.8240970000001</v>
      </c>
      <c r="D1046">
        <v>0.12118823099999999</v>
      </c>
    </row>
    <row r="1047" spans="1:4">
      <c r="A1047">
        <v>20.038666200000002</v>
      </c>
      <c r="B1047">
        <v>240.73730470000001</v>
      </c>
      <c r="C1047">
        <v>1015.6060179999999</v>
      </c>
      <c r="D1047">
        <v>0.12144646200000001</v>
      </c>
    </row>
    <row r="1048" spans="1:4">
      <c r="A1048">
        <v>20.08023858</v>
      </c>
      <c r="B1048">
        <v>241.23730470000001</v>
      </c>
      <c r="C1048">
        <v>1015.885376</v>
      </c>
      <c r="D1048">
        <v>0.121698416</v>
      </c>
    </row>
    <row r="1049" spans="1:4">
      <c r="A1049">
        <v>20.123166959999999</v>
      </c>
      <c r="B1049">
        <v>241.73730470000001</v>
      </c>
      <c r="C1049">
        <v>1015.955566</v>
      </c>
      <c r="D1049">
        <v>0.12195858800000001</v>
      </c>
    </row>
    <row r="1050" spans="1:4">
      <c r="A1050">
        <v>20.165519790000001</v>
      </c>
      <c r="B1050">
        <v>242.23730470000001</v>
      </c>
      <c r="C1050">
        <v>1015.590332</v>
      </c>
      <c r="D1050">
        <v>0.122215271</v>
      </c>
    </row>
    <row r="1051" spans="1:4">
      <c r="A1051">
        <v>20.207561550000001</v>
      </c>
      <c r="B1051">
        <v>242.73730470000001</v>
      </c>
      <c r="C1051">
        <v>1015.9113160000001</v>
      </c>
      <c r="D1051">
        <v>0.12247007</v>
      </c>
    </row>
    <row r="1052" spans="1:4">
      <c r="A1052">
        <v>20.248789339999998</v>
      </c>
      <c r="B1052">
        <v>243.23730470000001</v>
      </c>
      <c r="C1052">
        <v>1015.6026000000001</v>
      </c>
      <c r="D1052">
        <v>0.122719935</v>
      </c>
    </row>
    <row r="1053" spans="1:4">
      <c r="A1053">
        <v>20.291039720000001</v>
      </c>
      <c r="B1053">
        <v>243.73730470000001</v>
      </c>
      <c r="C1053">
        <v>1015.652527</v>
      </c>
      <c r="D1053">
        <v>0.122975998</v>
      </c>
    </row>
    <row r="1054" spans="1:4">
      <c r="A1054">
        <v>20.333684980000001</v>
      </c>
      <c r="B1054">
        <v>244.23730470000001</v>
      </c>
      <c r="C1054">
        <v>1015.652283</v>
      </c>
      <c r="D1054">
        <v>0.12323445399999999</v>
      </c>
    </row>
    <row r="1055" spans="1:4">
      <c r="A1055">
        <v>20.374234770000001</v>
      </c>
      <c r="B1055">
        <v>244.73730470000001</v>
      </c>
      <c r="C1055">
        <v>1014.819031</v>
      </c>
      <c r="D1055">
        <v>0.12348021100000001</v>
      </c>
    </row>
    <row r="1056" spans="1:4">
      <c r="A1056">
        <v>20.416518669999999</v>
      </c>
      <c r="B1056">
        <v>245.23730470000001</v>
      </c>
      <c r="C1056">
        <v>1014.942749</v>
      </c>
      <c r="D1056">
        <v>0.123736477</v>
      </c>
    </row>
    <row r="1057" spans="1:4">
      <c r="A1057">
        <v>20.457588139999999</v>
      </c>
      <c r="B1057">
        <v>245.73730470000001</v>
      </c>
      <c r="C1057">
        <v>1014.6698</v>
      </c>
      <c r="D1057">
        <v>0.123985383</v>
      </c>
    </row>
    <row r="1058" spans="1:4">
      <c r="A1058">
        <v>20.499903710000002</v>
      </c>
      <c r="B1058">
        <v>246.23730470000001</v>
      </c>
      <c r="C1058">
        <v>1014.906738</v>
      </c>
      <c r="D1058">
        <v>0.12424184100000001</v>
      </c>
    </row>
    <row r="1059" spans="1:4">
      <c r="A1059">
        <v>20.541436969999999</v>
      </c>
      <c r="B1059">
        <v>246.73730470000001</v>
      </c>
      <c r="C1059">
        <v>1014.774536</v>
      </c>
      <c r="D1059">
        <v>0.124493557</v>
      </c>
    </row>
    <row r="1060" spans="1:4">
      <c r="A1060">
        <v>20.58256231</v>
      </c>
      <c r="B1060">
        <v>247.23730470000001</v>
      </c>
      <c r="C1060">
        <v>1014.262573</v>
      </c>
      <c r="D1060">
        <v>0.124742802</v>
      </c>
    </row>
    <row r="1061" spans="1:4">
      <c r="A1061">
        <v>20.622067149999999</v>
      </c>
      <c r="B1061">
        <v>247.73730470000001</v>
      </c>
      <c r="C1061">
        <v>1013.951294</v>
      </c>
      <c r="D1061">
        <v>0.124982225</v>
      </c>
    </row>
    <row r="1062" spans="1:4">
      <c r="A1062">
        <v>20.662020890000001</v>
      </c>
      <c r="B1062">
        <v>248.23730470000001</v>
      </c>
      <c r="C1062">
        <v>1013.80957</v>
      </c>
      <c r="D1062">
        <v>0.125224369</v>
      </c>
    </row>
    <row r="1063" spans="1:4">
      <c r="A1063">
        <v>20.703371610000001</v>
      </c>
      <c r="B1063">
        <v>248.73730470000001</v>
      </c>
      <c r="C1063">
        <v>1013.866882</v>
      </c>
      <c r="D1063">
        <v>0.12547497899999999</v>
      </c>
    </row>
    <row r="1064" spans="1:4">
      <c r="A1064">
        <v>20.743833850000001</v>
      </c>
      <c r="B1064">
        <v>249.23730470000001</v>
      </c>
      <c r="C1064">
        <v>1013.353699</v>
      </c>
      <c r="D1064">
        <v>0.125720205</v>
      </c>
    </row>
    <row r="1065" spans="1:4">
      <c r="A1065">
        <v>20.785650239999999</v>
      </c>
      <c r="B1065">
        <v>249.73730470000001</v>
      </c>
      <c r="C1065">
        <v>1013.6070560000001</v>
      </c>
      <c r="D1065">
        <v>0.125973638</v>
      </c>
    </row>
    <row r="1066" spans="1:4">
      <c r="A1066">
        <v>20.829118789999999</v>
      </c>
      <c r="B1066">
        <v>250.23730470000001</v>
      </c>
      <c r="C1066">
        <v>1014.063599</v>
      </c>
      <c r="D1066">
        <v>0.126237084</v>
      </c>
    </row>
    <row r="1067" spans="1:4">
      <c r="A1067">
        <v>20.871365440000002</v>
      </c>
      <c r="B1067">
        <v>250.73730470000001</v>
      </c>
      <c r="C1067">
        <v>1014.2449339999999</v>
      </c>
      <c r="D1067">
        <v>0.12649312400000001</v>
      </c>
    </row>
    <row r="1068" spans="1:4">
      <c r="A1068">
        <v>20.91221698</v>
      </c>
      <c r="B1068">
        <v>251.23730470000001</v>
      </c>
      <c r="C1068">
        <v>1013.556213</v>
      </c>
      <c r="D1068">
        <v>0.12674070900000001</v>
      </c>
    </row>
    <row r="1069" spans="1:4">
      <c r="A1069">
        <v>20.953822880000001</v>
      </c>
      <c r="B1069">
        <v>251.73730470000001</v>
      </c>
      <c r="C1069">
        <v>1013.158936</v>
      </c>
      <c r="D1069">
        <v>0.12699286600000001</v>
      </c>
    </row>
    <row r="1070" spans="1:4">
      <c r="A1070">
        <v>20.99765837</v>
      </c>
      <c r="B1070">
        <v>252.23730470000001</v>
      </c>
      <c r="C1070">
        <v>1013.614868</v>
      </c>
      <c r="D1070">
        <v>0.12725853600000001</v>
      </c>
    </row>
    <row r="1071" spans="1:4">
      <c r="A1071">
        <v>21.041074770000002</v>
      </c>
      <c r="B1071">
        <v>252.73730470000001</v>
      </c>
      <c r="C1071">
        <v>1014.071472</v>
      </c>
      <c r="D1071">
        <v>0.12752166500000001</v>
      </c>
    </row>
    <row r="1072" spans="1:4">
      <c r="A1072">
        <v>21.082781260000001</v>
      </c>
      <c r="B1072">
        <v>253.23730470000001</v>
      </c>
      <c r="C1072">
        <v>1013.92926</v>
      </c>
      <c r="D1072">
        <v>0.12777443199999999</v>
      </c>
    </row>
    <row r="1073" spans="1:4">
      <c r="A1073">
        <v>21.122464910000001</v>
      </c>
      <c r="B1073">
        <v>253.73730470000001</v>
      </c>
      <c r="C1073">
        <v>1013.617981</v>
      </c>
      <c r="D1073">
        <v>0.12801493899999999</v>
      </c>
    </row>
    <row r="1074" spans="1:4">
      <c r="A1074">
        <v>21.165717390000001</v>
      </c>
      <c r="B1074">
        <v>254.23730470000001</v>
      </c>
      <c r="C1074">
        <v>1013.794678</v>
      </c>
      <c r="D1074">
        <v>0.12827707499999999</v>
      </c>
    </row>
    <row r="1075" spans="1:4">
      <c r="A1075">
        <v>21.206509319999999</v>
      </c>
      <c r="B1075">
        <v>254.73730470000001</v>
      </c>
      <c r="C1075">
        <v>1013.540161</v>
      </c>
      <c r="D1075">
        <v>0.12852429900000001</v>
      </c>
    </row>
    <row r="1076" spans="1:4">
      <c r="A1076">
        <v>21.248392760000002</v>
      </c>
      <c r="B1076">
        <v>255.23730470000001</v>
      </c>
      <c r="C1076">
        <v>1013.475769</v>
      </c>
      <c r="D1076">
        <v>0.12877813799999999</v>
      </c>
    </row>
    <row r="1077" spans="1:4">
      <c r="A1077">
        <v>21.289758379999999</v>
      </c>
      <c r="B1077">
        <v>255.73730470000001</v>
      </c>
      <c r="C1077">
        <v>1012.897034</v>
      </c>
      <c r="D1077">
        <v>0.12902883900000001</v>
      </c>
    </row>
    <row r="1078" spans="1:4">
      <c r="A1078">
        <v>21.330211309999999</v>
      </c>
      <c r="B1078">
        <v>256.23730469999998</v>
      </c>
      <c r="C1078">
        <v>1012.55896</v>
      </c>
      <c r="D1078">
        <v>0.129274008</v>
      </c>
    </row>
    <row r="1079" spans="1:4">
      <c r="A1079">
        <v>21.37229778</v>
      </c>
      <c r="B1079">
        <v>256.73730469999998</v>
      </c>
      <c r="C1079">
        <v>1013.023621</v>
      </c>
      <c r="D1079">
        <v>0.12952907699999999</v>
      </c>
    </row>
    <row r="1080" spans="1:4">
      <c r="A1080">
        <v>21.413719279999999</v>
      </c>
      <c r="B1080">
        <v>257.23730469999998</v>
      </c>
      <c r="C1080">
        <v>1012.943848</v>
      </c>
      <c r="D1080">
        <v>0.129780117</v>
      </c>
    </row>
    <row r="1081" spans="1:4">
      <c r="A1081">
        <v>21.4557182</v>
      </c>
      <c r="B1081">
        <v>257.73730469999998</v>
      </c>
      <c r="C1081">
        <v>1012.843384</v>
      </c>
      <c r="D1081">
        <v>0.130034656</v>
      </c>
    </row>
    <row r="1082" spans="1:4">
      <c r="A1082">
        <v>21.498650309999999</v>
      </c>
      <c r="B1082">
        <v>258.23730469999998</v>
      </c>
      <c r="C1082">
        <v>1012.651794</v>
      </c>
      <c r="D1082">
        <v>0.13029484999999999</v>
      </c>
    </row>
    <row r="1083" spans="1:4">
      <c r="A1083">
        <v>21.54002711</v>
      </c>
      <c r="B1083">
        <v>258.73730469999998</v>
      </c>
      <c r="C1083">
        <v>1012.87854</v>
      </c>
      <c r="D1083">
        <v>0.130545619</v>
      </c>
    </row>
    <row r="1084" spans="1:4">
      <c r="A1084">
        <v>21.581960840000001</v>
      </c>
      <c r="B1084">
        <v>259.23730469999998</v>
      </c>
      <c r="C1084">
        <v>1013.25177</v>
      </c>
      <c r="D1084">
        <v>0.13079976300000001</v>
      </c>
    </row>
    <row r="1085" spans="1:4">
      <c r="A1085">
        <v>21.62408456</v>
      </c>
      <c r="B1085">
        <v>259.73730469999998</v>
      </c>
      <c r="C1085">
        <v>1012.81665</v>
      </c>
      <c r="D1085">
        <v>0.131055058</v>
      </c>
    </row>
    <row r="1086" spans="1:4">
      <c r="A1086">
        <v>21.668305620000002</v>
      </c>
      <c r="B1086">
        <v>260.23730469999998</v>
      </c>
      <c r="C1086">
        <v>1013.516418</v>
      </c>
      <c r="D1086">
        <v>0.13132306399999999</v>
      </c>
    </row>
    <row r="1087" spans="1:4">
      <c r="A1087">
        <v>21.70749009</v>
      </c>
      <c r="B1087">
        <v>260.73730469999998</v>
      </c>
      <c r="C1087">
        <v>1013.135071</v>
      </c>
      <c r="D1087">
        <v>0.131560546</v>
      </c>
    </row>
    <row r="1088" spans="1:4">
      <c r="A1088">
        <v>21.749537440000001</v>
      </c>
      <c r="B1088">
        <v>261.23730469999998</v>
      </c>
      <c r="C1088">
        <v>1012.819763</v>
      </c>
      <c r="D1088">
        <v>0.13181537800000001</v>
      </c>
    </row>
    <row r="1089" spans="1:4">
      <c r="A1089">
        <v>21.791389209999998</v>
      </c>
      <c r="B1089">
        <v>261.73730469999998</v>
      </c>
      <c r="C1089">
        <v>1012.568726</v>
      </c>
      <c r="D1089">
        <v>0.13206902600000001</v>
      </c>
    </row>
    <row r="1090" spans="1:4">
      <c r="A1090">
        <v>21.832838649999999</v>
      </c>
      <c r="B1090">
        <v>262.23730469999998</v>
      </c>
      <c r="C1090">
        <v>1012.537231</v>
      </c>
      <c r="D1090">
        <v>0.13232023400000001</v>
      </c>
    </row>
    <row r="1091" spans="1:4">
      <c r="A1091">
        <v>21.874610329999999</v>
      </c>
      <c r="B1091">
        <v>262.73730469999998</v>
      </c>
      <c r="C1091">
        <v>1012.565735</v>
      </c>
      <c r="D1091">
        <v>0.13257339600000001</v>
      </c>
    </row>
    <row r="1092" spans="1:4">
      <c r="A1092">
        <v>21.91560715</v>
      </c>
      <c r="B1092">
        <v>263.23730469999998</v>
      </c>
      <c r="C1092">
        <v>1012.228821</v>
      </c>
      <c r="D1092">
        <v>0.13282186200000001</v>
      </c>
    </row>
    <row r="1093" spans="1:4">
      <c r="A1093">
        <v>21.959256379999999</v>
      </c>
      <c r="B1093">
        <v>263.73730469999998</v>
      </c>
      <c r="C1093">
        <v>1012.965454</v>
      </c>
      <c r="D1093">
        <v>0.13308640199999999</v>
      </c>
    </row>
    <row r="1094" spans="1:4">
      <c r="A1094">
        <v>22.000657390000001</v>
      </c>
      <c r="B1094">
        <v>264.23730469999998</v>
      </c>
      <c r="C1094">
        <v>1012.533875</v>
      </c>
      <c r="D1094">
        <v>0.13333731800000001</v>
      </c>
    </row>
    <row r="1095" spans="1:4">
      <c r="A1095">
        <v>22.04086259</v>
      </c>
      <c r="B1095">
        <v>264.73730469999998</v>
      </c>
      <c r="C1095">
        <v>1011.813293</v>
      </c>
      <c r="D1095">
        <v>0.13358098500000001</v>
      </c>
    </row>
    <row r="1096" spans="1:4">
      <c r="A1096">
        <v>22.079274059999999</v>
      </c>
      <c r="B1096">
        <v>265.23730469999998</v>
      </c>
      <c r="C1096">
        <v>1011.049744</v>
      </c>
      <c r="D1096">
        <v>0.13381378199999999</v>
      </c>
    </row>
    <row r="1097" spans="1:4">
      <c r="A1097">
        <v>22.119238970000001</v>
      </c>
      <c r="B1097">
        <v>265.73730469999998</v>
      </c>
      <c r="C1097">
        <v>1011.01062</v>
      </c>
      <c r="D1097">
        <v>0.13405599400000001</v>
      </c>
    </row>
    <row r="1098" spans="1:4">
      <c r="A1098">
        <v>22.16123417</v>
      </c>
      <c r="B1098">
        <v>266.23730469999998</v>
      </c>
      <c r="C1098">
        <v>1010.929199</v>
      </c>
      <c r="D1098">
        <v>0.13431050999999999</v>
      </c>
    </row>
    <row r="1099" spans="1:4">
      <c r="A1099">
        <v>22.204225879999999</v>
      </c>
      <c r="B1099">
        <v>266.73730469999998</v>
      </c>
      <c r="C1099">
        <v>1011.318237</v>
      </c>
      <c r="D1099">
        <v>0.13457106599999999</v>
      </c>
    </row>
    <row r="1100" spans="1:4">
      <c r="A1100">
        <v>22.247623650000001</v>
      </c>
      <c r="B1100">
        <v>267.23730469999998</v>
      </c>
      <c r="C1100">
        <v>1011.440979</v>
      </c>
      <c r="D1100">
        <v>0.13483408299999999</v>
      </c>
    </row>
    <row r="1101" spans="1:4">
      <c r="A1101">
        <v>22.28690125</v>
      </c>
      <c r="B1101">
        <v>267.73730469999998</v>
      </c>
      <c r="C1101">
        <v>1010.977966</v>
      </c>
      <c r="D1101">
        <v>0.13507212900000001</v>
      </c>
    </row>
    <row r="1102" spans="1:4">
      <c r="A1102">
        <v>22.32838422</v>
      </c>
      <c r="B1102">
        <v>268.23730469999998</v>
      </c>
      <c r="C1102">
        <v>1011.491882</v>
      </c>
      <c r="D1102">
        <v>0.13532354099999999</v>
      </c>
    </row>
    <row r="1103" spans="1:4">
      <c r="A1103">
        <v>22.368645300000001</v>
      </c>
      <c r="B1103">
        <v>268.73730469999998</v>
      </c>
      <c r="C1103">
        <v>1011.267761</v>
      </c>
      <c r="D1103">
        <v>0.13556754700000001</v>
      </c>
    </row>
    <row r="1104" spans="1:4">
      <c r="A1104">
        <v>22.408664229999999</v>
      </c>
      <c r="B1104">
        <v>269.23730469999998</v>
      </c>
      <c r="C1104">
        <v>1010.844116</v>
      </c>
      <c r="D1104">
        <v>0.135810086</v>
      </c>
    </row>
    <row r="1105" spans="1:4">
      <c r="A1105">
        <v>22.448876869999999</v>
      </c>
      <c r="B1105">
        <v>269.73730469999998</v>
      </c>
      <c r="C1105">
        <v>1010.576477</v>
      </c>
      <c r="D1105">
        <v>0.136053799</v>
      </c>
    </row>
    <row r="1106" spans="1:4">
      <c r="A1106">
        <v>22.493526339999999</v>
      </c>
      <c r="B1106">
        <v>270.23730469999998</v>
      </c>
      <c r="C1106">
        <v>1011.13855</v>
      </c>
      <c r="D1106">
        <v>0.13632440200000001</v>
      </c>
    </row>
    <row r="1107" spans="1:4">
      <c r="A1107">
        <v>22.534893830000001</v>
      </c>
      <c r="B1107">
        <v>270.73730469999998</v>
      </c>
      <c r="C1107">
        <v>1011.005371</v>
      </c>
      <c r="D1107">
        <v>0.136575114</v>
      </c>
    </row>
    <row r="1108" spans="1:4">
      <c r="A1108">
        <v>22.576859219999999</v>
      </c>
      <c r="B1108">
        <v>271.23730469999998</v>
      </c>
      <c r="C1108">
        <v>1011.723999</v>
      </c>
      <c r="D1108">
        <v>0.13682944999999999</v>
      </c>
    </row>
    <row r="1109" spans="1:4">
      <c r="A1109">
        <v>22.618761289999998</v>
      </c>
      <c r="B1109">
        <v>271.73730469999998</v>
      </c>
      <c r="C1109">
        <v>1011.540039</v>
      </c>
      <c r="D1109">
        <v>0.13708340199999999</v>
      </c>
    </row>
    <row r="1110" spans="1:4">
      <c r="A1110">
        <v>22.662380710000001</v>
      </c>
      <c r="B1110">
        <v>272.23730469999998</v>
      </c>
      <c r="C1110">
        <v>1011.517151</v>
      </c>
      <c r="D1110">
        <v>0.13734776200000001</v>
      </c>
    </row>
    <row r="1111" spans="1:4">
      <c r="A1111">
        <v>22.70463668</v>
      </c>
      <c r="B1111">
        <v>272.73730469999998</v>
      </c>
      <c r="C1111">
        <v>1012.139465</v>
      </c>
      <c r="D1111">
        <v>0.137603859</v>
      </c>
    </row>
    <row r="1112" spans="1:4">
      <c r="A1112">
        <v>22.74521627</v>
      </c>
      <c r="B1112">
        <v>273.23730469999998</v>
      </c>
      <c r="C1112">
        <v>1011.803162</v>
      </c>
      <c r="D1112">
        <v>0.137849796</v>
      </c>
    </row>
    <row r="1113" spans="1:4">
      <c r="A1113">
        <v>22.788476200000002</v>
      </c>
      <c r="B1113">
        <v>273.73730469999998</v>
      </c>
      <c r="C1113">
        <v>1012.163635</v>
      </c>
      <c r="D1113">
        <v>0.138111977</v>
      </c>
    </row>
    <row r="1114" spans="1:4">
      <c r="A1114">
        <v>22.829996420000001</v>
      </c>
      <c r="B1114">
        <v>274.23730469999998</v>
      </c>
      <c r="C1114">
        <v>1012.050659</v>
      </c>
      <c r="D1114">
        <v>0.138363615</v>
      </c>
    </row>
    <row r="1115" spans="1:4">
      <c r="A1115">
        <v>22.871667519999999</v>
      </c>
      <c r="B1115">
        <v>274.73730469999998</v>
      </c>
      <c r="C1115">
        <v>1012.072815</v>
      </c>
      <c r="D1115">
        <v>0.13861616700000001</v>
      </c>
    </row>
    <row r="1116" spans="1:4">
      <c r="A1116">
        <v>22.912286219999999</v>
      </c>
      <c r="B1116">
        <v>275.23730469999998</v>
      </c>
      <c r="C1116">
        <v>1011.201721</v>
      </c>
      <c r="D1116">
        <v>0.138862341</v>
      </c>
    </row>
    <row r="1117" spans="1:4">
      <c r="A1117">
        <v>22.953920069999999</v>
      </c>
      <c r="B1117">
        <v>275.73730469999998</v>
      </c>
      <c r="C1117">
        <v>1011.04248</v>
      </c>
      <c r="D1117">
        <v>0.139114667</v>
      </c>
    </row>
    <row r="1118" spans="1:4">
      <c r="A1118">
        <v>22.994734350000002</v>
      </c>
      <c r="B1118">
        <v>276.23730469999998</v>
      </c>
      <c r="C1118">
        <v>1010.770569</v>
      </c>
      <c r="D1118">
        <v>0.139362026</v>
      </c>
    </row>
    <row r="1119" spans="1:4">
      <c r="A1119">
        <v>23.03408645</v>
      </c>
      <c r="B1119">
        <v>276.73730469999998</v>
      </c>
      <c r="C1119">
        <v>1009.974487</v>
      </c>
      <c r="D1119">
        <v>0.139600524</v>
      </c>
    </row>
    <row r="1120" spans="1:4">
      <c r="A1120">
        <v>23.07597548</v>
      </c>
      <c r="B1120">
        <v>277.23730469999998</v>
      </c>
      <c r="C1120">
        <v>1010.0656739999999</v>
      </c>
      <c r="D1120">
        <v>0.13985439699999999</v>
      </c>
    </row>
    <row r="1121" spans="1:4">
      <c r="A1121">
        <v>23.11733924</v>
      </c>
      <c r="B1121">
        <v>277.73730469999998</v>
      </c>
      <c r="C1121">
        <v>1010.039001</v>
      </c>
      <c r="D1121">
        <v>0.14010508599999999</v>
      </c>
    </row>
    <row r="1122" spans="1:4">
      <c r="A1122">
        <v>23.157244550000001</v>
      </c>
      <c r="B1122">
        <v>278.23730469999998</v>
      </c>
      <c r="C1122">
        <v>1009.541138</v>
      </c>
      <c r="D1122">
        <v>0.140346937</v>
      </c>
    </row>
    <row r="1123" spans="1:4">
      <c r="A1123">
        <v>23.199046030000002</v>
      </c>
      <c r="B1123">
        <v>278.73730469999998</v>
      </c>
      <c r="C1123">
        <v>1010.11969</v>
      </c>
      <c r="D1123">
        <v>0.14060027899999999</v>
      </c>
    </row>
    <row r="1124" spans="1:4">
      <c r="A1124">
        <v>23.240175099999998</v>
      </c>
      <c r="B1124">
        <v>279.23730469999998</v>
      </c>
      <c r="C1124">
        <v>1010.017639</v>
      </c>
      <c r="D1124">
        <v>0.14084954599999999</v>
      </c>
    </row>
    <row r="1125" spans="1:4">
      <c r="A1125">
        <v>23.280637339999998</v>
      </c>
      <c r="B1125">
        <v>279.73730469999998</v>
      </c>
      <c r="C1125">
        <v>1009.796631</v>
      </c>
      <c r="D1125">
        <v>0.14109477200000001</v>
      </c>
    </row>
    <row r="1126" spans="1:4">
      <c r="A1126">
        <v>23.32328819</v>
      </c>
      <c r="B1126">
        <v>280.23730469999998</v>
      </c>
      <c r="C1126">
        <v>1010.2578130000001</v>
      </c>
      <c r="D1126">
        <v>0.14135326200000001</v>
      </c>
    </row>
    <row r="1127" spans="1:4">
      <c r="A1127">
        <v>23.364655670000001</v>
      </c>
      <c r="B1127">
        <v>280.73730469999998</v>
      </c>
      <c r="C1127">
        <v>1010.126831</v>
      </c>
      <c r="D1127">
        <v>0.14160397399999999</v>
      </c>
    </row>
    <row r="1128" spans="1:4">
      <c r="A1128">
        <v>23.40755798</v>
      </c>
      <c r="B1128">
        <v>281.23730469999998</v>
      </c>
      <c r="C1128">
        <v>1011.061768</v>
      </c>
      <c r="D1128">
        <v>0.141863988</v>
      </c>
    </row>
    <row r="1129" spans="1:4">
      <c r="A1129">
        <v>23.4485101</v>
      </c>
      <c r="B1129">
        <v>281.73730469999998</v>
      </c>
      <c r="C1129">
        <v>1010.681519</v>
      </c>
      <c r="D1129">
        <v>0.142112182</v>
      </c>
    </row>
    <row r="1130" spans="1:4">
      <c r="A1130">
        <v>23.492438719999999</v>
      </c>
      <c r="B1130">
        <v>282.23730469999998</v>
      </c>
      <c r="C1130">
        <v>1011.034851</v>
      </c>
      <c r="D1130">
        <v>0.14237841600000001</v>
      </c>
    </row>
    <row r="1131" spans="1:4">
      <c r="A1131">
        <v>23.532733319999998</v>
      </c>
      <c r="B1131">
        <v>282.73730469999998</v>
      </c>
      <c r="C1131">
        <v>1010.987305</v>
      </c>
      <c r="D1131">
        <v>0.142622626</v>
      </c>
    </row>
    <row r="1132" spans="1:4">
      <c r="A1132">
        <v>23.57413992</v>
      </c>
      <c r="B1132">
        <v>283.23730469999998</v>
      </c>
      <c r="C1132">
        <v>1010.466248</v>
      </c>
      <c r="D1132">
        <v>0.142873575</v>
      </c>
    </row>
    <row r="1133" spans="1:4">
      <c r="A1133">
        <v>23.6152634</v>
      </c>
      <c r="B1133">
        <v>283.73730469999998</v>
      </c>
      <c r="C1133">
        <v>1010.5308230000001</v>
      </c>
      <c r="D1133">
        <v>0.14312280799999999</v>
      </c>
    </row>
    <row r="1134" spans="1:4">
      <c r="A1134">
        <v>23.657158020000001</v>
      </c>
      <c r="B1134">
        <v>284.23730469999998</v>
      </c>
      <c r="C1134">
        <v>1010.718018</v>
      </c>
      <c r="D1134">
        <v>0.14337671499999999</v>
      </c>
    </row>
    <row r="1135" spans="1:4">
      <c r="A1135">
        <v>23.69941957</v>
      </c>
      <c r="B1135">
        <v>284.73730469999998</v>
      </c>
      <c r="C1135">
        <v>1010.991455</v>
      </c>
      <c r="D1135">
        <v>0.14363284600000001</v>
      </c>
    </row>
    <row r="1136" spans="1:4">
      <c r="A1136">
        <v>23.741280660000001</v>
      </c>
      <c r="B1136">
        <v>285.23730469999998</v>
      </c>
      <c r="C1136">
        <v>1010.40387</v>
      </c>
      <c r="D1136">
        <v>0.143886549</v>
      </c>
    </row>
    <row r="1137" spans="1:4">
      <c r="A1137">
        <v>23.78440462</v>
      </c>
      <c r="B1137">
        <v>285.73730469999998</v>
      </c>
      <c r="C1137">
        <v>1011.048462</v>
      </c>
      <c r="D1137">
        <v>0.14414790699999999</v>
      </c>
    </row>
    <row r="1138" spans="1:4">
      <c r="A1138">
        <v>23.825507609999999</v>
      </c>
      <c r="B1138">
        <v>286.23730469999998</v>
      </c>
      <c r="C1138">
        <v>1010.970825</v>
      </c>
      <c r="D1138">
        <v>0.14439701599999999</v>
      </c>
    </row>
    <row r="1139" spans="1:4">
      <c r="A1139">
        <v>23.86575006</v>
      </c>
      <c r="B1139">
        <v>286.73730469999998</v>
      </c>
      <c r="C1139">
        <v>1010.8125</v>
      </c>
      <c r="D1139">
        <v>0.14464090900000001</v>
      </c>
    </row>
    <row r="1140" spans="1:4">
      <c r="A1140">
        <v>23.90755527</v>
      </c>
      <c r="B1140">
        <v>287.23730469999998</v>
      </c>
      <c r="C1140">
        <v>1010.62085</v>
      </c>
      <c r="D1140">
        <v>0.14489427399999999</v>
      </c>
    </row>
    <row r="1141" spans="1:4">
      <c r="A1141">
        <v>23.950340229999998</v>
      </c>
      <c r="B1141">
        <v>287.73730469999998</v>
      </c>
      <c r="C1141">
        <v>1010.865356</v>
      </c>
      <c r="D1141">
        <v>0.14515357700000001</v>
      </c>
    </row>
    <row r="1142" spans="1:4">
      <c r="A1142">
        <v>23.991759869999999</v>
      </c>
      <c r="B1142">
        <v>288.23730469999998</v>
      </c>
      <c r="C1142">
        <v>1010.75769</v>
      </c>
      <c r="D1142">
        <v>0.14540460499999999</v>
      </c>
    </row>
    <row r="1143" spans="1:4">
      <c r="A1143">
        <v>24.034520610000001</v>
      </c>
      <c r="B1143">
        <v>288.73730469999998</v>
      </c>
      <c r="C1143">
        <v>1011.527405</v>
      </c>
      <c r="D1143">
        <v>0.145663761</v>
      </c>
    </row>
    <row r="1144" spans="1:4">
      <c r="A1144">
        <v>24.07669276</v>
      </c>
      <c r="B1144">
        <v>289.23730469999998</v>
      </c>
      <c r="C1144">
        <v>1010.7818600000001</v>
      </c>
      <c r="D1144">
        <v>0.14591935</v>
      </c>
    </row>
    <row r="1145" spans="1:4">
      <c r="A1145">
        <v>24.118265139999998</v>
      </c>
      <c r="B1145">
        <v>289.73730469999998</v>
      </c>
      <c r="C1145">
        <v>1010.63147</v>
      </c>
      <c r="D1145">
        <v>0.146171304</v>
      </c>
    </row>
    <row r="1146" spans="1:4">
      <c r="A1146">
        <v>24.161467330000001</v>
      </c>
      <c r="B1146">
        <v>290.23730469999998</v>
      </c>
      <c r="C1146">
        <v>1011.217834</v>
      </c>
      <c r="D1146">
        <v>0.14643313499999999</v>
      </c>
    </row>
    <row r="1147" spans="1:4">
      <c r="A1147">
        <v>24.204501879999999</v>
      </c>
      <c r="B1147">
        <v>290.73730469999998</v>
      </c>
      <c r="C1147">
        <v>1011.2548829999999</v>
      </c>
      <c r="D1147">
        <v>0.14669395099999999</v>
      </c>
    </row>
    <row r="1148" spans="1:4">
      <c r="A1148">
        <v>24.245312439999999</v>
      </c>
      <c r="B1148">
        <v>291.23730469999998</v>
      </c>
      <c r="C1148">
        <v>1010.816101</v>
      </c>
      <c r="D1148">
        <v>0.146941287</v>
      </c>
    </row>
    <row r="1149" spans="1:4">
      <c r="A1149">
        <v>24.287981909999999</v>
      </c>
      <c r="B1149">
        <v>291.73730469999998</v>
      </c>
      <c r="C1149">
        <v>1010.954041</v>
      </c>
      <c r="D1149">
        <v>0.14719989</v>
      </c>
    </row>
    <row r="1150" spans="1:4">
      <c r="A1150">
        <v>24.33059737</v>
      </c>
      <c r="B1150">
        <v>292.23730469999998</v>
      </c>
      <c r="C1150">
        <v>1011.446106</v>
      </c>
      <c r="D1150">
        <v>0.147458166</v>
      </c>
    </row>
    <row r="1151" spans="1:4">
      <c r="A1151">
        <v>24.371782320000001</v>
      </c>
      <c r="B1151">
        <v>292.73730469999998</v>
      </c>
      <c r="C1151">
        <v>1011.288391</v>
      </c>
      <c r="D1151">
        <v>0.14770777199999999</v>
      </c>
    </row>
    <row r="1152" spans="1:4">
      <c r="A1152">
        <v>24.411426859999999</v>
      </c>
      <c r="B1152">
        <v>293.23730469999998</v>
      </c>
      <c r="C1152">
        <v>1010.665649</v>
      </c>
      <c r="D1152">
        <v>0.147948042</v>
      </c>
    </row>
    <row r="1153" spans="1:4">
      <c r="A1153">
        <v>24.45331775</v>
      </c>
      <c r="B1153">
        <v>293.73730469999998</v>
      </c>
      <c r="C1153">
        <v>1010.756592</v>
      </c>
      <c r="D1153">
        <v>0.14820192600000001</v>
      </c>
    </row>
    <row r="1154" spans="1:4">
      <c r="A1154">
        <v>24.49546754</v>
      </c>
      <c r="B1154">
        <v>294.23730469999998</v>
      </c>
      <c r="C1154">
        <v>1010.591614</v>
      </c>
      <c r="D1154">
        <v>0.148457379</v>
      </c>
    </row>
    <row r="1155" spans="1:4">
      <c r="A1155">
        <v>24.535961449999999</v>
      </c>
      <c r="B1155">
        <v>294.73730469999998</v>
      </c>
      <c r="C1155">
        <v>1010.3452150000001</v>
      </c>
      <c r="D1155">
        <v>0.148702797</v>
      </c>
    </row>
    <row r="1156" spans="1:4">
      <c r="A1156">
        <v>24.576088410000001</v>
      </c>
      <c r="B1156">
        <v>295.23730469999998</v>
      </c>
      <c r="C1156">
        <v>1010.476685</v>
      </c>
      <c r="D1156">
        <v>0.14894599</v>
      </c>
    </row>
    <row r="1157" spans="1:4">
      <c r="A1157">
        <v>24.617901069999998</v>
      </c>
      <c r="B1157">
        <v>295.73730469999998</v>
      </c>
      <c r="C1157">
        <v>1010.509399</v>
      </c>
      <c r="D1157">
        <v>0.14919940000000001</v>
      </c>
    </row>
    <row r="1158" spans="1:4">
      <c r="A1158">
        <v>24.658851330000001</v>
      </c>
      <c r="B1158">
        <v>296.23730469999998</v>
      </c>
      <c r="C1158">
        <v>1010.182739</v>
      </c>
      <c r="D1158">
        <v>0.14944758399999999</v>
      </c>
    </row>
    <row r="1159" spans="1:4">
      <c r="A1159">
        <v>24.700328710000001</v>
      </c>
      <c r="B1159">
        <v>296.73730469999998</v>
      </c>
      <c r="C1159">
        <v>1010.838257</v>
      </c>
      <c r="D1159">
        <v>0.14969896199999999</v>
      </c>
    </row>
    <row r="1160" spans="1:4">
      <c r="A1160">
        <v>24.741772560000001</v>
      </c>
      <c r="B1160">
        <v>297.23730469999998</v>
      </c>
      <c r="C1160">
        <v>1010.308716</v>
      </c>
      <c r="D1160">
        <v>0.14995013700000001</v>
      </c>
    </row>
    <row r="1161" spans="1:4">
      <c r="A1161">
        <v>24.782735850000002</v>
      </c>
      <c r="B1161">
        <v>297.73730469999998</v>
      </c>
      <c r="C1161">
        <v>1010.4562989999999</v>
      </c>
      <c r="D1161">
        <v>0.15019839900000001</v>
      </c>
    </row>
    <row r="1162" spans="1:4">
      <c r="A1162">
        <v>24.825813249999999</v>
      </c>
      <c r="B1162">
        <v>298.23730469999998</v>
      </c>
      <c r="C1162">
        <v>1010.642639</v>
      </c>
      <c r="D1162">
        <v>0.15045947400000001</v>
      </c>
    </row>
    <row r="1163" spans="1:4">
      <c r="A1163">
        <v>24.866694580000001</v>
      </c>
      <c r="B1163">
        <v>298.73730469999998</v>
      </c>
      <c r="C1163">
        <v>1010.223755</v>
      </c>
      <c r="D1163">
        <v>0.15070723999999999</v>
      </c>
    </row>
    <row r="1164" spans="1:4">
      <c r="A1164">
        <v>24.908496070000002</v>
      </c>
      <c r="B1164">
        <v>299.23730469999998</v>
      </c>
      <c r="C1164">
        <v>1010.516663</v>
      </c>
      <c r="D1164">
        <v>0.15096058200000001</v>
      </c>
    </row>
    <row r="1165" spans="1:4">
      <c r="A1165">
        <v>24.951877069999998</v>
      </c>
      <c r="B1165">
        <v>299.73730469999998</v>
      </c>
      <c r="C1165">
        <v>1010.526062</v>
      </c>
      <c r="D1165">
        <v>0.15122349700000001</v>
      </c>
    </row>
    <row r="1166" spans="1:4">
      <c r="A1166">
        <v>24.99287575</v>
      </c>
      <c r="B1166">
        <v>300.23730469999998</v>
      </c>
      <c r="C1166">
        <v>1009.90271</v>
      </c>
      <c r="D1166">
        <v>0.15147197400000001</v>
      </c>
    </row>
    <row r="1167" spans="1:4">
      <c r="A1167">
        <v>25.03355406</v>
      </c>
      <c r="B1167">
        <v>300.73730469999998</v>
      </c>
      <c r="C1167">
        <v>1009.869568</v>
      </c>
      <c r="D1167">
        <v>0.151718509</v>
      </c>
    </row>
    <row r="1168" spans="1:4">
      <c r="A1168">
        <v>25.07760562</v>
      </c>
      <c r="B1168">
        <v>301.23730469999998</v>
      </c>
      <c r="C1168">
        <v>1010.7459720000001</v>
      </c>
      <c r="D1168">
        <v>0.151985489</v>
      </c>
    </row>
    <row r="1169" spans="1:4">
      <c r="A1169">
        <v>25.119094180000001</v>
      </c>
      <c r="B1169">
        <v>301.73730469999998</v>
      </c>
      <c r="C1169">
        <v>1010.468933</v>
      </c>
      <c r="D1169">
        <v>0.15223693399999999</v>
      </c>
    </row>
    <row r="1170" spans="1:4">
      <c r="A1170">
        <v>25.16134456</v>
      </c>
      <c r="B1170">
        <v>302.23730469999998</v>
      </c>
      <c r="C1170">
        <v>1010.91864</v>
      </c>
      <c r="D1170">
        <v>0.15249299699999999</v>
      </c>
    </row>
    <row r="1171" spans="1:4">
      <c r="A1171">
        <v>25.202119719999999</v>
      </c>
      <c r="B1171">
        <v>302.73730469999998</v>
      </c>
      <c r="C1171">
        <v>1010.961182</v>
      </c>
      <c r="D1171">
        <v>0.15274012000000001</v>
      </c>
    </row>
    <row r="1172" spans="1:4">
      <c r="A1172">
        <v>25.245403870000001</v>
      </c>
      <c r="B1172">
        <v>303.23730469999998</v>
      </c>
      <c r="C1172">
        <v>1010.82074</v>
      </c>
      <c r="D1172">
        <v>0.15300244800000001</v>
      </c>
    </row>
    <row r="1173" spans="1:4">
      <c r="A1173">
        <v>25.285197419999999</v>
      </c>
      <c r="B1173">
        <v>303.73730469999998</v>
      </c>
      <c r="C1173">
        <v>1010.626892</v>
      </c>
      <c r="D1173">
        <v>0.153243621</v>
      </c>
    </row>
    <row r="1174" spans="1:4">
      <c r="A1174">
        <v>25.326721370000001</v>
      </c>
      <c r="B1174">
        <v>304.23730469999998</v>
      </c>
      <c r="C1174">
        <v>1010.140991</v>
      </c>
      <c r="D1174">
        <v>0.15349528100000001</v>
      </c>
    </row>
    <row r="1175" spans="1:4">
      <c r="A1175">
        <v>25.367218999999999</v>
      </c>
      <c r="B1175">
        <v>304.73730469999998</v>
      </c>
      <c r="C1175">
        <v>1009.293213</v>
      </c>
      <c r="D1175">
        <v>0.153740721</v>
      </c>
    </row>
    <row r="1176" spans="1:4">
      <c r="A1176">
        <v>25.409562510000001</v>
      </c>
      <c r="B1176">
        <v>305.23730469999998</v>
      </c>
      <c r="C1176">
        <v>1009.539368</v>
      </c>
      <c r="D1176">
        <v>0.15399734900000001</v>
      </c>
    </row>
    <row r="1177" spans="1:4">
      <c r="A1177">
        <v>25.450957939999999</v>
      </c>
      <c r="B1177">
        <v>305.73730469999998</v>
      </c>
      <c r="C1177">
        <v>1009.431702</v>
      </c>
      <c r="D1177">
        <v>0.15424822999999999</v>
      </c>
    </row>
    <row r="1178" spans="1:4">
      <c r="A1178">
        <v>25.492968040000001</v>
      </c>
      <c r="B1178">
        <v>306.23730469999998</v>
      </c>
      <c r="C1178">
        <v>1009.696228</v>
      </c>
      <c r="D1178">
        <v>0.154502837</v>
      </c>
    </row>
    <row r="1179" spans="1:4">
      <c r="A1179">
        <v>25.533931330000001</v>
      </c>
      <c r="B1179">
        <v>306.73730469999998</v>
      </c>
      <c r="C1179">
        <v>1009.363281</v>
      </c>
      <c r="D1179">
        <v>0.154751099</v>
      </c>
    </row>
    <row r="1180" spans="1:4">
      <c r="A1180">
        <v>25.577444580000002</v>
      </c>
      <c r="B1180">
        <v>307.23730469999998</v>
      </c>
      <c r="C1180">
        <v>1009.940247</v>
      </c>
      <c r="D1180">
        <v>0.155014816</v>
      </c>
    </row>
    <row r="1181" spans="1:4">
      <c r="A1181">
        <v>25.61969496</v>
      </c>
      <c r="B1181">
        <v>307.73730469999998</v>
      </c>
      <c r="C1181">
        <v>1010.185486</v>
      </c>
      <c r="D1181">
        <v>0.155270879</v>
      </c>
    </row>
    <row r="1182" spans="1:4">
      <c r="A1182">
        <v>25.66047013</v>
      </c>
      <c r="B1182">
        <v>308.23730469999998</v>
      </c>
      <c r="C1182">
        <v>1009.6659550000001</v>
      </c>
      <c r="D1182">
        <v>0.15551800099999999</v>
      </c>
    </row>
    <row r="1183" spans="1:4">
      <c r="A1183">
        <v>25.701012460000001</v>
      </c>
      <c r="B1183">
        <v>308.73730469999998</v>
      </c>
      <c r="C1183">
        <v>1009.4526980000001</v>
      </c>
      <c r="D1183">
        <v>0.155763712</v>
      </c>
    </row>
    <row r="1184" spans="1:4">
      <c r="A1184">
        <v>25.74320324</v>
      </c>
      <c r="B1184">
        <v>309.23730469999998</v>
      </c>
      <c r="C1184">
        <v>1009.548767</v>
      </c>
      <c r="D1184">
        <v>0.156019414</v>
      </c>
    </row>
    <row r="1185" spans="1:4">
      <c r="A1185">
        <v>25.782877580000001</v>
      </c>
      <c r="B1185">
        <v>309.73730469999998</v>
      </c>
      <c r="C1185">
        <v>1009.097351</v>
      </c>
      <c r="D1185">
        <v>0.156259864</v>
      </c>
    </row>
    <row r="1186" spans="1:4">
      <c r="A1186">
        <v>25.826198980000001</v>
      </c>
      <c r="B1186">
        <v>310.23730469999998</v>
      </c>
      <c r="C1186">
        <v>1009.153748</v>
      </c>
      <c r="D1186">
        <v>0.156522418</v>
      </c>
    </row>
    <row r="1187" spans="1:4">
      <c r="A1187">
        <v>25.866579260000002</v>
      </c>
      <c r="B1187">
        <v>310.73730469999998</v>
      </c>
      <c r="C1187">
        <v>1008.844116</v>
      </c>
      <c r="D1187">
        <v>0.156767147</v>
      </c>
    </row>
    <row r="1188" spans="1:4">
      <c r="A1188">
        <v>25.91017261</v>
      </c>
      <c r="B1188">
        <v>311.23730469999998</v>
      </c>
      <c r="C1188">
        <v>1009.040588</v>
      </c>
      <c r="D1188">
        <v>0.15703134899999999</v>
      </c>
    </row>
    <row r="1189" spans="1:4">
      <c r="A1189">
        <v>25.951465590000002</v>
      </c>
      <c r="B1189">
        <v>311.73730469999998</v>
      </c>
      <c r="C1189">
        <v>1009.298462</v>
      </c>
      <c r="D1189">
        <v>0.15728160999999999</v>
      </c>
    </row>
    <row r="1190" spans="1:4">
      <c r="A1190">
        <v>25.993580000000001</v>
      </c>
      <c r="B1190">
        <v>312.23730469999998</v>
      </c>
      <c r="C1190">
        <v>1008.989807</v>
      </c>
      <c r="D1190">
        <v>0.15753684800000001</v>
      </c>
    </row>
    <row r="1191" spans="1:4">
      <c r="A1191">
        <v>26.033610110000001</v>
      </c>
      <c r="B1191">
        <v>312.73730469999998</v>
      </c>
      <c r="C1191">
        <v>1008.484131</v>
      </c>
      <c r="D1191">
        <v>0.15777945500000001</v>
      </c>
    </row>
    <row r="1192" spans="1:4">
      <c r="A1192">
        <v>26.075886560000001</v>
      </c>
      <c r="B1192">
        <v>313.23730469999998</v>
      </c>
      <c r="C1192">
        <v>1008.683777</v>
      </c>
      <c r="D1192">
        <v>0.15803567600000001</v>
      </c>
    </row>
    <row r="1193" spans="1:4">
      <c r="A1193">
        <v>26.116907600000001</v>
      </c>
      <c r="B1193">
        <v>313.73730469999998</v>
      </c>
      <c r="C1193">
        <v>1008.503418</v>
      </c>
      <c r="D1193">
        <v>0.158284288</v>
      </c>
    </row>
    <row r="1194" spans="1:4">
      <c r="A1194">
        <v>26.15845762</v>
      </c>
      <c r="B1194">
        <v>314.23730469999998</v>
      </c>
      <c r="C1194">
        <v>1007.945435</v>
      </c>
      <c r="D1194">
        <v>0.15853610700000001</v>
      </c>
    </row>
    <row r="1195" spans="1:4">
      <c r="A1195">
        <v>26.19920857</v>
      </c>
      <c r="B1195">
        <v>314.73730469999998</v>
      </c>
      <c r="C1195">
        <v>1008.01062</v>
      </c>
      <c r="D1195">
        <v>0.15878308199999999</v>
      </c>
    </row>
    <row r="1196" spans="1:4">
      <c r="A1196">
        <v>26.240946730000001</v>
      </c>
      <c r="B1196">
        <v>315.23730469999998</v>
      </c>
      <c r="C1196">
        <v>1008.018127</v>
      </c>
      <c r="D1196">
        <v>0.15903604099999999</v>
      </c>
    </row>
    <row r="1197" spans="1:4">
      <c r="A1197">
        <v>26.282371950000002</v>
      </c>
      <c r="B1197">
        <v>315.73730469999998</v>
      </c>
      <c r="C1197">
        <v>1008.158081</v>
      </c>
      <c r="D1197">
        <v>0.15928710300000001</v>
      </c>
    </row>
    <row r="1198" spans="1:4">
      <c r="A1198">
        <v>26.324428619999999</v>
      </c>
      <c r="B1198">
        <v>316.23730469999998</v>
      </c>
      <c r="C1198">
        <v>1008.0502320000001</v>
      </c>
      <c r="D1198">
        <v>0.15954199199999999</v>
      </c>
    </row>
    <row r="1199" spans="1:4">
      <c r="A1199">
        <v>26.368273420000001</v>
      </c>
      <c r="B1199">
        <v>316.73730469999998</v>
      </c>
      <c r="C1199">
        <v>1008.060791</v>
      </c>
      <c r="D1199">
        <v>0.15980771799999999</v>
      </c>
    </row>
    <row r="1200" spans="1:4">
      <c r="A1200">
        <v>26.408402250000002</v>
      </c>
      <c r="B1200">
        <v>317.23730469999998</v>
      </c>
      <c r="C1200">
        <v>1007.8883060000001</v>
      </c>
      <c r="D1200">
        <v>0.16005092300000001</v>
      </c>
    </row>
    <row r="1201" spans="1:4">
      <c r="A1201">
        <v>26.451978830000002</v>
      </c>
      <c r="B1201">
        <v>317.73730469999998</v>
      </c>
      <c r="C1201">
        <v>1008.478638</v>
      </c>
      <c r="D1201">
        <v>0.160315023</v>
      </c>
    </row>
    <row r="1202" spans="1:4">
      <c r="A1202">
        <v>26.492888109999999</v>
      </c>
      <c r="B1202">
        <v>318.23730469999998</v>
      </c>
      <c r="C1202">
        <v>1007.958069</v>
      </c>
      <c r="D1202">
        <v>0.16056295800000001</v>
      </c>
    </row>
    <row r="1203" spans="1:4">
      <c r="A1203">
        <v>26.534831149999999</v>
      </c>
      <c r="B1203">
        <v>318.73730469999998</v>
      </c>
      <c r="C1203">
        <v>1007.973999</v>
      </c>
      <c r="D1203">
        <v>0.16081715799999999</v>
      </c>
    </row>
    <row r="1204" spans="1:4">
      <c r="A1204">
        <v>26.574732740000002</v>
      </c>
      <c r="B1204">
        <v>319.23730469999998</v>
      </c>
      <c r="C1204">
        <v>1007.522949</v>
      </c>
      <c r="D1204">
        <v>0.16105898599999999</v>
      </c>
    </row>
    <row r="1205" spans="1:4">
      <c r="A1205">
        <v>26.618789880000001</v>
      </c>
      <c r="B1205">
        <v>319.73730469999998</v>
      </c>
      <c r="C1205">
        <v>1007.934692</v>
      </c>
      <c r="D1205">
        <v>0.161325999</v>
      </c>
    </row>
    <row r="1206" spans="1:4">
      <c r="A1206">
        <v>26.661945509999999</v>
      </c>
      <c r="B1206">
        <v>320.23730469999998</v>
      </c>
      <c r="C1206">
        <v>1008.225586</v>
      </c>
      <c r="D1206">
        <v>0.161587549</v>
      </c>
    </row>
    <row r="1207" spans="1:4">
      <c r="A1207">
        <v>26.704784480000001</v>
      </c>
      <c r="B1207">
        <v>320.73730469999998</v>
      </c>
      <c r="C1207">
        <v>1008.444336</v>
      </c>
      <c r="D1207">
        <v>0.16184717900000001</v>
      </c>
    </row>
    <row r="1208" spans="1:4">
      <c r="A1208">
        <v>26.748429980000001</v>
      </c>
      <c r="B1208">
        <v>321.23730469999998</v>
      </c>
      <c r="C1208">
        <v>1008.8433230000001</v>
      </c>
      <c r="D1208">
        <v>0.162111697</v>
      </c>
    </row>
    <row r="1209" spans="1:4">
      <c r="A1209">
        <v>26.78799815</v>
      </c>
      <c r="B1209">
        <v>321.73730469999998</v>
      </c>
      <c r="C1209">
        <v>1007.850159</v>
      </c>
      <c r="D1209">
        <v>0.16235150400000001</v>
      </c>
    </row>
    <row r="1210" spans="1:4">
      <c r="A1210">
        <v>26.829453189999999</v>
      </c>
      <c r="B1210">
        <v>322.23730469999998</v>
      </c>
      <c r="C1210">
        <v>1007.831787</v>
      </c>
      <c r="D1210">
        <v>0.16260274699999999</v>
      </c>
    </row>
    <row r="1211" spans="1:4">
      <c r="A1211">
        <v>26.87172219</v>
      </c>
      <c r="B1211">
        <v>322.73730469999998</v>
      </c>
      <c r="C1211">
        <v>1007.762939</v>
      </c>
      <c r="D1211">
        <v>0.16285892199999999</v>
      </c>
    </row>
    <row r="1212" spans="1:4">
      <c r="A1212">
        <v>26.913188399999999</v>
      </c>
      <c r="B1212">
        <v>323.23730469999998</v>
      </c>
      <c r="C1212">
        <v>1008.012878</v>
      </c>
      <c r="D1212">
        <v>0.16311023299999999</v>
      </c>
    </row>
    <row r="1213" spans="1:4">
      <c r="A1213">
        <v>26.953388010000001</v>
      </c>
      <c r="B1213">
        <v>323.73730469999998</v>
      </c>
      <c r="C1213">
        <v>1007.430908</v>
      </c>
      <c r="D1213">
        <v>0.16335386700000001</v>
      </c>
    </row>
    <row r="1214" spans="1:4">
      <c r="A1214">
        <v>26.996813710000001</v>
      </c>
      <c r="B1214">
        <v>324.23730469999998</v>
      </c>
      <c r="C1214">
        <v>1007.106079</v>
      </c>
      <c r="D1214">
        <v>0.16361705300000001</v>
      </c>
    </row>
    <row r="1215" spans="1:4">
      <c r="A1215">
        <v>27.03752927</v>
      </c>
      <c r="B1215">
        <v>324.73730469999998</v>
      </c>
      <c r="C1215">
        <v>1006.669617</v>
      </c>
      <c r="D1215">
        <v>0.163863814</v>
      </c>
    </row>
    <row r="1216" spans="1:4">
      <c r="A1216">
        <v>27.075223619999999</v>
      </c>
      <c r="B1216">
        <v>325.23730469999998</v>
      </c>
      <c r="C1216">
        <v>1004.9482420000001</v>
      </c>
      <c r="D1216">
        <v>0.16409226399999999</v>
      </c>
    </row>
    <row r="1217" spans="1:4">
      <c r="A1217">
        <v>27.123443779999999</v>
      </c>
      <c r="B1217">
        <v>325.73730469999998</v>
      </c>
      <c r="C1217">
        <v>1007.651794</v>
      </c>
      <c r="D1217">
        <v>0.16438450800000001</v>
      </c>
    </row>
    <row r="1218" spans="1:4">
      <c r="A1218">
        <v>27.16482431</v>
      </c>
      <c r="B1218">
        <v>326.23730469999998</v>
      </c>
      <c r="C1218">
        <v>1006.841675</v>
      </c>
      <c r="D1218">
        <v>0.16463529900000001</v>
      </c>
    </row>
    <row r="1219" spans="1:4">
      <c r="A1219">
        <v>27.20681205</v>
      </c>
      <c r="B1219">
        <v>326.73730469999998</v>
      </c>
      <c r="C1219">
        <v>1006.87323</v>
      </c>
      <c r="D1219">
        <v>0.16488976999999999</v>
      </c>
    </row>
    <row r="1220" spans="1:4">
      <c r="A1220">
        <v>27.247188609999998</v>
      </c>
      <c r="B1220">
        <v>327.23730469999998</v>
      </c>
      <c r="C1220">
        <v>1006.734497</v>
      </c>
      <c r="D1220">
        <v>0.165134476</v>
      </c>
    </row>
    <row r="1221" spans="1:4">
      <c r="A1221">
        <v>27.288611979999999</v>
      </c>
      <c r="B1221">
        <v>327.73730469999998</v>
      </c>
      <c r="C1221">
        <v>1006.939758</v>
      </c>
      <c r="D1221">
        <v>0.165385527</v>
      </c>
    </row>
    <row r="1222" spans="1:4">
      <c r="A1222">
        <v>27.329243720000001</v>
      </c>
      <c r="B1222">
        <v>328.23730469999998</v>
      </c>
      <c r="C1222">
        <v>1006.00647</v>
      </c>
      <c r="D1222">
        <v>0.16563178000000001</v>
      </c>
    </row>
    <row r="1223" spans="1:4">
      <c r="A1223">
        <v>27.374390510000001</v>
      </c>
      <c r="B1223">
        <v>328.73730469999998</v>
      </c>
      <c r="C1223">
        <v>1007.530457</v>
      </c>
      <c r="D1223">
        <v>0.16590539700000001</v>
      </c>
    </row>
    <row r="1224" spans="1:4">
      <c r="A1224">
        <v>27.408098800000001</v>
      </c>
      <c r="B1224">
        <v>329.23730469999998</v>
      </c>
      <c r="C1224">
        <v>1005.383484</v>
      </c>
      <c r="D1224">
        <v>0.16610969</v>
      </c>
    </row>
    <row r="1225" spans="1:4">
      <c r="A1225">
        <v>27.449695389999999</v>
      </c>
      <c r="B1225">
        <v>329.73730469999998</v>
      </c>
      <c r="C1225">
        <v>1005.128235</v>
      </c>
      <c r="D1225">
        <v>0.16636179000000001</v>
      </c>
    </row>
    <row r="1226" spans="1:4">
      <c r="A1226">
        <v>27.489909900000001</v>
      </c>
      <c r="B1226">
        <v>330.23730469999998</v>
      </c>
      <c r="C1226">
        <v>1005.849365</v>
      </c>
      <c r="D1226">
        <v>0.16660551500000001</v>
      </c>
    </row>
    <row r="1227" spans="1:4">
      <c r="A1227">
        <v>27.530994270000001</v>
      </c>
      <c r="B1227">
        <v>330.73730469999998</v>
      </c>
      <c r="C1227">
        <v>1005.262878</v>
      </c>
      <c r="D1227">
        <v>0.16685451100000001</v>
      </c>
    </row>
    <row r="1228" spans="1:4">
      <c r="A1228">
        <v>27.572974559999999</v>
      </c>
      <c r="B1228">
        <v>331.23730469999998</v>
      </c>
      <c r="C1228">
        <v>1005.708679</v>
      </c>
      <c r="D1228">
        <v>0.16710893700000001</v>
      </c>
    </row>
    <row r="1229" spans="1:4">
      <c r="A1229">
        <v>27.615530419999999</v>
      </c>
      <c r="B1229">
        <v>331.73730469999998</v>
      </c>
      <c r="C1229">
        <v>1005.4938959999999</v>
      </c>
      <c r="D1229">
        <v>0.16736685100000001</v>
      </c>
    </row>
    <row r="1230" spans="1:4">
      <c r="A1230">
        <v>27.654819190000001</v>
      </c>
      <c r="B1230">
        <v>332.23730469999998</v>
      </c>
      <c r="C1230">
        <v>1005.629089</v>
      </c>
      <c r="D1230">
        <v>0.16760496499999999</v>
      </c>
    </row>
    <row r="1231" spans="1:4">
      <c r="A1231">
        <v>27.699440719999998</v>
      </c>
      <c r="B1231">
        <v>332.73730469999998</v>
      </c>
      <c r="C1231">
        <v>1006.50415</v>
      </c>
      <c r="D1231">
        <v>0.16787539800000001</v>
      </c>
    </row>
    <row r="1232" spans="1:4">
      <c r="A1232">
        <v>27.73587406</v>
      </c>
      <c r="B1232">
        <v>333.23730469999998</v>
      </c>
      <c r="C1232">
        <v>1004.283203</v>
      </c>
      <c r="D1232">
        <v>0.168096206</v>
      </c>
    </row>
    <row r="1233" spans="1:4">
      <c r="A1233">
        <v>27.788473289999999</v>
      </c>
      <c r="B1233">
        <v>333.73730469999998</v>
      </c>
      <c r="C1233">
        <v>1007.066345</v>
      </c>
      <c r="D1233">
        <v>0.16841498999999999</v>
      </c>
    </row>
    <row r="1234" spans="1:4">
      <c r="A1234">
        <v>27.828525750000001</v>
      </c>
      <c r="B1234">
        <v>334.23730469999998</v>
      </c>
      <c r="C1234">
        <v>1006.595581</v>
      </c>
      <c r="D1234">
        <v>0.168657732</v>
      </c>
    </row>
    <row r="1235" spans="1:4">
      <c r="A1235">
        <v>27.863167229999998</v>
      </c>
      <c r="B1235">
        <v>334.73730469999998</v>
      </c>
      <c r="C1235">
        <v>1004.657654</v>
      </c>
      <c r="D1235">
        <v>0.16886767999999999</v>
      </c>
    </row>
    <row r="1236" spans="1:4">
      <c r="A1236">
        <v>27.910137550000002</v>
      </c>
      <c r="B1236">
        <v>335.23730469999998</v>
      </c>
      <c r="C1236">
        <v>1006.625183</v>
      </c>
      <c r="D1236">
        <v>0.16915234900000001</v>
      </c>
    </row>
    <row r="1237" spans="1:4">
      <c r="A1237">
        <v>27.943326160000002</v>
      </c>
      <c r="B1237">
        <v>335.73730469999998</v>
      </c>
      <c r="C1237">
        <v>1003.943542</v>
      </c>
      <c r="D1237">
        <v>0.16935349199999999</v>
      </c>
    </row>
    <row r="1238" spans="1:4">
      <c r="A1238">
        <v>27.993023399999998</v>
      </c>
      <c r="B1238">
        <v>336.23730469999998</v>
      </c>
      <c r="C1238">
        <v>1006.203064</v>
      </c>
      <c r="D1238">
        <v>0.169654687</v>
      </c>
    </row>
    <row r="1239" spans="1:4">
      <c r="A1239">
        <v>28.029648590000001</v>
      </c>
      <c r="B1239">
        <v>336.73730469999998</v>
      </c>
      <c r="C1239">
        <v>1004.463928</v>
      </c>
      <c r="D1239">
        <v>0.16987665800000001</v>
      </c>
    </row>
    <row r="1240" spans="1:4">
      <c r="A1240">
        <v>28.069954370000001</v>
      </c>
      <c r="B1240">
        <v>337.23730469999998</v>
      </c>
      <c r="C1240">
        <v>1004.293579</v>
      </c>
      <c r="D1240">
        <v>0.170120936</v>
      </c>
    </row>
    <row r="1241" spans="1:4">
      <c r="A1241">
        <v>28.115125370000001</v>
      </c>
      <c r="B1241">
        <v>337.73730469999998</v>
      </c>
      <c r="C1241">
        <v>1005.44104</v>
      </c>
      <c r="D1241">
        <v>0.17039469900000001</v>
      </c>
    </row>
    <row r="1242" spans="1:4">
      <c r="A1242">
        <v>28.157977389999999</v>
      </c>
      <c r="B1242">
        <v>338.23730469999998</v>
      </c>
      <c r="C1242">
        <v>1005.5658570000001</v>
      </c>
      <c r="D1242">
        <v>0.17065440800000001</v>
      </c>
    </row>
    <row r="1243" spans="1:4">
      <c r="A1243">
        <v>28.200257570000002</v>
      </c>
      <c r="B1243">
        <v>338.73730469999998</v>
      </c>
      <c r="C1243">
        <v>1005.954041</v>
      </c>
      <c r="D1243">
        <v>0.170910652</v>
      </c>
    </row>
    <row r="1244" spans="1:4">
      <c r="A1244">
        <v>28.239145870000002</v>
      </c>
      <c r="B1244">
        <v>339.23730469999998</v>
      </c>
      <c r="C1244">
        <v>1005.403748</v>
      </c>
      <c r="D1244">
        <v>0.17114633900000001</v>
      </c>
    </row>
    <row r="1245" spans="1:4">
      <c r="A1245">
        <v>28.280932459999999</v>
      </c>
      <c r="B1245">
        <v>339.73730469999998</v>
      </c>
      <c r="C1245">
        <v>1005.665649</v>
      </c>
      <c r="D1245">
        <v>0.17139959099999999</v>
      </c>
    </row>
    <row r="1246" spans="1:4">
      <c r="A1246">
        <v>28.321392830000001</v>
      </c>
      <c r="B1246">
        <v>340.23730469999998</v>
      </c>
      <c r="C1246">
        <v>1005.141113</v>
      </c>
      <c r="D1246">
        <v>0.17164480500000001</v>
      </c>
    </row>
    <row r="1247" spans="1:4">
      <c r="A1247">
        <v>28.36507186</v>
      </c>
      <c r="B1247">
        <v>340.73730469999998</v>
      </c>
      <c r="C1247">
        <v>1005.278809</v>
      </c>
      <c r="D1247">
        <v>0.17190952600000001</v>
      </c>
    </row>
    <row r="1248" spans="1:4">
      <c r="A1248">
        <v>28.405116870000001</v>
      </c>
      <c r="B1248">
        <v>341.23730469999998</v>
      </c>
      <c r="C1248">
        <v>1004.878662</v>
      </c>
      <c r="D1248">
        <v>0.17215222299999999</v>
      </c>
    </row>
    <row r="1249" spans="1:4">
      <c r="A1249">
        <v>28.446217999999998</v>
      </c>
      <c r="B1249">
        <v>341.73730469999998</v>
      </c>
      <c r="C1249">
        <v>1005.342957</v>
      </c>
      <c r="D1249">
        <v>0.172401321</v>
      </c>
    </row>
    <row r="1250" spans="1:4">
      <c r="A1250">
        <v>28.48977223</v>
      </c>
      <c r="B1250">
        <v>342.23730469999998</v>
      </c>
      <c r="C1250">
        <v>1005.6317749999999</v>
      </c>
      <c r="D1250">
        <v>0.172665286</v>
      </c>
    </row>
    <row r="1251" spans="1:4">
      <c r="A1251">
        <v>28.531283139999999</v>
      </c>
      <c r="B1251">
        <v>342.73730469999998</v>
      </c>
      <c r="C1251">
        <v>1005.426636</v>
      </c>
      <c r="D1251">
        <v>0.172916868</v>
      </c>
    </row>
    <row r="1252" spans="1:4">
      <c r="A1252">
        <v>28.575116770000001</v>
      </c>
      <c r="B1252">
        <v>343.23730469999998</v>
      </c>
      <c r="C1252">
        <v>1005.703918</v>
      </c>
      <c r="D1252">
        <v>0.173182526</v>
      </c>
    </row>
    <row r="1253" spans="1:4">
      <c r="A1253">
        <v>28.614951300000001</v>
      </c>
      <c r="B1253">
        <v>343.73730469999998</v>
      </c>
      <c r="C1253">
        <v>1004.847046</v>
      </c>
      <c r="D1253">
        <v>0.17342394699999999</v>
      </c>
    </row>
    <row r="1254" spans="1:4">
      <c r="A1254">
        <v>28.657404710000002</v>
      </c>
      <c r="B1254">
        <v>344.23730469999998</v>
      </c>
      <c r="C1254">
        <v>1005.762817</v>
      </c>
      <c r="D1254">
        <v>0.17368124099999999</v>
      </c>
    </row>
    <row r="1255" spans="1:4">
      <c r="A1255">
        <v>28.69929746</v>
      </c>
      <c r="B1255">
        <v>344.73730469999998</v>
      </c>
      <c r="C1255">
        <v>1005.8287350000001</v>
      </c>
      <c r="D1255">
        <v>0.17393513599999999</v>
      </c>
    </row>
    <row r="1256" spans="1:4">
      <c r="A1256">
        <v>28.74182351</v>
      </c>
      <c r="B1256">
        <v>345.23730469999998</v>
      </c>
      <c r="C1256">
        <v>1005.632629</v>
      </c>
      <c r="D1256">
        <v>0.17419287</v>
      </c>
    </row>
    <row r="1257" spans="1:4">
      <c r="A1257">
        <v>28.782872480000002</v>
      </c>
      <c r="B1257">
        <v>345.73730469999998</v>
      </c>
      <c r="C1257">
        <v>1005.772095</v>
      </c>
      <c r="D1257">
        <v>0.174441651</v>
      </c>
    </row>
    <row r="1258" spans="1:4">
      <c r="A1258">
        <v>28.8240537</v>
      </c>
      <c r="B1258">
        <v>346.23730469999998</v>
      </c>
      <c r="C1258">
        <v>1005.347595</v>
      </c>
      <c r="D1258">
        <v>0.174691235</v>
      </c>
    </row>
    <row r="1259" spans="1:4">
      <c r="A1259">
        <v>28.867416080000002</v>
      </c>
      <c r="B1259">
        <v>346.73730469999998</v>
      </c>
      <c r="C1259">
        <v>1005.869507</v>
      </c>
      <c r="D1259">
        <v>0.17495403700000001</v>
      </c>
    </row>
    <row r="1260" spans="1:4">
      <c r="A1260">
        <v>28.910139579999999</v>
      </c>
      <c r="B1260">
        <v>347.23730469999998</v>
      </c>
      <c r="C1260">
        <v>1006.552124</v>
      </c>
      <c r="D1260">
        <v>0.175212967</v>
      </c>
    </row>
    <row r="1261" spans="1:4">
      <c r="A1261">
        <v>28.949603440000001</v>
      </c>
      <c r="B1261">
        <v>347.73730469999998</v>
      </c>
      <c r="C1261">
        <v>1005.94281</v>
      </c>
      <c r="D1261">
        <v>0.17545214200000001</v>
      </c>
    </row>
    <row r="1262" spans="1:4">
      <c r="A1262">
        <v>28.992632400000002</v>
      </c>
      <c r="B1262">
        <v>348.23730469999998</v>
      </c>
      <c r="C1262">
        <v>1005.9149169999999</v>
      </c>
      <c r="D1262">
        <v>0.17571292399999999</v>
      </c>
    </row>
    <row r="1263" spans="1:4">
      <c r="A1263">
        <v>29.035478829999999</v>
      </c>
      <c r="B1263">
        <v>348.73730469999998</v>
      </c>
      <c r="C1263">
        <v>1006.459961</v>
      </c>
      <c r="D1263">
        <v>0.17597259900000001</v>
      </c>
    </row>
    <row r="1264" spans="1:4">
      <c r="A1264">
        <v>29.074477030000001</v>
      </c>
      <c r="B1264">
        <v>349.23730469999998</v>
      </c>
      <c r="C1264">
        <v>1005.976196</v>
      </c>
      <c r="D1264">
        <v>0.176208952</v>
      </c>
    </row>
    <row r="1265" spans="1:4">
      <c r="A1265">
        <v>29.119515790000001</v>
      </c>
      <c r="B1265">
        <v>349.73730469999998</v>
      </c>
      <c r="C1265">
        <v>1006.439941</v>
      </c>
      <c r="D1265">
        <v>0.17648191399999999</v>
      </c>
    </row>
    <row r="1266" spans="1:4">
      <c r="A1266">
        <v>29.163457449999999</v>
      </c>
      <c r="B1266">
        <v>350.23730469999998</v>
      </c>
      <c r="C1266">
        <v>1006.939026</v>
      </c>
      <c r="D1266">
        <v>0.17674822700000001</v>
      </c>
    </row>
    <row r="1267" spans="1:4">
      <c r="A1267">
        <v>29.20355648</v>
      </c>
      <c r="B1267">
        <v>350.73730469999998</v>
      </c>
      <c r="C1267">
        <v>1006.345764</v>
      </c>
      <c r="D1267">
        <v>0.17699125099999999</v>
      </c>
    </row>
    <row r="1268" spans="1:4">
      <c r="A1268">
        <v>29.243122790000001</v>
      </c>
      <c r="B1268">
        <v>351.23730469999998</v>
      </c>
      <c r="C1268">
        <v>1005.908142</v>
      </c>
      <c r="D1268">
        <v>0.177231047</v>
      </c>
    </row>
    <row r="1269" spans="1:4">
      <c r="A1269">
        <v>29.28457968</v>
      </c>
      <c r="B1269">
        <v>351.73730469999998</v>
      </c>
      <c r="C1269">
        <v>1006.157166</v>
      </c>
      <c r="D1269">
        <v>0.17748230100000001</v>
      </c>
    </row>
    <row r="1270" spans="1:4">
      <c r="A1270">
        <v>29.325976969999999</v>
      </c>
      <c r="B1270">
        <v>352.23730469999998</v>
      </c>
      <c r="C1270">
        <v>1005.826477</v>
      </c>
      <c r="D1270">
        <v>0.17773319400000001</v>
      </c>
    </row>
    <row r="1271" spans="1:4">
      <c r="A1271">
        <v>29.366320000000002</v>
      </c>
      <c r="B1271">
        <v>352.73730469999998</v>
      </c>
      <c r="C1271">
        <v>1005.541931</v>
      </c>
      <c r="D1271">
        <v>0.17797769699999999</v>
      </c>
    </row>
    <row r="1272" spans="1:4">
      <c r="A1272">
        <v>29.407879340000001</v>
      </c>
      <c r="B1272">
        <v>353.23730469999998</v>
      </c>
      <c r="C1272">
        <v>1005.484436</v>
      </c>
      <c r="D1272">
        <v>0.178229572</v>
      </c>
    </row>
    <row r="1273" spans="1:4">
      <c r="A1273">
        <v>29.449254270000001</v>
      </c>
      <c r="B1273">
        <v>353.73730469999998</v>
      </c>
      <c r="C1273">
        <v>1005.358459</v>
      </c>
      <c r="D1273">
        <v>0.17848032899999999</v>
      </c>
    </row>
    <row r="1274" spans="1:4">
      <c r="A1274">
        <v>29.491977769999998</v>
      </c>
      <c r="B1274">
        <v>354.23730469999998</v>
      </c>
      <c r="C1274">
        <v>1005.38208</v>
      </c>
      <c r="D1274">
        <v>0.17873925900000001</v>
      </c>
    </row>
    <row r="1275" spans="1:4">
      <c r="A1275">
        <v>29.532549899999999</v>
      </c>
      <c r="B1275">
        <v>354.73730469999998</v>
      </c>
      <c r="C1275">
        <v>1005.130676</v>
      </c>
      <c r="D1275">
        <v>0.17898515100000001</v>
      </c>
    </row>
    <row r="1276" spans="1:4">
      <c r="A1276">
        <v>29.57388014</v>
      </c>
      <c r="B1276">
        <v>355.23730469999998</v>
      </c>
      <c r="C1276">
        <v>1005.619263</v>
      </c>
      <c r="D1276">
        <v>0.179235637</v>
      </c>
    </row>
    <row r="1277" spans="1:4">
      <c r="A1277">
        <v>29.61642668</v>
      </c>
      <c r="B1277">
        <v>355.73730469999998</v>
      </c>
      <c r="C1277">
        <v>1005.4482420000001</v>
      </c>
      <c r="D1277">
        <v>0.179493495</v>
      </c>
    </row>
    <row r="1278" spans="1:4">
      <c r="A1278">
        <v>29.65641394</v>
      </c>
      <c r="B1278">
        <v>356.23730469999998</v>
      </c>
      <c r="C1278">
        <v>1004.676208</v>
      </c>
      <c r="D1278">
        <v>0.17973584200000001</v>
      </c>
    </row>
    <row r="1279" spans="1:4">
      <c r="A1279">
        <v>29.700389130000001</v>
      </c>
      <c r="B1279">
        <v>356.73730469999998</v>
      </c>
      <c r="C1279">
        <v>1005.617371</v>
      </c>
      <c r="D1279">
        <v>0.180002358</v>
      </c>
    </row>
    <row r="1280" spans="1:4">
      <c r="A1280">
        <v>29.74101529</v>
      </c>
      <c r="B1280">
        <v>357.23730469999998</v>
      </c>
      <c r="C1280">
        <v>1005.207275</v>
      </c>
      <c r="D1280">
        <v>0.18024857699999999</v>
      </c>
    </row>
    <row r="1281" spans="1:4">
      <c r="A1281">
        <v>29.780976469999999</v>
      </c>
      <c r="B1281">
        <v>357.73730469999998</v>
      </c>
      <c r="C1281">
        <v>1005.038635</v>
      </c>
      <c r="D1281">
        <v>0.180490767</v>
      </c>
    </row>
    <row r="1282" spans="1:4">
      <c r="A1282">
        <v>29.822362590000001</v>
      </c>
      <c r="B1282">
        <v>358.23730469999998</v>
      </c>
      <c r="C1282">
        <v>1004.496094</v>
      </c>
      <c r="D1282">
        <v>0.18074159100000001</v>
      </c>
    </row>
    <row r="1283" spans="1:4">
      <c r="A1283">
        <v>29.865199700000002</v>
      </c>
      <c r="B1283">
        <v>358.73730469999998</v>
      </c>
      <c r="C1283">
        <v>1004.489319</v>
      </c>
      <c r="D1283">
        <v>0.18100121</v>
      </c>
    </row>
    <row r="1284" spans="1:4">
      <c r="A1284">
        <v>29.904529449999998</v>
      </c>
      <c r="B1284">
        <v>359.23730469999998</v>
      </c>
      <c r="C1284">
        <v>1003.924133</v>
      </c>
      <c r="D1284">
        <v>0.18123957199999999</v>
      </c>
    </row>
    <row r="1285" spans="1:4">
      <c r="A1285">
        <v>29.94724549</v>
      </c>
      <c r="B1285">
        <v>359.73730469999998</v>
      </c>
      <c r="C1285">
        <v>1004.084717</v>
      </c>
      <c r="D1285">
        <v>0.181498458</v>
      </c>
    </row>
    <row r="1286" spans="1:4">
      <c r="A1286">
        <v>29.988428580000001</v>
      </c>
      <c r="B1286">
        <v>360.23730469999998</v>
      </c>
      <c r="C1286">
        <v>1003.242615</v>
      </c>
      <c r="D1286">
        <v>0.18174805199999999</v>
      </c>
    </row>
    <row r="1287" spans="1:4">
      <c r="A1287">
        <v>30.029913409999999</v>
      </c>
      <c r="B1287">
        <v>360.73730469999998</v>
      </c>
      <c r="C1287">
        <v>1003.714417</v>
      </c>
      <c r="D1287">
        <v>0.18199947499999999</v>
      </c>
    </row>
    <row r="1288" spans="1:4">
      <c r="A1288">
        <v>30.07332049</v>
      </c>
      <c r="B1288">
        <v>361.23730469999998</v>
      </c>
      <c r="C1288">
        <v>1004.539001</v>
      </c>
      <c r="D1288">
        <v>0.182262548</v>
      </c>
    </row>
    <row r="1289" spans="1:4">
      <c r="A1289">
        <v>30.11514992</v>
      </c>
      <c r="B1289">
        <v>361.73730469999998</v>
      </c>
      <c r="C1289">
        <v>1003.978516</v>
      </c>
      <c r="D1289">
        <v>0.18251606000000001</v>
      </c>
    </row>
    <row r="1290" spans="1:4">
      <c r="A1290">
        <v>30.156355349999998</v>
      </c>
      <c r="B1290">
        <v>362.23730469999998</v>
      </c>
      <c r="C1290">
        <v>1003.790161</v>
      </c>
      <c r="D1290">
        <v>0.18276579000000001</v>
      </c>
    </row>
    <row r="1291" spans="1:4">
      <c r="A1291">
        <v>30.197789889999999</v>
      </c>
      <c r="B1291">
        <v>362.73730469999998</v>
      </c>
      <c r="C1291">
        <v>1004.456787</v>
      </c>
      <c r="D1291">
        <v>0.18301690800000001</v>
      </c>
    </row>
    <row r="1292" spans="1:4">
      <c r="A1292">
        <v>30.240600929999999</v>
      </c>
      <c r="B1292">
        <v>363.23730469999998</v>
      </c>
      <c r="C1292">
        <v>1004.134155</v>
      </c>
      <c r="D1292">
        <v>0.18327636899999999</v>
      </c>
    </row>
    <row r="1293" spans="1:4">
      <c r="A1293">
        <v>30.28353676</v>
      </c>
      <c r="B1293">
        <v>363.73730469999998</v>
      </c>
      <c r="C1293">
        <v>1004.891296</v>
      </c>
      <c r="D1293">
        <v>0.183536586</v>
      </c>
    </row>
    <row r="1294" spans="1:4">
      <c r="A1294">
        <v>30.32356128</v>
      </c>
      <c r="B1294">
        <v>364.23730469999998</v>
      </c>
      <c r="C1294">
        <v>1004.163635</v>
      </c>
      <c r="D1294">
        <v>0.183779159</v>
      </c>
    </row>
    <row r="1295" spans="1:4">
      <c r="A1295">
        <v>30.365973709999999</v>
      </c>
      <c r="B1295">
        <v>364.73730469999998</v>
      </c>
      <c r="C1295">
        <v>1004.078369</v>
      </c>
      <c r="D1295">
        <v>0.18403620400000001</v>
      </c>
    </row>
    <row r="1296" spans="1:4">
      <c r="A1296">
        <v>30.408792200000001</v>
      </c>
      <c r="B1296">
        <v>365.23730469999998</v>
      </c>
      <c r="C1296">
        <v>1004.177673</v>
      </c>
      <c r="D1296">
        <v>0.18429571</v>
      </c>
    </row>
    <row r="1297" spans="1:4">
      <c r="A1297">
        <v>30.449593440000001</v>
      </c>
      <c r="B1297">
        <v>365.73730469999998</v>
      </c>
      <c r="C1297">
        <v>1003.447632</v>
      </c>
      <c r="D1297">
        <v>0.18454299099999999</v>
      </c>
    </row>
    <row r="1298" spans="1:4">
      <c r="A1298">
        <v>30.48997</v>
      </c>
      <c r="B1298">
        <v>366.23730469999998</v>
      </c>
      <c r="C1298">
        <v>1003.072388</v>
      </c>
      <c r="D1298">
        <v>0.184787697</v>
      </c>
    </row>
    <row r="1299" spans="1:4">
      <c r="A1299">
        <v>30.534531919999999</v>
      </c>
      <c r="B1299">
        <v>366.73730469999998</v>
      </c>
      <c r="C1299">
        <v>1003.579468</v>
      </c>
      <c r="D1299">
        <v>0.18505776900000001</v>
      </c>
    </row>
    <row r="1300" spans="1:4">
      <c r="A1300">
        <v>30.57641722</v>
      </c>
      <c r="B1300">
        <v>367.23730469999998</v>
      </c>
      <c r="C1300">
        <v>1003.780945</v>
      </c>
      <c r="D1300">
        <v>0.18531162000000001</v>
      </c>
    </row>
    <row r="1301" spans="1:4">
      <c r="A1301">
        <v>30.617902059999999</v>
      </c>
      <c r="B1301">
        <v>367.73730469999998</v>
      </c>
      <c r="C1301">
        <v>1003.076294</v>
      </c>
      <c r="D1301">
        <v>0.18556304300000001</v>
      </c>
    </row>
    <row r="1302" spans="1:4">
      <c r="A1302">
        <v>30.661482360000001</v>
      </c>
      <c r="B1302">
        <v>368.23730469999998</v>
      </c>
      <c r="C1302">
        <v>1003.758545</v>
      </c>
      <c r="D1302">
        <v>0.18582716599999999</v>
      </c>
    </row>
    <row r="1303" spans="1:4">
      <c r="A1303">
        <v>30.703926460000002</v>
      </c>
      <c r="B1303">
        <v>368.73730469999998</v>
      </c>
      <c r="C1303">
        <v>1003.575317</v>
      </c>
      <c r="D1303">
        <v>0.18608440300000001</v>
      </c>
    </row>
    <row r="1304" spans="1:4">
      <c r="A1304">
        <v>30.74737824</v>
      </c>
      <c r="B1304">
        <v>369.23730469999998</v>
      </c>
      <c r="C1304">
        <v>1003.703491</v>
      </c>
      <c r="D1304">
        <v>0.18634774700000001</v>
      </c>
    </row>
    <row r="1305" spans="1:4">
      <c r="A1305">
        <v>30.788566920000001</v>
      </c>
      <c r="B1305">
        <v>369.73730469999998</v>
      </c>
      <c r="C1305">
        <v>1003.537781</v>
      </c>
      <c r="D1305">
        <v>0.18659737500000001</v>
      </c>
    </row>
    <row r="1306" spans="1:4">
      <c r="A1306">
        <v>30.832840130000001</v>
      </c>
      <c r="B1306">
        <v>370.23730469999998</v>
      </c>
      <c r="C1306">
        <v>1004.135498</v>
      </c>
      <c r="D1306">
        <v>0.186865698</v>
      </c>
    </row>
    <row r="1307" spans="1:4">
      <c r="A1307">
        <v>30.87195754</v>
      </c>
      <c r="B1307">
        <v>370.73730469999998</v>
      </c>
      <c r="C1307">
        <v>1003.421326</v>
      </c>
      <c r="D1307">
        <v>0.187102773</v>
      </c>
    </row>
    <row r="1308" spans="1:4">
      <c r="A1308">
        <v>30.91516532</v>
      </c>
      <c r="B1308">
        <v>371.23730469999998</v>
      </c>
      <c r="C1308">
        <v>1003.55481</v>
      </c>
      <c r="D1308">
        <v>0.187364638</v>
      </c>
    </row>
    <row r="1309" spans="1:4">
      <c r="A1309">
        <v>30.956989149999998</v>
      </c>
      <c r="B1309">
        <v>371.73730469999998</v>
      </c>
      <c r="C1309">
        <v>1003.546143</v>
      </c>
      <c r="D1309">
        <v>0.187618116</v>
      </c>
    </row>
    <row r="1310" spans="1:4">
      <c r="A1310">
        <v>30.999824400000001</v>
      </c>
      <c r="B1310">
        <v>372.23730469999998</v>
      </c>
      <c r="C1310">
        <v>1003.011475</v>
      </c>
      <c r="D1310">
        <v>0.187877724</v>
      </c>
    </row>
    <row r="1311" spans="1:4">
      <c r="A1311">
        <v>31.041232870000002</v>
      </c>
      <c r="B1311">
        <v>372.73730469999998</v>
      </c>
      <c r="C1311">
        <v>1003.3156739999999</v>
      </c>
      <c r="D1311">
        <v>0.18812868399999999</v>
      </c>
    </row>
    <row r="1312" spans="1:4">
      <c r="A1312">
        <v>31.08084947</v>
      </c>
      <c r="B1312">
        <v>373.23730469999998</v>
      </c>
      <c r="C1312">
        <v>1002.71228</v>
      </c>
      <c r="D1312">
        <v>0.18836878500000001</v>
      </c>
    </row>
    <row r="1313" spans="1:4">
      <c r="A1313">
        <v>31.123736869999998</v>
      </c>
      <c r="B1313">
        <v>373.73730469999998</v>
      </c>
      <c r="C1313">
        <v>1003.105408</v>
      </c>
      <c r="D1313">
        <v>0.18862870800000001</v>
      </c>
    </row>
    <row r="1314" spans="1:4">
      <c r="A1314">
        <v>31.164811919999998</v>
      </c>
      <c r="B1314">
        <v>374.23730469999998</v>
      </c>
      <c r="C1314">
        <v>1002.507202</v>
      </c>
      <c r="D1314">
        <v>0.18887764800000001</v>
      </c>
    </row>
    <row r="1315" spans="1:4">
      <c r="A1315">
        <v>31.205991279999999</v>
      </c>
      <c r="B1315">
        <v>374.73730469999998</v>
      </c>
      <c r="C1315">
        <v>1002.179871</v>
      </c>
      <c r="D1315">
        <v>0.18912722000000001</v>
      </c>
    </row>
    <row r="1316" spans="1:4">
      <c r="A1316">
        <v>31.249647960000001</v>
      </c>
      <c r="B1316">
        <v>375.23730469999998</v>
      </c>
      <c r="C1316">
        <v>1002.869385</v>
      </c>
      <c r="D1316">
        <v>0.189391806</v>
      </c>
    </row>
    <row r="1317" spans="1:4">
      <c r="A1317">
        <v>31.288389120000001</v>
      </c>
      <c r="B1317">
        <v>375.73730469999998</v>
      </c>
      <c r="C1317">
        <v>1001.935852</v>
      </c>
      <c r="D1317">
        <v>0.18962660100000001</v>
      </c>
    </row>
    <row r="1318" spans="1:4">
      <c r="A1318">
        <v>31.329166140000002</v>
      </c>
      <c r="B1318">
        <v>376.23730469999998</v>
      </c>
      <c r="C1318">
        <v>1001.7854</v>
      </c>
      <c r="D1318">
        <v>0.18987373399999999</v>
      </c>
    </row>
    <row r="1319" spans="1:4">
      <c r="A1319">
        <v>31.368765979999999</v>
      </c>
      <c r="B1319">
        <v>376.73730469999998</v>
      </c>
      <c r="C1319">
        <v>1001.546997</v>
      </c>
      <c r="D1319">
        <v>0.19011373300000001</v>
      </c>
    </row>
    <row r="1320" spans="1:4">
      <c r="A1320">
        <v>31.411353500000001</v>
      </c>
      <c r="B1320">
        <v>377.23730469999998</v>
      </c>
      <c r="C1320">
        <v>1001.074646</v>
      </c>
      <c r="D1320">
        <v>0.19037183899999999</v>
      </c>
    </row>
    <row r="1321" spans="1:4">
      <c r="A1321">
        <v>31.452316790000001</v>
      </c>
      <c r="B1321">
        <v>377.73730469999998</v>
      </c>
      <c r="C1321">
        <v>1001.1345209999999</v>
      </c>
      <c r="D1321">
        <v>0.19062010200000001</v>
      </c>
    </row>
    <row r="1322" spans="1:4">
      <c r="A1322">
        <v>31.495001169999998</v>
      </c>
      <c r="B1322">
        <v>378.23730469999998</v>
      </c>
      <c r="C1322">
        <v>1001.182068</v>
      </c>
      <c r="D1322">
        <v>0.19087879499999999</v>
      </c>
    </row>
    <row r="1323" spans="1:4">
      <c r="A1323">
        <v>31.533844770000002</v>
      </c>
      <c r="B1323">
        <v>378.73730469999998</v>
      </c>
      <c r="C1323">
        <v>1000.433655</v>
      </c>
      <c r="D1323">
        <v>0.19111421100000001</v>
      </c>
    </row>
    <row r="1324" spans="1:4">
      <c r="A1324">
        <v>31.576983630000001</v>
      </c>
      <c r="B1324">
        <v>379.23730469999998</v>
      </c>
      <c r="C1324">
        <v>1000.687134</v>
      </c>
      <c r="D1324">
        <v>0.191375658</v>
      </c>
    </row>
    <row r="1325" spans="1:4">
      <c r="A1325">
        <v>31.617701050000001</v>
      </c>
      <c r="B1325">
        <v>379.73730469999998</v>
      </c>
      <c r="C1325">
        <v>1000.647644</v>
      </c>
      <c r="D1325">
        <v>0.19162243100000001</v>
      </c>
    </row>
    <row r="1326" spans="1:4">
      <c r="A1326">
        <v>31.65958449</v>
      </c>
      <c r="B1326">
        <v>380.23730469999998</v>
      </c>
      <c r="C1326">
        <v>1000.603577</v>
      </c>
      <c r="D1326">
        <v>0.19187626999999999</v>
      </c>
    </row>
    <row r="1327" spans="1:4">
      <c r="A1327">
        <v>31.700763850000001</v>
      </c>
      <c r="B1327">
        <v>380.73730469999998</v>
      </c>
      <c r="C1327">
        <v>1000.731812</v>
      </c>
      <c r="D1327">
        <v>0.19212584199999999</v>
      </c>
    </row>
    <row r="1328" spans="1:4">
      <c r="A1328">
        <v>31.743358820000001</v>
      </c>
      <c r="B1328">
        <v>381.23730469999998</v>
      </c>
      <c r="C1328">
        <v>1000.832825</v>
      </c>
      <c r="D1328">
        <v>0.192383993</v>
      </c>
    </row>
    <row r="1329" spans="1:4">
      <c r="A1329">
        <v>31.784322110000002</v>
      </c>
      <c r="B1329">
        <v>381.73730469999998</v>
      </c>
      <c r="C1329">
        <v>1000.499023</v>
      </c>
      <c r="D1329">
        <v>0.192632255</v>
      </c>
    </row>
    <row r="1330" spans="1:4">
      <c r="A1330">
        <v>31.826067720000001</v>
      </c>
      <c r="B1330">
        <v>382.23730469999998</v>
      </c>
      <c r="C1330">
        <v>1000.759338</v>
      </c>
      <c r="D1330">
        <v>0.192885259</v>
      </c>
    </row>
    <row r="1331" spans="1:4">
      <c r="A1331">
        <v>31.86706826</v>
      </c>
      <c r="B1331">
        <v>382.73730469999998</v>
      </c>
      <c r="C1331">
        <v>1000.323425</v>
      </c>
      <c r="D1331">
        <v>0.19313374699999999</v>
      </c>
    </row>
    <row r="1332" spans="1:4">
      <c r="A1332">
        <v>31.907811760000001</v>
      </c>
      <c r="B1332">
        <v>383.23730469999998</v>
      </c>
      <c r="C1332">
        <v>1000.216858</v>
      </c>
      <c r="D1332">
        <v>0.193380677</v>
      </c>
    </row>
    <row r="1333" spans="1:4">
      <c r="A1333">
        <v>31.952384859999999</v>
      </c>
      <c r="B1333">
        <v>383.73730469999998</v>
      </c>
      <c r="C1333">
        <v>1000.678772</v>
      </c>
      <c r="D1333">
        <v>0.193650817</v>
      </c>
    </row>
    <row r="1334" spans="1:4">
      <c r="A1334">
        <v>31.99244663</v>
      </c>
      <c r="B1334">
        <v>384.23730469999998</v>
      </c>
      <c r="C1334">
        <v>1000.566467</v>
      </c>
      <c r="D1334">
        <v>0.19389361599999999</v>
      </c>
    </row>
    <row r="1335" spans="1:4">
      <c r="A1335">
        <v>32.035436480000001</v>
      </c>
      <c r="B1335">
        <v>384.73730469999998</v>
      </c>
      <c r="C1335">
        <v>1000.148682</v>
      </c>
      <c r="D1335">
        <v>0.19415415999999999</v>
      </c>
    </row>
    <row r="1336" spans="1:4">
      <c r="A1336">
        <v>32.07458183</v>
      </c>
      <c r="B1336">
        <v>385.23730469999998</v>
      </c>
      <c r="C1336">
        <v>999.88555910000002</v>
      </c>
      <c r="D1336">
        <v>0.19439140499999999</v>
      </c>
    </row>
    <row r="1337" spans="1:4">
      <c r="A1337">
        <v>32.117951660000003</v>
      </c>
      <c r="B1337">
        <v>385.73730469999998</v>
      </c>
      <c r="C1337">
        <v>1000.479797</v>
      </c>
      <c r="D1337">
        <v>0.194654252</v>
      </c>
    </row>
    <row r="1338" spans="1:4">
      <c r="A1338">
        <v>32.159872350000001</v>
      </c>
      <c r="B1338">
        <v>386.23730469999998</v>
      </c>
      <c r="C1338">
        <v>1000.733643</v>
      </c>
      <c r="D1338">
        <v>0.194908317</v>
      </c>
    </row>
    <row r="1339" spans="1:4">
      <c r="A1339">
        <v>32.200045879999998</v>
      </c>
      <c r="B1339">
        <v>386.73730469999998</v>
      </c>
      <c r="C1339">
        <v>1000.390503</v>
      </c>
      <c r="D1339">
        <v>0.19515179299999999</v>
      </c>
    </row>
    <row r="1340" spans="1:4">
      <c r="A1340">
        <v>32.241966580000003</v>
      </c>
      <c r="B1340">
        <v>387.23730469999998</v>
      </c>
      <c r="C1340">
        <v>1000.659485</v>
      </c>
      <c r="D1340">
        <v>0.19540585799999999</v>
      </c>
    </row>
    <row r="1341" spans="1:4">
      <c r="A1341">
        <v>32.284367830000001</v>
      </c>
      <c r="B1341">
        <v>387.73730469999998</v>
      </c>
      <c r="C1341">
        <v>1000.548218</v>
      </c>
      <c r="D1341">
        <v>0.19566283500000001</v>
      </c>
    </row>
    <row r="1342" spans="1:4">
      <c r="A1342">
        <v>32.326515759999999</v>
      </c>
      <c r="B1342">
        <v>388.23730469999998</v>
      </c>
      <c r="C1342">
        <v>1000.412598</v>
      </c>
      <c r="D1342">
        <v>0.195918277</v>
      </c>
    </row>
    <row r="1343" spans="1:4">
      <c r="A1343">
        <v>32.368209210000003</v>
      </c>
      <c r="B1343">
        <v>388.73730469999998</v>
      </c>
      <c r="C1343">
        <v>1000.261292</v>
      </c>
      <c r="D1343">
        <v>0.196170965</v>
      </c>
    </row>
    <row r="1344" spans="1:4">
      <c r="A1344">
        <v>32.410554589999997</v>
      </c>
      <c r="B1344">
        <v>389.23730469999998</v>
      </c>
      <c r="C1344">
        <v>1000.211609</v>
      </c>
      <c r="D1344">
        <v>0.19642760400000001</v>
      </c>
    </row>
    <row r="1345" spans="1:4">
      <c r="A1345">
        <v>32.451357690000002</v>
      </c>
      <c r="B1345">
        <v>389.73730469999998</v>
      </c>
      <c r="C1345">
        <v>1000.106567</v>
      </c>
      <c r="D1345">
        <v>0.19667489499999999</v>
      </c>
    </row>
    <row r="1346" spans="1:4">
      <c r="A1346">
        <v>32.493699339999999</v>
      </c>
      <c r="B1346">
        <v>390.23730469999998</v>
      </c>
      <c r="C1346">
        <v>999.97314449999999</v>
      </c>
      <c r="D1346">
        <v>0.196931511</v>
      </c>
    </row>
    <row r="1347" spans="1:4">
      <c r="A1347">
        <v>32.536316659999997</v>
      </c>
      <c r="B1347">
        <v>390.73730469999998</v>
      </c>
      <c r="C1347">
        <v>1000.250488</v>
      </c>
      <c r="D1347">
        <v>0.197189798</v>
      </c>
    </row>
    <row r="1348" spans="1:4">
      <c r="A1348">
        <v>32.577291129999999</v>
      </c>
      <c r="B1348">
        <v>391.23730469999998</v>
      </c>
      <c r="C1348">
        <v>1000.329346</v>
      </c>
      <c r="D1348">
        <v>0.19743812799999999</v>
      </c>
    </row>
    <row r="1349" spans="1:4">
      <c r="A1349">
        <v>32.619375740000002</v>
      </c>
      <c r="B1349">
        <v>391.73730469999998</v>
      </c>
      <c r="C1349">
        <v>1001.125793</v>
      </c>
      <c r="D1349">
        <v>0.19769318599999999</v>
      </c>
    </row>
    <row r="1350" spans="1:4">
      <c r="A1350">
        <v>32.660603520000002</v>
      </c>
      <c r="B1350">
        <v>392.23730469999998</v>
      </c>
      <c r="C1350">
        <v>1000.35907</v>
      </c>
      <c r="D1350">
        <v>0.19794305200000001</v>
      </c>
    </row>
    <row r="1351" spans="1:4">
      <c r="A1351">
        <v>32.703761010000001</v>
      </c>
      <c r="B1351">
        <v>392.73730469999998</v>
      </c>
      <c r="C1351">
        <v>1001.17981</v>
      </c>
      <c r="D1351">
        <v>0.198204612</v>
      </c>
    </row>
    <row r="1352" spans="1:4">
      <c r="A1352">
        <v>32.746270299999999</v>
      </c>
      <c r="B1352">
        <v>393.23730469999998</v>
      </c>
      <c r="C1352">
        <v>1001.285095</v>
      </c>
      <c r="D1352">
        <v>0.19846224400000001</v>
      </c>
    </row>
    <row r="1353" spans="1:4">
      <c r="A1353">
        <v>32.78800845</v>
      </c>
      <c r="B1353">
        <v>393.73730469999998</v>
      </c>
      <c r="C1353">
        <v>1000.7440800000001</v>
      </c>
      <c r="D1353">
        <v>0.19871520300000001</v>
      </c>
    </row>
    <row r="1354" spans="1:4">
      <c r="A1354">
        <v>32.829187810000001</v>
      </c>
      <c r="B1354">
        <v>394.23730469999998</v>
      </c>
      <c r="C1354">
        <v>1000.962036</v>
      </c>
      <c r="D1354">
        <v>0.19896477500000001</v>
      </c>
    </row>
    <row r="1355" spans="1:4">
      <c r="A1355">
        <v>32.871339470000002</v>
      </c>
      <c r="B1355">
        <v>394.73730469999998</v>
      </c>
      <c r="C1355">
        <v>1000.895142</v>
      </c>
      <c r="D1355">
        <v>0.19922023899999999</v>
      </c>
    </row>
    <row r="1356" spans="1:4">
      <c r="A1356">
        <v>32.913282510000002</v>
      </c>
      <c r="B1356">
        <v>395.23730469999998</v>
      </c>
      <c r="C1356">
        <v>1000.870239</v>
      </c>
      <c r="D1356">
        <v>0.199474439</v>
      </c>
    </row>
    <row r="1357" spans="1:4">
      <c r="A1357">
        <v>32.953981310000003</v>
      </c>
      <c r="B1357">
        <v>395.73730469999998</v>
      </c>
      <c r="C1357">
        <v>1000.874268</v>
      </c>
      <c r="D1357">
        <v>0.19972109900000001</v>
      </c>
    </row>
    <row r="1358" spans="1:4">
      <c r="A1358">
        <v>32.996218650000003</v>
      </c>
      <c r="B1358">
        <v>396.23730469999998</v>
      </c>
      <c r="C1358">
        <v>1000.457886</v>
      </c>
      <c r="D1358">
        <v>0.199977083</v>
      </c>
    </row>
    <row r="1359" spans="1:4">
      <c r="A1359">
        <v>33.035874370000002</v>
      </c>
      <c r="B1359">
        <v>396.73730469999998</v>
      </c>
      <c r="C1359">
        <v>999.85821529999998</v>
      </c>
      <c r="D1359">
        <v>0.20021742000000001</v>
      </c>
    </row>
    <row r="1360" spans="1:4">
      <c r="A1360">
        <v>33.079694959999998</v>
      </c>
      <c r="B1360">
        <v>397.23730469999998</v>
      </c>
      <c r="C1360">
        <v>1000.7210690000001</v>
      </c>
      <c r="D1360">
        <v>0.20048299999999999</v>
      </c>
    </row>
    <row r="1361" spans="1:4">
      <c r="A1361">
        <v>33.119276169999999</v>
      </c>
      <c r="B1361">
        <v>397.73730469999998</v>
      </c>
      <c r="C1361">
        <v>1000.452759</v>
      </c>
      <c r="D1361">
        <v>0.20072288599999999</v>
      </c>
    </row>
    <row r="1362" spans="1:4">
      <c r="A1362">
        <v>33.16118196</v>
      </c>
      <c r="B1362">
        <v>398.23730469999998</v>
      </c>
      <c r="C1362">
        <v>1000.463013</v>
      </c>
      <c r="D1362">
        <v>0.20097686000000001</v>
      </c>
    </row>
    <row r="1363" spans="1:4">
      <c r="A1363">
        <v>33.202700319999998</v>
      </c>
      <c r="B1363">
        <v>398.73730469999998</v>
      </c>
      <c r="C1363">
        <v>1000.25415</v>
      </c>
      <c r="D1363">
        <v>0.20122848700000001</v>
      </c>
    </row>
    <row r="1364" spans="1:4">
      <c r="A1364">
        <v>33.244445919999997</v>
      </c>
      <c r="B1364">
        <v>399.23730469999998</v>
      </c>
      <c r="C1364">
        <v>1000.25116</v>
      </c>
      <c r="D1364">
        <v>0.20148149000000001</v>
      </c>
    </row>
    <row r="1365" spans="1:4">
      <c r="A1365">
        <v>33.286690710000002</v>
      </c>
      <c r="B1365">
        <v>399.73730469999998</v>
      </c>
      <c r="C1365">
        <v>1000.646118</v>
      </c>
      <c r="D1365">
        <v>0.201737519</v>
      </c>
    </row>
    <row r="1366" spans="1:4">
      <c r="A1366">
        <v>33.32831711</v>
      </c>
      <c r="B1366">
        <v>400.23730469999998</v>
      </c>
      <c r="C1366">
        <v>1000.209717</v>
      </c>
      <c r="D1366">
        <v>0.201989801</v>
      </c>
    </row>
    <row r="1367" spans="1:4">
      <c r="A1367">
        <v>33.372230829999999</v>
      </c>
      <c r="B1367">
        <v>400.73730469999998</v>
      </c>
      <c r="C1367">
        <v>1000.733032</v>
      </c>
      <c r="D1367">
        <v>0.20225594399999999</v>
      </c>
    </row>
    <row r="1368" spans="1:4">
      <c r="A1368">
        <v>33.41240063</v>
      </c>
      <c r="B1368">
        <v>401.23730469999998</v>
      </c>
      <c r="C1368">
        <v>999.85632320000002</v>
      </c>
      <c r="D1368">
        <v>0.202499398</v>
      </c>
    </row>
    <row r="1369" spans="1:4">
      <c r="A1369">
        <v>33.454690130000003</v>
      </c>
      <c r="B1369">
        <v>401.73730469999998</v>
      </c>
      <c r="C1369">
        <v>1000.4096070000001</v>
      </c>
      <c r="D1369">
        <v>0.20275569800000001</v>
      </c>
    </row>
    <row r="1370" spans="1:4">
      <c r="A1370">
        <v>33.494934440000002</v>
      </c>
      <c r="B1370">
        <v>402.23730469999998</v>
      </c>
      <c r="C1370">
        <v>999.32733150000001</v>
      </c>
      <c r="D1370">
        <v>0.202999603</v>
      </c>
    </row>
    <row r="1371" spans="1:4">
      <c r="A1371">
        <v>33.538054670000001</v>
      </c>
      <c r="B1371">
        <v>402.73730469999998</v>
      </c>
      <c r="C1371">
        <v>999.86242679999998</v>
      </c>
      <c r="D1371">
        <v>0.203260937</v>
      </c>
    </row>
    <row r="1372" spans="1:4">
      <c r="A1372">
        <v>33.582784240000002</v>
      </c>
      <c r="B1372">
        <v>403.23730469999998</v>
      </c>
      <c r="C1372">
        <v>1000.440491</v>
      </c>
      <c r="D1372">
        <v>0.203532026</v>
      </c>
    </row>
    <row r="1373" spans="1:4">
      <c r="A1373">
        <v>33.61962363</v>
      </c>
      <c r="B1373">
        <v>403.73730469999998</v>
      </c>
      <c r="C1373">
        <v>999.38061519999997</v>
      </c>
      <c r="D1373">
        <v>0.203755295</v>
      </c>
    </row>
    <row r="1374" spans="1:4">
      <c r="A1374">
        <v>33.664233979999999</v>
      </c>
      <c r="B1374">
        <v>404.23730469999998</v>
      </c>
      <c r="C1374">
        <v>1000.257385</v>
      </c>
      <c r="D1374">
        <v>0.204025661</v>
      </c>
    </row>
    <row r="1375" spans="1:4">
      <c r="A1375">
        <v>33.700760449999997</v>
      </c>
      <c r="B1375">
        <v>404.73730469999998</v>
      </c>
      <c r="C1375">
        <v>998.91503909999994</v>
      </c>
      <c r="D1375">
        <v>0.20424703299999999</v>
      </c>
    </row>
    <row r="1376" spans="1:4">
      <c r="A1376">
        <v>33.7418057</v>
      </c>
      <c r="B1376">
        <v>405.23730469999998</v>
      </c>
      <c r="C1376">
        <v>998.64971920000005</v>
      </c>
      <c r="D1376">
        <v>0.20449579200000001</v>
      </c>
    </row>
    <row r="1377" spans="1:4">
      <c r="A1377">
        <v>33.788297329999999</v>
      </c>
      <c r="B1377">
        <v>405.73730469999998</v>
      </c>
      <c r="C1377">
        <v>1000.240234</v>
      </c>
      <c r="D1377">
        <v>0.20477756</v>
      </c>
    </row>
    <row r="1378" spans="1:4">
      <c r="A1378">
        <v>33.828344199999997</v>
      </c>
      <c r="B1378">
        <v>406.23730469999998</v>
      </c>
      <c r="C1378">
        <v>999.89385990000005</v>
      </c>
      <c r="D1378">
        <v>0.20502026800000001</v>
      </c>
    </row>
    <row r="1379" spans="1:4">
      <c r="A1379">
        <v>33.865828069999999</v>
      </c>
      <c r="B1379">
        <v>406.73730469999998</v>
      </c>
      <c r="C1379">
        <v>998.66717530000005</v>
      </c>
      <c r="D1379">
        <v>0.205247443</v>
      </c>
    </row>
    <row r="1380" spans="1:4">
      <c r="A1380">
        <v>33.910743889999999</v>
      </c>
      <c r="B1380">
        <v>407.23730469999998</v>
      </c>
      <c r="C1380">
        <v>999.69702150000001</v>
      </c>
      <c r="D1380">
        <v>0.20551965999999999</v>
      </c>
    </row>
    <row r="1381" spans="1:4">
      <c r="A1381">
        <v>33.955968919999997</v>
      </c>
      <c r="B1381">
        <v>407.73730469999998</v>
      </c>
      <c r="C1381">
        <v>1000.1705930000001</v>
      </c>
      <c r="D1381">
        <v>0.205793751</v>
      </c>
    </row>
    <row r="1382" spans="1:4">
      <c r="A1382">
        <v>33.994842319999997</v>
      </c>
      <c r="B1382">
        <v>408.23730469999998</v>
      </c>
      <c r="C1382">
        <v>999.22064209999996</v>
      </c>
      <c r="D1382">
        <v>0.206029347</v>
      </c>
    </row>
    <row r="1383" spans="1:4">
      <c r="A1383">
        <v>34.035261720000001</v>
      </c>
      <c r="B1383">
        <v>408.73730469999998</v>
      </c>
      <c r="C1383">
        <v>999.09118650000005</v>
      </c>
      <c r="D1383">
        <v>0.20627431299999999</v>
      </c>
    </row>
    <row r="1384" spans="1:4">
      <c r="A1384">
        <v>34.077402200000002</v>
      </c>
      <c r="B1384">
        <v>409.23730469999998</v>
      </c>
      <c r="C1384">
        <v>999.34765630000004</v>
      </c>
      <c r="D1384">
        <v>0.20652971000000001</v>
      </c>
    </row>
    <row r="1385" spans="1:4">
      <c r="A1385">
        <v>34.118294720000002</v>
      </c>
      <c r="B1385">
        <v>409.73730469999998</v>
      </c>
      <c r="C1385">
        <v>999.06604000000004</v>
      </c>
      <c r="D1385">
        <v>0.20677754400000001</v>
      </c>
    </row>
    <row r="1386" spans="1:4">
      <c r="A1386">
        <v>34.163009379999998</v>
      </c>
      <c r="B1386">
        <v>410.23730469999998</v>
      </c>
      <c r="C1386">
        <v>999.96142580000003</v>
      </c>
      <c r="D1386">
        <v>0.207048542</v>
      </c>
    </row>
    <row r="1387" spans="1:4">
      <c r="A1387">
        <v>34.203167999999998</v>
      </c>
      <c r="B1387">
        <v>410.73730469999998</v>
      </c>
      <c r="C1387">
        <v>998.89031980000004</v>
      </c>
      <c r="D1387">
        <v>0.20729192699999999</v>
      </c>
    </row>
    <row r="1388" spans="1:4">
      <c r="A1388">
        <v>34.244321290000002</v>
      </c>
      <c r="B1388">
        <v>411.23730469999998</v>
      </c>
      <c r="C1388">
        <v>998.59051509999995</v>
      </c>
      <c r="D1388">
        <v>0.20754134099999999</v>
      </c>
    </row>
    <row r="1389" spans="1:4">
      <c r="A1389">
        <v>34.288112069999997</v>
      </c>
      <c r="B1389">
        <v>411.73730469999998</v>
      </c>
      <c r="C1389">
        <v>998.86083980000001</v>
      </c>
      <c r="D1389">
        <v>0.20780673999999999</v>
      </c>
    </row>
    <row r="1390" spans="1:4">
      <c r="A1390">
        <v>34.32813659</v>
      </c>
      <c r="B1390">
        <v>412.23730469999998</v>
      </c>
      <c r="C1390">
        <v>998.65667719999999</v>
      </c>
      <c r="D1390">
        <v>0.20804931300000001</v>
      </c>
    </row>
    <row r="1391" spans="1:4">
      <c r="A1391">
        <v>34.371674059999997</v>
      </c>
      <c r="B1391">
        <v>412.73730469999998</v>
      </c>
      <c r="C1391">
        <v>998.74121090000006</v>
      </c>
      <c r="D1391">
        <v>0.20831317599999999</v>
      </c>
    </row>
    <row r="1392" spans="1:4">
      <c r="A1392">
        <v>34.414719789999999</v>
      </c>
      <c r="B1392">
        <v>413.23730469999998</v>
      </c>
      <c r="C1392">
        <v>999.04284670000004</v>
      </c>
      <c r="D1392">
        <v>0.20857405900000001</v>
      </c>
    </row>
    <row r="1393" spans="1:4">
      <c r="A1393">
        <v>34.453999250000003</v>
      </c>
      <c r="B1393">
        <v>413.73730469999998</v>
      </c>
      <c r="C1393">
        <v>998.31268309999996</v>
      </c>
      <c r="D1393">
        <v>0.20881211699999999</v>
      </c>
    </row>
    <row r="1394" spans="1:4">
      <c r="A1394">
        <v>34.486621620000001</v>
      </c>
      <c r="B1394">
        <v>414.23730469999998</v>
      </c>
      <c r="C1394">
        <v>995.49041750000004</v>
      </c>
      <c r="D1394">
        <v>0.20900982800000001</v>
      </c>
    </row>
    <row r="1395" spans="1:4">
      <c r="A1395">
        <v>34.537348899999998</v>
      </c>
      <c r="B1395">
        <v>414.73730469999998</v>
      </c>
      <c r="C1395">
        <v>998.66412349999996</v>
      </c>
      <c r="D1395">
        <v>0.209317266</v>
      </c>
    </row>
    <row r="1396" spans="1:4">
      <c r="A1396">
        <v>34.575626249999999</v>
      </c>
      <c r="B1396">
        <v>415.23730469999998</v>
      </c>
      <c r="C1396">
        <v>997.71447750000004</v>
      </c>
      <c r="D1396">
        <v>0.20954924999999999</v>
      </c>
    </row>
    <row r="1397" spans="1:4">
      <c r="A1397">
        <v>34.611187880000003</v>
      </c>
      <c r="B1397">
        <v>415.73730469999998</v>
      </c>
      <c r="C1397">
        <v>995.85729979999996</v>
      </c>
      <c r="D1397">
        <v>0.20976477499999999</v>
      </c>
    </row>
    <row r="1398" spans="1:4">
      <c r="A1398">
        <v>34.657265989999999</v>
      </c>
      <c r="B1398">
        <v>416.23730469999998</v>
      </c>
      <c r="C1398">
        <v>997.53552249999996</v>
      </c>
      <c r="D1398">
        <v>0.21004403599999999</v>
      </c>
    </row>
    <row r="1399" spans="1:4">
      <c r="A1399">
        <v>34.704387189999998</v>
      </c>
      <c r="B1399">
        <v>416.73730469999998</v>
      </c>
      <c r="C1399">
        <v>998.51629639999999</v>
      </c>
      <c r="D1399">
        <v>0.210329619</v>
      </c>
    </row>
    <row r="1400" spans="1:4">
      <c r="A1400">
        <v>34.740816799999997</v>
      </c>
      <c r="B1400">
        <v>417.23730469999998</v>
      </c>
      <c r="C1400">
        <v>996.2306519</v>
      </c>
      <c r="D1400">
        <v>0.210550405</v>
      </c>
    </row>
    <row r="1401" spans="1:4">
      <c r="A1401">
        <v>34.787084909999997</v>
      </c>
      <c r="B1401">
        <v>417.73730469999998</v>
      </c>
      <c r="C1401">
        <v>998.57073969999999</v>
      </c>
      <c r="D1401">
        <v>0.210830818</v>
      </c>
    </row>
    <row r="1402" spans="1:4">
      <c r="A1402">
        <v>34.828323869999998</v>
      </c>
      <c r="B1402">
        <v>418.23730469999998</v>
      </c>
      <c r="C1402">
        <v>998.06146239999998</v>
      </c>
      <c r="D1402">
        <v>0.21108075100000001</v>
      </c>
    </row>
    <row r="1403" spans="1:4">
      <c r="A1403">
        <v>34.869924189999999</v>
      </c>
      <c r="B1403">
        <v>418.73730469999998</v>
      </c>
      <c r="C1403">
        <v>998.06829830000004</v>
      </c>
      <c r="D1403">
        <v>0.211332874</v>
      </c>
    </row>
    <row r="1404" spans="1:4">
      <c r="A1404">
        <v>34.911602739999999</v>
      </c>
      <c r="B1404">
        <v>419.23730469999998</v>
      </c>
      <c r="C1404">
        <v>997.52551270000004</v>
      </c>
      <c r="D1404">
        <v>0.211585471</v>
      </c>
    </row>
    <row r="1405" spans="1:4">
      <c r="A1405">
        <v>34.951929</v>
      </c>
      <c r="B1405">
        <v>419.73730469999998</v>
      </c>
      <c r="C1405">
        <v>996.51025389999995</v>
      </c>
      <c r="D1405">
        <v>0.211829873</v>
      </c>
    </row>
    <row r="1406" spans="1:4">
      <c r="A1406">
        <v>34.991879019999999</v>
      </c>
      <c r="B1406">
        <v>420.23730469999998</v>
      </c>
      <c r="C1406">
        <v>995.64739989999998</v>
      </c>
      <c r="D1406">
        <v>0.21207199400000001</v>
      </c>
    </row>
    <row r="1407" spans="1:4">
      <c r="A1407">
        <v>35.030744970000001</v>
      </c>
      <c r="B1407">
        <v>420.73730469999998</v>
      </c>
      <c r="C1407">
        <v>995.3322144</v>
      </c>
      <c r="D1407">
        <v>0.21230754499999999</v>
      </c>
    </row>
    <row r="1408" spans="1:4">
      <c r="A1408">
        <v>35.075638439999999</v>
      </c>
      <c r="B1408">
        <v>421.23730469999998</v>
      </c>
      <c r="C1408">
        <v>996.4219971</v>
      </c>
      <c r="D1408">
        <v>0.21257962699999999</v>
      </c>
    </row>
    <row r="1409" spans="1:4">
      <c r="A1409">
        <v>35.116598009999997</v>
      </c>
      <c r="B1409">
        <v>421.73730469999998</v>
      </c>
      <c r="C1409">
        <v>995.87023929999998</v>
      </c>
      <c r="D1409">
        <v>0.212827867</v>
      </c>
    </row>
    <row r="1410" spans="1:4">
      <c r="A1410">
        <v>35.157881680000003</v>
      </c>
      <c r="B1410">
        <v>422.23730469999998</v>
      </c>
      <c r="C1410">
        <v>995.54174799999998</v>
      </c>
      <c r="D1410">
        <v>0.21307807100000001</v>
      </c>
    </row>
    <row r="1411" spans="1:4">
      <c r="A1411">
        <v>35.195834929999997</v>
      </c>
      <c r="B1411">
        <v>422.73730469999998</v>
      </c>
      <c r="C1411">
        <v>994.34930420000001</v>
      </c>
      <c r="D1411">
        <v>0.21330809100000001</v>
      </c>
    </row>
    <row r="1412" spans="1:4">
      <c r="A1412">
        <v>35.241242499999998</v>
      </c>
      <c r="B1412">
        <v>423.23730469999998</v>
      </c>
      <c r="C1412">
        <v>994.7070923</v>
      </c>
      <c r="D1412">
        <v>0.21358328800000001</v>
      </c>
    </row>
    <row r="1413" spans="1:4">
      <c r="A1413">
        <v>35.285145040000003</v>
      </c>
      <c r="B1413">
        <v>423.73730469999998</v>
      </c>
      <c r="C1413">
        <v>995.27246090000006</v>
      </c>
      <c r="D1413">
        <v>0.21384936399999999</v>
      </c>
    </row>
    <row r="1414" spans="1:4">
      <c r="A1414">
        <v>35.32605246</v>
      </c>
      <c r="B1414">
        <v>424.23730469999998</v>
      </c>
      <c r="C1414">
        <v>994.53698729999996</v>
      </c>
      <c r="D1414">
        <v>0.214097288</v>
      </c>
    </row>
    <row r="1415" spans="1:4">
      <c r="A1415">
        <v>35.368092359999999</v>
      </c>
      <c r="B1415">
        <v>424.73730469999998</v>
      </c>
      <c r="C1415">
        <v>994.24017330000004</v>
      </c>
      <c r="D1415">
        <v>0.214352075</v>
      </c>
    </row>
    <row r="1416" spans="1:4">
      <c r="A1416">
        <v>35.407155750000001</v>
      </c>
      <c r="B1416">
        <v>425.23730469999998</v>
      </c>
      <c r="C1416">
        <v>993.59698490000005</v>
      </c>
      <c r="D1416">
        <v>0.21458882300000001</v>
      </c>
    </row>
    <row r="1417" spans="1:4">
      <c r="A1417">
        <v>35.452783109999999</v>
      </c>
      <c r="B1417">
        <v>425.73730469999998</v>
      </c>
      <c r="C1417">
        <v>994.04632570000001</v>
      </c>
      <c r="D1417">
        <v>0.21486535200000001</v>
      </c>
    </row>
    <row r="1418" spans="1:4">
      <c r="A1418">
        <v>35.493236039999999</v>
      </c>
      <c r="B1418">
        <v>426.23730469999998</v>
      </c>
      <c r="C1418">
        <v>993.75042719999999</v>
      </c>
      <c r="D1418">
        <v>0.215110521</v>
      </c>
    </row>
    <row r="1419" spans="1:4">
      <c r="A1419">
        <v>35.529572520000002</v>
      </c>
      <c r="B1419">
        <v>426.73730469999998</v>
      </c>
      <c r="C1419">
        <v>991.62341309999999</v>
      </c>
      <c r="D1419">
        <v>0.21533074299999999</v>
      </c>
    </row>
    <row r="1420" spans="1:4">
      <c r="A1420">
        <v>35.575423389999997</v>
      </c>
      <c r="B1420">
        <v>427.23730469999998</v>
      </c>
      <c r="C1420">
        <v>993.03900150000004</v>
      </c>
      <c r="D1420">
        <v>0.215608627</v>
      </c>
    </row>
    <row r="1421" spans="1:4">
      <c r="A1421">
        <v>35.618644209999999</v>
      </c>
      <c r="B1421">
        <v>427.73730469999998</v>
      </c>
      <c r="C1421">
        <v>992.56347659999994</v>
      </c>
      <c r="D1421">
        <v>0.21587057100000001</v>
      </c>
    </row>
    <row r="1422" spans="1:4">
      <c r="A1422">
        <v>35.651743410000002</v>
      </c>
      <c r="B1422">
        <v>428.23730469999998</v>
      </c>
      <c r="C1422">
        <v>990.33679199999995</v>
      </c>
      <c r="D1422">
        <v>0.21607117200000001</v>
      </c>
    </row>
    <row r="1423" spans="1:4">
      <c r="A1423">
        <v>35.698171709999997</v>
      </c>
      <c r="B1423">
        <v>428.73730469999998</v>
      </c>
      <c r="C1423">
        <v>991.55999759999997</v>
      </c>
      <c r="D1423">
        <v>0.216352556</v>
      </c>
    </row>
    <row r="1424" spans="1:4">
      <c r="A1424">
        <v>35.747062409999998</v>
      </c>
      <c r="B1424">
        <v>429.23730469999998</v>
      </c>
      <c r="C1424">
        <v>992.07122800000002</v>
      </c>
      <c r="D1424">
        <v>0.216648863</v>
      </c>
    </row>
    <row r="1425" spans="1:4">
      <c r="A1425">
        <v>35.78221053</v>
      </c>
      <c r="B1425">
        <v>429.73730469999998</v>
      </c>
      <c r="C1425">
        <v>990.20416260000002</v>
      </c>
      <c r="D1425">
        <v>0.21686188200000001</v>
      </c>
    </row>
    <row r="1426" spans="1:4">
      <c r="A1426">
        <v>35.826534029999998</v>
      </c>
      <c r="B1426">
        <v>430.23730469999998</v>
      </c>
      <c r="C1426">
        <v>990.67419429999995</v>
      </c>
      <c r="D1426">
        <v>0.217130509</v>
      </c>
    </row>
    <row r="1427" spans="1:4">
      <c r="A1427">
        <v>35.871513190000002</v>
      </c>
      <c r="B1427">
        <v>430.73730469999998</v>
      </c>
      <c r="C1427">
        <v>992.52642820000005</v>
      </c>
      <c r="D1427">
        <v>0.21740311000000001</v>
      </c>
    </row>
    <row r="1428" spans="1:4">
      <c r="A1428">
        <v>35.907849669999997</v>
      </c>
      <c r="B1428">
        <v>431.23730469999998</v>
      </c>
      <c r="C1428">
        <v>990.39685059999999</v>
      </c>
      <c r="D1428">
        <v>0.217623331</v>
      </c>
    </row>
    <row r="1429" spans="1:4">
      <c r="A1429">
        <v>35.94589233</v>
      </c>
      <c r="B1429">
        <v>431.73730469999998</v>
      </c>
      <c r="C1429">
        <v>989.71179199999995</v>
      </c>
      <c r="D1429">
        <v>0.21785389299999999</v>
      </c>
    </row>
    <row r="1430" spans="1:4">
      <c r="A1430">
        <v>35.992264749999997</v>
      </c>
      <c r="B1430">
        <v>432.23730469999998</v>
      </c>
      <c r="C1430">
        <v>990.70037839999998</v>
      </c>
      <c r="D1430">
        <v>0.218134938</v>
      </c>
    </row>
    <row r="1431" spans="1:4">
      <c r="A1431">
        <v>36.034658550000003</v>
      </c>
      <c r="B1431">
        <v>432.73730469999998</v>
      </c>
      <c r="C1431">
        <v>990.53033449999998</v>
      </c>
      <c r="D1431">
        <v>0.21839186999999999</v>
      </c>
    </row>
    <row r="1432" spans="1:4">
      <c r="A1432">
        <v>36.06995568</v>
      </c>
      <c r="B1432">
        <v>433.23730469999998</v>
      </c>
      <c r="C1432">
        <v>989.04345699999999</v>
      </c>
      <c r="D1432">
        <v>0.21860579199999999</v>
      </c>
    </row>
    <row r="1433" spans="1:4">
      <c r="A1433">
        <v>36.115501080000001</v>
      </c>
      <c r="B1433">
        <v>433.73730469999998</v>
      </c>
      <c r="C1433">
        <v>990.08422849999999</v>
      </c>
      <c r="D1433">
        <v>0.218881825</v>
      </c>
    </row>
    <row r="1434" spans="1:4">
      <c r="A1434">
        <v>36.152888089999998</v>
      </c>
      <c r="B1434">
        <v>434.23730469999998</v>
      </c>
      <c r="C1434">
        <v>988.09051509999995</v>
      </c>
      <c r="D1434">
        <v>0.219108413</v>
      </c>
    </row>
    <row r="1435" spans="1:4">
      <c r="A1435">
        <v>36.193288860000003</v>
      </c>
      <c r="B1435">
        <v>434.73730469999998</v>
      </c>
      <c r="C1435">
        <v>988.12164310000003</v>
      </c>
      <c r="D1435">
        <v>0.21935326599999999</v>
      </c>
    </row>
    <row r="1436" spans="1:4">
      <c r="A1436">
        <v>36.240763960000002</v>
      </c>
      <c r="B1436">
        <v>435.23730469999998</v>
      </c>
      <c r="C1436">
        <v>989.35192870000003</v>
      </c>
      <c r="D1436">
        <v>0.21964099400000001</v>
      </c>
    </row>
    <row r="1437" spans="1:4">
      <c r="A1437">
        <v>36.28294915</v>
      </c>
      <c r="B1437">
        <v>435.73730469999998</v>
      </c>
      <c r="C1437">
        <v>989.10192870000003</v>
      </c>
      <c r="D1437">
        <v>0.21989666199999999</v>
      </c>
    </row>
    <row r="1438" spans="1:4">
      <c r="A1438">
        <v>36.323104049999998</v>
      </c>
      <c r="B1438">
        <v>436.23730469999998</v>
      </c>
      <c r="C1438">
        <v>988.54827880000005</v>
      </c>
      <c r="D1438">
        <v>0.22014002499999999</v>
      </c>
    </row>
    <row r="1439" spans="1:4">
      <c r="A1439">
        <v>36.363899709999998</v>
      </c>
      <c r="B1439">
        <v>436.73730469999998</v>
      </c>
      <c r="C1439">
        <v>988.08752440000001</v>
      </c>
      <c r="D1439">
        <v>0.220387271</v>
      </c>
    </row>
    <row r="1440" spans="1:4">
      <c r="A1440">
        <v>36.405585709999997</v>
      </c>
      <c r="B1440">
        <v>437.23730469999998</v>
      </c>
      <c r="C1440">
        <v>987.96411130000001</v>
      </c>
      <c r="D1440">
        <v>0.22063991299999999</v>
      </c>
    </row>
    <row r="1441" spans="1:4">
      <c r="A1441">
        <v>36.445096139999997</v>
      </c>
      <c r="B1441">
        <v>437.73730469999998</v>
      </c>
      <c r="C1441">
        <v>987.27636719999998</v>
      </c>
      <c r="D1441">
        <v>0.22087937099999999</v>
      </c>
    </row>
    <row r="1442" spans="1:4">
      <c r="A1442">
        <v>36.48985922</v>
      </c>
      <c r="B1442">
        <v>438.23730469999998</v>
      </c>
      <c r="C1442">
        <v>988.18402100000003</v>
      </c>
      <c r="D1442">
        <v>0.221150662</v>
      </c>
    </row>
    <row r="1443" spans="1:4">
      <c r="A1443">
        <v>36.531556399999999</v>
      </c>
      <c r="B1443">
        <v>438.73730469999998</v>
      </c>
      <c r="C1443">
        <v>987.92822269999999</v>
      </c>
      <c r="D1443">
        <v>0.22140337199999999</v>
      </c>
    </row>
    <row r="1444" spans="1:4">
      <c r="A1444">
        <v>36.574516449999997</v>
      </c>
      <c r="B1444">
        <v>439.23730469999998</v>
      </c>
      <c r="C1444">
        <v>987.94561769999996</v>
      </c>
      <c r="D1444">
        <v>0.221663736</v>
      </c>
    </row>
    <row r="1445" spans="1:4">
      <c r="A1445">
        <v>36.615692080000002</v>
      </c>
      <c r="B1445">
        <v>439.73730469999998</v>
      </c>
      <c r="C1445">
        <v>987.13629149999997</v>
      </c>
      <c r="D1445">
        <v>0.22191328499999999</v>
      </c>
    </row>
    <row r="1446" spans="1:4">
      <c r="A1446">
        <v>36.658257249999998</v>
      </c>
      <c r="B1446">
        <v>440.23730469999998</v>
      </c>
      <c r="C1446">
        <v>987.93878170000005</v>
      </c>
      <c r="D1446">
        <v>0.22217125600000001</v>
      </c>
    </row>
    <row r="1447" spans="1:4">
      <c r="A1447">
        <v>36.698680369999998</v>
      </c>
      <c r="B1447">
        <v>440.73730469999998</v>
      </c>
      <c r="C1447">
        <v>986.65600589999997</v>
      </c>
      <c r="D1447">
        <v>0.22241624500000001</v>
      </c>
    </row>
    <row r="1448" spans="1:4">
      <c r="A1448">
        <v>36.741349849999999</v>
      </c>
      <c r="B1448">
        <v>441.23730469999998</v>
      </c>
      <c r="C1448">
        <v>986.99090579999995</v>
      </c>
      <c r="D1448">
        <v>0.22267484800000001</v>
      </c>
    </row>
    <row r="1449" spans="1:4">
      <c r="A1449">
        <v>36.783985790000003</v>
      </c>
      <c r="B1449">
        <v>441.73730469999998</v>
      </c>
      <c r="C1449">
        <v>987.31372069999998</v>
      </c>
      <c r="D1449">
        <v>0.222933247</v>
      </c>
    </row>
    <row r="1450" spans="1:4">
      <c r="A1450">
        <v>36.824263629999997</v>
      </c>
      <c r="B1450">
        <v>442.23730469999998</v>
      </c>
      <c r="C1450">
        <v>986.67437740000003</v>
      </c>
      <c r="D1450">
        <v>0.22317735499999999</v>
      </c>
    </row>
    <row r="1451" spans="1:4">
      <c r="A1451">
        <v>36.865528670000003</v>
      </c>
      <c r="B1451">
        <v>442.73730469999998</v>
      </c>
      <c r="C1451">
        <v>986.18395999999996</v>
      </c>
      <c r="D1451">
        <v>0.223427447</v>
      </c>
    </row>
    <row r="1452" spans="1:4">
      <c r="A1452">
        <v>36.907024679999999</v>
      </c>
      <c r="B1452">
        <v>443.23730469999998</v>
      </c>
      <c r="C1452">
        <v>986.01611330000003</v>
      </c>
      <c r="D1452">
        <v>0.22367893699999999</v>
      </c>
    </row>
    <row r="1453" spans="1:4">
      <c r="A1453">
        <v>36.947838959999999</v>
      </c>
      <c r="B1453">
        <v>443.73730469999998</v>
      </c>
      <c r="C1453">
        <v>985.88897710000003</v>
      </c>
      <c r="D1453">
        <v>0.223926297</v>
      </c>
    </row>
    <row r="1454" spans="1:4">
      <c r="A1454">
        <v>36.990318449999997</v>
      </c>
      <c r="B1454">
        <v>444.23730469999998</v>
      </c>
      <c r="C1454">
        <v>985.27532959999996</v>
      </c>
      <c r="D1454">
        <v>0.22418374799999999</v>
      </c>
    </row>
    <row r="1455" spans="1:4">
      <c r="A1455">
        <v>37.03120723</v>
      </c>
      <c r="B1455">
        <v>444.73730469999998</v>
      </c>
      <c r="C1455">
        <v>985.38409420000005</v>
      </c>
      <c r="D1455">
        <v>0.224431559</v>
      </c>
    </row>
    <row r="1456" spans="1:4">
      <c r="A1456">
        <v>37.071559579999999</v>
      </c>
      <c r="B1456">
        <v>445.23730469999998</v>
      </c>
      <c r="C1456">
        <v>984.93225099999995</v>
      </c>
      <c r="D1456">
        <v>0.22467611900000001</v>
      </c>
    </row>
    <row r="1457" spans="1:4">
      <c r="A1457">
        <v>37.115965039999999</v>
      </c>
      <c r="B1457">
        <v>445.73730469999998</v>
      </c>
      <c r="C1457">
        <v>985.24865720000003</v>
      </c>
      <c r="D1457">
        <v>0.22494524299999999</v>
      </c>
    </row>
    <row r="1458" spans="1:4">
      <c r="A1458">
        <v>37.156403060000002</v>
      </c>
      <c r="B1458">
        <v>446.23730469999998</v>
      </c>
      <c r="C1458">
        <v>984.98669429999995</v>
      </c>
      <c r="D1458">
        <v>0.225190322</v>
      </c>
    </row>
    <row r="1459" spans="1:4">
      <c r="A1459">
        <v>37.197232249999999</v>
      </c>
      <c r="B1459">
        <v>446.73730469999998</v>
      </c>
      <c r="C1459">
        <v>984.49298099999999</v>
      </c>
      <c r="D1459">
        <v>0.22543777100000001</v>
      </c>
    </row>
    <row r="1460" spans="1:4">
      <c r="A1460">
        <v>37.239253519999998</v>
      </c>
      <c r="B1460">
        <v>447.23730469999998</v>
      </c>
      <c r="C1460">
        <v>984.67285159999994</v>
      </c>
      <c r="D1460">
        <v>0.22569244599999999</v>
      </c>
    </row>
    <row r="1461" spans="1:4">
      <c r="A1461">
        <v>37.283070389999999</v>
      </c>
      <c r="B1461">
        <v>447.73730469999998</v>
      </c>
      <c r="C1461">
        <v>985.30969240000002</v>
      </c>
      <c r="D1461">
        <v>0.22595800199999999</v>
      </c>
    </row>
    <row r="1462" spans="1:4">
      <c r="A1462">
        <v>37.32542694</v>
      </c>
      <c r="B1462">
        <v>448.23730469999998</v>
      </c>
      <c r="C1462">
        <v>984.72967530000005</v>
      </c>
      <c r="D1462">
        <v>0.22621470900000001</v>
      </c>
    </row>
    <row r="1463" spans="1:4">
      <c r="A1463">
        <v>37.364061919999997</v>
      </c>
      <c r="B1463">
        <v>448.73730469999998</v>
      </c>
      <c r="C1463">
        <v>983.36370850000003</v>
      </c>
      <c r="D1463">
        <v>0.22644886</v>
      </c>
    </row>
    <row r="1464" spans="1:4">
      <c r="A1464">
        <v>37.406094369999998</v>
      </c>
      <c r="B1464">
        <v>449.23730469999998</v>
      </c>
      <c r="C1464">
        <v>982.96295169999996</v>
      </c>
      <c r="D1464">
        <v>0.226703602</v>
      </c>
    </row>
    <row r="1465" spans="1:4">
      <c r="A1465">
        <v>37.446975709999997</v>
      </c>
      <c r="B1465">
        <v>449.73730469999998</v>
      </c>
      <c r="C1465">
        <v>982.7599487</v>
      </c>
      <c r="D1465">
        <v>0.22695136799999999</v>
      </c>
    </row>
    <row r="1466" spans="1:4">
      <c r="A1466">
        <v>37.48839349</v>
      </c>
      <c r="B1466">
        <v>450.23730469999998</v>
      </c>
      <c r="C1466">
        <v>982.58587650000004</v>
      </c>
      <c r="D1466">
        <v>0.22720238500000001</v>
      </c>
    </row>
    <row r="1467" spans="1:4">
      <c r="A1467">
        <v>37.531536070000001</v>
      </c>
      <c r="B1467">
        <v>450.73730469999998</v>
      </c>
      <c r="C1467">
        <v>983.17761229999996</v>
      </c>
      <c r="D1467">
        <v>0.22746385499999999</v>
      </c>
    </row>
    <row r="1468" spans="1:4">
      <c r="A1468">
        <v>37.572544069999999</v>
      </c>
      <c r="B1468">
        <v>451.23730469999998</v>
      </c>
      <c r="C1468">
        <v>982.72949219999998</v>
      </c>
      <c r="D1468">
        <v>0.22771238799999999</v>
      </c>
    </row>
    <row r="1469" spans="1:4">
      <c r="A1469">
        <v>37.615232169999999</v>
      </c>
      <c r="B1469">
        <v>451.73730469999998</v>
      </c>
      <c r="C1469">
        <v>982.56475829999999</v>
      </c>
      <c r="D1469">
        <v>0.22797110400000001</v>
      </c>
    </row>
    <row r="1470" spans="1:4">
      <c r="A1470">
        <v>37.65793145</v>
      </c>
      <c r="B1470">
        <v>452.23730469999998</v>
      </c>
      <c r="C1470">
        <v>982.59729000000004</v>
      </c>
      <c r="D1470">
        <v>0.22822988799999999</v>
      </c>
    </row>
    <row r="1471" spans="1:4">
      <c r="A1471">
        <v>37.699151780000001</v>
      </c>
      <c r="B1471">
        <v>452.73730469999998</v>
      </c>
      <c r="C1471">
        <v>982.08319089999998</v>
      </c>
      <c r="D1471">
        <v>0.228479708</v>
      </c>
    </row>
    <row r="1472" spans="1:4">
      <c r="A1472">
        <v>37.741355599999999</v>
      </c>
      <c r="B1472">
        <v>453.23730469999998</v>
      </c>
      <c r="C1472">
        <v>981.80566409999994</v>
      </c>
      <c r="D1472">
        <v>0.22873548799999999</v>
      </c>
    </row>
    <row r="1473" spans="1:4">
      <c r="A1473">
        <v>37.784922870000003</v>
      </c>
      <c r="B1473">
        <v>453.73730469999998</v>
      </c>
      <c r="C1473">
        <v>982.30108640000003</v>
      </c>
      <c r="D1473">
        <v>0.22899953300000001</v>
      </c>
    </row>
    <row r="1474" spans="1:4">
      <c r="A1474">
        <v>37.826430049999999</v>
      </c>
      <c r="B1474">
        <v>454.23730469999998</v>
      </c>
      <c r="C1474">
        <v>981.54260250000004</v>
      </c>
      <c r="D1474">
        <v>0.22925109099999999</v>
      </c>
    </row>
    <row r="1475" spans="1:4">
      <c r="A1475">
        <v>37.867974490000002</v>
      </c>
      <c r="B1475">
        <v>454.73730469999998</v>
      </c>
      <c r="C1475">
        <v>981.01629639999999</v>
      </c>
      <c r="D1475">
        <v>0.22950287599999999</v>
      </c>
    </row>
    <row r="1476" spans="1:4">
      <c r="A1476">
        <v>37.910666319999997</v>
      </c>
      <c r="B1476">
        <v>455.23730469999998</v>
      </c>
      <c r="C1476">
        <v>981.16424559999996</v>
      </c>
      <c r="D1476">
        <v>0.229761614</v>
      </c>
    </row>
    <row r="1477" spans="1:4">
      <c r="A1477">
        <v>37.9511416</v>
      </c>
      <c r="B1477">
        <v>455.73730469999998</v>
      </c>
      <c r="C1477">
        <v>980.92504880000001</v>
      </c>
      <c r="D1477">
        <v>0.230006919</v>
      </c>
    </row>
    <row r="1478" spans="1:4">
      <c r="A1478">
        <v>37.992935629999998</v>
      </c>
      <c r="B1478">
        <v>456.23730469999998</v>
      </c>
      <c r="C1478">
        <v>980.41107179999995</v>
      </c>
      <c r="D1478">
        <v>0.23026021599999999</v>
      </c>
    </row>
    <row r="1479" spans="1:4">
      <c r="A1479">
        <v>38.034565749999999</v>
      </c>
      <c r="B1479">
        <v>456.73730469999998</v>
      </c>
      <c r="C1479">
        <v>980.14453130000004</v>
      </c>
      <c r="D1479">
        <v>0.23051252</v>
      </c>
    </row>
    <row r="1480" spans="1:4">
      <c r="A1480">
        <v>38.077119740000001</v>
      </c>
      <c r="B1480">
        <v>457.23730469999998</v>
      </c>
      <c r="C1480">
        <v>979.68206789999999</v>
      </c>
      <c r="D1480">
        <v>0.230770423</v>
      </c>
    </row>
    <row r="1481" spans="1:4">
      <c r="A1481">
        <v>38.119450209999997</v>
      </c>
      <c r="B1481">
        <v>457.73730469999998</v>
      </c>
      <c r="C1481">
        <v>979.38537599999995</v>
      </c>
      <c r="D1481">
        <v>0.231026971</v>
      </c>
    </row>
    <row r="1482" spans="1:4">
      <c r="A1482">
        <v>38.160175090000003</v>
      </c>
      <c r="B1482">
        <v>458.23730469999998</v>
      </c>
      <c r="C1482">
        <v>978.93994139999995</v>
      </c>
      <c r="D1482">
        <v>0.23127378800000001</v>
      </c>
    </row>
    <row r="1483" spans="1:4">
      <c r="A1483">
        <v>38.203194740000001</v>
      </c>
      <c r="B1483">
        <v>458.73730469999998</v>
      </c>
      <c r="C1483">
        <v>978.41931150000005</v>
      </c>
      <c r="D1483">
        <v>0.231534514</v>
      </c>
    </row>
    <row r="1484" spans="1:4">
      <c r="A1484">
        <v>38.244601340000003</v>
      </c>
      <c r="B1484">
        <v>459.23730469999998</v>
      </c>
      <c r="C1484">
        <v>978.39263919999996</v>
      </c>
      <c r="D1484">
        <v>0.231785463</v>
      </c>
    </row>
    <row r="1485" spans="1:4">
      <c r="A1485">
        <v>38.28782588</v>
      </c>
      <c r="B1485">
        <v>459.73730469999998</v>
      </c>
      <c r="C1485">
        <v>978.54150389999995</v>
      </c>
      <c r="D1485">
        <v>0.23204743</v>
      </c>
    </row>
    <row r="1486" spans="1:4">
      <c r="A1486">
        <v>38.330305369999998</v>
      </c>
      <c r="B1486">
        <v>460.23730469999998</v>
      </c>
      <c r="C1486">
        <v>977.92724610000005</v>
      </c>
      <c r="D1486">
        <v>0.23230488099999999</v>
      </c>
    </row>
    <row r="1487" spans="1:4">
      <c r="A1487">
        <v>38.373775780000003</v>
      </c>
      <c r="B1487">
        <v>460.73730469999998</v>
      </c>
      <c r="C1487">
        <v>977.90643309999996</v>
      </c>
      <c r="D1487">
        <v>0.23256833800000001</v>
      </c>
    </row>
    <row r="1488" spans="1:4">
      <c r="A1488">
        <v>38.415327670000003</v>
      </c>
      <c r="B1488">
        <v>461.23730469999998</v>
      </c>
      <c r="C1488">
        <v>977.28216550000002</v>
      </c>
      <c r="D1488">
        <v>0.23282016799999999</v>
      </c>
    </row>
    <row r="1489" spans="1:4">
      <c r="A1489">
        <v>38.460448380000003</v>
      </c>
      <c r="B1489">
        <v>461.73730469999998</v>
      </c>
      <c r="C1489">
        <v>977.20220949999998</v>
      </c>
      <c r="D1489">
        <v>0.233093627</v>
      </c>
    </row>
    <row r="1490" spans="1:4">
      <c r="A1490">
        <v>38.499094550000002</v>
      </c>
      <c r="B1490">
        <v>462.23730469999998</v>
      </c>
      <c r="C1490">
        <v>975.76983640000003</v>
      </c>
      <c r="D1490">
        <v>0.23332784600000001</v>
      </c>
    </row>
    <row r="1491" spans="1:4">
      <c r="A1491">
        <v>38.539610799999998</v>
      </c>
      <c r="B1491">
        <v>462.73730469999998</v>
      </c>
      <c r="C1491">
        <v>974.38226320000001</v>
      </c>
      <c r="D1491">
        <v>0.23357339899999999</v>
      </c>
    </row>
    <row r="1492" spans="1:4">
      <c r="A1492">
        <v>38.584109400000003</v>
      </c>
      <c r="B1492">
        <v>463.23730469999998</v>
      </c>
      <c r="C1492">
        <v>974.1717529</v>
      </c>
      <c r="D1492">
        <v>0.23384308700000001</v>
      </c>
    </row>
    <row r="1493" spans="1:4">
      <c r="A1493">
        <v>38.6149548</v>
      </c>
      <c r="B1493">
        <v>463.73730469999998</v>
      </c>
      <c r="C1493">
        <v>970.34802249999996</v>
      </c>
      <c r="D1493">
        <v>0.234030029</v>
      </c>
    </row>
    <row r="1494" spans="1:4">
      <c r="A1494">
        <v>38.66332397</v>
      </c>
      <c r="B1494">
        <v>464.23730469999998</v>
      </c>
      <c r="C1494">
        <v>971.67932129999997</v>
      </c>
      <c r="D1494">
        <v>0.23432317599999999</v>
      </c>
    </row>
    <row r="1495" spans="1:4">
      <c r="A1495">
        <v>38.702104239999997</v>
      </c>
      <c r="B1495">
        <v>464.73730469999998</v>
      </c>
      <c r="C1495">
        <v>969.78375240000003</v>
      </c>
      <c r="D1495">
        <v>0.23455820799999999</v>
      </c>
    </row>
    <row r="1496" spans="1:4">
      <c r="A1496">
        <v>38.736034179999997</v>
      </c>
      <c r="B1496">
        <v>465.23730469999998</v>
      </c>
      <c r="C1496">
        <v>967.46350099999995</v>
      </c>
      <c r="D1496">
        <v>0.234763844</v>
      </c>
    </row>
    <row r="1497" spans="1:4">
      <c r="A1497">
        <v>38.790710269999998</v>
      </c>
      <c r="B1497">
        <v>465.73730469999998</v>
      </c>
      <c r="C1497">
        <v>970.11126709999996</v>
      </c>
      <c r="D1497">
        <v>0.235095214</v>
      </c>
    </row>
    <row r="1498" spans="1:4">
      <c r="A1498">
        <v>38.831006739999999</v>
      </c>
      <c r="B1498">
        <v>466.23730469999998</v>
      </c>
      <c r="C1498">
        <v>968.20520020000004</v>
      </c>
      <c r="D1498">
        <v>0.23533943500000001</v>
      </c>
    </row>
    <row r="1499" spans="1:4">
      <c r="A1499">
        <v>38.871545339999997</v>
      </c>
      <c r="B1499">
        <v>466.73730469999998</v>
      </c>
      <c r="C1499">
        <v>966.22222899999997</v>
      </c>
      <c r="D1499">
        <v>0.23558512300000001</v>
      </c>
    </row>
    <row r="1500" spans="1:4">
      <c r="A1500">
        <v>38.912925870000002</v>
      </c>
      <c r="B1500">
        <v>467.23730469999998</v>
      </c>
      <c r="C1500">
        <v>964.74835210000003</v>
      </c>
      <c r="D1500">
        <v>0.23583591400000001</v>
      </c>
    </row>
    <row r="1501" spans="1:4">
      <c r="A1501">
        <v>38.954153660000003</v>
      </c>
      <c r="B1501">
        <v>467.73730469999998</v>
      </c>
      <c r="C1501">
        <v>963.10852050000005</v>
      </c>
      <c r="D1501">
        <v>0.23608578</v>
      </c>
    </row>
    <row r="1502" spans="1:4">
      <c r="A1502">
        <v>38.994833829999997</v>
      </c>
      <c r="B1502">
        <v>468.23730469999998</v>
      </c>
      <c r="C1502">
        <v>961.12847899999997</v>
      </c>
      <c r="D1502">
        <v>0.23633232600000001</v>
      </c>
    </row>
    <row r="1503" spans="1:4">
      <c r="A1503">
        <v>39.033304899999997</v>
      </c>
      <c r="B1503">
        <v>468.73730469999998</v>
      </c>
      <c r="C1503">
        <v>958.06298830000003</v>
      </c>
      <c r="D1503">
        <v>0.23656548399999999</v>
      </c>
    </row>
    <row r="1504" spans="1:4">
      <c r="A1504">
        <v>39.077628400000002</v>
      </c>
      <c r="B1504">
        <v>469.23730469999998</v>
      </c>
      <c r="C1504">
        <v>955.99273679999999</v>
      </c>
      <c r="D1504">
        <v>0.23683411200000001</v>
      </c>
    </row>
    <row r="1505" spans="1:4">
      <c r="A1505">
        <v>39.117980750000001</v>
      </c>
      <c r="B1505">
        <v>469.73730469999998</v>
      </c>
      <c r="C1505">
        <v>949.99963379999997</v>
      </c>
      <c r="D1505">
        <v>0.23707867099999999</v>
      </c>
    </row>
    <row r="1506" spans="1:4">
      <c r="A1506">
        <v>39.161756629999999</v>
      </c>
      <c r="B1506">
        <v>470.23730469999998</v>
      </c>
      <c r="C1506">
        <v>944.33917240000005</v>
      </c>
      <c r="D1506">
        <v>0.23734398000000001</v>
      </c>
    </row>
    <row r="1507" spans="1:4">
      <c r="A1507">
        <v>39.20214996</v>
      </c>
      <c r="B1507">
        <v>470.73730469999998</v>
      </c>
      <c r="C1507">
        <v>937.53277590000005</v>
      </c>
      <c r="D1507">
        <v>0.237588788</v>
      </c>
    </row>
    <row r="1508" spans="1:4">
      <c r="A1508">
        <v>39.24545646</v>
      </c>
      <c r="B1508">
        <v>471.23730469999998</v>
      </c>
      <c r="C1508">
        <v>930.22674559999996</v>
      </c>
      <c r="D1508">
        <v>0.23785125100000001</v>
      </c>
    </row>
    <row r="1509" spans="1:4">
      <c r="A1509">
        <v>39.28767517</v>
      </c>
      <c r="B1509">
        <v>471.73730469999998</v>
      </c>
      <c r="C1509">
        <v>920.88824460000001</v>
      </c>
      <c r="D1509">
        <v>0.238107122</v>
      </c>
    </row>
    <row r="1510" spans="1:4">
      <c r="A1510">
        <v>39.328295740000002</v>
      </c>
      <c r="B1510">
        <v>472.23730469999998</v>
      </c>
      <c r="C1510">
        <v>909.56713869999999</v>
      </c>
      <c r="D1510">
        <v>0.23835330800000001</v>
      </c>
    </row>
    <row r="1511" spans="1:4">
      <c r="A1511">
        <v>39.371524010000002</v>
      </c>
      <c r="B1511">
        <v>472.73730469999998</v>
      </c>
      <c r="C1511">
        <v>897.8399048</v>
      </c>
      <c r="D1511">
        <v>0.238615297</v>
      </c>
    </row>
    <row r="1512" spans="1:4">
      <c r="A1512">
        <v>39.412077519999997</v>
      </c>
      <c r="B1512">
        <v>473.23730469999998</v>
      </c>
      <c r="C1512">
        <v>885.58465579999995</v>
      </c>
      <c r="D1512">
        <v>0.23886107600000001</v>
      </c>
    </row>
    <row r="1513" spans="1:4">
      <c r="A1513">
        <v>39.455041289999997</v>
      </c>
      <c r="B1513">
        <v>473.73730469999998</v>
      </c>
      <c r="C1513">
        <v>871.69860840000001</v>
      </c>
      <c r="D1513">
        <v>0.23912146200000001</v>
      </c>
    </row>
    <row r="1514" spans="1:4">
      <c r="A1514">
        <v>39.498217400000001</v>
      </c>
      <c r="B1514">
        <v>474.23730469999998</v>
      </c>
      <c r="C1514">
        <v>853.50646970000003</v>
      </c>
      <c r="D1514">
        <v>0.239383136</v>
      </c>
    </row>
    <row r="1515" spans="1:4">
      <c r="A1515">
        <v>39.541628209999999</v>
      </c>
      <c r="B1515">
        <v>474.73730469999998</v>
      </c>
      <c r="C1515">
        <v>827.03204349999999</v>
      </c>
      <c r="D1515">
        <v>0.23964623199999999</v>
      </c>
    </row>
    <row r="1516" spans="1:4">
      <c r="A1516">
        <v>39.585515860000001</v>
      </c>
      <c r="B1516">
        <v>475.23730469999998</v>
      </c>
      <c r="C1516">
        <v>795.18371579999996</v>
      </c>
      <c r="D1516">
        <v>0.23991221700000001</v>
      </c>
    </row>
    <row r="1517" spans="1:4">
      <c r="A1517">
        <v>39.628125730000001</v>
      </c>
      <c r="B1517">
        <v>475.73730469999998</v>
      </c>
      <c r="C1517">
        <v>764.42083739999998</v>
      </c>
      <c r="D1517">
        <v>0.240170459</v>
      </c>
    </row>
    <row r="1518" spans="1:4">
      <c r="A1518">
        <v>39.674058559999999</v>
      </c>
      <c r="B1518">
        <v>476.23730469999998</v>
      </c>
      <c r="C1518">
        <v>684.9630737</v>
      </c>
      <c r="D1518">
        <v>0.24044884</v>
      </c>
    </row>
    <row r="1519" spans="1:4">
      <c r="A1519">
        <v>39.708878839999997</v>
      </c>
      <c r="B1519">
        <v>476.73730469999998</v>
      </c>
      <c r="C1519">
        <v>603.38787839999998</v>
      </c>
      <c r="D1519">
        <v>0.240659872</v>
      </c>
    </row>
    <row r="1520" spans="1:4">
      <c r="A1520">
        <v>39.760097860000002</v>
      </c>
      <c r="B1520">
        <v>477.23730469999998</v>
      </c>
      <c r="C1520">
        <v>555.69268799999998</v>
      </c>
      <c r="D1520">
        <v>0.24097029</v>
      </c>
    </row>
    <row r="1521" spans="1:4">
      <c r="A1521">
        <v>39.801154289999999</v>
      </c>
      <c r="B1521">
        <v>477.73730469999998</v>
      </c>
      <c r="C1521">
        <v>521.9960327</v>
      </c>
      <c r="D1521">
        <v>0.24121911700000001</v>
      </c>
    </row>
    <row r="1522" spans="1:4">
      <c r="A1522">
        <v>39.844326670000001</v>
      </c>
      <c r="B1522">
        <v>478.23730469999998</v>
      </c>
      <c r="C1522">
        <v>502.79431149999999</v>
      </c>
      <c r="D1522">
        <v>0.24148076800000001</v>
      </c>
    </row>
    <row r="1523" spans="1:4">
      <c r="A1523">
        <v>39.883870629999997</v>
      </c>
      <c r="B1523">
        <v>478.73730469999998</v>
      </c>
      <c r="C1523">
        <v>491.91342159999999</v>
      </c>
      <c r="D1523">
        <v>0.24172042799999999</v>
      </c>
    </row>
    <row r="1524" spans="1:4">
      <c r="A1524">
        <v>39.925947790000002</v>
      </c>
      <c r="B1524">
        <v>479.23730469999998</v>
      </c>
      <c r="C1524">
        <v>487.56161500000002</v>
      </c>
      <c r="D1524">
        <v>0.24197544100000001</v>
      </c>
    </row>
    <row r="1525" spans="1:4">
      <c r="A1525">
        <v>39.967101069999998</v>
      </c>
      <c r="B1525">
        <v>479.73730469999998</v>
      </c>
      <c r="C1525">
        <v>485.93811040000003</v>
      </c>
      <c r="D1525">
        <v>0.24222485499999999</v>
      </c>
    </row>
    <row r="1526" spans="1:4">
      <c r="A1526">
        <v>40.013246240000001</v>
      </c>
      <c r="B1526">
        <v>480.23730469999998</v>
      </c>
      <c r="C1526">
        <v>485.91601559999998</v>
      </c>
      <c r="D1526">
        <v>0.242504523</v>
      </c>
    </row>
    <row r="1527" spans="1:4">
      <c r="A1527">
        <v>40.054112670000002</v>
      </c>
      <c r="B1527">
        <v>480.73730469999998</v>
      </c>
      <c r="C1527">
        <v>485.56600950000001</v>
      </c>
      <c r="D1527">
        <v>0.242752198</v>
      </c>
    </row>
    <row r="1528" spans="1:4">
      <c r="A1528">
        <v>40.092442179999999</v>
      </c>
      <c r="B1528">
        <v>481.23730469999998</v>
      </c>
      <c r="C1528">
        <v>485.26757809999998</v>
      </c>
      <c r="D1528">
        <v>0.24298449799999999</v>
      </c>
    </row>
    <row r="1529" spans="1:4">
      <c r="A1529">
        <v>40.133658799999999</v>
      </c>
      <c r="B1529">
        <v>481.73730469999998</v>
      </c>
      <c r="C1529">
        <v>484.29815669999999</v>
      </c>
      <c r="D1529">
        <v>0.24323429599999999</v>
      </c>
    </row>
    <row r="1530" spans="1:4">
      <c r="A1530">
        <v>40.178451690000003</v>
      </c>
      <c r="B1530">
        <v>482.23730469999998</v>
      </c>
      <c r="C1530">
        <v>485.22903439999999</v>
      </c>
      <c r="D1530">
        <v>0.24350576800000001</v>
      </c>
    </row>
    <row r="1531" spans="1:4">
      <c r="A1531">
        <v>40.218550710000002</v>
      </c>
      <c r="B1531">
        <v>482.73730469999998</v>
      </c>
      <c r="C1531">
        <v>485.03292850000003</v>
      </c>
      <c r="D1531">
        <v>0.24374879199999999</v>
      </c>
    </row>
    <row r="1532" spans="1:4">
      <c r="A1532">
        <v>40.255531670000003</v>
      </c>
      <c r="B1532">
        <v>483.23730469999998</v>
      </c>
      <c r="C1532">
        <v>483.02676389999999</v>
      </c>
      <c r="D1532">
        <v>0.24397291900000001</v>
      </c>
    </row>
    <row r="1533" spans="1:4">
      <c r="A1533">
        <v>40.30003026</v>
      </c>
      <c r="B1533">
        <v>483.73730469999998</v>
      </c>
      <c r="C1533">
        <v>482.45922849999999</v>
      </c>
      <c r="D1533">
        <v>0.244242608</v>
      </c>
    </row>
    <row r="1534" spans="1:4">
      <c r="A1534">
        <v>40.342319760000002</v>
      </c>
      <c r="B1534">
        <v>484.23730469999998</v>
      </c>
      <c r="C1534">
        <v>480.8138123</v>
      </c>
      <c r="D1534">
        <v>0.24449890799999999</v>
      </c>
    </row>
    <row r="1536" spans="1:4">
      <c r="A1536" t="s">
        <v>292</v>
      </c>
    </row>
    <row r="1537" spans="1:5">
      <c r="A1537" t="s">
        <v>287</v>
      </c>
      <c r="B1537" t="s">
        <v>279</v>
      </c>
      <c r="C1537" t="s">
        <v>279</v>
      </c>
      <c r="D1537" t="s">
        <v>288</v>
      </c>
      <c r="E1537" t="s">
        <v>280</v>
      </c>
    </row>
    <row r="1538" spans="1:5">
      <c r="A1538">
        <v>9.5543222429999997</v>
      </c>
      <c r="B1538">
        <v>1.8457174999999999E-2</v>
      </c>
      <c r="C1538">
        <v>1.8457174999999999E-2</v>
      </c>
    </row>
    <row r="1539" spans="1:5">
      <c r="A1539">
        <v>355.35159299999998</v>
      </c>
      <c r="B1539">
        <v>1.4027433570000001</v>
      </c>
      <c r="C1539">
        <v>2.7127433569999999</v>
      </c>
      <c r="D1539">
        <v>0.5</v>
      </c>
      <c r="E1539">
        <v>60.013183589999997</v>
      </c>
    </row>
    <row r="1540" spans="1:5">
      <c r="A1540">
        <v>377.74945070000001</v>
      </c>
      <c r="B1540">
        <v>1.4724200220000001</v>
      </c>
      <c r="C1540">
        <v>2.7824200220000002</v>
      </c>
      <c r="D1540">
        <v>0.5</v>
      </c>
      <c r="E1540">
        <v>60.022949220000001</v>
      </c>
    </row>
    <row r="1541" spans="1:5">
      <c r="A1541">
        <v>410.60098269999997</v>
      </c>
      <c r="B1541">
        <v>1.5809670650000001</v>
      </c>
      <c r="C1541">
        <v>2.8909670649999999</v>
      </c>
      <c r="D1541">
        <v>0.5</v>
      </c>
      <c r="E1541">
        <v>60.032714839999997</v>
      </c>
    </row>
    <row r="1542" spans="1:5">
      <c r="A1542">
        <v>451.36920170000002</v>
      </c>
      <c r="B1542">
        <v>1.7224303080000001</v>
      </c>
      <c r="C1542">
        <v>3.0324303079999999</v>
      </c>
      <c r="D1542">
        <v>0.5</v>
      </c>
      <c r="E1542">
        <v>60.042480470000001</v>
      </c>
    </row>
    <row r="1543" spans="1:5">
      <c r="A1543">
        <v>493.94589230000003</v>
      </c>
      <c r="B1543">
        <v>1.878388422</v>
      </c>
      <c r="C1543">
        <v>3.1883884220000001</v>
      </c>
      <c r="D1543">
        <v>0.5</v>
      </c>
      <c r="E1543">
        <v>60.052246089999997</v>
      </c>
    </row>
    <row r="1544" spans="1:5">
      <c r="A1544">
        <v>534.19598389999999</v>
      </c>
      <c r="B1544">
        <v>2.0380941780000001</v>
      </c>
      <c r="C1544">
        <v>3.3480941780000002</v>
      </c>
      <c r="D1544">
        <v>0.5</v>
      </c>
      <c r="E1544">
        <v>60.062011720000001</v>
      </c>
    </row>
    <row r="1545" spans="1:5">
      <c r="A1545">
        <v>572.16729740000005</v>
      </c>
      <c r="B1545">
        <v>2.1970311279999999</v>
      </c>
      <c r="C1545">
        <v>3.5070311279999999</v>
      </c>
      <c r="D1545">
        <v>0.5</v>
      </c>
      <c r="E1545">
        <v>60.071777339999997</v>
      </c>
    </row>
    <row r="1546" spans="1:5">
      <c r="A1546">
        <v>601.50579830000004</v>
      </c>
      <c r="B1546">
        <v>2.3354796790000001</v>
      </c>
      <c r="C1546">
        <v>3.6454796790000001</v>
      </c>
      <c r="D1546">
        <v>0.5</v>
      </c>
      <c r="E1546">
        <v>60.081542970000001</v>
      </c>
    </row>
    <row r="1547" spans="1:5">
      <c r="A1547">
        <v>620.18768309999996</v>
      </c>
      <c r="B1547">
        <v>2.4415377629999999</v>
      </c>
      <c r="C1547">
        <v>3.751537763</v>
      </c>
      <c r="D1547">
        <v>0.5</v>
      </c>
      <c r="E1547">
        <v>60.091308589999997</v>
      </c>
    </row>
    <row r="1548" spans="1:5">
      <c r="A1548">
        <v>628.8945923</v>
      </c>
      <c r="B1548">
        <v>2.5133636880000001</v>
      </c>
      <c r="C1548">
        <v>3.8233636880000001</v>
      </c>
      <c r="D1548">
        <v>1</v>
      </c>
      <c r="E1548">
        <v>60.101074220000001</v>
      </c>
    </row>
    <row r="1550" spans="1:5">
      <c r="A1550" t="s">
        <v>293</v>
      </c>
    </row>
    <row r="1551" spans="1:5">
      <c r="A1551" t="s">
        <v>279</v>
      </c>
      <c r="B1551" t="s">
        <v>280</v>
      </c>
      <c r="C1551" t="s">
        <v>281</v>
      </c>
    </row>
    <row r="1552" spans="1:5">
      <c r="A1552">
        <v>1.6736979999999999E-3</v>
      </c>
      <c r="B1552">
        <v>9.0332030999999993E-2</v>
      </c>
      <c r="C1552">
        <v>0.65140193700000004</v>
      </c>
    </row>
    <row r="1553" spans="1:3">
      <c r="A1553">
        <v>4.7171119999999999E-3</v>
      </c>
      <c r="B1553">
        <v>0.29052734400000002</v>
      </c>
      <c r="C1553">
        <v>7.9185934070000004</v>
      </c>
    </row>
    <row r="1554" spans="1:3">
      <c r="A1554">
        <v>1.3757945000000001E-2</v>
      </c>
      <c r="B1554">
        <v>0.49072265599999998</v>
      </c>
      <c r="C1554">
        <v>28.715421679999999</v>
      </c>
    </row>
    <row r="1555" spans="1:3">
      <c r="A1555">
        <v>3.3738612000000001E-2</v>
      </c>
      <c r="B1555">
        <v>0.69091796900000002</v>
      </c>
      <c r="C1555">
        <v>72.873504639999993</v>
      </c>
    </row>
    <row r="1556" spans="1:3">
      <c r="A1556">
        <v>6.8596600999999993E-2</v>
      </c>
      <c r="B1556">
        <v>0.89111328099999998</v>
      </c>
      <c r="C1556">
        <v>150.75332639999999</v>
      </c>
    </row>
    <row r="1557" spans="1:3">
      <c r="A1557">
        <v>9.0780261000000001E-2</v>
      </c>
      <c r="B1557">
        <v>1.091308594</v>
      </c>
      <c r="C1557">
        <v>198.10580440000001</v>
      </c>
    </row>
    <row r="1558" spans="1:3">
      <c r="A1558">
        <v>0.104488136</v>
      </c>
      <c r="B1558">
        <v>1.291503906</v>
      </c>
      <c r="C1558">
        <v>226.89836120000001</v>
      </c>
    </row>
    <row r="1559" spans="1:3">
      <c r="A1559">
        <v>0.115520954</v>
      </c>
      <c r="B1559">
        <v>1.491699219</v>
      </c>
      <c r="C1559">
        <v>249.7575531</v>
      </c>
    </row>
    <row r="1560" spans="1:3">
      <c r="A1560">
        <v>0.126171115</v>
      </c>
      <c r="B1560">
        <v>1.691894531</v>
      </c>
      <c r="C1560">
        <v>269.84924319999999</v>
      </c>
    </row>
    <row r="1561" spans="1:3">
      <c r="A1561">
        <v>0.13547658500000001</v>
      </c>
      <c r="B1561">
        <v>1.892089844</v>
      </c>
      <c r="C1561">
        <v>289.07788090000003</v>
      </c>
    </row>
    <row r="1562" spans="1:3">
      <c r="A1562">
        <v>0.14829038999999999</v>
      </c>
      <c r="B1562">
        <v>2.092285156</v>
      </c>
      <c r="C1562">
        <v>315.99371339999999</v>
      </c>
    </row>
    <row r="1563" spans="1:3">
      <c r="A1563">
        <v>0.17215132499999999</v>
      </c>
      <c r="B1563">
        <v>2.292480469</v>
      </c>
      <c r="C1563">
        <v>366.70941160000001</v>
      </c>
    </row>
    <row r="1564" spans="1:3">
      <c r="A1564">
        <v>0.19411324999999999</v>
      </c>
      <c r="B1564">
        <v>2.492675781</v>
      </c>
      <c r="C1564">
        <v>410.58831789999999</v>
      </c>
    </row>
    <row r="1565" spans="1:3">
      <c r="A1565">
        <v>0.21036743399999999</v>
      </c>
      <c r="B1565">
        <v>2.692871094</v>
      </c>
      <c r="C1565">
        <v>443.01077270000002</v>
      </c>
    </row>
    <row r="1566" spans="1:3">
      <c r="A1566">
        <v>0.22458314200000001</v>
      </c>
      <c r="B1566">
        <v>2.893066406</v>
      </c>
      <c r="C1566">
        <v>468.6330261</v>
      </c>
    </row>
    <row r="1567" spans="1:3">
      <c r="A1567">
        <v>0.23816943600000001</v>
      </c>
      <c r="B1567">
        <v>3.093261719</v>
      </c>
      <c r="C1567">
        <v>491.61349489999998</v>
      </c>
    </row>
    <row r="1568" spans="1:3">
      <c r="A1568">
        <v>0.25010705599999999</v>
      </c>
      <c r="B1568">
        <v>3.293457031</v>
      </c>
      <c r="C1568">
        <v>515.95642090000001</v>
      </c>
    </row>
    <row r="1569" spans="1:3">
      <c r="A1569">
        <v>0.27093529900000002</v>
      </c>
      <c r="B1569">
        <v>3.493652344</v>
      </c>
      <c r="C1569">
        <v>557.33813480000003</v>
      </c>
    </row>
    <row r="1570" spans="1:3">
      <c r="A1570">
        <v>0.29295802199999998</v>
      </c>
      <c r="B1570">
        <v>3.693847656</v>
      </c>
      <c r="C1570">
        <v>596.36627199999998</v>
      </c>
    </row>
    <row r="1571" spans="1:3">
      <c r="A1571">
        <v>0.31007410099999999</v>
      </c>
      <c r="B1571">
        <v>3.894042969</v>
      </c>
      <c r="C1571">
        <v>626.34082030000002</v>
      </c>
    </row>
    <row r="1572" spans="1:3">
      <c r="A1572">
        <v>0.32446862300000001</v>
      </c>
      <c r="B1572">
        <v>4.094238281</v>
      </c>
      <c r="C1572">
        <v>651.08056639999995</v>
      </c>
    </row>
    <row r="1573" spans="1:3">
      <c r="A1573">
        <v>0.33744334399999998</v>
      </c>
      <c r="B1573">
        <v>4.294433594</v>
      </c>
      <c r="C1573">
        <v>675.37023929999998</v>
      </c>
    </row>
    <row r="1574" spans="1:3">
      <c r="A1574">
        <v>0.35200238900000003</v>
      </c>
      <c r="B1574">
        <v>4.494628906</v>
      </c>
      <c r="C1574">
        <v>702.67797849999999</v>
      </c>
    </row>
    <row r="1575" spans="1:3">
      <c r="A1575">
        <v>0.36853909800000001</v>
      </c>
      <c r="B1575">
        <v>4.694824219</v>
      </c>
      <c r="C1575">
        <v>732.48272710000003</v>
      </c>
    </row>
    <row r="1576" spans="1:3">
      <c r="A1576">
        <v>0.38752556399999999</v>
      </c>
      <c r="B1576">
        <v>4.895019531</v>
      </c>
      <c r="C1576">
        <v>768.91357419999997</v>
      </c>
    </row>
    <row r="1577" spans="1:3">
      <c r="A1577">
        <v>0.404555787</v>
      </c>
      <c r="B1577">
        <v>5.095214844</v>
      </c>
      <c r="C1577">
        <v>800.79852289999997</v>
      </c>
    </row>
    <row r="1578" spans="1:3">
      <c r="A1578">
        <v>0.41997671399999997</v>
      </c>
      <c r="B1578">
        <v>5.295410156</v>
      </c>
      <c r="C1578">
        <v>828.58679199999995</v>
      </c>
    </row>
    <row r="1579" spans="1:3">
      <c r="A1579">
        <v>0.435272465</v>
      </c>
      <c r="B1579">
        <v>5.495605469</v>
      </c>
      <c r="C1579">
        <v>856.6561279</v>
      </c>
    </row>
    <row r="1580" spans="1:3">
      <c r="A1580">
        <v>0.45499921500000001</v>
      </c>
      <c r="B1580">
        <v>5.695800781</v>
      </c>
      <c r="C1580">
        <v>896.30694579999999</v>
      </c>
    </row>
    <row r="1581" spans="1:3">
      <c r="A1581">
        <v>0.472376356</v>
      </c>
      <c r="B1581">
        <v>5.895996094</v>
      </c>
      <c r="C1581">
        <v>927.74578859999997</v>
      </c>
    </row>
    <row r="1582" spans="1:3">
      <c r="A1582">
        <v>0.48817277999999997</v>
      </c>
      <c r="B1582">
        <v>6.096191406</v>
      </c>
      <c r="C1582">
        <v>957.6561279</v>
      </c>
    </row>
    <row r="1583" spans="1:3">
      <c r="A1583">
        <v>0.50287845099999995</v>
      </c>
      <c r="B1583">
        <v>6.296386719</v>
      </c>
      <c r="C1583">
        <v>983.86828609999998</v>
      </c>
    </row>
    <row r="1584" spans="1:3">
      <c r="A1584">
        <v>0.51711557900000005</v>
      </c>
      <c r="B1584">
        <v>6.496582031</v>
      </c>
      <c r="C1584">
        <v>1010.35083</v>
      </c>
    </row>
    <row r="1585" spans="1:3">
      <c r="A1585">
        <v>0.53225038599999996</v>
      </c>
      <c r="B1585">
        <v>6.696777344</v>
      </c>
      <c r="C1585">
        <v>1038.267578</v>
      </c>
    </row>
    <row r="1586" spans="1:3">
      <c r="A1586">
        <v>0.55353285299999999</v>
      </c>
      <c r="B1586">
        <v>6.896972656</v>
      </c>
      <c r="C1586">
        <v>1082.071289</v>
      </c>
    </row>
    <row r="1587" spans="1:3">
      <c r="A1587">
        <v>0.57127833100000003</v>
      </c>
      <c r="B1587">
        <v>7.097167969</v>
      </c>
      <c r="C1587">
        <v>1116.072388</v>
      </c>
    </row>
    <row r="1588" spans="1:3">
      <c r="A1588">
        <v>0.58659911200000003</v>
      </c>
      <c r="B1588">
        <v>7.297363281</v>
      </c>
      <c r="C1588">
        <v>1142.2703859999999</v>
      </c>
    </row>
    <row r="1589" spans="1:3">
      <c r="A1589">
        <v>0.59924839299999999</v>
      </c>
      <c r="B1589">
        <v>7.497558594</v>
      </c>
      <c r="C1589">
        <v>1166.806274</v>
      </c>
    </row>
    <row r="1590" spans="1:3">
      <c r="A1590">
        <v>0.61368226299999995</v>
      </c>
      <c r="B1590">
        <v>7.697753906</v>
      </c>
      <c r="C1590">
        <v>1194.769775</v>
      </c>
    </row>
    <row r="1591" spans="1:3">
      <c r="A1591">
        <v>0.633791671</v>
      </c>
      <c r="B1591">
        <v>7.897949219</v>
      </c>
      <c r="C1591">
        <v>1234.3266599999999</v>
      </c>
    </row>
    <row r="1592" spans="1:3">
      <c r="A1592">
        <v>0.65166235400000005</v>
      </c>
      <c r="B1592">
        <v>8.0981445310000009</v>
      </c>
      <c r="C1592">
        <v>1269.3668210000001</v>
      </c>
    </row>
    <row r="1593" spans="1:3">
      <c r="A1593">
        <v>0.66582800399999997</v>
      </c>
      <c r="B1593">
        <v>8.2983398439999991</v>
      </c>
      <c r="C1593">
        <v>1295.8781739999999</v>
      </c>
    </row>
    <row r="1594" spans="1:3">
      <c r="A1594">
        <v>0.68108795700000002</v>
      </c>
      <c r="B1594">
        <v>8.4985351560000009</v>
      </c>
      <c r="C1594">
        <v>1324.6195070000001</v>
      </c>
    </row>
    <row r="1595" spans="1:3">
      <c r="A1595">
        <v>0.698711898</v>
      </c>
      <c r="B1595">
        <v>8.6987304689999991</v>
      </c>
      <c r="C1595">
        <v>1357.923706</v>
      </c>
    </row>
    <row r="1596" spans="1:3">
      <c r="A1596">
        <v>0.71381090700000005</v>
      </c>
      <c r="B1596">
        <v>8.8989257810000009</v>
      </c>
      <c r="C1596">
        <v>1388.400269</v>
      </c>
    </row>
    <row r="1597" spans="1:3">
      <c r="A1597">
        <v>0.730326166</v>
      </c>
      <c r="B1597">
        <v>9.0991210939999991</v>
      </c>
      <c r="C1597">
        <v>1418.8920900000001</v>
      </c>
    </row>
    <row r="1598" spans="1:3">
      <c r="A1598">
        <v>0.747735496</v>
      </c>
      <c r="B1598">
        <v>9.2993164060000009</v>
      </c>
      <c r="C1598">
        <v>1454.8623050000001</v>
      </c>
    </row>
    <row r="1599" spans="1:3">
      <c r="A1599">
        <v>0.76643587099999999</v>
      </c>
      <c r="B1599">
        <v>9.4995117189999991</v>
      </c>
      <c r="C1599">
        <v>1492.341919</v>
      </c>
    </row>
    <row r="1600" spans="1:3">
      <c r="A1600">
        <v>0.78351976099999998</v>
      </c>
      <c r="B1600">
        <v>9.6997070310000009</v>
      </c>
      <c r="C1600">
        <v>1522.826538</v>
      </c>
    </row>
    <row r="1601" spans="1:3">
      <c r="A1601">
        <v>0.79912302300000004</v>
      </c>
      <c r="B1601">
        <v>9.8999023439999991</v>
      </c>
      <c r="C1601">
        <v>1552.1679690000001</v>
      </c>
    </row>
    <row r="1602" spans="1:3">
      <c r="A1602">
        <v>0.81445457200000004</v>
      </c>
      <c r="B1602">
        <v>10.100097659999999</v>
      </c>
      <c r="C1602">
        <v>1583.082764</v>
      </c>
    </row>
    <row r="1603" spans="1:3">
      <c r="A1603">
        <v>0.83009002300000001</v>
      </c>
      <c r="B1603">
        <v>10.300292969999999</v>
      </c>
      <c r="C1603">
        <v>1611.7563479999999</v>
      </c>
    </row>
    <row r="1604" spans="1:3">
      <c r="A1604">
        <v>0.84563973400000003</v>
      </c>
      <c r="B1604">
        <v>10.500488280000001</v>
      </c>
      <c r="C1604">
        <v>1642.428101</v>
      </c>
    </row>
    <row r="1605" spans="1:3">
      <c r="A1605">
        <v>0.86344242999999998</v>
      </c>
      <c r="B1605">
        <v>10.700683590000001</v>
      </c>
      <c r="C1605">
        <v>1677.871216</v>
      </c>
    </row>
    <row r="1606" spans="1:3">
      <c r="A1606">
        <v>0.88141323100000002</v>
      </c>
      <c r="B1606">
        <v>10.900878909999999</v>
      </c>
      <c r="C1606">
        <v>1712.5938719999999</v>
      </c>
    </row>
    <row r="1607" spans="1:3">
      <c r="A1607">
        <v>0.89657306699999995</v>
      </c>
      <c r="B1607">
        <v>11.101074219999999</v>
      </c>
      <c r="C1607">
        <v>1739.044678</v>
      </c>
    </row>
    <row r="1608" spans="1:3">
      <c r="A1608">
        <v>0.91179728000000004</v>
      </c>
      <c r="B1608">
        <v>11.301269530000001</v>
      </c>
      <c r="C1608">
        <v>1769.7664789999999</v>
      </c>
    </row>
    <row r="1609" spans="1:3">
      <c r="A1609">
        <v>0.93029736299999999</v>
      </c>
      <c r="B1609">
        <v>11.501464840000001</v>
      </c>
      <c r="C1609">
        <v>1806.708862</v>
      </c>
    </row>
    <row r="1610" spans="1:3">
      <c r="A1610">
        <v>0.94640848700000002</v>
      </c>
      <c r="B1610">
        <v>11.701660159999999</v>
      </c>
      <c r="C1610">
        <v>1836.2368160000001</v>
      </c>
    </row>
    <row r="1611" spans="1:3">
      <c r="A1611">
        <v>0.96036313299999998</v>
      </c>
      <c r="B1611">
        <v>11.901855469999999</v>
      </c>
      <c r="C1611">
        <v>1863.0860600000001</v>
      </c>
    </row>
    <row r="1612" spans="1:3">
      <c r="A1612">
        <v>0.97851629799999995</v>
      </c>
      <c r="B1612">
        <v>12.102050780000001</v>
      </c>
      <c r="C1612">
        <v>1900.4678960000001</v>
      </c>
    </row>
    <row r="1613" spans="1:3">
      <c r="A1613">
        <v>0.99501723900000005</v>
      </c>
      <c r="B1613">
        <v>12.302246090000001</v>
      </c>
      <c r="C1613">
        <v>1930.964966</v>
      </c>
    </row>
    <row r="1614" spans="1:3">
      <c r="A1614">
        <v>1.009111409</v>
      </c>
      <c r="B1614">
        <v>12.502441409999999</v>
      </c>
      <c r="C1614">
        <v>1958.4075929999999</v>
      </c>
    </row>
    <row r="1615" spans="1:3">
      <c r="A1615">
        <v>1.0250508789999999</v>
      </c>
      <c r="B1615">
        <v>12.702636719999999</v>
      </c>
      <c r="C1615">
        <v>1987.7089840000001</v>
      </c>
    </row>
    <row r="1616" spans="1:3">
      <c r="A1616">
        <v>1.0411548429999999</v>
      </c>
      <c r="B1616">
        <v>12.902832030000001</v>
      </c>
      <c r="C1616">
        <v>2019.5745850000001</v>
      </c>
    </row>
    <row r="1617" spans="1:3">
      <c r="A1617">
        <v>1.0587894360000001</v>
      </c>
      <c r="B1617">
        <v>13.103027340000001</v>
      </c>
      <c r="C1617">
        <v>2053.1564939999998</v>
      </c>
    </row>
    <row r="1618" spans="1:3">
      <c r="A1618">
        <v>1.077672234</v>
      </c>
      <c r="B1618">
        <v>13.303222659999999</v>
      </c>
      <c r="C1618">
        <v>2091.2890630000002</v>
      </c>
    </row>
    <row r="1619" spans="1:3">
      <c r="A1619">
        <v>1.0930323040000001</v>
      </c>
      <c r="B1619">
        <v>13.503417969999999</v>
      </c>
      <c r="C1619">
        <v>2121.3325199999999</v>
      </c>
    </row>
    <row r="1620" spans="1:3">
      <c r="A1620">
        <v>1.107619959</v>
      </c>
      <c r="B1620">
        <v>13.703613280000001</v>
      </c>
      <c r="C1620">
        <v>2146.3732909999999</v>
      </c>
    </row>
    <row r="1621" spans="1:3">
      <c r="A1621">
        <v>1.1229478989999999</v>
      </c>
      <c r="B1621">
        <v>13.903808590000001</v>
      </c>
      <c r="C1621">
        <v>2174.3732909999999</v>
      </c>
    </row>
    <row r="1622" spans="1:3">
      <c r="A1622">
        <v>1.1404431429999999</v>
      </c>
      <c r="B1622">
        <v>14.104003909999999</v>
      </c>
      <c r="C1622">
        <v>2209.5874020000001</v>
      </c>
    </row>
    <row r="1623" spans="1:3">
      <c r="A1623">
        <v>1.1583637680000001</v>
      </c>
      <c r="B1623">
        <v>14.304199219999999</v>
      </c>
      <c r="C1623">
        <v>2245.1977539999998</v>
      </c>
    </row>
    <row r="1624" spans="1:3">
      <c r="A1624">
        <v>1.1725509540000001</v>
      </c>
      <c r="B1624">
        <v>14.504394530000001</v>
      </c>
      <c r="C1624">
        <v>2270.9570309999999</v>
      </c>
    </row>
    <row r="1625" spans="1:3">
      <c r="A1625">
        <v>1.1887621370000001</v>
      </c>
      <c r="B1625">
        <v>14.704589840000001</v>
      </c>
      <c r="C1625">
        <v>2302.7416990000002</v>
      </c>
    </row>
    <row r="1626" spans="1:3">
      <c r="A1626">
        <v>1.2066757770000001</v>
      </c>
      <c r="B1626">
        <v>14.904785159999999</v>
      </c>
      <c r="C1626">
        <v>2339.130615</v>
      </c>
    </row>
    <row r="1627" spans="1:3">
      <c r="A1627">
        <v>1.224417705</v>
      </c>
      <c r="B1627">
        <v>15.104980469999999</v>
      </c>
      <c r="C1627">
        <v>2370.750732</v>
      </c>
    </row>
    <row r="1628" spans="1:3">
      <c r="A1628">
        <v>1.2382292189999999</v>
      </c>
      <c r="B1628">
        <v>15.305175780000001</v>
      </c>
      <c r="C1628">
        <v>2396.0214839999999</v>
      </c>
    </row>
    <row r="1629" spans="1:3">
      <c r="A1629">
        <v>1.2536859140000001</v>
      </c>
      <c r="B1629">
        <v>15.505371090000001</v>
      </c>
      <c r="C1629">
        <v>2426.054443</v>
      </c>
    </row>
    <row r="1630" spans="1:3">
      <c r="A1630">
        <v>1.2708306309999999</v>
      </c>
      <c r="B1630">
        <v>15.705566409999999</v>
      </c>
      <c r="C1630">
        <v>2459.3833009999998</v>
      </c>
    </row>
    <row r="1631" spans="1:3">
      <c r="A1631">
        <v>1.287667779</v>
      </c>
      <c r="B1631">
        <v>15.905761719999999</v>
      </c>
      <c r="C1631">
        <v>2491.610107</v>
      </c>
    </row>
    <row r="1632" spans="1:3">
      <c r="A1632">
        <v>1.3065183300000001</v>
      </c>
      <c r="B1632">
        <v>16.105957029999999</v>
      </c>
      <c r="C1632">
        <v>2527.0437010000001</v>
      </c>
    </row>
    <row r="1633" spans="1:3">
      <c r="A1633">
        <v>1.3214206559999999</v>
      </c>
      <c r="B1633">
        <v>16.306152340000001</v>
      </c>
      <c r="C1633">
        <v>2556.3623050000001</v>
      </c>
    </row>
    <row r="1634" spans="1:3">
      <c r="A1634">
        <v>1.336963149</v>
      </c>
      <c r="B1634">
        <v>16.506347659999999</v>
      </c>
      <c r="C1634">
        <v>2585.7233890000002</v>
      </c>
    </row>
    <row r="1635" spans="1:3">
      <c r="A1635">
        <v>1.3543046080000001</v>
      </c>
      <c r="B1635">
        <v>16.706542970000001</v>
      </c>
      <c r="C1635">
        <v>2619.725586</v>
      </c>
    </row>
    <row r="1636" spans="1:3">
      <c r="A1636">
        <v>1.37166027</v>
      </c>
      <c r="B1636">
        <v>16.906738279999999</v>
      </c>
      <c r="C1636">
        <v>2654.0158689999998</v>
      </c>
    </row>
    <row r="1637" spans="1:3">
      <c r="A1637">
        <v>1.3882934579999999</v>
      </c>
      <c r="B1637">
        <v>17.106933590000001</v>
      </c>
      <c r="C1637">
        <v>2684.0871579999998</v>
      </c>
    </row>
    <row r="1638" spans="1:3">
      <c r="A1638">
        <v>1.4039396770000001</v>
      </c>
      <c r="B1638">
        <v>17.307128909999999</v>
      </c>
      <c r="C1638">
        <v>2711.819336</v>
      </c>
    </row>
    <row r="1639" spans="1:3">
      <c r="A1639">
        <v>1.4188921779999999</v>
      </c>
      <c r="B1639">
        <v>17.507324220000001</v>
      </c>
      <c r="C1639">
        <v>2738.523193</v>
      </c>
    </row>
    <row r="1640" spans="1:3">
      <c r="A1640">
        <v>1.4356005700000001</v>
      </c>
      <c r="B1640">
        <v>17.707519529999999</v>
      </c>
      <c r="C1640">
        <v>2770.9838869999999</v>
      </c>
    </row>
    <row r="1641" spans="1:3">
      <c r="A1641">
        <v>1.453839592</v>
      </c>
      <c r="B1641">
        <v>17.907714840000001</v>
      </c>
      <c r="C1641">
        <v>2806.3666990000002</v>
      </c>
    </row>
    <row r="1642" spans="1:3">
      <c r="A1642">
        <v>1.4691996620000001</v>
      </c>
      <c r="B1642">
        <v>18.107910159999999</v>
      </c>
      <c r="C1642">
        <v>2832.8952640000002</v>
      </c>
    </row>
    <row r="1643" spans="1:3">
      <c r="A1643">
        <v>1.4831149020000001</v>
      </c>
      <c r="B1643">
        <v>18.308105470000001</v>
      </c>
      <c r="C1643">
        <v>2857.5935060000002</v>
      </c>
    </row>
    <row r="1644" spans="1:3">
      <c r="A1644">
        <v>1.502523432</v>
      </c>
      <c r="B1644">
        <v>18.508300779999999</v>
      </c>
      <c r="C1644">
        <v>2896.9284670000002</v>
      </c>
    </row>
    <row r="1645" spans="1:3">
      <c r="A1645">
        <v>1.520705177</v>
      </c>
      <c r="B1645">
        <v>18.708496090000001</v>
      </c>
      <c r="C1645">
        <v>2932.9655760000001</v>
      </c>
    </row>
    <row r="1646" spans="1:3">
      <c r="A1646">
        <v>1.5376139200000001</v>
      </c>
      <c r="B1646">
        <v>18.908691409999999</v>
      </c>
      <c r="C1646">
        <v>2964.3967290000001</v>
      </c>
    </row>
    <row r="1647" spans="1:3">
      <c r="A1647">
        <v>1.552766538</v>
      </c>
      <c r="B1647">
        <v>19.108886720000001</v>
      </c>
      <c r="C1647">
        <v>2989.6870119999999</v>
      </c>
    </row>
    <row r="1648" spans="1:3">
      <c r="A1648">
        <v>1.5654480079999999</v>
      </c>
      <c r="B1648">
        <v>19.309082029999999</v>
      </c>
      <c r="C1648">
        <v>3011.7978520000001</v>
      </c>
    </row>
    <row r="1649" spans="1:3">
      <c r="A1649">
        <v>1.580586424</v>
      </c>
      <c r="B1649">
        <v>19.509277340000001</v>
      </c>
      <c r="C1649">
        <v>3039.9909670000002</v>
      </c>
    </row>
    <row r="1650" spans="1:3">
      <c r="A1650">
        <v>1.6034102299999999</v>
      </c>
      <c r="B1650">
        <v>19.709472659999999</v>
      </c>
      <c r="C1650">
        <v>3085.7358399999998</v>
      </c>
    </row>
    <row r="1651" spans="1:3">
      <c r="A1651">
        <v>1.620705123</v>
      </c>
      <c r="B1651">
        <v>19.909667970000001</v>
      </c>
      <c r="C1651">
        <v>3118.8698730000001</v>
      </c>
    </row>
    <row r="1652" spans="1:3">
      <c r="A1652">
        <v>1.6352498209999999</v>
      </c>
      <c r="B1652">
        <v>20.109863279999999</v>
      </c>
      <c r="C1652">
        <v>3143.4370119999999</v>
      </c>
    </row>
    <row r="1653" spans="1:3">
      <c r="A1653">
        <v>1.6495228049999999</v>
      </c>
      <c r="B1653">
        <v>20.310058590000001</v>
      </c>
      <c r="C1653">
        <v>3167.2033689999998</v>
      </c>
    </row>
    <row r="1654" spans="1:3">
      <c r="A1654">
        <v>1.665462274</v>
      </c>
      <c r="B1654">
        <v>20.510253909999999</v>
      </c>
      <c r="C1654">
        <v>3196.625</v>
      </c>
    </row>
    <row r="1655" spans="1:3">
      <c r="A1655">
        <v>1.6852569529999999</v>
      </c>
      <c r="B1655">
        <v>20.710449220000001</v>
      </c>
      <c r="C1655">
        <v>3236.982422</v>
      </c>
    </row>
    <row r="1656" spans="1:3">
      <c r="A1656">
        <v>1.704300637</v>
      </c>
      <c r="B1656">
        <v>20.910644529999999</v>
      </c>
      <c r="C1656">
        <v>3271</v>
      </c>
    </row>
    <row r="1657" spans="1:3">
      <c r="A1657">
        <v>1.719499822</v>
      </c>
      <c r="B1657">
        <v>21.110839840000001</v>
      </c>
      <c r="C1657">
        <v>3297.4018550000001</v>
      </c>
    </row>
    <row r="1658" spans="1:3">
      <c r="A1658">
        <v>1.7331719860000001</v>
      </c>
      <c r="B1658">
        <v>21.311035159999999</v>
      </c>
      <c r="C1658">
        <v>3320.3935550000001</v>
      </c>
    </row>
    <row r="1659" spans="1:3">
      <c r="A1659">
        <v>1.747416216</v>
      </c>
      <c r="B1659">
        <v>21.511230470000001</v>
      </c>
      <c r="C1659">
        <v>3344.806885</v>
      </c>
    </row>
    <row r="1660" spans="1:3">
      <c r="A1660">
        <v>1.765047316</v>
      </c>
      <c r="B1660">
        <v>21.711425779999999</v>
      </c>
      <c r="C1660">
        <v>3377.4926759999998</v>
      </c>
    </row>
    <row r="1661" spans="1:3">
      <c r="A1661">
        <v>1.781562576</v>
      </c>
      <c r="B1661">
        <v>21.911621090000001</v>
      </c>
      <c r="C1661">
        <v>3408.0229490000002</v>
      </c>
    </row>
    <row r="1662" spans="1:3">
      <c r="A1662">
        <v>1.7968976169999999</v>
      </c>
      <c r="B1662">
        <v>22.111816409999999</v>
      </c>
      <c r="C1662">
        <v>3435.0505370000001</v>
      </c>
    </row>
    <row r="1663" spans="1:3">
      <c r="A1663">
        <v>1.8152869309999999</v>
      </c>
      <c r="B1663">
        <v>22.312011720000001</v>
      </c>
      <c r="C1663">
        <v>3469.225586</v>
      </c>
    </row>
    <row r="1664" spans="1:3">
      <c r="A1664">
        <v>1.83162326</v>
      </c>
      <c r="B1664">
        <v>22.512207029999999</v>
      </c>
      <c r="C1664">
        <v>3498.4709469999998</v>
      </c>
    </row>
    <row r="1665" spans="1:3">
      <c r="A1665">
        <v>1.847323147</v>
      </c>
      <c r="B1665">
        <v>22.712402340000001</v>
      </c>
      <c r="C1665">
        <v>3523.8803710000002</v>
      </c>
    </row>
    <row r="1666" spans="1:3">
      <c r="A1666">
        <v>1.862654695</v>
      </c>
      <c r="B1666">
        <v>22.912597659999999</v>
      </c>
      <c r="C1666">
        <v>3551.8422850000002</v>
      </c>
    </row>
    <row r="1667" spans="1:3">
      <c r="A1667">
        <v>1.881208387</v>
      </c>
      <c r="B1667">
        <v>23.112792970000001</v>
      </c>
      <c r="C1667">
        <v>3585.0627439999998</v>
      </c>
    </row>
    <row r="1668" spans="1:3">
      <c r="A1668">
        <v>1.897652168</v>
      </c>
      <c r="B1668">
        <v>23.312988279999999</v>
      </c>
      <c r="C1668">
        <v>3613.610596</v>
      </c>
    </row>
    <row r="1669" spans="1:3">
      <c r="A1669">
        <v>1.911932253</v>
      </c>
      <c r="B1669">
        <v>23.513183590000001</v>
      </c>
      <c r="C1669">
        <v>3639.251221</v>
      </c>
    </row>
    <row r="1670" spans="1:3">
      <c r="A1670">
        <v>1.9275033850000001</v>
      </c>
      <c r="B1670">
        <v>23.713378909999999</v>
      </c>
      <c r="C1670">
        <v>3663.0520019999999</v>
      </c>
    </row>
    <row r="1671" spans="1:3">
      <c r="A1671">
        <v>1.946876058</v>
      </c>
      <c r="B1671">
        <v>23.913574220000001</v>
      </c>
      <c r="C1671">
        <v>3700.5600589999999</v>
      </c>
    </row>
    <row r="1672" spans="1:3">
      <c r="A1672">
        <v>1.9657944789999999</v>
      </c>
      <c r="B1672">
        <v>24.113769529999999</v>
      </c>
      <c r="C1672">
        <v>3734.3347170000002</v>
      </c>
    </row>
    <row r="1673" spans="1:3">
      <c r="A1673">
        <v>1.9808686339999999</v>
      </c>
      <c r="B1673">
        <v>24.313964840000001</v>
      </c>
      <c r="C1673">
        <v>3760.594971</v>
      </c>
    </row>
    <row r="1674" spans="1:3">
      <c r="A1674">
        <v>1.996446867</v>
      </c>
      <c r="B1674">
        <v>24.514160159999999</v>
      </c>
      <c r="C1674">
        <v>3784.8308109999998</v>
      </c>
    </row>
    <row r="1675" spans="1:3">
      <c r="A1675">
        <v>2.0118677059999999</v>
      </c>
      <c r="B1675">
        <v>24.714355470000001</v>
      </c>
      <c r="C1675">
        <v>3810.469482</v>
      </c>
    </row>
    <row r="1676" spans="1:3">
      <c r="A1676">
        <v>2.02592602</v>
      </c>
      <c r="B1676">
        <v>24.914550779999999</v>
      </c>
      <c r="C1676">
        <v>3834.6379390000002</v>
      </c>
    </row>
    <row r="1677" spans="1:3">
      <c r="A1677">
        <v>2.0437680650000001</v>
      </c>
      <c r="B1677">
        <v>25.114746090000001</v>
      </c>
      <c r="C1677">
        <v>3863.4816890000002</v>
      </c>
    </row>
    <row r="1678" spans="1:3">
      <c r="A1678">
        <v>2.0624364260000001</v>
      </c>
      <c r="B1678">
        <v>25.314941409999999</v>
      </c>
      <c r="C1678">
        <v>3899.3142090000001</v>
      </c>
    </row>
    <row r="1679" spans="1:3">
      <c r="A1679">
        <v>2.0807432010000002</v>
      </c>
      <c r="B1679">
        <v>25.515136720000001</v>
      </c>
      <c r="C1679">
        <v>3930.600586</v>
      </c>
    </row>
    <row r="1680" spans="1:3">
      <c r="A1680">
        <v>2.0959782410000001</v>
      </c>
      <c r="B1680">
        <v>25.715332029999999</v>
      </c>
      <c r="C1680">
        <v>3954.5209960000002</v>
      </c>
    </row>
    <row r="1681" spans="1:3">
      <c r="A1681">
        <v>2.1123003680000001</v>
      </c>
      <c r="B1681">
        <v>25.915527340000001</v>
      </c>
      <c r="C1681">
        <v>3978.2661130000001</v>
      </c>
    </row>
    <row r="1682" spans="1:3">
      <c r="A1682">
        <v>2.126394538</v>
      </c>
      <c r="B1682">
        <v>26.115722659999999</v>
      </c>
      <c r="C1682">
        <v>4000.4748540000001</v>
      </c>
    </row>
    <row r="1683" spans="1:3">
      <c r="A1683">
        <v>2.1419692779999999</v>
      </c>
      <c r="B1683">
        <v>26.315917970000001</v>
      </c>
      <c r="C1683">
        <v>4021.4353030000002</v>
      </c>
    </row>
    <row r="1684" spans="1:3">
      <c r="A1684">
        <v>2.1616923620000001</v>
      </c>
      <c r="B1684">
        <v>26.516113279999999</v>
      </c>
      <c r="C1684">
        <v>4056.039307</v>
      </c>
    </row>
    <row r="1685" spans="1:3">
      <c r="A1685">
        <v>2.1796596699999999</v>
      </c>
      <c r="B1685">
        <v>26.716308590000001</v>
      </c>
      <c r="C1685">
        <v>4085.9985350000002</v>
      </c>
    </row>
    <row r="1686" spans="1:3">
      <c r="A1686">
        <v>2.1945727060000002</v>
      </c>
      <c r="B1686">
        <v>26.916503909999999</v>
      </c>
      <c r="C1686">
        <v>4107.9624020000001</v>
      </c>
    </row>
    <row r="1687" spans="1:3">
      <c r="A1687">
        <v>2.2101688660000001</v>
      </c>
      <c r="B1687">
        <v>27.116699220000001</v>
      </c>
      <c r="C1687">
        <v>4131.4726559999999</v>
      </c>
    </row>
    <row r="1688" spans="1:3">
      <c r="A1688">
        <v>2.2265911100000002</v>
      </c>
      <c r="B1688">
        <v>27.316894529999999</v>
      </c>
      <c r="C1688">
        <v>4157.3349609999996</v>
      </c>
    </row>
    <row r="1689" spans="1:3">
      <c r="A1689">
        <v>2.242541406</v>
      </c>
      <c r="B1689">
        <v>27.517089840000001</v>
      </c>
      <c r="C1689">
        <v>4183.2133789999998</v>
      </c>
    </row>
    <row r="1690" spans="1:3">
      <c r="A1690">
        <v>2.2596644700000001</v>
      </c>
      <c r="B1690">
        <v>27.717285159999999</v>
      </c>
      <c r="C1690">
        <v>4208.8676759999998</v>
      </c>
    </row>
    <row r="1691" spans="1:3">
      <c r="A1691">
        <v>2.2763372400000002</v>
      </c>
      <c r="B1691">
        <v>27.917480470000001</v>
      </c>
      <c r="C1691">
        <v>4235.2631840000004</v>
      </c>
    </row>
    <row r="1692" spans="1:3">
      <c r="A1692">
        <v>2.2944509979999999</v>
      </c>
      <c r="B1692">
        <v>28.117675779999999</v>
      </c>
      <c r="C1692">
        <v>4265.9614259999998</v>
      </c>
    </row>
    <row r="1693" spans="1:3">
      <c r="A1693">
        <v>2.3106283040000002</v>
      </c>
      <c r="B1693">
        <v>28.317871090000001</v>
      </c>
      <c r="C1693">
        <v>4290.3466799999997</v>
      </c>
    </row>
    <row r="1694" spans="1:3">
      <c r="A1694">
        <v>2.3267341309999998</v>
      </c>
      <c r="B1694">
        <v>28.518066409999999</v>
      </c>
      <c r="C1694">
        <v>4312.5732420000004</v>
      </c>
    </row>
    <row r="1695" spans="1:3">
      <c r="A1695">
        <v>2.3424248209999998</v>
      </c>
      <c r="B1695">
        <v>28.718261720000001</v>
      </c>
      <c r="C1695">
        <v>4336.8022460000002</v>
      </c>
    </row>
    <row r="1696" spans="1:3">
      <c r="A1696">
        <v>2.3612217050000002</v>
      </c>
      <c r="B1696">
        <v>28.918457029999999</v>
      </c>
      <c r="C1696">
        <v>4366.7622069999998</v>
      </c>
    </row>
    <row r="1697" spans="1:3">
      <c r="A1697">
        <v>2.3769878320000002</v>
      </c>
      <c r="B1697">
        <v>29.118652340000001</v>
      </c>
      <c r="C1697">
        <v>4388.5844729999999</v>
      </c>
    </row>
    <row r="1698" spans="1:3">
      <c r="A1698">
        <v>2.3925357960000002</v>
      </c>
      <c r="B1698">
        <v>29.318847659999999</v>
      </c>
      <c r="C1698">
        <v>4410.6840819999998</v>
      </c>
    </row>
    <row r="1699" spans="1:3">
      <c r="A1699">
        <v>2.4090134540000001</v>
      </c>
      <c r="B1699">
        <v>29.519042970000001</v>
      </c>
      <c r="C1699">
        <v>4436.8388670000004</v>
      </c>
    </row>
    <row r="1700" spans="1:3">
      <c r="A1700">
        <v>2.4273884479999999</v>
      </c>
      <c r="B1700">
        <v>29.719238279999999</v>
      </c>
      <c r="C1700">
        <v>4464.9921880000002</v>
      </c>
    </row>
    <row r="1701" spans="1:3">
      <c r="A1701">
        <v>2.4428700559999998</v>
      </c>
      <c r="B1701">
        <v>29.919433590000001</v>
      </c>
      <c r="C1701">
        <v>4484.4003910000001</v>
      </c>
    </row>
    <row r="1702" spans="1:3">
      <c r="A1702">
        <v>2.4573362900000002</v>
      </c>
      <c r="B1702">
        <v>30.119628909999999</v>
      </c>
      <c r="C1702">
        <v>4500.2924800000001</v>
      </c>
    </row>
    <row r="1703" spans="1:3">
      <c r="A1703">
        <v>2.473295201</v>
      </c>
      <c r="B1703">
        <v>30.319824220000001</v>
      </c>
      <c r="C1703">
        <v>4517.9384769999997</v>
      </c>
    </row>
    <row r="1704" spans="1:3">
      <c r="A1704">
        <v>2.4923766029999999</v>
      </c>
      <c r="B1704">
        <v>30.520019529999999</v>
      </c>
      <c r="C1704">
        <v>4546.1523440000001</v>
      </c>
    </row>
    <row r="1705" spans="1:3">
      <c r="A1705">
        <v>2.5093425069999999</v>
      </c>
      <c r="B1705">
        <v>30.720214840000001</v>
      </c>
      <c r="C1705">
        <v>4569.6953130000002</v>
      </c>
    </row>
    <row r="1706" spans="1:3">
      <c r="A1706">
        <v>2.5259398389999999</v>
      </c>
      <c r="B1706">
        <v>30.920410159999999</v>
      </c>
      <c r="C1706">
        <v>4589.5683589999999</v>
      </c>
    </row>
    <row r="1707" spans="1:3">
      <c r="A1707">
        <v>2.5414896659999999</v>
      </c>
      <c r="B1707">
        <v>31.120605470000001</v>
      </c>
      <c r="C1707">
        <v>4606.4106449999999</v>
      </c>
    </row>
    <row r="1708" spans="1:3">
      <c r="A1708">
        <v>2.5574576580000001</v>
      </c>
      <c r="B1708">
        <v>31.320800779999999</v>
      </c>
      <c r="C1708">
        <v>4622.7275390000004</v>
      </c>
    </row>
    <row r="1709" spans="1:3">
      <c r="A1709">
        <v>2.5970507409999999</v>
      </c>
      <c r="B1709">
        <v>31.520996090000001</v>
      </c>
      <c r="C1709">
        <v>45.702629090000002</v>
      </c>
    </row>
    <row r="1710" spans="1:3">
      <c r="A1710">
        <v>2.6149053590000002</v>
      </c>
      <c r="B1710">
        <v>31.721191409999999</v>
      </c>
      <c r="C1710">
        <v>45.925960539999998</v>
      </c>
    </row>
    <row r="1711" spans="1:3">
      <c r="A1711">
        <v>2.631037729</v>
      </c>
      <c r="B1711">
        <v>31.921386720000001</v>
      </c>
      <c r="C1711">
        <v>46.80975342</v>
      </c>
    </row>
    <row r="1712" spans="1:3">
      <c r="A1712">
        <v>2.6450748559999999</v>
      </c>
      <c r="B1712">
        <v>32.121582029999999</v>
      </c>
      <c r="C1712">
        <v>47.38780594</v>
      </c>
    </row>
    <row r="1713" spans="1:5">
      <c r="A1713">
        <v>2.6627504270000002</v>
      </c>
      <c r="B1713">
        <v>32.321777339999997</v>
      </c>
      <c r="C1713">
        <v>48.725418089999998</v>
      </c>
    </row>
    <row r="1714" spans="1:5">
      <c r="A1714">
        <v>2.681336366</v>
      </c>
      <c r="B1714">
        <v>32.521972660000003</v>
      </c>
      <c r="C1714">
        <v>50.196907039999999</v>
      </c>
    </row>
    <row r="1715" spans="1:5">
      <c r="A1715">
        <v>2.6985865549999999</v>
      </c>
      <c r="B1715">
        <v>32.722167970000001</v>
      </c>
      <c r="C1715">
        <v>50.561588290000003</v>
      </c>
    </row>
    <row r="1716" spans="1:5">
      <c r="A1716">
        <v>2.7147368529999998</v>
      </c>
      <c r="B1716">
        <v>32.922363279999999</v>
      </c>
      <c r="C1716">
        <v>51.515567779999998</v>
      </c>
    </row>
    <row r="1717" spans="1:5">
      <c r="A1717">
        <v>2.7299146169999999</v>
      </c>
      <c r="B1717">
        <v>33.122558589999997</v>
      </c>
      <c r="C1717">
        <v>52.206649779999999</v>
      </c>
    </row>
    <row r="1718" spans="1:5">
      <c r="A1718">
        <v>2.7477978730000001</v>
      </c>
      <c r="B1718">
        <v>33.322753910000003</v>
      </c>
      <c r="C1718">
        <v>52.884838100000003</v>
      </c>
    </row>
    <row r="1719" spans="1:5">
      <c r="A1719">
        <v>2.7655668090000001</v>
      </c>
      <c r="B1719">
        <v>33.522949220000001</v>
      </c>
      <c r="C1719">
        <v>53.531894680000001</v>
      </c>
    </row>
    <row r="1721" spans="1:5">
      <c r="A1721" t="s">
        <v>294</v>
      </c>
    </row>
    <row r="1722" spans="1:5">
      <c r="A1722" t="s">
        <v>287</v>
      </c>
      <c r="B1722" t="s">
        <v>279</v>
      </c>
      <c r="C1722" t="s">
        <v>279</v>
      </c>
      <c r="D1722" t="s">
        <v>288</v>
      </c>
      <c r="E1722" t="s">
        <v>280</v>
      </c>
    </row>
    <row r="1723" spans="1:5">
      <c r="A1723">
        <v>9.5543222429999997</v>
      </c>
      <c r="B1723">
        <v>1.8457174999999999E-2</v>
      </c>
      <c r="C1723">
        <v>1.8457174999999999E-2</v>
      </c>
    </row>
    <row r="1724" spans="1:5">
      <c r="A1724">
        <v>315.84671020000002</v>
      </c>
      <c r="B1724">
        <v>1.0434585540000001</v>
      </c>
      <c r="C1724">
        <v>2.0024585539999999</v>
      </c>
      <c r="D1724">
        <v>0.5</v>
      </c>
      <c r="E1724">
        <v>60.013183589999997</v>
      </c>
    </row>
    <row r="1725" spans="1:5">
      <c r="A1725">
        <v>353.50460820000001</v>
      </c>
      <c r="B1725">
        <v>1.1436588510000001</v>
      </c>
      <c r="C1725">
        <v>2.1026588510000002</v>
      </c>
      <c r="D1725">
        <v>0.5</v>
      </c>
      <c r="E1725">
        <v>60.022949220000001</v>
      </c>
    </row>
    <row r="1726" spans="1:5">
      <c r="A1726">
        <v>399.73916630000002</v>
      </c>
      <c r="B1726">
        <v>1.2750011779999999</v>
      </c>
      <c r="C1726">
        <v>2.2340011780000002</v>
      </c>
      <c r="D1726">
        <v>0.5</v>
      </c>
      <c r="E1726">
        <v>60.032714839999997</v>
      </c>
    </row>
    <row r="1727" spans="1:5">
      <c r="A1727">
        <v>437.60189819999999</v>
      </c>
      <c r="B1727">
        <v>1.392832343</v>
      </c>
      <c r="C1727">
        <v>2.3518323429999999</v>
      </c>
      <c r="D1727">
        <v>0.5</v>
      </c>
      <c r="E1727">
        <v>60.042480470000001</v>
      </c>
    </row>
    <row r="1728" spans="1:5">
      <c r="A1728">
        <v>481.95809939999998</v>
      </c>
      <c r="B1728">
        <v>1.533387313</v>
      </c>
      <c r="C1728">
        <v>2.492387313</v>
      </c>
      <c r="D1728">
        <v>0.5</v>
      </c>
      <c r="E1728">
        <v>60.052246089999997</v>
      </c>
    </row>
    <row r="1729" spans="1:5">
      <c r="A1729">
        <v>535.46331789999999</v>
      </c>
      <c r="B1729">
        <v>1.7042761580000001</v>
      </c>
      <c r="C1729">
        <v>2.6632761579999999</v>
      </c>
      <c r="D1729">
        <v>0.5</v>
      </c>
      <c r="E1729">
        <v>60.062011720000001</v>
      </c>
    </row>
    <row r="1730" spans="1:5">
      <c r="A1730">
        <v>574.58551030000001</v>
      </c>
      <c r="B1730">
        <v>1.8495946110000001</v>
      </c>
      <c r="C1730">
        <v>2.8085946110000002</v>
      </c>
      <c r="D1730">
        <v>0.5</v>
      </c>
      <c r="E1730">
        <v>60.071777339999997</v>
      </c>
    </row>
    <row r="1731" spans="1:5">
      <c r="A1731">
        <v>596.67272949999995</v>
      </c>
      <c r="B1731">
        <v>1.94739163</v>
      </c>
      <c r="C1731">
        <v>2.9063916299999999</v>
      </c>
      <c r="D1731">
        <v>0.5</v>
      </c>
      <c r="E1731">
        <v>60.081542970000001</v>
      </c>
    </row>
    <row r="1732" spans="1:5">
      <c r="A1732">
        <v>615.97814940000001</v>
      </c>
      <c r="B1732">
        <v>2.0362621550000002</v>
      </c>
      <c r="C1732">
        <v>2.9952621549999998</v>
      </c>
      <c r="D1732">
        <v>0.5</v>
      </c>
      <c r="E1732">
        <v>60.091308589999997</v>
      </c>
    </row>
    <row r="1733" spans="1:5">
      <c r="A1733">
        <v>616.29400629999998</v>
      </c>
      <c r="B1733">
        <v>2.0734161050000002</v>
      </c>
      <c r="C1733">
        <v>3.0324161049999998</v>
      </c>
      <c r="D1733">
        <v>1</v>
      </c>
      <c r="E1733">
        <v>60.101074220000001</v>
      </c>
    </row>
    <row r="1735" spans="1:5">
      <c r="A1735" t="s">
        <v>295</v>
      </c>
    </row>
    <row r="1736" spans="1:5">
      <c r="A1736" t="s">
        <v>287</v>
      </c>
      <c r="B1736" t="s">
        <v>279</v>
      </c>
      <c r="C1736" t="s">
        <v>279</v>
      </c>
      <c r="D1736" t="s">
        <v>288</v>
      </c>
      <c r="E1736" t="s">
        <v>280</v>
      </c>
    </row>
    <row r="1737" spans="1:5">
      <c r="A1737">
        <v>9.5543222429999997</v>
      </c>
      <c r="B1737">
        <v>1.8457174999999999E-2</v>
      </c>
      <c r="C1737">
        <v>1.8457174999999999E-2</v>
      </c>
    </row>
    <row r="1738" spans="1:5">
      <c r="A1738">
        <v>379.4523926</v>
      </c>
      <c r="B1738">
        <v>1.314132442</v>
      </c>
      <c r="C1738">
        <v>2.5941324419999998</v>
      </c>
      <c r="D1738">
        <v>0.5</v>
      </c>
      <c r="E1738">
        <v>60.013183589999997</v>
      </c>
    </row>
    <row r="1739" spans="1:5">
      <c r="A1739">
        <v>405.6629944</v>
      </c>
      <c r="B1739">
        <v>1.3869346259999999</v>
      </c>
      <c r="C1739">
        <v>2.6669346260000002</v>
      </c>
      <c r="D1739">
        <v>0.5</v>
      </c>
      <c r="E1739">
        <v>60.022949220000001</v>
      </c>
    </row>
    <row r="1740" spans="1:5">
      <c r="A1740">
        <v>443.58288570000002</v>
      </c>
      <c r="B1740">
        <v>1.499054688</v>
      </c>
      <c r="C1740">
        <v>2.779054688</v>
      </c>
      <c r="D1740">
        <v>0.5</v>
      </c>
      <c r="E1740">
        <v>60.032714839999997</v>
      </c>
    </row>
    <row r="1741" spans="1:5">
      <c r="A1741">
        <v>484.89703370000001</v>
      </c>
      <c r="B1741">
        <v>1.629181174</v>
      </c>
      <c r="C1741">
        <v>2.909181174</v>
      </c>
      <c r="D1741">
        <v>0.5</v>
      </c>
      <c r="E1741">
        <v>60.042480470000001</v>
      </c>
    </row>
    <row r="1742" spans="1:5">
      <c r="A1742">
        <v>529.70074460000001</v>
      </c>
      <c r="B1742">
        <v>1.775687062</v>
      </c>
      <c r="C1742">
        <v>3.0556870620000001</v>
      </c>
      <c r="D1742">
        <v>0.5</v>
      </c>
      <c r="E1742">
        <v>60.052246089999997</v>
      </c>
    </row>
    <row r="1743" spans="1:5">
      <c r="A1743">
        <v>575.42333980000001</v>
      </c>
      <c r="B1743">
        <v>1.9329467</v>
      </c>
      <c r="C1743">
        <v>3.2129466999999998</v>
      </c>
      <c r="D1743">
        <v>0.5</v>
      </c>
      <c r="E1743">
        <v>60.062011720000001</v>
      </c>
    </row>
    <row r="1744" spans="1:5">
      <c r="A1744">
        <v>616.11163329999999</v>
      </c>
      <c r="B1744">
        <v>2.08475973</v>
      </c>
      <c r="C1744">
        <v>3.3647597299999998</v>
      </c>
      <c r="D1744">
        <v>0.5</v>
      </c>
      <c r="E1744">
        <v>60.071777339999997</v>
      </c>
    </row>
    <row r="1745" spans="1:5">
      <c r="A1745">
        <v>645.40148929999998</v>
      </c>
      <c r="B1745">
        <v>2.2115567380000001</v>
      </c>
      <c r="C1745">
        <v>3.4915567379999999</v>
      </c>
      <c r="D1745">
        <v>0.5</v>
      </c>
      <c r="E1745">
        <v>60.081542970000001</v>
      </c>
    </row>
    <row r="1746" spans="1:5">
      <c r="A1746">
        <v>663.95715329999996</v>
      </c>
      <c r="B1746">
        <v>2.3088957790000002</v>
      </c>
      <c r="C1746">
        <v>3.588895779</v>
      </c>
      <c r="D1746">
        <v>0.5</v>
      </c>
      <c r="E1746">
        <v>60.091308589999997</v>
      </c>
    </row>
    <row r="1747" spans="1:5">
      <c r="A1747">
        <v>671.96313480000003</v>
      </c>
      <c r="B1747">
        <v>2.3718203560000002</v>
      </c>
      <c r="C1747">
        <v>3.651820356</v>
      </c>
      <c r="D1747">
        <v>1</v>
      </c>
      <c r="E1747">
        <v>60.101074220000001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5F29-3E1E-4239-8D2F-00A219363752}">
  <dimension ref="D2:K29"/>
  <sheetViews>
    <sheetView topLeftCell="A4" zoomScaleNormal="100" workbookViewId="0">
      <selection activeCell="G34" sqref="G34"/>
    </sheetView>
  </sheetViews>
  <sheetFormatPr baseColWidth="10" defaultRowHeight="14.25"/>
  <sheetData>
    <row r="2" spans="4:11">
      <c r="G2" s="129" t="s">
        <v>349</v>
      </c>
      <c r="H2">
        <v>20.066800000000001</v>
      </c>
      <c r="I2">
        <v>2.2599999999999998</v>
      </c>
      <c r="J2">
        <v>5.7198799999999999</v>
      </c>
      <c r="K2">
        <v>2.306</v>
      </c>
    </row>
    <row r="3" spans="4:11">
      <c r="G3" s="129" t="s">
        <v>350</v>
      </c>
      <c r="H3">
        <v>4.4419300000000002</v>
      </c>
      <c r="I3">
        <v>2.2599999999999998</v>
      </c>
      <c r="J3">
        <v>6.4020099999999998</v>
      </c>
      <c r="K3">
        <v>2.306</v>
      </c>
    </row>
    <row r="4" spans="4:11">
      <c r="G4" s="129" t="s">
        <v>351</v>
      </c>
      <c r="H4">
        <v>3.2632500000000002</v>
      </c>
      <c r="I4">
        <v>2.2599999999999998</v>
      </c>
      <c r="J4">
        <v>4.6853999999999996</v>
      </c>
      <c r="K4">
        <v>2.306</v>
      </c>
    </row>
    <row r="5" spans="4:11">
      <c r="G5" s="129" t="s">
        <v>353</v>
      </c>
      <c r="H5">
        <v>2.2599999999999998</v>
      </c>
    </row>
    <row r="9" spans="4:11">
      <c r="I9" s="129" t="s">
        <v>352</v>
      </c>
    </row>
    <row r="11" spans="4:11" ht="17.25">
      <c r="D11" s="127"/>
    </row>
    <row r="12" spans="4:11">
      <c r="D12" s="128"/>
    </row>
    <row r="13" spans="4:11">
      <c r="D13" s="128"/>
    </row>
    <row r="14" spans="4:11">
      <c r="D14" s="128"/>
    </row>
    <row r="15" spans="4:11">
      <c r="D15" s="128"/>
    </row>
    <row r="16" spans="4:11">
      <c r="D16" s="128"/>
    </row>
    <row r="17" spans="4:4">
      <c r="D17" s="128"/>
    </row>
    <row r="18" spans="4:4">
      <c r="D18" s="128"/>
    </row>
    <row r="19" spans="4:4">
      <c r="D19" s="128"/>
    </row>
    <row r="20" spans="4:4">
      <c r="D20" s="128"/>
    </row>
    <row r="21" spans="4:4">
      <c r="D21" s="128"/>
    </row>
    <row r="22" spans="4:4">
      <c r="D22" s="128"/>
    </row>
    <row r="23" spans="4:4">
      <c r="D23" s="128"/>
    </row>
    <row r="24" spans="4:4">
      <c r="D24" s="128"/>
    </row>
    <row r="25" spans="4:4">
      <c r="D25" s="128"/>
    </row>
    <row r="26" spans="4:4">
      <c r="D26" s="128"/>
    </row>
    <row r="27" spans="4:4">
      <c r="D27" s="128"/>
    </row>
    <row r="28" spans="4:4">
      <c r="D28" s="128"/>
    </row>
    <row r="29" spans="4:4">
      <c r="D29" s="1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Hoja1</vt:lpstr>
      <vt:lpstr>OWNEXP_DATA</vt:lpstr>
      <vt:lpstr>Collected_Data</vt:lpstr>
      <vt:lpstr>PFC_JUSTO</vt:lpstr>
      <vt:lpstr>DataforVAS</vt:lpstr>
      <vt:lpstr>DataforDL</vt:lpstr>
      <vt:lpstr>Hoja2</vt:lpstr>
      <vt:lpstr>Monotonic_load_Pertuzetal.</vt:lpstr>
      <vt:lpstr>ANOVA results</vt:lpstr>
      <vt:lpstr>E_fibra</vt:lpstr>
      <vt:lpstr>Vf_carb</vt:lpstr>
      <vt:lpstr>Vf_Jute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Leon Becerra</dc:creator>
  <cp:lastModifiedBy>Juan S. Leon Becerra</cp:lastModifiedBy>
  <dcterms:created xsi:type="dcterms:W3CDTF">2019-12-20T23:19:59Z</dcterms:created>
  <dcterms:modified xsi:type="dcterms:W3CDTF">2022-02-14T21:33:26Z</dcterms:modified>
</cp:coreProperties>
</file>