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GoogleDrive/SideProjects/SensorKit/Hotshot/"/>
    </mc:Choice>
  </mc:AlternateContent>
  <bookViews>
    <workbookView xWindow="1800" yWindow="460" windowWidth="26400" windowHeight="17540" tabRatio="500" activeTab="4"/>
  </bookViews>
  <sheets>
    <sheet name="Dataset" sheetId="1" r:id="rId1"/>
    <sheet name="Cluster Analysis" sheetId="5" r:id="rId2"/>
    <sheet name="Tests" sheetId="4" r:id="rId3"/>
    <sheet name="Ideas" sheetId="3" r:id="rId4"/>
    <sheet name="Aim Scor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4" i="2"/>
  <c r="C3" i="2"/>
  <c r="C2" i="2"/>
  <c r="Q67" i="4"/>
  <c r="Q68" i="4"/>
  <c r="Q63" i="4"/>
  <c r="Q64" i="4"/>
  <c r="Q58" i="4"/>
  <c r="Q59" i="4"/>
  <c r="D29" i="4"/>
  <c r="Q30" i="4"/>
  <c r="Q31" i="4"/>
  <c r="V19" i="5"/>
  <c r="V20" i="5"/>
  <c r="N20" i="5"/>
  <c r="D30" i="4"/>
  <c r="H20" i="5"/>
  <c r="H19" i="5"/>
  <c r="H18" i="5"/>
  <c r="H17" i="5"/>
  <c r="H15" i="5"/>
  <c r="H14" i="5"/>
  <c r="H13" i="5"/>
  <c r="H12" i="5"/>
  <c r="H11" i="5"/>
  <c r="H10" i="5"/>
  <c r="H9" i="5"/>
  <c r="H8" i="5"/>
  <c r="H6" i="5"/>
  <c r="H5" i="5"/>
  <c r="H4" i="5"/>
  <c r="H3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D14" i="5"/>
  <c r="E14" i="5"/>
  <c r="F14" i="5"/>
  <c r="G14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B3" i="5"/>
  <c r="C3" i="5"/>
  <c r="E3" i="5"/>
  <c r="D3" i="5"/>
  <c r="F3" i="5"/>
  <c r="G3" i="5"/>
  <c r="P92" i="1"/>
  <c r="P93" i="1"/>
  <c r="P94" i="1"/>
  <c r="P95" i="1"/>
  <c r="P9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83" i="1"/>
  <c r="P84" i="1"/>
  <c r="P85" i="1"/>
  <c r="P86" i="1"/>
  <c r="P87" i="1"/>
  <c r="P88" i="1"/>
  <c r="P89" i="1"/>
  <c r="P90" i="1"/>
  <c r="P91" i="1"/>
  <c r="P2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S83" i="1"/>
  <c r="R83" i="1"/>
  <c r="Q83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S32" i="1"/>
  <c r="R32" i="1"/>
  <c r="Q3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S2" i="1"/>
  <c r="R2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2" i="1"/>
  <c r="E33" i="1"/>
  <c r="E34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  <c r="H22" i="5"/>
  <c r="H23" i="5"/>
  <c r="N21" i="5"/>
</calcChain>
</file>

<file path=xl/sharedStrings.xml><?xml version="1.0" encoding="utf-8"?>
<sst xmlns="http://schemas.openxmlformats.org/spreadsheetml/2006/main" count="347" uniqueCount="180">
  <si>
    <t>ShotID</t>
  </si>
  <si>
    <t>Shooter</t>
  </si>
  <si>
    <t>Distance From Target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</si>
  <si>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</si>
  <si>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</si>
  <si>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</si>
  <si>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</si>
  <si>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</si>
  <si>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</si>
  <si>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</si>
  <si>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</si>
  <si>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</si>
  <si>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Rob</t>
  </si>
  <si>
    <t>X (in)</t>
  </si>
  <si>
    <t>Y (in)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</si>
  <si>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</si>
  <si>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</si>
  <si>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</si>
  <si>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</si>
  <si>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</si>
  <si>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</si>
  <si>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</si>
  <si>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</si>
  <si>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</si>
  <si>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</si>
  <si>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</si>
  <si>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</si>
  <si>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</si>
  <si>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</si>
  <si>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</si>
  <si>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</si>
  <si>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</si>
  <si>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</si>
  <si>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</si>
  <si>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</si>
  <si>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Missing</t>
  </si>
  <si>
    <t>F1</t>
  </si>
  <si>
    <t>F2</t>
  </si>
  <si>
    <t>F3</t>
  </si>
  <si>
    <t>F4</t>
  </si>
  <si>
    <t>F5</t>
  </si>
  <si>
    <t>Pro</t>
  </si>
  <si>
    <t>G1</t>
  </si>
  <si>
    <t>G2</t>
  </si>
  <si>
    <t>G3</t>
  </si>
  <si>
    <t>G4</t>
  </si>
  <si>
    <t>G5</t>
  </si>
  <si>
    <t>H1</t>
  </si>
  <si>
    <t>H2</t>
  </si>
  <si>
    <t>H3</t>
  </si>
  <si>
    <t>H4</t>
  </si>
  <si>
    <t>H5</t>
  </si>
  <si>
    <t>H6</t>
  </si>
  <si>
    <t>I1</t>
  </si>
  <si>
    <t>I2</t>
  </si>
  <si>
    <t>I3</t>
  </si>
  <si>
    <t>I4</t>
  </si>
  <si>
    <t>Houtan</t>
  </si>
  <si>
    <t>Ken</t>
  </si>
  <si>
    <t>S1</t>
  </si>
  <si>
    <t>S2</t>
  </si>
  <si>
    <t>S3</t>
  </si>
  <si>
    <t>S4</t>
  </si>
  <si>
    <t>S5</t>
  </si>
  <si>
    <t>J1</t>
  </si>
  <si>
    <t>J2</t>
  </si>
  <si>
    <t>J3</t>
  </si>
  <si>
    <t>J4</t>
  </si>
  <si>
    <t>J5</t>
  </si>
  <si>
    <t>K1</t>
  </si>
  <si>
    <t>K2</t>
  </si>
  <si>
    <t>K3</t>
  </si>
  <si>
    <t>K4</t>
  </si>
  <si>
    <t>K5</t>
  </si>
  <si>
    <t>L1</t>
  </si>
  <si>
    <t>L2</t>
  </si>
  <si>
    <t>L3</t>
  </si>
  <si>
    <t>L4</t>
  </si>
  <si>
    <t>L5</t>
  </si>
  <si>
    <t>M1</t>
  </si>
  <si>
    <t>M2</t>
  </si>
  <si>
    <t>M3</t>
  </si>
  <si>
    <t>M4</t>
  </si>
  <si>
    <t>M5</t>
  </si>
  <si>
    <t>N1</t>
  </si>
  <si>
    <t>N2</t>
  </si>
  <si>
    <t>N3</t>
  </si>
  <si>
    <t>N4</t>
  </si>
  <si>
    <t>N5</t>
  </si>
  <si>
    <t>P1</t>
  </si>
  <si>
    <t>P2</t>
  </si>
  <si>
    <t>P3</t>
  </si>
  <si>
    <t>P4</t>
  </si>
  <si>
    <t>Q1</t>
  </si>
  <si>
    <t>Q2</t>
  </si>
  <si>
    <t>Q3</t>
  </si>
  <si>
    <t>Q4</t>
  </si>
  <si>
    <t>Q5</t>
  </si>
  <si>
    <t>R1</t>
  </si>
  <si>
    <t>R2</t>
  </si>
  <si>
    <t>R3</t>
  </si>
  <si>
    <t>R4</t>
  </si>
  <si>
    <t>R5</t>
  </si>
  <si>
    <t>Accel X Max</t>
  </si>
  <si>
    <t>Accel X Min</t>
  </si>
  <si>
    <t>Accel Y Max</t>
  </si>
  <si>
    <t>Accel Y Min</t>
  </si>
  <si>
    <t>Accel Z Max</t>
  </si>
  <si>
    <t>Accel Z Min</t>
  </si>
  <si>
    <t>Name</t>
  </si>
  <si>
    <t>Avg Dist From Target (in)</t>
  </si>
  <si>
    <t>Shot detection</t>
  </si>
  <si>
    <t>Potential Measurements</t>
  </si>
  <si>
    <t>Direction of movement due to firing (hand movement - direction and magnetude to some degree)</t>
  </si>
  <si>
    <t>Time between shots</t>
  </si>
  <si>
    <t>Time to re-aim after a shot</t>
  </si>
  <si>
    <t>Time it took to aim</t>
  </si>
  <si>
    <t>Variance in each direction prior to firing - hand steadiness</t>
  </si>
  <si>
    <t>1 Sec Vol before shot x</t>
  </si>
  <si>
    <t>1 Sec Vol before shot y</t>
  </si>
  <si>
    <t>1 Sec Vol before shot z</t>
  </si>
  <si>
    <t>E6</t>
  </si>
  <si>
    <t>?</t>
  </si>
  <si>
    <t>Unclear Which shot is what in the data - notes have 5, data shows 6 shots fired</t>
  </si>
  <si>
    <t>Should exist, but doesn't in notes</t>
  </si>
  <si>
    <t>N6</t>
  </si>
  <si>
    <t>Notes</t>
  </si>
  <si>
    <t>Data Direction X</t>
  </si>
  <si>
    <t>Data Direction Y</t>
  </si>
  <si>
    <t>Data Direction Z</t>
  </si>
  <si>
    <t>Avg 1 sec Vol Before Shot</t>
  </si>
  <si>
    <t>Circular Error Probable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</si>
  <si>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</si>
  <si>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</si>
  <si>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</si>
  <si>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</si>
  <si>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</si>
  <si>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</si>
  <si>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</si>
  <si>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</si>
  <si>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</si>
  <si>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</si>
  <si>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</t>
  </si>
  <si>
    <t>N</t>
  </si>
  <si>
    <t>P</t>
  </si>
  <si>
    <t>Q</t>
  </si>
  <si>
    <t>R</t>
  </si>
  <si>
    <t>S</t>
  </si>
  <si>
    <t>Group</t>
  </si>
  <si>
    <t>St Dev X</t>
  </si>
  <si>
    <t>St Dev Y</t>
  </si>
  <si>
    <t>W</t>
  </si>
  <si>
    <t>St Dev L</t>
  </si>
  <si>
    <t>St Dev S</t>
  </si>
  <si>
    <t>K</t>
  </si>
  <si>
    <t>L</t>
  </si>
  <si>
    <t>Avg Var 1 sec before firing</t>
  </si>
  <si>
    <t>Correlation</t>
  </si>
  <si>
    <t>r^2</t>
  </si>
  <si>
    <t xml:space="preserve"> 3.6% of clustering is explained by hand steadiness</t>
  </si>
  <si>
    <t>Overall</t>
  </si>
  <si>
    <t>All</t>
  </si>
  <si>
    <t>.4% clustering is explained by hand steadiness</t>
  </si>
  <si>
    <t>3.4% accuracy is explained by x var</t>
  </si>
  <si>
    <t>20% accuracy is explained by x var</t>
  </si>
  <si>
    <t>2.2% accuracy is explained by y var</t>
  </si>
  <si>
    <t>9.1% accuracy is explained by z var</t>
  </si>
  <si>
    <t>Rob z var</t>
  </si>
  <si>
    <t>Rob y var</t>
  </si>
  <si>
    <t>Rob avg var</t>
  </si>
  <si>
    <t>9.7% accuracy is explained by avg var</t>
  </si>
  <si>
    <t>Avg CEP</t>
  </si>
  <si>
    <t>Status</t>
  </si>
  <si>
    <t>Done - needs a tweak</t>
  </si>
  <si>
    <t>Done - 1 second before fire</t>
  </si>
  <si>
    <t>Calculated, but not clearly correct</t>
  </si>
  <si>
    <t>Can be done</t>
  </si>
  <si>
    <t>Can be done if coupled with knowing where shots land</t>
  </si>
  <si>
    <t>What factors affect your accuracy and the level to which they do so</t>
  </si>
  <si>
    <t>Avg Var 1 sec before 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</si>
</sst>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CEP vs Steady</a:t>
            </a:r>
            <a:r>
              <a:rPr lang="en-US" baseline="0"/>
              <a:t> Hand Rob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('Cluster Analysis'!$G$3:$G$6,'Cluster Analysis'!$G$9)</c:f>
              <c:numCache>
                <c:formatCode>General</c:formatCode>
                <c:ptCount val="5"/>
                <c:pt idx="0">
                  <c:v>3.478205052574703</c:v>
                </c:pt>
                <c:pt idx="1">
                  <c:v>6.389842020771731</c:v>
                </c:pt>
                <c:pt idx="2">
                  <c:v>10.17530111784231</c:v>
                </c:pt>
                <c:pt idx="3">
                  <c:v>7.956786259471884</c:v>
                </c:pt>
                <c:pt idx="4">
                  <c:v>8.985117510139485</c:v>
                </c:pt>
              </c:numCache>
            </c:numRef>
          </c:xVal>
          <c:yVal>
            <c:numRef>
              <c:f>('Cluster Analysis'!$H$3:$H$6,'Cluster Analysis'!$H$9)</c:f>
              <c:numCache>
                <c:formatCode>General</c:formatCode>
                <c:ptCount val="5"/>
                <c:pt idx="0">
                  <c:v>0.0645555555555555</c:v>
                </c:pt>
                <c:pt idx="1">
                  <c:v>0.0937333333333333</c:v>
                </c:pt>
                <c:pt idx="2">
                  <c:v>0.136416666666667</c:v>
                </c:pt>
                <c:pt idx="3">
                  <c:v>0.1075</c:v>
                </c:pt>
                <c:pt idx="4">
                  <c:v>0.1114</c:v>
                </c:pt>
              </c:numCache>
            </c:numRef>
          </c:yVal>
          <c:smooth val="0"/>
        </c:ser>
        <c:ser>
          <c:idx val="0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('Cluster Analysis'!$G$3:$G$6,'Cluster Analysis'!$G$9)</c:f>
              <c:numCache>
                <c:formatCode>General</c:formatCode>
                <c:ptCount val="5"/>
                <c:pt idx="0">
                  <c:v>3.478205052574703</c:v>
                </c:pt>
                <c:pt idx="1">
                  <c:v>6.389842020771731</c:v>
                </c:pt>
                <c:pt idx="2">
                  <c:v>10.17530111784231</c:v>
                </c:pt>
                <c:pt idx="3">
                  <c:v>7.956786259471884</c:v>
                </c:pt>
                <c:pt idx="4">
                  <c:v>8.985117510139485</c:v>
                </c:pt>
              </c:numCache>
            </c:numRef>
          </c:xVal>
          <c:yVal>
            <c:numRef>
              <c:f>('Cluster Analysis'!$H$3:$H$6,'Cluster Analysis'!$H$9)</c:f>
              <c:numCache>
                <c:formatCode>General</c:formatCode>
                <c:ptCount val="5"/>
                <c:pt idx="0">
                  <c:v>0.0645555555555555</c:v>
                </c:pt>
                <c:pt idx="1">
                  <c:v>0.0937333333333333</c:v>
                </c:pt>
                <c:pt idx="2">
                  <c:v>0.136416666666667</c:v>
                </c:pt>
                <c:pt idx="3">
                  <c:v>0.1075</c:v>
                </c:pt>
                <c:pt idx="4">
                  <c:v>0.1114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48080"/>
        <c:axId val="2127592384"/>
      </c:scatterChart>
      <c:valAx>
        <c:axId val="21277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92384"/>
        <c:crosses val="autoZero"/>
        <c:crossBetween val="midCat"/>
      </c:valAx>
      <c:valAx>
        <c:axId val="21275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 Steadiness (Variance)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CEP vs Steady</a:t>
            </a:r>
            <a:r>
              <a:rPr lang="en-US" baseline="0"/>
              <a:t> Hand Everyone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'Cluster Analysis'!$H$2</c:f>
              <c:strCache>
                <c:ptCount val="1"/>
                <c:pt idx="0">
                  <c:v>Avg Var 1 sec before firing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'Cluster Analysis'!$G$3:$G$20</c:f>
              <c:numCache>
                <c:formatCode>General</c:formatCode>
                <c:ptCount val="18"/>
                <c:pt idx="0">
                  <c:v>3.478205052574703</c:v>
                </c:pt>
                <c:pt idx="1">
                  <c:v>6.389842020771731</c:v>
                </c:pt>
                <c:pt idx="2">
                  <c:v>10.17530111784231</c:v>
                </c:pt>
                <c:pt idx="3">
                  <c:v>7.956786259471884</c:v>
                </c:pt>
                <c:pt idx="4">
                  <c:v>14.86715806544079</c:v>
                </c:pt>
                <c:pt idx="5">
                  <c:v>0.7675</c:v>
                </c:pt>
                <c:pt idx="6">
                  <c:v>8.985117510139485</c:v>
                </c:pt>
                <c:pt idx="7">
                  <c:v>8.537338350086868</c:v>
                </c:pt>
                <c:pt idx="8">
                  <c:v>1.865286481138063</c:v>
                </c:pt>
                <c:pt idx="9">
                  <c:v>13.50345144089239</c:v>
                </c:pt>
                <c:pt idx="10">
                  <c:v>8.61394923412287</c:v>
                </c:pt>
                <c:pt idx="11">
                  <c:v>3.976884799786356</c:v>
                </c:pt>
                <c:pt idx="12">
                  <c:v>2.312094288734782</c:v>
                </c:pt>
                <c:pt idx="13">
                  <c:v>5.964297657326128</c:v>
                </c:pt>
                <c:pt idx="14">
                  <c:v>6.056991243673064</c:v>
                </c:pt>
                <c:pt idx="15">
                  <c:v>4.477285562916974</c:v>
                </c:pt>
                <c:pt idx="16">
                  <c:v>15.65892442684649</c:v>
                </c:pt>
                <c:pt idx="17">
                  <c:v>14.13759328573415</c:v>
                </c:pt>
              </c:numCache>
            </c:numRef>
          </c:xVal>
          <c:yVal>
            <c:numRef>
              <c:f>'Cluster Analysis'!$H$3:$H$20</c:f>
              <c:numCache>
                <c:formatCode>General</c:formatCode>
                <c:ptCount val="18"/>
                <c:pt idx="0">
                  <c:v>0.0645555555555555</c:v>
                </c:pt>
                <c:pt idx="1">
                  <c:v>0.0937333333333333</c:v>
                </c:pt>
                <c:pt idx="2">
                  <c:v>0.136416666666667</c:v>
                </c:pt>
                <c:pt idx="3">
                  <c:v>0.1075</c:v>
                </c:pt>
                <c:pt idx="5">
                  <c:v>0.0400666666666667</c:v>
                </c:pt>
                <c:pt idx="6">
                  <c:v>0.1114</c:v>
                </c:pt>
                <c:pt idx="7">
                  <c:v>0.311222222222222</c:v>
                </c:pt>
                <c:pt idx="8">
                  <c:v>0.093</c:v>
                </c:pt>
                <c:pt idx="9">
                  <c:v>0.0635333333333333</c:v>
                </c:pt>
                <c:pt idx="10">
                  <c:v>0.1444</c:v>
                </c:pt>
                <c:pt idx="11">
                  <c:v>0.142266666666667</c:v>
                </c:pt>
                <c:pt idx="12">
                  <c:v>0.0612</c:v>
                </c:pt>
                <c:pt idx="14">
                  <c:v>0.16625</c:v>
                </c:pt>
                <c:pt idx="15">
                  <c:v>0.0538666666666667</c:v>
                </c:pt>
                <c:pt idx="16">
                  <c:v>0.0861333333333333</c:v>
                </c:pt>
                <c:pt idx="17">
                  <c:v>0.107533333333333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80384"/>
        <c:axId val="2144474656"/>
      </c:scatterChart>
      <c:valAx>
        <c:axId val="21444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74656"/>
        <c:crosses val="autoZero"/>
        <c:crossBetween val="midCat"/>
      </c:valAx>
      <c:valAx>
        <c:axId val="21444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 Steadiness (Variance)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8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CEP vs Steady</a:t>
            </a:r>
            <a:r>
              <a:rPr lang="en-US" baseline="0"/>
              <a:t> Hand 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'Cluster Analysis'!$H$2</c:f>
              <c:strCache>
                <c:ptCount val="1"/>
                <c:pt idx="0">
                  <c:v>Avg Var 1 sec before firing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'Cluster Analysis'!$Y$3:$Y$8</c:f>
              <c:numCache>
                <c:formatCode>General</c:formatCode>
                <c:ptCount val="6"/>
                <c:pt idx="0">
                  <c:v>1.865286481138063</c:v>
                </c:pt>
                <c:pt idx="1">
                  <c:v>13.50345144089239</c:v>
                </c:pt>
                <c:pt idx="2">
                  <c:v>8.61394923412287</c:v>
                </c:pt>
                <c:pt idx="3">
                  <c:v>4.477285562916974</c:v>
                </c:pt>
                <c:pt idx="4">
                  <c:v>15.65892442684649</c:v>
                </c:pt>
                <c:pt idx="5">
                  <c:v>14.13759328573415</c:v>
                </c:pt>
              </c:numCache>
            </c:numRef>
          </c:xVal>
          <c:yVal>
            <c:numRef>
              <c:f>'Cluster Analysis'!$Z$3:$Z$8</c:f>
              <c:numCache>
                <c:formatCode>General</c:formatCode>
                <c:ptCount val="6"/>
                <c:pt idx="0">
                  <c:v>0.093</c:v>
                </c:pt>
                <c:pt idx="1">
                  <c:v>0.0635333333333333</c:v>
                </c:pt>
                <c:pt idx="2">
                  <c:v>0.1444</c:v>
                </c:pt>
                <c:pt idx="3">
                  <c:v>0.0538666666666667</c:v>
                </c:pt>
                <c:pt idx="4">
                  <c:v>0.0861333333333333</c:v>
                </c:pt>
                <c:pt idx="5">
                  <c:v>0.107533333333333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40128"/>
        <c:axId val="2144434400"/>
      </c:scatterChart>
      <c:valAx>
        <c:axId val="21444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34400"/>
        <c:crosses val="autoZero"/>
        <c:crossBetween val="midCat"/>
      </c:valAx>
      <c:valAx>
        <c:axId val="21444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 Steadiness (Variance)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Sec Var before shot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Dataset!$M$1</c:f>
              <c:strCache>
                <c:ptCount val="1"/>
                <c:pt idx="0">
                  <c:v>1 Sec Vol before shot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Dataset!$E$2:$E$96</c:f>
              <c:numCache>
                <c:formatCode>General</c:formatCode>
                <c:ptCount val="95"/>
                <c:pt idx="0">
                  <c:v>4.031128874149274</c:v>
                </c:pt>
                <c:pt idx="1">
                  <c:v>1.457737973711325</c:v>
                </c:pt>
                <c:pt idx="2">
                  <c:v>3.640054944640259</c:v>
                </c:pt>
                <c:pt idx="3">
                  <c:v>0.0</c:v>
                </c:pt>
                <c:pt idx="4">
                  <c:v>0.5</c:v>
                </c:pt>
                <c:pt idx="5">
                  <c:v>2.136000936329383</c:v>
                </c:pt>
                <c:pt idx="6">
                  <c:v>2.462214450449026</c:v>
                </c:pt>
                <c:pt idx="7">
                  <c:v>1.118033988749895</c:v>
                </c:pt>
                <c:pt idx="8">
                  <c:v>3.16227766016838</c:v>
                </c:pt>
                <c:pt idx="9">
                  <c:v>7.158910531638177</c:v>
                </c:pt>
                <c:pt idx="10">
                  <c:v>4.527692569068709</c:v>
                </c:pt>
                <c:pt idx="11">
                  <c:v>1.414213562373095</c:v>
                </c:pt>
                <c:pt idx="12">
                  <c:v>6.264982043070834</c:v>
                </c:pt>
                <c:pt idx="13">
                  <c:v>1.802775637731995</c:v>
                </c:pt>
                <c:pt idx="14">
                  <c:v>4.366062299143244</c:v>
                </c:pt>
                <c:pt idx="15">
                  <c:v>3.535533905932738</c:v>
                </c:pt>
                <c:pt idx="16">
                  <c:v>2.704163456597992</c:v>
                </c:pt>
                <c:pt idx="17">
                  <c:v>9.013878188659973</c:v>
                </c:pt>
                <c:pt idx="18">
                  <c:v>7.504165509901817</c:v>
                </c:pt>
                <c:pt idx="19">
                  <c:v>2.015564437074637</c:v>
                </c:pt>
                <c:pt idx="21">
                  <c:v>3.04138126514911</c:v>
                </c:pt>
                <c:pt idx="22">
                  <c:v>4.031128874149274</c:v>
                </c:pt>
                <c:pt idx="23">
                  <c:v>6.041522986797286</c:v>
                </c:pt>
                <c:pt idx="24">
                  <c:v>1.274754878398196</c:v>
                </c:pt>
                <c:pt idx="25">
                  <c:v>5.488624600025037</c:v>
                </c:pt>
                <c:pt idx="26">
                  <c:v>5.85768725692999</c:v>
                </c:pt>
                <c:pt idx="27">
                  <c:v>6.600189391222043</c:v>
                </c:pt>
                <c:pt idx="30">
                  <c:v>0.790569415042095</c:v>
                </c:pt>
                <c:pt idx="31">
                  <c:v>0.559016994374947</c:v>
                </c:pt>
                <c:pt idx="32">
                  <c:v>0.901387818865997</c:v>
                </c:pt>
                <c:pt idx="33">
                  <c:v>0.353553390593274</c:v>
                </c:pt>
                <c:pt idx="34">
                  <c:v>0.707106781186548</c:v>
                </c:pt>
                <c:pt idx="35">
                  <c:v>6.619101147436863</c:v>
                </c:pt>
                <c:pt idx="36">
                  <c:v>3.913118960624632</c:v>
                </c:pt>
                <c:pt idx="37">
                  <c:v>3.952847075210474</c:v>
                </c:pt>
                <c:pt idx="38">
                  <c:v>2.015564437074637</c:v>
                </c:pt>
                <c:pt idx="39">
                  <c:v>4.930770730829005</c:v>
                </c:pt>
                <c:pt idx="41">
                  <c:v>1.903943276465977</c:v>
                </c:pt>
                <c:pt idx="42">
                  <c:v>5.297405025104273</c:v>
                </c:pt>
                <c:pt idx="43">
                  <c:v>1.346291201783626</c:v>
                </c:pt>
                <c:pt idx="44">
                  <c:v>1.25</c:v>
                </c:pt>
                <c:pt idx="45">
                  <c:v>1.346291201783626</c:v>
                </c:pt>
                <c:pt idx="46">
                  <c:v>1.030776406404415</c:v>
                </c:pt>
                <c:pt idx="48">
                  <c:v>3.50891721190455</c:v>
                </c:pt>
                <c:pt idx="49">
                  <c:v>0.25</c:v>
                </c:pt>
                <c:pt idx="50">
                  <c:v>2.304886114323222</c:v>
                </c:pt>
                <c:pt idx="51">
                  <c:v>0.25</c:v>
                </c:pt>
                <c:pt idx="52">
                  <c:v>4.100304866714182</c:v>
                </c:pt>
                <c:pt idx="53">
                  <c:v>3.25</c:v>
                </c:pt>
                <c:pt idx="54">
                  <c:v>4.315669125408017</c:v>
                </c:pt>
                <c:pt idx="55">
                  <c:v>4.0</c:v>
                </c:pt>
                <c:pt idx="57">
                  <c:v>2.850438562747845</c:v>
                </c:pt>
                <c:pt idx="58">
                  <c:v>3.259601202601324</c:v>
                </c:pt>
                <c:pt idx="59">
                  <c:v>3.758324094593227</c:v>
                </c:pt>
                <c:pt idx="60">
                  <c:v>2.850438562747845</c:v>
                </c:pt>
                <c:pt idx="61">
                  <c:v>1.600781059358212</c:v>
                </c:pt>
                <c:pt idx="62">
                  <c:v>0.5</c:v>
                </c:pt>
                <c:pt idx="64">
                  <c:v>4.596194077712559</c:v>
                </c:pt>
                <c:pt idx="65">
                  <c:v>1.25</c:v>
                </c:pt>
                <c:pt idx="66">
                  <c:v>1.118033988749895</c:v>
                </c:pt>
                <c:pt idx="67">
                  <c:v>2.795084971874737</c:v>
                </c:pt>
                <c:pt idx="68">
                  <c:v>5.482928049865327</c:v>
                </c:pt>
                <c:pt idx="69">
                  <c:v>4.366062299143244</c:v>
                </c:pt>
                <c:pt idx="70">
                  <c:v>0.0</c:v>
                </c:pt>
                <c:pt idx="71">
                  <c:v>1.118033988749895</c:v>
                </c:pt>
                <c:pt idx="72">
                  <c:v>0.0</c:v>
                </c:pt>
                <c:pt idx="73">
                  <c:v>0.5</c:v>
                </c:pt>
                <c:pt idx="74">
                  <c:v>0.901387818865997</c:v>
                </c:pt>
                <c:pt idx="76">
                  <c:v>7.079901129253148</c:v>
                </c:pt>
                <c:pt idx="77">
                  <c:v>3.50891721190455</c:v>
                </c:pt>
                <c:pt idx="78">
                  <c:v>5.50567888638631</c:v>
                </c:pt>
                <c:pt idx="79">
                  <c:v>3.16227766016838</c:v>
                </c:pt>
                <c:pt idx="81">
                  <c:v>0.901387818865997</c:v>
                </c:pt>
                <c:pt idx="82">
                  <c:v>1.820027472320129</c:v>
                </c:pt>
                <c:pt idx="83">
                  <c:v>1.520690632574555</c:v>
                </c:pt>
                <c:pt idx="84">
                  <c:v>1.520690632574555</c:v>
                </c:pt>
                <c:pt idx="85">
                  <c:v>1.5</c:v>
                </c:pt>
                <c:pt idx="86">
                  <c:v>2.23606797749979</c:v>
                </c:pt>
                <c:pt idx="87">
                  <c:v>1.25</c:v>
                </c:pt>
                <c:pt idx="88">
                  <c:v>1.030776406404415</c:v>
                </c:pt>
                <c:pt idx="89">
                  <c:v>3.400367627183861</c:v>
                </c:pt>
                <c:pt idx="90">
                  <c:v>3.400367627183861</c:v>
                </c:pt>
                <c:pt idx="91">
                  <c:v>2.25</c:v>
                </c:pt>
                <c:pt idx="92">
                  <c:v>2.549509756796392</c:v>
                </c:pt>
              </c:numCache>
            </c:numRef>
          </c:xVal>
          <c:yVal>
            <c:numRef>
              <c:f>Dataset!$M$2:$M$96</c:f>
              <c:numCache>
                <c:formatCode>General</c:formatCode>
                <c:ptCount val="95"/>
                <c:pt idx="0">
                  <c:v>0.023</c:v>
                </c:pt>
                <c:pt idx="1">
                  <c:v>0.009</c:v>
                </c:pt>
                <c:pt idx="2">
                  <c:v>0.018</c:v>
                </c:pt>
                <c:pt idx="3">
                  <c:v>0.02</c:v>
                </c:pt>
                <c:pt idx="4">
                  <c:v>0.034</c:v>
                </c:pt>
                <c:pt idx="5">
                  <c:v>0.02</c:v>
                </c:pt>
                <c:pt idx="6">
                  <c:v>0.006</c:v>
                </c:pt>
                <c:pt idx="7">
                  <c:v>0.014</c:v>
                </c:pt>
                <c:pt idx="8">
                  <c:v>0.048</c:v>
                </c:pt>
                <c:pt idx="9">
                  <c:v>0.018</c:v>
                </c:pt>
                <c:pt idx="10">
                  <c:v>0.064</c:v>
                </c:pt>
                <c:pt idx="11">
                  <c:v>0.015</c:v>
                </c:pt>
                <c:pt idx="12">
                  <c:v>0.046</c:v>
                </c:pt>
                <c:pt idx="13">
                  <c:v>0.023</c:v>
                </c:pt>
                <c:pt idx="14">
                  <c:v>0.062</c:v>
                </c:pt>
                <c:pt idx="15">
                  <c:v>0.088</c:v>
                </c:pt>
                <c:pt idx="16">
                  <c:v>0.038</c:v>
                </c:pt>
                <c:pt idx="17">
                  <c:v>0.082</c:v>
                </c:pt>
                <c:pt idx="18">
                  <c:v>0.018</c:v>
                </c:pt>
                <c:pt idx="19">
                  <c:v>0.022</c:v>
                </c:pt>
                <c:pt idx="20">
                  <c:v>0.042</c:v>
                </c:pt>
                <c:pt idx="21">
                  <c:v>0.037</c:v>
                </c:pt>
                <c:pt idx="22">
                  <c:v>0.023</c:v>
                </c:pt>
                <c:pt idx="23">
                  <c:v>0.051</c:v>
                </c:pt>
                <c:pt idx="30">
                  <c:v>0.008</c:v>
                </c:pt>
                <c:pt idx="31">
                  <c:v>0.005</c:v>
                </c:pt>
                <c:pt idx="32">
                  <c:v>0.05</c:v>
                </c:pt>
                <c:pt idx="33">
                  <c:v>0.018</c:v>
                </c:pt>
                <c:pt idx="34">
                  <c:v>0.008</c:v>
                </c:pt>
                <c:pt idx="35">
                  <c:v>0.151</c:v>
                </c:pt>
                <c:pt idx="36">
                  <c:v>0.02</c:v>
                </c:pt>
                <c:pt idx="37">
                  <c:v>0.042</c:v>
                </c:pt>
                <c:pt idx="38">
                  <c:v>0.084</c:v>
                </c:pt>
                <c:pt idx="39">
                  <c:v>0.088</c:v>
                </c:pt>
                <c:pt idx="40">
                  <c:v>0.06</c:v>
                </c:pt>
                <c:pt idx="41">
                  <c:v>0.028</c:v>
                </c:pt>
                <c:pt idx="42">
                  <c:v>0.038</c:v>
                </c:pt>
                <c:pt idx="43">
                  <c:v>0.042</c:v>
                </c:pt>
                <c:pt idx="44">
                  <c:v>0.3</c:v>
                </c:pt>
                <c:pt idx="45">
                  <c:v>0.053</c:v>
                </c:pt>
                <c:pt idx="46">
                  <c:v>0.014</c:v>
                </c:pt>
                <c:pt idx="47">
                  <c:v>0.022</c:v>
                </c:pt>
                <c:pt idx="48">
                  <c:v>0.022</c:v>
                </c:pt>
                <c:pt idx="49">
                  <c:v>0.019</c:v>
                </c:pt>
                <c:pt idx="50">
                  <c:v>0.038</c:v>
                </c:pt>
                <c:pt idx="51">
                  <c:v>0.01</c:v>
                </c:pt>
                <c:pt idx="52">
                  <c:v>0.023</c:v>
                </c:pt>
                <c:pt idx="53">
                  <c:v>0.012</c:v>
                </c:pt>
                <c:pt idx="54">
                  <c:v>0.026</c:v>
                </c:pt>
                <c:pt idx="55">
                  <c:v>0.027</c:v>
                </c:pt>
                <c:pt idx="56">
                  <c:v>0.016</c:v>
                </c:pt>
                <c:pt idx="57">
                  <c:v>0.016</c:v>
                </c:pt>
                <c:pt idx="58">
                  <c:v>0.021</c:v>
                </c:pt>
                <c:pt idx="59">
                  <c:v>0.008</c:v>
                </c:pt>
                <c:pt idx="60">
                  <c:v>0.006</c:v>
                </c:pt>
                <c:pt idx="61">
                  <c:v>0.022</c:v>
                </c:pt>
                <c:pt idx="62">
                  <c:v>0.038</c:v>
                </c:pt>
                <c:pt idx="63">
                  <c:v>0.059</c:v>
                </c:pt>
                <c:pt idx="64">
                  <c:v>0.041</c:v>
                </c:pt>
                <c:pt idx="65">
                  <c:v>0.012</c:v>
                </c:pt>
                <c:pt idx="66">
                  <c:v>0.011</c:v>
                </c:pt>
                <c:pt idx="67">
                  <c:v>0.019</c:v>
                </c:pt>
                <c:pt idx="68">
                  <c:v>0.027</c:v>
                </c:pt>
                <c:pt idx="69">
                  <c:v>0.016</c:v>
                </c:pt>
                <c:pt idx="70">
                  <c:v>0.011</c:v>
                </c:pt>
                <c:pt idx="71">
                  <c:v>0.004</c:v>
                </c:pt>
                <c:pt idx="72">
                  <c:v>0.007</c:v>
                </c:pt>
                <c:pt idx="73">
                  <c:v>0.006</c:v>
                </c:pt>
                <c:pt idx="74">
                  <c:v>0.007</c:v>
                </c:pt>
                <c:pt idx="81">
                  <c:v>0.016</c:v>
                </c:pt>
                <c:pt idx="82">
                  <c:v>0.033</c:v>
                </c:pt>
                <c:pt idx="83">
                  <c:v>0.171</c:v>
                </c:pt>
                <c:pt idx="84">
                  <c:v>0.015</c:v>
                </c:pt>
                <c:pt idx="85">
                  <c:v>0.012</c:v>
                </c:pt>
                <c:pt idx="86">
                  <c:v>0.018</c:v>
                </c:pt>
                <c:pt idx="87">
                  <c:v>0.013</c:v>
                </c:pt>
                <c:pt idx="88">
                  <c:v>0.017</c:v>
                </c:pt>
                <c:pt idx="89">
                  <c:v>0.01</c:v>
                </c:pt>
                <c:pt idx="90">
                  <c:v>0.036</c:v>
                </c:pt>
                <c:pt idx="91">
                  <c:v>0.017</c:v>
                </c:pt>
                <c:pt idx="92">
                  <c:v>0.026</c:v>
                </c:pt>
                <c:pt idx="93">
                  <c:v>0.029</c:v>
                </c:pt>
                <c:pt idx="94">
                  <c:v>0.007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88544"/>
        <c:axId val="2135272528"/>
      </c:scatterChart>
      <c:valAx>
        <c:axId val="213528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72528"/>
        <c:crosses val="autoZero"/>
        <c:crossBetween val="midCat"/>
      </c:valAx>
      <c:valAx>
        <c:axId val="21352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 sec Var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Sec Var before shot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Dataset!$M$1</c:f>
              <c:strCache>
                <c:ptCount val="1"/>
                <c:pt idx="0">
                  <c:v>1 Sec Vol before shot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Dataset!$E$2:$E$96</c:f>
              <c:numCache>
                <c:formatCode>General</c:formatCode>
                <c:ptCount val="95"/>
                <c:pt idx="0">
                  <c:v>4.031128874149274</c:v>
                </c:pt>
                <c:pt idx="1">
                  <c:v>1.457737973711325</c:v>
                </c:pt>
                <c:pt idx="2">
                  <c:v>3.640054944640259</c:v>
                </c:pt>
                <c:pt idx="3">
                  <c:v>0.0</c:v>
                </c:pt>
                <c:pt idx="4">
                  <c:v>0.5</c:v>
                </c:pt>
                <c:pt idx="5">
                  <c:v>2.136000936329383</c:v>
                </c:pt>
                <c:pt idx="6">
                  <c:v>2.462214450449026</c:v>
                </c:pt>
                <c:pt idx="7">
                  <c:v>1.118033988749895</c:v>
                </c:pt>
                <c:pt idx="8">
                  <c:v>3.16227766016838</c:v>
                </c:pt>
                <c:pt idx="9">
                  <c:v>7.158910531638177</c:v>
                </c:pt>
                <c:pt idx="10">
                  <c:v>4.527692569068709</c:v>
                </c:pt>
                <c:pt idx="11">
                  <c:v>1.414213562373095</c:v>
                </c:pt>
                <c:pt idx="12">
                  <c:v>6.264982043070834</c:v>
                </c:pt>
                <c:pt idx="13">
                  <c:v>1.802775637731995</c:v>
                </c:pt>
                <c:pt idx="14">
                  <c:v>4.366062299143244</c:v>
                </c:pt>
                <c:pt idx="15">
                  <c:v>3.535533905932738</c:v>
                </c:pt>
                <c:pt idx="16">
                  <c:v>2.704163456597992</c:v>
                </c:pt>
                <c:pt idx="17">
                  <c:v>9.013878188659973</c:v>
                </c:pt>
                <c:pt idx="18">
                  <c:v>7.504165509901817</c:v>
                </c:pt>
                <c:pt idx="19">
                  <c:v>2.015564437074637</c:v>
                </c:pt>
                <c:pt idx="21">
                  <c:v>3.04138126514911</c:v>
                </c:pt>
                <c:pt idx="22">
                  <c:v>4.031128874149274</c:v>
                </c:pt>
                <c:pt idx="23">
                  <c:v>6.041522986797286</c:v>
                </c:pt>
                <c:pt idx="24">
                  <c:v>1.274754878398196</c:v>
                </c:pt>
                <c:pt idx="25">
                  <c:v>5.488624600025037</c:v>
                </c:pt>
                <c:pt idx="26">
                  <c:v>5.85768725692999</c:v>
                </c:pt>
                <c:pt idx="27">
                  <c:v>6.600189391222043</c:v>
                </c:pt>
                <c:pt idx="30">
                  <c:v>0.790569415042095</c:v>
                </c:pt>
                <c:pt idx="31">
                  <c:v>0.559016994374947</c:v>
                </c:pt>
                <c:pt idx="32">
                  <c:v>0.901387818865997</c:v>
                </c:pt>
                <c:pt idx="33">
                  <c:v>0.353553390593274</c:v>
                </c:pt>
                <c:pt idx="34">
                  <c:v>0.707106781186548</c:v>
                </c:pt>
                <c:pt idx="35">
                  <c:v>6.619101147436863</c:v>
                </c:pt>
                <c:pt idx="36">
                  <c:v>3.913118960624632</c:v>
                </c:pt>
                <c:pt idx="37">
                  <c:v>3.952847075210474</c:v>
                </c:pt>
                <c:pt idx="38">
                  <c:v>2.015564437074637</c:v>
                </c:pt>
                <c:pt idx="39">
                  <c:v>4.930770730829005</c:v>
                </c:pt>
                <c:pt idx="41">
                  <c:v>1.903943276465977</c:v>
                </c:pt>
                <c:pt idx="42">
                  <c:v>5.297405025104273</c:v>
                </c:pt>
                <c:pt idx="43">
                  <c:v>1.346291201783626</c:v>
                </c:pt>
                <c:pt idx="44">
                  <c:v>1.25</c:v>
                </c:pt>
                <c:pt idx="45">
                  <c:v>1.346291201783626</c:v>
                </c:pt>
                <c:pt idx="46">
                  <c:v>1.030776406404415</c:v>
                </c:pt>
                <c:pt idx="48">
                  <c:v>3.50891721190455</c:v>
                </c:pt>
                <c:pt idx="49">
                  <c:v>0.25</c:v>
                </c:pt>
                <c:pt idx="50">
                  <c:v>2.304886114323222</c:v>
                </c:pt>
                <c:pt idx="51">
                  <c:v>0.25</c:v>
                </c:pt>
                <c:pt idx="52">
                  <c:v>4.100304866714182</c:v>
                </c:pt>
                <c:pt idx="53">
                  <c:v>3.25</c:v>
                </c:pt>
                <c:pt idx="54">
                  <c:v>4.315669125408017</c:v>
                </c:pt>
                <c:pt idx="55">
                  <c:v>4.0</c:v>
                </c:pt>
                <c:pt idx="57">
                  <c:v>2.850438562747845</c:v>
                </c:pt>
                <c:pt idx="58">
                  <c:v>3.259601202601324</c:v>
                </c:pt>
                <c:pt idx="59">
                  <c:v>3.758324094593227</c:v>
                </c:pt>
                <c:pt idx="60">
                  <c:v>2.850438562747845</c:v>
                </c:pt>
                <c:pt idx="61">
                  <c:v>1.600781059358212</c:v>
                </c:pt>
                <c:pt idx="62">
                  <c:v>0.5</c:v>
                </c:pt>
                <c:pt idx="64">
                  <c:v>4.596194077712559</c:v>
                </c:pt>
                <c:pt idx="65">
                  <c:v>1.25</c:v>
                </c:pt>
                <c:pt idx="66">
                  <c:v>1.118033988749895</c:v>
                </c:pt>
                <c:pt idx="67">
                  <c:v>2.795084971874737</c:v>
                </c:pt>
                <c:pt idx="68">
                  <c:v>5.482928049865327</c:v>
                </c:pt>
                <c:pt idx="69">
                  <c:v>4.366062299143244</c:v>
                </c:pt>
                <c:pt idx="70">
                  <c:v>0.0</c:v>
                </c:pt>
                <c:pt idx="71">
                  <c:v>1.118033988749895</c:v>
                </c:pt>
                <c:pt idx="72">
                  <c:v>0.0</c:v>
                </c:pt>
                <c:pt idx="73">
                  <c:v>0.5</c:v>
                </c:pt>
                <c:pt idx="74">
                  <c:v>0.901387818865997</c:v>
                </c:pt>
                <c:pt idx="76">
                  <c:v>7.079901129253148</c:v>
                </c:pt>
                <c:pt idx="77">
                  <c:v>3.50891721190455</c:v>
                </c:pt>
                <c:pt idx="78">
                  <c:v>5.50567888638631</c:v>
                </c:pt>
                <c:pt idx="79">
                  <c:v>3.16227766016838</c:v>
                </c:pt>
                <c:pt idx="81">
                  <c:v>0.901387818865997</c:v>
                </c:pt>
                <c:pt idx="82">
                  <c:v>1.820027472320129</c:v>
                </c:pt>
                <c:pt idx="83">
                  <c:v>1.520690632574555</c:v>
                </c:pt>
                <c:pt idx="84">
                  <c:v>1.520690632574555</c:v>
                </c:pt>
                <c:pt idx="85">
                  <c:v>1.5</c:v>
                </c:pt>
                <c:pt idx="86">
                  <c:v>2.23606797749979</c:v>
                </c:pt>
                <c:pt idx="87">
                  <c:v>1.25</c:v>
                </c:pt>
                <c:pt idx="88">
                  <c:v>1.030776406404415</c:v>
                </c:pt>
                <c:pt idx="89">
                  <c:v>3.400367627183861</c:v>
                </c:pt>
                <c:pt idx="90">
                  <c:v>3.400367627183861</c:v>
                </c:pt>
                <c:pt idx="91">
                  <c:v>2.25</c:v>
                </c:pt>
                <c:pt idx="92">
                  <c:v>2.549509756796392</c:v>
                </c:pt>
              </c:numCache>
            </c:numRef>
          </c:xVal>
          <c:yVal>
            <c:numRef>
              <c:f>Dataset!$N$2:$N$96</c:f>
              <c:numCache>
                <c:formatCode>General</c:formatCode>
                <c:ptCount val="95"/>
                <c:pt idx="0">
                  <c:v>0.087</c:v>
                </c:pt>
                <c:pt idx="1">
                  <c:v>0.102</c:v>
                </c:pt>
                <c:pt idx="2">
                  <c:v>0.106</c:v>
                </c:pt>
                <c:pt idx="3">
                  <c:v>0.121</c:v>
                </c:pt>
                <c:pt idx="4">
                  <c:v>0.079</c:v>
                </c:pt>
                <c:pt idx="5">
                  <c:v>0.063</c:v>
                </c:pt>
                <c:pt idx="6">
                  <c:v>0.019</c:v>
                </c:pt>
                <c:pt idx="7">
                  <c:v>0.112</c:v>
                </c:pt>
                <c:pt idx="8">
                  <c:v>0.118</c:v>
                </c:pt>
                <c:pt idx="9">
                  <c:v>0.08</c:v>
                </c:pt>
                <c:pt idx="10">
                  <c:v>0.081</c:v>
                </c:pt>
                <c:pt idx="11">
                  <c:v>0.153</c:v>
                </c:pt>
                <c:pt idx="12">
                  <c:v>0.137</c:v>
                </c:pt>
                <c:pt idx="13">
                  <c:v>0.069</c:v>
                </c:pt>
                <c:pt idx="14">
                  <c:v>0.341</c:v>
                </c:pt>
                <c:pt idx="15">
                  <c:v>0.048</c:v>
                </c:pt>
                <c:pt idx="16">
                  <c:v>0.11</c:v>
                </c:pt>
                <c:pt idx="17">
                  <c:v>0.215</c:v>
                </c:pt>
                <c:pt idx="18">
                  <c:v>0.05</c:v>
                </c:pt>
                <c:pt idx="19">
                  <c:v>0.083</c:v>
                </c:pt>
                <c:pt idx="20">
                  <c:v>0.083</c:v>
                </c:pt>
                <c:pt idx="21">
                  <c:v>0.192</c:v>
                </c:pt>
                <c:pt idx="22">
                  <c:v>0.085</c:v>
                </c:pt>
                <c:pt idx="23">
                  <c:v>0.06</c:v>
                </c:pt>
                <c:pt idx="30">
                  <c:v>0.023</c:v>
                </c:pt>
                <c:pt idx="31">
                  <c:v>0.032</c:v>
                </c:pt>
                <c:pt idx="32">
                  <c:v>0.018</c:v>
                </c:pt>
                <c:pt idx="33">
                  <c:v>0.033</c:v>
                </c:pt>
                <c:pt idx="34">
                  <c:v>0.028</c:v>
                </c:pt>
                <c:pt idx="35">
                  <c:v>0.115</c:v>
                </c:pt>
                <c:pt idx="36">
                  <c:v>0.061</c:v>
                </c:pt>
                <c:pt idx="37">
                  <c:v>0.092</c:v>
                </c:pt>
                <c:pt idx="38">
                  <c:v>0.028</c:v>
                </c:pt>
                <c:pt idx="39">
                  <c:v>0.163</c:v>
                </c:pt>
                <c:pt idx="40">
                  <c:v>0.248</c:v>
                </c:pt>
                <c:pt idx="41">
                  <c:v>0.078</c:v>
                </c:pt>
                <c:pt idx="42">
                  <c:v>0.217</c:v>
                </c:pt>
                <c:pt idx="43">
                  <c:v>0.451</c:v>
                </c:pt>
                <c:pt idx="44">
                  <c:v>0.923</c:v>
                </c:pt>
                <c:pt idx="45">
                  <c:v>0.125</c:v>
                </c:pt>
                <c:pt idx="46">
                  <c:v>0.063</c:v>
                </c:pt>
                <c:pt idx="47">
                  <c:v>0.155</c:v>
                </c:pt>
                <c:pt idx="48">
                  <c:v>0.127</c:v>
                </c:pt>
                <c:pt idx="49">
                  <c:v>0.122</c:v>
                </c:pt>
                <c:pt idx="50">
                  <c:v>0.044</c:v>
                </c:pt>
                <c:pt idx="51">
                  <c:v>0.035</c:v>
                </c:pt>
                <c:pt idx="52">
                  <c:v>0.15</c:v>
                </c:pt>
                <c:pt idx="53">
                  <c:v>0.038</c:v>
                </c:pt>
                <c:pt idx="54">
                  <c:v>0.16</c:v>
                </c:pt>
                <c:pt idx="55">
                  <c:v>0.122</c:v>
                </c:pt>
                <c:pt idx="56">
                  <c:v>0.071</c:v>
                </c:pt>
                <c:pt idx="57">
                  <c:v>0.166</c:v>
                </c:pt>
                <c:pt idx="58">
                  <c:v>0.024</c:v>
                </c:pt>
                <c:pt idx="59">
                  <c:v>0.041</c:v>
                </c:pt>
                <c:pt idx="60">
                  <c:v>0.059</c:v>
                </c:pt>
                <c:pt idx="61">
                  <c:v>0.061</c:v>
                </c:pt>
                <c:pt idx="62">
                  <c:v>0.117</c:v>
                </c:pt>
                <c:pt idx="63">
                  <c:v>0.082</c:v>
                </c:pt>
                <c:pt idx="64">
                  <c:v>0.087</c:v>
                </c:pt>
                <c:pt idx="65">
                  <c:v>0.055</c:v>
                </c:pt>
                <c:pt idx="66">
                  <c:v>0.065</c:v>
                </c:pt>
                <c:pt idx="67">
                  <c:v>0.16</c:v>
                </c:pt>
                <c:pt idx="68">
                  <c:v>0.501</c:v>
                </c:pt>
                <c:pt idx="69">
                  <c:v>0.241</c:v>
                </c:pt>
                <c:pt idx="70">
                  <c:v>0.021</c:v>
                </c:pt>
                <c:pt idx="71">
                  <c:v>0.029</c:v>
                </c:pt>
                <c:pt idx="72">
                  <c:v>0.02</c:v>
                </c:pt>
                <c:pt idx="73">
                  <c:v>0.091</c:v>
                </c:pt>
                <c:pt idx="74">
                  <c:v>0.035</c:v>
                </c:pt>
                <c:pt idx="81">
                  <c:v>0.17</c:v>
                </c:pt>
                <c:pt idx="82">
                  <c:v>0.336</c:v>
                </c:pt>
                <c:pt idx="83">
                  <c:v>0.49</c:v>
                </c:pt>
                <c:pt idx="84">
                  <c:v>0.148</c:v>
                </c:pt>
                <c:pt idx="85">
                  <c:v>0.067</c:v>
                </c:pt>
                <c:pt idx="86">
                  <c:v>0.052</c:v>
                </c:pt>
                <c:pt idx="87">
                  <c:v>0.061</c:v>
                </c:pt>
                <c:pt idx="88">
                  <c:v>0.06</c:v>
                </c:pt>
                <c:pt idx="89">
                  <c:v>0.064</c:v>
                </c:pt>
                <c:pt idx="90">
                  <c:v>0.038</c:v>
                </c:pt>
                <c:pt idx="91">
                  <c:v>0.04</c:v>
                </c:pt>
                <c:pt idx="92">
                  <c:v>0.11</c:v>
                </c:pt>
                <c:pt idx="93">
                  <c:v>0.037</c:v>
                </c:pt>
                <c:pt idx="94">
                  <c:v>0.046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77328"/>
        <c:axId val="2135915728"/>
      </c:scatterChart>
      <c:valAx>
        <c:axId val="213517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5728"/>
        <c:crosses val="autoZero"/>
        <c:crossBetween val="midCat"/>
      </c:valAx>
      <c:valAx>
        <c:axId val="2135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 sec Var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7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Sec Avg Var before shot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70318068794032"/>
          <c:y val="0.108429632915604"/>
          <c:w val="0.911178719436386"/>
          <c:h val="0.792616613064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Dataset!$M$1</c:f>
              <c:strCache>
                <c:ptCount val="1"/>
                <c:pt idx="0">
                  <c:v>1 Sec Vol before shot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Dataset!$E$2:$E$96</c:f>
              <c:numCache>
                <c:formatCode>General</c:formatCode>
                <c:ptCount val="95"/>
                <c:pt idx="0">
                  <c:v>4.031128874149274</c:v>
                </c:pt>
                <c:pt idx="1">
                  <c:v>1.457737973711325</c:v>
                </c:pt>
                <c:pt idx="2">
                  <c:v>3.640054944640259</c:v>
                </c:pt>
                <c:pt idx="3">
                  <c:v>0.0</c:v>
                </c:pt>
                <c:pt idx="4">
                  <c:v>0.5</c:v>
                </c:pt>
                <c:pt idx="5">
                  <c:v>2.136000936329383</c:v>
                </c:pt>
                <c:pt idx="6">
                  <c:v>2.462214450449026</c:v>
                </c:pt>
                <c:pt idx="7">
                  <c:v>1.118033988749895</c:v>
                </c:pt>
                <c:pt idx="8">
                  <c:v>3.16227766016838</c:v>
                </c:pt>
                <c:pt idx="9">
                  <c:v>7.158910531638177</c:v>
                </c:pt>
                <c:pt idx="10">
                  <c:v>4.527692569068709</c:v>
                </c:pt>
                <c:pt idx="11">
                  <c:v>1.414213562373095</c:v>
                </c:pt>
                <c:pt idx="12">
                  <c:v>6.264982043070834</c:v>
                </c:pt>
                <c:pt idx="13">
                  <c:v>1.802775637731995</c:v>
                </c:pt>
                <c:pt idx="14">
                  <c:v>4.366062299143244</c:v>
                </c:pt>
                <c:pt idx="15">
                  <c:v>3.535533905932738</c:v>
                </c:pt>
                <c:pt idx="16">
                  <c:v>2.704163456597992</c:v>
                </c:pt>
                <c:pt idx="17">
                  <c:v>9.013878188659973</c:v>
                </c:pt>
                <c:pt idx="18">
                  <c:v>7.504165509901817</c:v>
                </c:pt>
                <c:pt idx="19">
                  <c:v>2.015564437074637</c:v>
                </c:pt>
                <c:pt idx="21">
                  <c:v>3.04138126514911</c:v>
                </c:pt>
                <c:pt idx="22">
                  <c:v>4.031128874149274</c:v>
                </c:pt>
                <c:pt idx="23">
                  <c:v>6.041522986797286</c:v>
                </c:pt>
                <c:pt idx="24">
                  <c:v>1.274754878398196</c:v>
                </c:pt>
                <c:pt idx="25">
                  <c:v>5.488624600025037</c:v>
                </c:pt>
                <c:pt idx="26">
                  <c:v>5.85768725692999</c:v>
                </c:pt>
                <c:pt idx="27">
                  <c:v>6.600189391222043</c:v>
                </c:pt>
                <c:pt idx="30">
                  <c:v>0.790569415042095</c:v>
                </c:pt>
                <c:pt idx="31">
                  <c:v>0.559016994374947</c:v>
                </c:pt>
                <c:pt idx="32">
                  <c:v>0.901387818865997</c:v>
                </c:pt>
                <c:pt idx="33">
                  <c:v>0.353553390593274</c:v>
                </c:pt>
                <c:pt idx="34">
                  <c:v>0.707106781186548</c:v>
                </c:pt>
                <c:pt idx="35">
                  <c:v>6.619101147436863</c:v>
                </c:pt>
                <c:pt idx="36">
                  <c:v>3.913118960624632</c:v>
                </c:pt>
                <c:pt idx="37">
                  <c:v>3.952847075210474</c:v>
                </c:pt>
                <c:pt idx="38">
                  <c:v>2.015564437074637</c:v>
                </c:pt>
                <c:pt idx="39">
                  <c:v>4.930770730829005</c:v>
                </c:pt>
                <c:pt idx="41">
                  <c:v>1.903943276465977</c:v>
                </c:pt>
                <c:pt idx="42">
                  <c:v>5.297405025104273</c:v>
                </c:pt>
                <c:pt idx="43">
                  <c:v>1.346291201783626</c:v>
                </c:pt>
                <c:pt idx="44">
                  <c:v>1.25</c:v>
                </c:pt>
                <c:pt idx="45">
                  <c:v>1.346291201783626</c:v>
                </c:pt>
                <c:pt idx="46">
                  <c:v>1.030776406404415</c:v>
                </c:pt>
                <c:pt idx="48">
                  <c:v>3.50891721190455</c:v>
                </c:pt>
                <c:pt idx="49">
                  <c:v>0.25</c:v>
                </c:pt>
                <c:pt idx="50">
                  <c:v>2.304886114323222</c:v>
                </c:pt>
                <c:pt idx="51">
                  <c:v>0.25</c:v>
                </c:pt>
                <c:pt idx="52">
                  <c:v>4.100304866714182</c:v>
                </c:pt>
                <c:pt idx="53">
                  <c:v>3.25</c:v>
                </c:pt>
                <c:pt idx="54">
                  <c:v>4.315669125408017</c:v>
                </c:pt>
                <c:pt idx="55">
                  <c:v>4.0</c:v>
                </c:pt>
                <c:pt idx="57">
                  <c:v>2.850438562747845</c:v>
                </c:pt>
                <c:pt idx="58">
                  <c:v>3.259601202601324</c:v>
                </c:pt>
                <c:pt idx="59">
                  <c:v>3.758324094593227</c:v>
                </c:pt>
                <c:pt idx="60">
                  <c:v>2.850438562747845</c:v>
                </c:pt>
                <c:pt idx="61">
                  <c:v>1.600781059358212</c:v>
                </c:pt>
                <c:pt idx="62">
                  <c:v>0.5</c:v>
                </c:pt>
                <c:pt idx="64">
                  <c:v>4.596194077712559</c:v>
                </c:pt>
                <c:pt idx="65">
                  <c:v>1.25</c:v>
                </c:pt>
                <c:pt idx="66">
                  <c:v>1.118033988749895</c:v>
                </c:pt>
                <c:pt idx="67">
                  <c:v>2.795084971874737</c:v>
                </c:pt>
                <c:pt idx="68">
                  <c:v>5.482928049865327</c:v>
                </c:pt>
                <c:pt idx="69">
                  <c:v>4.366062299143244</c:v>
                </c:pt>
                <c:pt idx="70">
                  <c:v>0.0</c:v>
                </c:pt>
                <c:pt idx="71">
                  <c:v>1.118033988749895</c:v>
                </c:pt>
                <c:pt idx="72">
                  <c:v>0.0</c:v>
                </c:pt>
                <c:pt idx="73">
                  <c:v>0.5</c:v>
                </c:pt>
                <c:pt idx="74">
                  <c:v>0.901387818865997</c:v>
                </c:pt>
                <c:pt idx="76">
                  <c:v>7.079901129253148</c:v>
                </c:pt>
                <c:pt idx="77">
                  <c:v>3.50891721190455</c:v>
                </c:pt>
                <c:pt idx="78">
                  <c:v>5.50567888638631</c:v>
                </c:pt>
                <c:pt idx="79">
                  <c:v>3.16227766016838</c:v>
                </c:pt>
                <c:pt idx="81">
                  <c:v>0.901387818865997</c:v>
                </c:pt>
                <c:pt idx="82">
                  <c:v>1.820027472320129</c:v>
                </c:pt>
                <c:pt idx="83">
                  <c:v>1.520690632574555</c:v>
                </c:pt>
                <c:pt idx="84">
                  <c:v>1.520690632574555</c:v>
                </c:pt>
                <c:pt idx="85">
                  <c:v>1.5</c:v>
                </c:pt>
                <c:pt idx="86">
                  <c:v>2.23606797749979</c:v>
                </c:pt>
                <c:pt idx="87">
                  <c:v>1.25</c:v>
                </c:pt>
                <c:pt idx="88">
                  <c:v>1.030776406404415</c:v>
                </c:pt>
                <c:pt idx="89">
                  <c:v>3.400367627183861</c:v>
                </c:pt>
                <c:pt idx="90">
                  <c:v>3.400367627183861</c:v>
                </c:pt>
                <c:pt idx="91">
                  <c:v>2.25</c:v>
                </c:pt>
                <c:pt idx="92">
                  <c:v>2.549509756796392</c:v>
                </c:pt>
              </c:numCache>
            </c:numRef>
          </c:xVal>
          <c:yVal>
            <c:numRef>
              <c:f>Dataset!$P$2:$P$96</c:f>
              <c:numCache>
                <c:formatCode>General</c:formatCode>
                <c:ptCount val="95"/>
                <c:pt idx="0">
                  <c:v>0.0846666666666667</c:v>
                </c:pt>
                <c:pt idx="1">
                  <c:v>0.061</c:v>
                </c:pt>
                <c:pt idx="2">
                  <c:v>0.0633333333333333</c:v>
                </c:pt>
                <c:pt idx="3">
                  <c:v>0.0643333333333333</c:v>
                </c:pt>
                <c:pt idx="4">
                  <c:v>0.0713333333333333</c:v>
                </c:pt>
                <c:pt idx="5">
                  <c:v>0.0363333333333333</c:v>
                </c:pt>
                <c:pt idx="6">
                  <c:v>0.0353333333333333</c:v>
                </c:pt>
                <c:pt idx="7">
                  <c:v>0.0603333333333333</c:v>
                </c:pt>
                <c:pt idx="8">
                  <c:v>0.104333333333333</c:v>
                </c:pt>
                <c:pt idx="9">
                  <c:v>0.149</c:v>
                </c:pt>
                <c:pt idx="10">
                  <c:v>0.077</c:v>
                </c:pt>
                <c:pt idx="11">
                  <c:v>0.0853333333333333</c:v>
                </c:pt>
                <c:pt idx="12">
                  <c:v>0.104</c:v>
                </c:pt>
                <c:pt idx="13">
                  <c:v>0.0533333333333333</c:v>
                </c:pt>
                <c:pt idx="14">
                  <c:v>0.235</c:v>
                </c:pt>
                <c:pt idx="15">
                  <c:v>0.0773333333333333</c:v>
                </c:pt>
                <c:pt idx="16">
                  <c:v>0.068</c:v>
                </c:pt>
                <c:pt idx="17">
                  <c:v>0.165333333333333</c:v>
                </c:pt>
                <c:pt idx="18">
                  <c:v>0.057</c:v>
                </c:pt>
                <c:pt idx="19">
                  <c:v>0.194</c:v>
                </c:pt>
                <c:pt idx="20">
                  <c:v>0.124666666666667</c:v>
                </c:pt>
                <c:pt idx="21">
                  <c:v>0.122666666666667</c:v>
                </c:pt>
                <c:pt idx="22">
                  <c:v>0.0766666666666667</c:v>
                </c:pt>
                <c:pt idx="23">
                  <c:v>0.07</c:v>
                </c:pt>
                <c:pt idx="30">
                  <c:v>0.0243333333333333</c:v>
                </c:pt>
                <c:pt idx="31">
                  <c:v>0.0193333333333333</c:v>
                </c:pt>
                <c:pt idx="32">
                  <c:v>0.0376666666666667</c:v>
                </c:pt>
                <c:pt idx="33">
                  <c:v>0.0863333333333333</c:v>
                </c:pt>
                <c:pt idx="34">
                  <c:v>0.0326666666666667</c:v>
                </c:pt>
                <c:pt idx="35">
                  <c:v>0.209333333333333</c:v>
                </c:pt>
                <c:pt idx="36">
                  <c:v>0.0633333333333333</c:v>
                </c:pt>
                <c:pt idx="37">
                  <c:v>0.112666666666667</c:v>
                </c:pt>
                <c:pt idx="38">
                  <c:v>0.071</c:v>
                </c:pt>
                <c:pt idx="39">
                  <c:v>0.100666666666667</c:v>
                </c:pt>
                <c:pt idx="40">
                  <c:v>0.239</c:v>
                </c:pt>
                <c:pt idx="41">
                  <c:v>0.071</c:v>
                </c:pt>
                <c:pt idx="42">
                  <c:v>0.145666666666667</c:v>
                </c:pt>
                <c:pt idx="43">
                  <c:v>0.248666666666667</c:v>
                </c:pt>
                <c:pt idx="44">
                  <c:v>1.03</c:v>
                </c:pt>
                <c:pt idx="45">
                  <c:v>0.133</c:v>
                </c:pt>
                <c:pt idx="46">
                  <c:v>0.0723333333333333</c:v>
                </c:pt>
                <c:pt idx="47">
                  <c:v>0.0966666666666666</c:v>
                </c:pt>
                <c:pt idx="48">
                  <c:v>0.102666666666667</c:v>
                </c:pt>
                <c:pt idx="49">
                  <c:v>0.100333333333333</c:v>
                </c:pt>
                <c:pt idx="50">
                  <c:v>0.104666666666667</c:v>
                </c:pt>
                <c:pt idx="51">
                  <c:v>0.0503333333333333</c:v>
                </c:pt>
                <c:pt idx="52">
                  <c:v>0.160666666666667</c:v>
                </c:pt>
                <c:pt idx="53">
                  <c:v>0.03</c:v>
                </c:pt>
                <c:pt idx="54">
                  <c:v>0.192</c:v>
                </c:pt>
                <c:pt idx="55">
                  <c:v>0.095</c:v>
                </c:pt>
                <c:pt idx="56">
                  <c:v>0.0553333333333333</c:v>
                </c:pt>
                <c:pt idx="57">
                  <c:v>0.084</c:v>
                </c:pt>
                <c:pt idx="58">
                  <c:v>0.0486666666666667</c:v>
                </c:pt>
                <c:pt idx="59">
                  <c:v>0.0346666666666667</c:v>
                </c:pt>
                <c:pt idx="60">
                  <c:v>0.0516666666666667</c:v>
                </c:pt>
                <c:pt idx="61">
                  <c:v>0.122333333333333</c:v>
                </c:pt>
                <c:pt idx="62">
                  <c:v>0.186666666666667</c:v>
                </c:pt>
                <c:pt idx="63">
                  <c:v>0.156</c:v>
                </c:pt>
                <c:pt idx="64">
                  <c:v>0.205333333333333</c:v>
                </c:pt>
                <c:pt idx="65">
                  <c:v>0.0416666666666667</c:v>
                </c:pt>
                <c:pt idx="66">
                  <c:v>0.0436666666666667</c:v>
                </c:pt>
                <c:pt idx="67">
                  <c:v>0.124</c:v>
                </c:pt>
                <c:pt idx="68">
                  <c:v>0.352666666666667</c:v>
                </c:pt>
                <c:pt idx="69">
                  <c:v>0.149333333333333</c:v>
                </c:pt>
                <c:pt idx="70">
                  <c:v>0.0193333333333333</c:v>
                </c:pt>
                <c:pt idx="71">
                  <c:v>0.02</c:v>
                </c:pt>
                <c:pt idx="72">
                  <c:v>0.0173333333333333</c:v>
                </c:pt>
                <c:pt idx="73">
                  <c:v>0.203666666666667</c:v>
                </c:pt>
                <c:pt idx="74">
                  <c:v>0.0456666666666667</c:v>
                </c:pt>
                <c:pt idx="81">
                  <c:v>0.084</c:v>
                </c:pt>
                <c:pt idx="82">
                  <c:v>0.211</c:v>
                </c:pt>
                <c:pt idx="83">
                  <c:v>0.277333333333333</c:v>
                </c:pt>
                <c:pt idx="84">
                  <c:v>0.0926666666666666</c:v>
                </c:pt>
                <c:pt idx="85">
                  <c:v>0.049</c:v>
                </c:pt>
                <c:pt idx="86">
                  <c:v>0.043</c:v>
                </c:pt>
                <c:pt idx="87">
                  <c:v>0.052</c:v>
                </c:pt>
                <c:pt idx="88">
                  <c:v>0.0693333333333333</c:v>
                </c:pt>
                <c:pt idx="89">
                  <c:v>0.056</c:v>
                </c:pt>
                <c:pt idx="90">
                  <c:v>0.0393333333333333</c:v>
                </c:pt>
                <c:pt idx="91">
                  <c:v>0.0753333333333333</c:v>
                </c:pt>
                <c:pt idx="92">
                  <c:v>0.0666666666666667</c:v>
                </c:pt>
                <c:pt idx="93">
                  <c:v>0.160333333333333</c:v>
                </c:pt>
                <c:pt idx="94">
                  <c:v>0.089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14112"/>
        <c:axId val="2135174000"/>
      </c:scatterChart>
      <c:valAx>
        <c:axId val="21352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74000"/>
        <c:crosses val="autoZero"/>
        <c:crossBetween val="midCat"/>
      </c:valAx>
      <c:valAx>
        <c:axId val="21351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 sec Var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1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Y Accel during shot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Dataset!$M$1</c:f>
              <c:strCache>
                <c:ptCount val="1"/>
                <c:pt idx="0">
                  <c:v>1 Sec Vol before shot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Dataset!$E$2:$E$96</c:f>
              <c:numCache>
                <c:formatCode>General</c:formatCode>
                <c:ptCount val="95"/>
                <c:pt idx="0">
                  <c:v>4.031128874149274</c:v>
                </c:pt>
                <c:pt idx="1">
                  <c:v>1.457737973711325</c:v>
                </c:pt>
                <c:pt idx="2">
                  <c:v>3.640054944640259</c:v>
                </c:pt>
                <c:pt idx="3">
                  <c:v>0.0</c:v>
                </c:pt>
                <c:pt idx="4">
                  <c:v>0.5</c:v>
                </c:pt>
                <c:pt idx="5">
                  <c:v>2.136000936329383</c:v>
                </c:pt>
                <c:pt idx="6">
                  <c:v>2.462214450449026</c:v>
                </c:pt>
                <c:pt idx="7">
                  <c:v>1.118033988749895</c:v>
                </c:pt>
                <c:pt idx="8">
                  <c:v>3.16227766016838</c:v>
                </c:pt>
                <c:pt idx="9">
                  <c:v>7.158910531638177</c:v>
                </c:pt>
                <c:pt idx="10">
                  <c:v>4.527692569068709</c:v>
                </c:pt>
                <c:pt idx="11">
                  <c:v>1.414213562373095</c:v>
                </c:pt>
                <c:pt idx="12">
                  <c:v>6.264982043070834</c:v>
                </c:pt>
                <c:pt idx="13">
                  <c:v>1.802775637731995</c:v>
                </c:pt>
                <c:pt idx="14">
                  <c:v>4.366062299143244</c:v>
                </c:pt>
                <c:pt idx="15">
                  <c:v>3.535533905932738</c:v>
                </c:pt>
                <c:pt idx="16">
                  <c:v>2.704163456597992</c:v>
                </c:pt>
                <c:pt idx="17">
                  <c:v>9.013878188659973</c:v>
                </c:pt>
                <c:pt idx="18">
                  <c:v>7.504165509901817</c:v>
                </c:pt>
                <c:pt idx="19">
                  <c:v>2.015564437074637</c:v>
                </c:pt>
                <c:pt idx="21">
                  <c:v>3.04138126514911</c:v>
                </c:pt>
                <c:pt idx="22">
                  <c:v>4.031128874149274</c:v>
                </c:pt>
                <c:pt idx="23">
                  <c:v>6.041522986797286</c:v>
                </c:pt>
                <c:pt idx="24">
                  <c:v>1.274754878398196</c:v>
                </c:pt>
                <c:pt idx="25">
                  <c:v>5.488624600025037</c:v>
                </c:pt>
                <c:pt idx="26">
                  <c:v>5.85768725692999</c:v>
                </c:pt>
                <c:pt idx="27">
                  <c:v>6.600189391222043</c:v>
                </c:pt>
                <c:pt idx="30">
                  <c:v>0.790569415042095</c:v>
                </c:pt>
                <c:pt idx="31">
                  <c:v>0.559016994374947</c:v>
                </c:pt>
                <c:pt idx="32">
                  <c:v>0.901387818865997</c:v>
                </c:pt>
                <c:pt idx="33">
                  <c:v>0.353553390593274</c:v>
                </c:pt>
                <c:pt idx="34">
                  <c:v>0.707106781186548</c:v>
                </c:pt>
                <c:pt idx="35">
                  <c:v>6.619101147436863</c:v>
                </c:pt>
                <c:pt idx="36">
                  <c:v>3.913118960624632</c:v>
                </c:pt>
                <c:pt idx="37">
                  <c:v>3.952847075210474</c:v>
                </c:pt>
                <c:pt idx="38">
                  <c:v>2.015564437074637</c:v>
                </c:pt>
                <c:pt idx="39">
                  <c:v>4.930770730829005</c:v>
                </c:pt>
                <c:pt idx="41">
                  <c:v>1.903943276465977</c:v>
                </c:pt>
                <c:pt idx="42">
                  <c:v>5.297405025104273</c:v>
                </c:pt>
                <c:pt idx="43">
                  <c:v>1.346291201783626</c:v>
                </c:pt>
                <c:pt idx="44">
                  <c:v>1.25</c:v>
                </c:pt>
                <c:pt idx="45">
                  <c:v>1.346291201783626</c:v>
                </c:pt>
                <c:pt idx="46">
                  <c:v>1.030776406404415</c:v>
                </c:pt>
                <c:pt idx="48">
                  <c:v>3.50891721190455</c:v>
                </c:pt>
                <c:pt idx="49">
                  <c:v>0.25</c:v>
                </c:pt>
                <c:pt idx="50">
                  <c:v>2.304886114323222</c:v>
                </c:pt>
                <c:pt idx="51">
                  <c:v>0.25</c:v>
                </c:pt>
                <c:pt idx="52">
                  <c:v>4.100304866714182</c:v>
                </c:pt>
                <c:pt idx="53">
                  <c:v>3.25</c:v>
                </c:pt>
                <c:pt idx="54">
                  <c:v>4.315669125408017</c:v>
                </c:pt>
                <c:pt idx="55">
                  <c:v>4.0</c:v>
                </c:pt>
                <c:pt idx="57">
                  <c:v>2.850438562747845</c:v>
                </c:pt>
                <c:pt idx="58">
                  <c:v>3.259601202601324</c:v>
                </c:pt>
                <c:pt idx="59">
                  <c:v>3.758324094593227</c:v>
                </c:pt>
                <c:pt idx="60">
                  <c:v>2.850438562747845</c:v>
                </c:pt>
                <c:pt idx="61">
                  <c:v>1.600781059358212</c:v>
                </c:pt>
                <c:pt idx="62">
                  <c:v>0.5</c:v>
                </c:pt>
                <c:pt idx="64">
                  <c:v>4.596194077712559</c:v>
                </c:pt>
                <c:pt idx="65">
                  <c:v>1.25</c:v>
                </c:pt>
                <c:pt idx="66">
                  <c:v>1.118033988749895</c:v>
                </c:pt>
                <c:pt idx="67">
                  <c:v>2.795084971874737</c:v>
                </c:pt>
                <c:pt idx="68">
                  <c:v>5.482928049865327</c:v>
                </c:pt>
                <c:pt idx="69">
                  <c:v>4.366062299143244</c:v>
                </c:pt>
                <c:pt idx="70">
                  <c:v>0.0</c:v>
                </c:pt>
                <c:pt idx="71">
                  <c:v>1.118033988749895</c:v>
                </c:pt>
                <c:pt idx="72">
                  <c:v>0.0</c:v>
                </c:pt>
                <c:pt idx="73">
                  <c:v>0.5</c:v>
                </c:pt>
                <c:pt idx="74">
                  <c:v>0.901387818865997</c:v>
                </c:pt>
                <c:pt idx="76">
                  <c:v>7.079901129253148</c:v>
                </c:pt>
                <c:pt idx="77">
                  <c:v>3.50891721190455</c:v>
                </c:pt>
                <c:pt idx="78">
                  <c:v>5.50567888638631</c:v>
                </c:pt>
                <c:pt idx="79">
                  <c:v>3.16227766016838</c:v>
                </c:pt>
                <c:pt idx="81">
                  <c:v>0.901387818865997</c:v>
                </c:pt>
                <c:pt idx="82">
                  <c:v>1.820027472320129</c:v>
                </c:pt>
                <c:pt idx="83">
                  <c:v>1.520690632574555</c:v>
                </c:pt>
                <c:pt idx="84">
                  <c:v>1.520690632574555</c:v>
                </c:pt>
                <c:pt idx="85">
                  <c:v>1.5</c:v>
                </c:pt>
                <c:pt idx="86">
                  <c:v>2.23606797749979</c:v>
                </c:pt>
                <c:pt idx="87">
                  <c:v>1.25</c:v>
                </c:pt>
                <c:pt idx="88">
                  <c:v>1.030776406404415</c:v>
                </c:pt>
                <c:pt idx="89">
                  <c:v>3.400367627183861</c:v>
                </c:pt>
                <c:pt idx="90">
                  <c:v>3.400367627183861</c:v>
                </c:pt>
                <c:pt idx="91">
                  <c:v>2.25</c:v>
                </c:pt>
                <c:pt idx="92">
                  <c:v>2.549509756796392</c:v>
                </c:pt>
              </c:numCache>
            </c:numRef>
          </c:xVal>
          <c:yVal>
            <c:numRef>
              <c:f>Dataset!$I$2:$I$96</c:f>
              <c:numCache>
                <c:formatCode>General</c:formatCode>
                <c:ptCount val="95"/>
                <c:pt idx="0">
                  <c:v>2.284</c:v>
                </c:pt>
                <c:pt idx="1">
                  <c:v>21.088</c:v>
                </c:pt>
                <c:pt idx="2">
                  <c:v>4.118</c:v>
                </c:pt>
                <c:pt idx="3">
                  <c:v>17.942</c:v>
                </c:pt>
                <c:pt idx="4">
                  <c:v>5.909</c:v>
                </c:pt>
                <c:pt idx="5">
                  <c:v>5.631</c:v>
                </c:pt>
                <c:pt idx="6">
                  <c:v>36.392</c:v>
                </c:pt>
                <c:pt idx="7">
                  <c:v>33.169</c:v>
                </c:pt>
                <c:pt idx="8">
                  <c:v>23.789</c:v>
                </c:pt>
                <c:pt idx="9">
                  <c:v>2.926</c:v>
                </c:pt>
                <c:pt idx="10">
                  <c:v>20.772</c:v>
                </c:pt>
                <c:pt idx="11">
                  <c:v>25.201</c:v>
                </c:pt>
                <c:pt idx="12">
                  <c:v>42.2</c:v>
                </c:pt>
                <c:pt idx="13">
                  <c:v>40.266</c:v>
                </c:pt>
                <c:pt idx="14">
                  <c:v>19.929</c:v>
                </c:pt>
                <c:pt idx="15">
                  <c:v>13.633</c:v>
                </c:pt>
                <c:pt idx="16">
                  <c:v>5.679</c:v>
                </c:pt>
                <c:pt idx="17">
                  <c:v>22.707</c:v>
                </c:pt>
                <c:pt idx="18">
                  <c:v>24.804</c:v>
                </c:pt>
                <c:pt idx="19">
                  <c:v>37.359</c:v>
                </c:pt>
                <c:pt idx="20">
                  <c:v>9.213</c:v>
                </c:pt>
                <c:pt idx="21">
                  <c:v>4.372</c:v>
                </c:pt>
                <c:pt idx="22">
                  <c:v>6.934</c:v>
                </c:pt>
                <c:pt idx="23">
                  <c:v>21.49</c:v>
                </c:pt>
                <c:pt idx="30">
                  <c:v>33.447</c:v>
                </c:pt>
                <c:pt idx="31">
                  <c:v>30.708</c:v>
                </c:pt>
                <c:pt idx="32">
                  <c:v>45.495</c:v>
                </c:pt>
                <c:pt idx="33">
                  <c:v>46.922</c:v>
                </c:pt>
                <c:pt idx="34">
                  <c:v>11.593</c:v>
                </c:pt>
                <c:pt idx="35">
                  <c:v>15.151</c:v>
                </c:pt>
                <c:pt idx="36">
                  <c:v>34.51</c:v>
                </c:pt>
                <c:pt idx="37">
                  <c:v>26.212</c:v>
                </c:pt>
                <c:pt idx="38">
                  <c:v>30.44</c:v>
                </c:pt>
                <c:pt idx="39">
                  <c:v>23.257</c:v>
                </c:pt>
                <c:pt idx="40">
                  <c:v>4.377</c:v>
                </c:pt>
                <c:pt idx="41">
                  <c:v>8.729</c:v>
                </c:pt>
                <c:pt idx="42">
                  <c:v>7.116</c:v>
                </c:pt>
                <c:pt idx="43">
                  <c:v>42.971</c:v>
                </c:pt>
                <c:pt idx="44">
                  <c:v>26.427</c:v>
                </c:pt>
                <c:pt idx="45">
                  <c:v>16.812</c:v>
                </c:pt>
                <c:pt idx="46">
                  <c:v>14.423</c:v>
                </c:pt>
                <c:pt idx="47">
                  <c:v>7.660999999999999</c:v>
                </c:pt>
                <c:pt idx="48">
                  <c:v>30.56</c:v>
                </c:pt>
                <c:pt idx="49">
                  <c:v>7.556</c:v>
                </c:pt>
                <c:pt idx="50">
                  <c:v>20.087</c:v>
                </c:pt>
                <c:pt idx="51">
                  <c:v>9.208</c:v>
                </c:pt>
                <c:pt idx="52">
                  <c:v>35.65</c:v>
                </c:pt>
                <c:pt idx="53">
                  <c:v>10.084</c:v>
                </c:pt>
                <c:pt idx="54">
                  <c:v>13.906</c:v>
                </c:pt>
                <c:pt idx="55">
                  <c:v>39.772</c:v>
                </c:pt>
                <c:pt idx="56">
                  <c:v>17.976</c:v>
                </c:pt>
                <c:pt idx="57">
                  <c:v>5.047</c:v>
                </c:pt>
                <c:pt idx="58">
                  <c:v>8.523</c:v>
                </c:pt>
                <c:pt idx="59">
                  <c:v>21.193</c:v>
                </c:pt>
                <c:pt idx="60">
                  <c:v>6.091</c:v>
                </c:pt>
                <c:pt idx="61">
                  <c:v>52.62</c:v>
                </c:pt>
                <c:pt idx="62">
                  <c:v>5.186</c:v>
                </c:pt>
                <c:pt idx="63">
                  <c:v>5.488</c:v>
                </c:pt>
                <c:pt idx="64">
                  <c:v>9.036</c:v>
                </c:pt>
                <c:pt idx="65">
                  <c:v>5.895</c:v>
                </c:pt>
                <c:pt idx="66">
                  <c:v>44.489</c:v>
                </c:pt>
                <c:pt idx="67">
                  <c:v>38.168</c:v>
                </c:pt>
                <c:pt idx="68">
                  <c:v>33.346</c:v>
                </c:pt>
                <c:pt idx="69">
                  <c:v>14.432</c:v>
                </c:pt>
                <c:pt idx="70">
                  <c:v>15.519</c:v>
                </c:pt>
                <c:pt idx="71">
                  <c:v>14.71</c:v>
                </c:pt>
                <c:pt idx="72">
                  <c:v>-0.493</c:v>
                </c:pt>
                <c:pt idx="73">
                  <c:v>25.517</c:v>
                </c:pt>
                <c:pt idx="74">
                  <c:v>30.038</c:v>
                </c:pt>
                <c:pt idx="81">
                  <c:v>38.633</c:v>
                </c:pt>
                <c:pt idx="82">
                  <c:v>26.877</c:v>
                </c:pt>
                <c:pt idx="83">
                  <c:v>2.112</c:v>
                </c:pt>
                <c:pt idx="84">
                  <c:v>19.877</c:v>
                </c:pt>
                <c:pt idx="85">
                  <c:v>9.486</c:v>
                </c:pt>
                <c:pt idx="86">
                  <c:v>4.209</c:v>
                </c:pt>
                <c:pt idx="87">
                  <c:v>6.311</c:v>
                </c:pt>
                <c:pt idx="88">
                  <c:v>21.39</c:v>
                </c:pt>
                <c:pt idx="89">
                  <c:v>4.377</c:v>
                </c:pt>
                <c:pt idx="90">
                  <c:v>14.097</c:v>
                </c:pt>
                <c:pt idx="91">
                  <c:v>16.668</c:v>
                </c:pt>
                <c:pt idx="92">
                  <c:v>3.021</c:v>
                </c:pt>
                <c:pt idx="93">
                  <c:v>-0.038</c:v>
                </c:pt>
                <c:pt idx="94">
                  <c:v>2.413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337248"/>
        <c:axId val="-2130331408"/>
      </c:scatterChart>
      <c:valAx>
        <c:axId val="-21303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331408"/>
        <c:crosses val="autoZero"/>
        <c:crossBetween val="midCat"/>
      </c:valAx>
      <c:valAx>
        <c:axId val="-2130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Y Accel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33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Sec Var before shot x - Rob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Dataset!$M$1</c:f>
              <c:strCache>
                <c:ptCount val="1"/>
                <c:pt idx="0">
                  <c:v>1 Sec Vol before shot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(Dataset!$E$2:$E$25,Dataset!$E$37:$E$41)</c:f>
              <c:numCache>
                <c:formatCode>General</c:formatCode>
                <c:ptCount val="29"/>
                <c:pt idx="0">
                  <c:v>4.031128874149274</c:v>
                </c:pt>
                <c:pt idx="1">
                  <c:v>1.457737973711325</c:v>
                </c:pt>
                <c:pt idx="2">
                  <c:v>3.640054944640259</c:v>
                </c:pt>
                <c:pt idx="3">
                  <c:v>0.0</c:v>
                </c:pt>
                <c:pt idx="4">
                  <c:v>0.5</c:v>
                </c:pt>
                <c:pt idx="5">
                  <c:v>2.136000936329383</c:v>
                </c:pt>
                <c:pt idx="6">
                  <c:v>2.462214450449026</c:v>
                </c:pt>
                <c:pt idx="7">
                  <c:v>1.118033988749895</c:v>
                </c:pt>
                <c:pt idx="8">
                  <c:v>3.16227766016838</c:v>
                </c:pt>
                <c:pt idx="9">
                  <c:v>7.158910531638177</c:v>
                </c:pt>
                <c:pt idx="10">
                  <c:v>4.527692569068709</c:v>
                </c:pt>
                <c:pt idx="11">
                  <c:v>1.414213562373095</c:v>
                </c:pt>
                <c:pt idx="12">
                  <c:v>6.264982043070834</c:v>
                </c:pt>
                <c:pt idx="13">
                  <c:v>1.802775637731995</c:v>
                </c:pt>
                <c:pt idx="14">
                  <c:v>4.366062299143244</c:v>
                </c:pt>
                <c:pt idx="15">
                  <c:v>3.535533905932738</c:v>
                </c:pt>
                <c:pt idx="16">
                  <c:v>2.704163456597992</c:v>
                </c:pt>
                <c:pt idx="17">
                  <c:v>9.013878188659973</c:v>
                </c:pt>
                <c:pt idx="18">
                  <c:v>7.504165509901817</c:v>
                </c:pt>
                <c:pt idx="19">
                  <c:v>2.015564437074637</c:v>
                </c:pt>
                <c:pt idx="21">
                  <c:v>3.04138126514911</c:v>
                </c:pt>
                <c:pt idx="22">
                  <c:v>4.031128874149274</c:v>
                </c:pt>
                <c:pt idx="23">
                  <c:v>6.041522986797286</c:v>
                </c:pt>
                <c:pt idx="24">
                  <c:v>6.619101147436863</c:v>
                </c:pt>
                <c:pt idx="25">
                  <c:v>3.913118960624632</c:v>
                </c:pt>
                <c:pt idx="26">
                  <c:v>3.952847075210474</c:v>
                </c:pt>
                <c:pt idx="27">
                  <c:v>2.015564437074637</c:v>
                </c:pt>
                <c:pt idx="28">
                  <c:v>4.930770730829005</c:v>
                </c:pt>
              </c:numCache>
            </c:numRef>
          </c:xVal>
          <c:yVal>
            <c:numRef>
              <c:f>(Dataset!$M$2:$M$25,Dataset!$M$37:$M$41)</c:f>
              <c:numCache>
                <c:formatCode>General</c:formatCode>
                <c:ptCount val="29"/>
                <c:pt idx="0">
                  <c:v>0.023</c:v>
                </c:pt>
                <c:pt idx="1">
                  <c:v>0.009</c:v>
                </c:pt>
                <c:pt idx="2">
                  <c:v>0.018</c:v>
                </c:pt>
                <c:pt idx="3">
                  <c:v>0.02</c:v>
                </c:pt>
                <c:pt idx="4">
                  <c:v>0.034</c:v>
                </c:pt>
                <c:pt idx="5">
                  <c:v>0.02</c:v>
                </c:pt>
                <c:pt idx="6">
                  <c:v>0.006</c:v>
                </c:pt>
                <c:pt idx="7">
                  <c:v>0.014</c:v>
                </c:pt>
                <c:pt idx="8">
                  <c:v>0.048</c:v>
                </c:pt>
                <c:pt idx="9">
                  <c:v>0.018</c:v>
                </c:pt>
                <c:pt idx="10">
                  <c:v>0.064</c:v>
                </c:pt>
                <c:pt idx="11">
                  <c:v>0.015</c:v>
                </c:pt>
                <c:pt idx="12">
                  <c:v>0.046</c:v>
                </c:pt>
                <c:pt idx="13">
                  <c:v>0.023</c:v>
                </c:pt>
                <c:pt idx="14">
                  <c:v>0.062</c:v>
                </c:pt>
                <c:pt idx="15">
                  <c:v>0.088</c:v>
                </c:pt>
                <c:pt idx="16">
                  <c:v>0.038</c:v>
                </c:pt>
                <c:pt idx="17">
                  <c:v>0.082</c:v>
                </c:pt>
                <c:pt idx="18">
                  <c:v>0.018</c:v>
                </c:pt>
                <c:pt idx="19">
                  <c:v>0.022</c:v>
                </c:pt>
                <c:pt idx="20">
                  <c:v>0.042</c:v>
                </c:pt>
                <c:pt idx="21">
                  <c:v>0.037</c:v>
                </c:pt>
                <c:pt idx="22">
                  <c:v>0.023</c:v>
                </c:pt>
                <c:pt idx="23">
                  <c:v>0.051</c:v>
                </c:pt>
                <c:pt idx="24">
                  <c:v>0.151</c:v>
                </c:pt>
                <c:pt idx="25">
                  <c:v>0.02</c:v>
                </c:pt>
                <c:pt idx="26">
                  <c:v>0.042</c:v>
                </c:pt>
                <c:pt idx="27">
                  <c:v>0.084</c:v>
                </c:pt>
                <c:pt idx="28">
                  <c:v>0.088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295072"/>
        <c:axId val="-2130289232"/>
      </c:scatterChart>
      <c:valAx>
        <c:axId val="-21302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89232"/>
        <c:crosses val="autoZero"/>
        <c:crossBetween val="midCat"/>
      </c:valAx>
      <c:valAx>
        <c:axId val="-21302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 sec Var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Sec Var before shot y Rob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Dataset!$M$1</c:f>
              <c:strCache>
                <c:ptCount val="1"/>
                <c:pt idx="0">
                  <c:v>1 Sec Vol before shot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(Dataset!$E$2:$E$25,Dataset!$E$37:$E$41)</c:f>
              <c:numCache>
                <c:formatCode>General</c:formatCode>
                <c:ptCount val="29"/>
                <c:pt idx="0">
                  <c:v>4.031128874149274</c:v>
                </c:pt>
                <c:pt idx="1">
                  <c:v>1.457737973711325</c:v>
                </c:pt>
                <c:pt idx="2">
                  <c:v>3.640054944640259</c:v>
                </c:pt>
                <c:pt idx="3">
                  <c:v>0.0</c:v>
                </c:pt>
                <c:pt idx="4">
                  <c:v>0.5</c:v>
                </c:pt>
                <c:pt idx="5">
                  <c:v>2.136000936329383</c:v>
                </c:pt>
                <c:pt idx="6">
                  <c:v>2.462214450449026</c:v>
                </c:pt>
                <c:pt idx="7">
                  <c:v>1.118033988749895</c:v>
                </c:pt>
                <c:pt idx="8">
                  <c:v>3.16227766016838</c:v>
                </c:pt>
                <c:pt idx="9">
                  <c:v>7.158910531638177</c:v>
                </c:pt>
                <c:pt idx="10">
                  <c:v>4.527692569068709</c:v>
                </c:pt>
                <c:pt idx="11">
                  <c:v>1.414213562373095</c:v>
                </c:pt>
                <c:pt idx="12">
                  <c:v>6.264982043070834</c:v>
                </c:pt>
                <c:pt idx="13">
                  <c:v>1.802775637731995</c:v>
                </c:pt>
                <c:pt idx="14">
                  <c:v>4.366062299143244</c:v>
                </c:pt>
                <c:pt idx="15">
                  <c:v>3.535533905932738</c:v>
                </c:pt>
                <c:pt idx="16">
                  <c:v>2.704163456597992</c:v>
                </c:pt>
                <c:pt idx="17">
                  <c:v>9.013878188659973</c:v>
                </c:pt>
                <c:pt idx="18">
                  <c:v>7.504165509901817</c:v>
                </c:pt>
                <c:pt idx="19">
                  <c:v>2.015564437074637</c:v>
                </c:pt>
                <c:pt idx="21">
                  <c:v>3.04138126514911</c:v>
                </c:pt>
                <c:pt idx="22">
                  <c:v>4.031128874149274</c:v>
                </c:pt>
                <c:pt idx="23">
                  <c:v>6.041522986797286</c:v>
                </c:pt>
                <c:pt idx="24">
                  <c:v>6.619101147436863</c:v>
                </c:pt>
                <c:pt idx="25">
                  <c:v>3.913118960624632</c:v>
                </c:pt>
                <c:pt idx="26">
                  <c:v>3.952847075210474</c:v>
                </c:pt>
                <c:pt idx="27">
                  <c:v>2.015564437074637</c:v>
                </c:pt>
                <c:pt idx="28">
                  <c:v>4.930770730829005</c:v>
                </c:pt>
              </c:numCache>
            </c:numRef>
          </c:xVal>
          <c:yVal>
            <c:numRef>
              <c:f>(Dataset!$N$2:$N$25,Dataset!$N$37:$N$41)</c:f>
              <c:numCache>
                <c:formatCode>General</c:formatCode>
                <c:ptCount val="29"/>
                <c:pt idx="0">
                  <c:v>0.087</c:v>
                </c:pt>
                <c:pt idx="1">
                  <c:v>0.102</c:v>
                </c:pt>
                <c:pt idx="2">
                  <c:v>0.106</c:v>
                </c:pt>
                <c:pt idx="3">
                  <c:v>0.121</c:v>
                </c:pt>
                <c:pt idx="4">
                  <c:v>0.079</c:v>
                </c:pt>
                <c:pt idx="5">
                  <c:v>0.063</c:v>
                </c:pt>
                <c:pt idx="6">
                  <c:v>0.019</c:v>
                </c:pt>
                <c:pt idx="7">
                  <c:v>0.112</c:v>
                </c:pt>
                <c:pt idx="8">
                  <c:v>0.118</c:v>
                </c:pt>
                <c:pt idx="9">
                  <c:v>0.08</c:v>
                </c:pt>
                <c:pt idx="10">
                  <c:v>0.081</c:v>
                </c:pt>
                <c:pt idx="11">
                  <c:v>0.153</c:v>
                </c:pt>
                <c:pt idx="12">
                  <c:v>0.137</c:v>
                </c:pt>
                <c:pt idx="13">
                  <c:v>0.069</c:v>
                </c:pt>
                <c:pt idx="14">
                  <c:v>0.341</c:v>
                </c:pt>
                <c:pt idx="15">
                  <c:v>0.048</c:v>
                </c:pt>
                <c:pt idx="16">
                  <c:v>0.11</c:v>
                </c:pt>
                <c:pt idx="17">
                  <c:v>0.215</c:v>
                </c:pt>
                <c:pt idx="18">
                  <c:v>0.05</c:v>
                </c:pt>
                <c:pt idx="19">
                  <c:v>0.083</c:v>
                </c:pt>
                <c:pt idx="20">
                  <c:v>0.083</c:v>
                </c:pt>
                <c:pt idx="21">
                  <c:v>0.192</c:v>
                </c:pt>
                <c:pt idx="22">
                  <c:v>0.085</c:v>
                </c:pt>
                <c:pt idx="23">
                  <c:v>0.06</c:v>
                </c:pt>
                <c:pt idx="24">
                  <c:v>0.115</c:v>
                </c:pt>
                <c:pt idx="25">
                  <c:v>0.061</c:v>
                </c:pt>
                <c:pt idx="26">
                  <c:v>0.092</c:v>
                </c:pt>
                <c:pt idx="27">
                  <c:v>0.028</c:v>
                </c:pt>
                <c:pt idx="28">
                  <c:v>0.163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254016"/>
        <c:axId val="-2130248176"/>
      </c:scatterChart>
      <c:valAx>
        <c:axId val="-21302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48176"/>
        <c:crosses val="autoZero"/>
        <c:crossBetween val="midCat"/>
      </c:valAx>
      <c:valAx>
        <c:axId val="-21302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 sec Var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25</xdr:row>
      <xdr:rowOff>63500</xdr:rowOff>
    </xdr:from>
    <xdr:to>
      <xdr:col>18</xdr:col>
      <xdr:colOff>177800</xdr:colOff>
      <xdr:row>43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139700</xdr:colOff>
      <xdr:row>25</xdr:row>
      <xdr:rowOff>0</xdr:rowOff>
    </xdr:from>
    <xdr:to>
      <xdr:col>10</xdr:col>
      <xdr:colOff>19050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673100</xdr:colOff>
      <xdr:row>23</xdr:row>
      <xdr:rowOff>177800</xdr:rowOff>
    </xdr:from>
    <xdr:to>
      <xdr:col>27</xdr:col>
      <xdr:colOff>603250</xdr:colOff>
      <xdr:row>41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3</xdr:row>
      <xdr:rowOff>152400</xdr:rowOff>
    </xdr:from>
    <xdr:to>
      <xdr:col>13</xdr:col>
      <xdr:colOff>635000</xdr:colOff>
      <xdr:row>26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13</xdr:col>
      <xdr:colOff>571500</xdr:colOff>
      <xdr:row>54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800100</xdr:colOff>
      <xdr:row>61</xdr:row>
      <xdr:rowOff>177800</xdr:rowOff>
    </xdr:from>
    <xdr:to>
      <xdr:col>13</xdr:col>
      <xdr:colOff>546100</xdr:colOff>
      <xdr:row>84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762000</xdr:colOff>
      <xdr:row>93</xdr:row>
      <xdr:rowOff>114300</xdr:rowOff>
    </xdr:from>
    <xdr:to>
      <xdr:col>13</xdr:col>
      <xdr:colOff>508000</xdr:colOff>
      <xdr:row>116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26</xdr:col>
      <xdr:colOff>571500</xdr:colOff>
      <xdr:row>27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26</xdr:col>
      <xdr:colOff>571500</xdr:colOff>
      <xdr:row>55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opLeftCell="A18" workbookViewId="0">
      <pane xSplit="3080" topLeftCell="G1" activePane="topRight"/>
      <selection pane="topRight" activeCell="S39" sqref="S39"/>
    </sheetView>
  </sheetViews>
  <sheetFormatPr baseColWidth="10" defaultRowHeight="16" x14ac:dyDescent="0.2"/>
  <cols>
    <col min="3" max="3" width="18.5" bestFit="1" customWidth="1"/>
    <col min="5" max="5" width="18.5" bestFit="1" customWidth="1"/>
    <col min="6" max="6" width="18.5" style="3" customWidth="1"/>
    <col min="13" max="15" width="19.6640625" bestFit="1" customWidth="1"/>
    <col min="16" max="16" width="19.6640625" customWidth="1"/>
    <col min="17" max="17" width="14.33203125" bestFit="1" customWidth="1"/>
    <col min="18" max="19" width="14.1640625" bestFit="1" customWidth="1"/>
  </cols>
  <sheetData>
    <row r="1" spans="1:19" x14ac:dyDescent="0.2">
      <c r="A1" t="s">
        <v>0</v>
      </c>
      <c r="B1" t="s">
        <v>1</v>
      </c>
      <c r="C1" t="s">
        <v>13</v>
      </c>
      <c r="D1" t="s">
        <v>14</v>
      </c>
      <c r="E1" t="s">
        <v>2</v>
      </c>
      <c r="F1" s="3" t="s">
        <v>126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118</v>
      </c>
      <c r="N1" t="s">
        <v>119</v>
      </c>
      <c r="O1" t="s">
        <v>120</v>
      </c>
      <c r="P1" t="s">
        <v>130</v>
      </c>
      <c r="Q1" t="s">
        <v>127</v>
      </c>
      <c r="R1" t="s">
        <v>128</v>
      </c>
      <c r="S1" t="s">
        <v>129</v>
      </c>
    </row>
    <row r="2" spans="1:19" x14ac:dyDescent="0.2">
      <c r="A2" t="s">
        <v>3</v>
      </c>
      <c r="B2" t="s">
        <v>12</v>
      </c>
      <c r="C2">
        <v>0.5</v>
      </c>
      <c r="D2">
        <v>-4</v>
      </c>
      <c r="E2">
        <f>SQRT(C2*C2+D2*D2)</f>
        <v>4.0311288741492746</v>
      </c>
      <c r="G2">
        <v>7.7960000000000003</v>
      </c>
      <c r="H2">
        <v>-26.867999999999999</v>
      </c>
      <c r="I2">
        <v>2.2839999999999998</v>
      </c>
      <c r="J2">
        <v>-30.617000000000001</v>
      </c>
      <c r="K2">
        <v>23.591999999999999</v>
      </c>
      <c r="L2">
        <v>-35.396000000000001</v>
      </c>
      <c r="M2">
        <v>2.3E-2</v>
      </c>
      <c r="N2">
        <v>8.6999999999999994E-2</v>
      </c>
      <c r="O2">
        <v>0.14399999999999999</v>
      </c>
      <c r="P2">
        <f>AVERAGE(M2:O2)</f>
        <v>8.4666666666666668E-2</v>
      </c>
      <c r="Q2" t="str">
        <f>IF(G2+H2&gt;0,"Forward","Backwards")</f>
        <v>Backwards</v>
      </c>
      <c r="R2" t="str">
        <f>IF(I2+J2&gt;0,"Down","Up")</f>
        <v>Up</v>
      </c>
      <c r="S2" t="str">
        <f>IF(K2+L2&gt;0,"Left","Right")</f>
        <v>Right</v>
      </c>
    </row>
    <row r="3" spans="1:19" x14ac:dyDescent="0.2">
      <c r="A3" t="s">
        <v>4</v>
      </c>
      <c r="B3" t="s">
        <v>12</v>
      </c>
      <c r="C3">
        <v>0.75</v>
      </c>
      <c r="D3">
        <v>-1.25</v>
      </c>
      <c r="E3">
        <f t="shared" ref="E3:E67" si="0">SQRT(C3*C3+D3*D3)</f>
        <v>1.4577379737113252</v>
      </c>
      <c r="G3">
        <v>5.4059999999999997</v>
      </c>
      <c r="H3">
        <v>-22.477</v>
      </c>
      <c r="I3">
        <v>21.088000000000001</v>
      </c>
      <c r="J3">
        <v>-19.004999999999999</v>
      </c>
      <c r="K3">
        <v>34.753999999999998</v>
      </c>
      <c r="L3">
        <v>-91.866</v>
      </c>
      <c r="M3">
        <v>8.9999999999999993E-3</v>
      </c>
      <c r="N3">
        <v>0.10199999999999999</v>
      </c>
      <c r="O3">
        <v>7.1999999999999995E-2</v>
      </c>
      <c r="P3">
        <f t="shared" ref="P3:P66" si="1">AVERAGE(M3:O3)</f>
        <v>6.0999999999999999E-2</v>
      </c>
      <c r="Q3" t="str">
        <f t="shared" ref="Q3:Q25" si="2">IF(G3+H3&gt;0,"Forward","Backwards")</f>
        <v>Backwards</v>
      </c>
      <c r="R3" t="str">
        <f t="shared" ref="R3:R25" si="3">IF(I3+J3&gt;0,"Down","Up")</f>
        <v>Down</v>
      </c>
      <c r="S3" t="str">
        <f t="shared" ref="S3:S25" si="4">IF(K3+L3&gt;0,"Left","Right")</f>
        <v>Right</v>
      </c>
    </row>
    <row r="4" spans="1:19" x14ac:dyDescent="0.2">
      <c r="A4" t="s">
        <v>5</v>
      </c>
      <c r="B4" t="s">
        <v>12</v>
      </c>
      <c r="C4">
        <v>1</v>
      </c>
      <c r="D4">
        <v>-3.5</v>
      </c>
      <c r="E4">
        <f t="shared" si="0"/>
        <v>3.640054944640259</v>
      </c>
      <c r="G4">
        <v>12.129</v>
      </c>
      <c r="H4">
        <v>-23.401</v>
      </c>
      <c r="I4">
        <v>4.1180000000000003</v>
      </c>
      <c r="J4">
        <v>-25.847999999999999</v>
      </c>
      <c r="K4">
        <v>44.723999999999997</v>
      </c>
      <c r="L4">
        <v>-36.156999999999996</v>
      </c>
      <c r="M4">
        <v>1.7999999999999999E-2</v>
      </c>
      <c r="N4">
        <v>0.106</v>
      </c>
      <c r="O4">
        <v>6.6000000000000003E-2</v>
      </c>
      <c r="P4">
        <f t="shared" si="1"/>
        <v>6.3333333333333339E-2</v>
      </c>
      <c r="Q4" t="str">
        <f t="shared" si="2"/>
        <v>Backwards</v>
      </c>
      <c r="R4" t="str">
        <f t="shared" si="3"/>
        <v>Up</v>
      </c>
      <c r="S4" t="str">
        <f t="shared" si="4"/>
        <v>Left</v>
      </c>
    </row>
    <row r="5" spans="1:19" x14ac:dyDescent="0.2">
      <c r="A5" t="s">
        <v>6</v>
      </c>
      <c r="B5" t="s">
        <v>12</v>
      </c>
      <c r="C5">
        <v>0</v>
      </c>
      <c r="D5">
        <v>0</v>
      </c>
      <c r="E5">
        <f t="shared" si="0"/>
        <v>0</v>
      </c>
      <c r="G5">
        <v>16.477</v>
      </c>
      <c r="H5">
        <v>-15.787000000000001</v>
      </c>
      <c r="I5">
        <v>17.942</v>
      </c>
      <c r="J5">
        <v>-86.024000000000001</v>
      </c>
      <c r="K5">
        <v>44.646999999999998</v>
      </c>
      <c r="L5">
        <v>-10.233000000000001</v>
      </c>
      <c r="M5">
        <v>0.02</v>
      </c>
      <c r="N5">
        <v>0.121</v>
      </c>
      <c r="O5">
        <v>5.1999999999999998E-2</v>
      </c>
      <c r="P5">
        <f t="shared" si="1"/>
        <v>6.4333333333333326E-2</v>
      </c>
      <c r="Q5" t="str">
        <f t="shared" si="2"/>
        <v>Forward</v>
      </c>
      <c r="R5" t="str">
        <f t="shared" si="3"/>
        <v>Up</v>
      </c>
      <c r="S5" t="str">
        <f t="shared" si="4"/>
        <v>Left</v>
      </c>
    </row>
    <row r="6" spans="1:19" x14ac:dyDescent="0.2">
      <c r="A6" t="s">
        <v>7</v>
      </c>
      <c r="B6" t="s">
        <v>12</v>
      </c>
      <c r="C6">
        <v>0</v>
      </c>
      <c r="D6">
        <v>-0.5</v>
      </c>
      <c r="E6">
        <f t="shared" si="0"/>
        <v>0.5</v>
      </c>
      <c r="G6">
        <v>11.875</v>
      </c>
      <c r="H6">
        <v>-20.742999999999999</v>
      </c>
      <c r="I6">
        <v>5.9089999999999998</v>
      </c>
      <c r="J6">
        <v>-70.594999999999999</v>
      </c>
      <c r="K6">
        <v>28.495999999999999</v>
      </c>
      <c r="L6">
        <v>-28.327999999999999</v>
      </c>
      <c r="M6">
        <v>3.4000000000000002E-2</v>
      </c>
      <c r="N6">
        <v>7.9000000000000001E-2</v>
      </c>
      <c r="O6">
        <v>0.10100000000000001</v>
      </c>
      <c r="P6">
        <f t="shared" si="1"/>
        <v>7.1333333333333346E-2</v>
      </c>
      <c r="Q6" t="str">
        <f t="shared" si="2"/>
        <v>Backwards</v>
      </c>
      <c r="R6" t="str">
        <f t="shared" si="3"/>
        <v>Up</v>
      </c>
      <c r="S6" t="str">
        <f t="shared" si="4"/>
        <v>Left</v>
      </c>
    </row>
    <row r="7" spans="1:19" x14ac:dyDescent="0.2">
      <c r="A7" t="s">
        <v>8</v>
      </c>
      <c r="B7" t="s">
        <v>12</v>
      </c>
      <c r="C7">
        <v>0.75</v>
      </c>
      <c r="D7">
        <v>-2</v>
      </c>
      <c r="E7">
        <f t="shared" si="0"/>
        <v>2.1360009363293826</v>
      </c>
      <c r="G7">
        <v>13.297000000000001</v>
      </c>
      <c r="H7">
        <v>-19.766999999999999</v>
      </c>
      <c r="I7">
        <v>5.6310000000000002</v>
      </c>
      <c r="J7">
        <v>-59.218000000000004</v>
      </c>
      <c r="K7">
        <v>30.593</v>
      </c>
      <c r="L7">
        <v>-47.645000000000003</v>
      </c>
      <c r="M7">
        <v>0.02</v>
      </c>
      <c r="N7">
        <v>6.3E-2</v>
      </c>
      <c r="O7">
        <v>2.5999999999999999E-2</v>
      </c>
      <c r="P7">
        <f t="shared" si="1"/>
        <v>3.6333333333333336E-2</v>
      </c>
      <c r="Q7" t="str">
        <f t="shared" si="2"/>
        <v>Backwards</v>
      </c>
      <c r="R7" t="str">
        <f t="shared" si="3"/>
        <v>Up</v>
      </c>
      <c r="S7" t="str">
        <f t="shared" si="4"/>
        <v>Right</v>
      </c>
    </row>
    <row r="8" spans="1:19" x14ac:dyDescent="0.2">
      <c r="A8" t="s">
        <v>9</v>
      </c>
      <c r="B8" t="s">
        <v>12</v>
      </c>
      <c r="C8">
        <v>-1</v>
      </c>
      <c r="D8">
        <v>-2.25</v>
      </c>
      <c r="E8">
        <f t="shared" si="0"/>
        <v>2.462214450449026</v>
      </c>
      <c r="G8">
        <v>13.747999999999999</v>
      </c>
      <c r="H8">
        <v>-26.393999999999998</v>
      </c>
      <c r="I8">
        <v>36.392000000000003</v>
      </c>
      <c r="J8">
        <v>-26.335999999999999</v>
      </c>
      <c r="K8">
        <v>57.024999999999999</v>
      </c>
      <c r="L8">
        <v>-78.563000000000002</v>
      </c>
      <c r="M8">
        <v>6.0000000000000001E-3</v>
      </c>
      <c r="N8">
        <v>1.9E-2</v>
      </c>
      <c r="O8">
        <v>8.1000000000000003E-2</v>
      </c>
      <c r="P8">
        <f t="shared" si="1"/>
        <v>3.5333333333333335E-2</v>
      </c>
      <c r="Q8" t="str">
        <f t="shared" si="2"/>
        <v>Backwards</v>
      </c>
      <c r="R8" t="str">
        <f t="shared" si="3"/>
        <v>Down</v>
      </c>
      <c r="S8" t="str">
        <f t="shared" si="4"/>
        <v>Right</v>
      </c>
    </row>
    <row r="9" spans="1:19" x14ac:dyDescent="0.2">
      <c r="A9" t="s">
        <v>10</v>
      </c>
      <c r="B9" t="s">
        <v>12</v>
      </c>
      <c r="C9">
        <v>1</v>
      </c>
      <c r="D9">
        <v>-0.5</v>
      </c>
      <c r="E9">
        <f t="shared" si="0"/>
        <v>1.1180339887498949</v>
      </c>
      <c r="G9">
        <v>13.81</v>
      </c>
      <c r="H9">
        <v>-28.625</v>
      </c>
      <c r="I9">
        <v>33.168999999999997</v>
      </c>
      <c r="J9">
        <v>-23.276</v>
      </c>
      <c r="K9">
        <v>61.148000000000003</v>
      </c>
      <c r="L9">
        <v>-77.763999999999996</v>
      </c>
      <c r="M9">
        <v>1.4E-2</v>
      </c>
      <c r="N9">
        <v>0.112</v>
      </c>
      <c r="O9">
        <v>5.5E-2</v>
      </c>
      <c r="P9">
        <f t="shared" si="1"/>
        <v>6.0333333333333329E-2</v>
      </c>
      <c r="Q9" t="str">
        <f t="shared" si="2"/>
        <v>Backwards</v>
      </c>
      <c r="R9" t="str">
        <f t="shared" si="3"/>
        <v>Down</v>
      </c>
      <c r="S9" t="str">
        <f t="shared" si="4"/>
        <v>Right</v>
      </c>
    </row>
    <row r="10" spans="1:19" x14ac:dyDescent="0.2">
      <c r="A10" t="s">
        <v>11</v>
      </c>
      <c r="B10" t="s">
        <v>12</v>
      </c>
      <c r="C10">
        <v>1</v>
      </c>
      <c r="D10">
        <v>-3</v>
      </c>
      <c r="E10">
        <f t="shared" si="0"/>
        <v>3.1622776601683795</v>
      </c>
      <c r="G10">
        <v>34.39</v>
      </c>
      <c r="H10">
        <v>-18.841999999999999</v>
      </c>
      <c r="I10">
        <v>23.789000000000001</v>
      </c>
      <c r="J10">
        <v>-43.258000000000003</v>
      </c>
      <c r="K10">
        <v>53.841000000000001</v>
      </c>
      <c r="L10">
        <v>-11.875</v>
      </c>
      <c r="M10">
        <v>4.8000000000000001E-2</v>
      </c>
      <c r="N10">
        <v>0.11799999999999999</v>
      </c>
      <c r="O10">
        <v>0.14699999999999999</v>
      </c>
      <c r="P10">
        <f t="shared" si="1"/>
        <v>0.10433333333333332</v>
      </c>
      <c r="Q10" t="str">
        <f t="shared" si="2"/>
        <v>Forward</v>
      </c>
      <c r="R10" t="str">
        <f t="shared" si="3"/>
        <v>Up</v>
      </c>
      <c r="S10" t="str">
        <f t="shared" si="4"/>
        <v>Left</v>
      </c>
    </row>
    <row r="11" spans="1:19" x14ac:dyDescent="0.2">
      <c r="A11" t="s">
        <v>15</v>
      </c>
      <c r="B11" t="s">
        <v>12</v>
      </c>
      <c r="C11">
        <v>-3</v>
      </c>
      <c r="D11">
        <v>-6.5</v>
      </c>
      <c r="E11">
        <f t="shared" si="0"/>
        <v>7.1589105316381767</v>
      </c>
      <c r="G11">
        <v>11.813000000000001</v>
      </c>
      <c r="H11">
        <v>-38.154000000000003</v>
      </c>
      <c r="I11">
        <v>2.9260000000000002</v>
      </c>
      <c r="J11">
        <v>-20.044</v>
      </c>
      <c r="K11">
        <v>54.472999999999999</v>
      </c>
      <c r="L11">
        <v>-57.365000000000002</v>
      </c>
      <c r="M11">
        <v>1.7999999999999999E-2</v>
      </c>
      <c r="N11">
        <v>0.08</v>
      </c>
      <c r="O11">
        <v>0.34899999999999998</v>
      </c>
      <c r="P11">
        <f t="shared" si="1"/>
        <v>0.14899999999999999</v>
      </c>
      <c r="Q11" t="str">
        <f t="shared" si="2"/>
        <v>Backwards</v>
      </c>
      <c r="R11" t="str">
        <f t="shared" si="3"/>
        <v>Up</v>
      </c>
      <c r="S11" t="str">
        <f t="shared" si="4"/>
        <v>Right</v>
      </c>
    </row>
    <row r="12" spans="1:19" x14ac:dyDescent="0.2">
      <c r="A12" t="s">
        <v>16</v>
      </c>
      <c r="B12" t="s">
        <v>12</v>
      </c>
      <c r="C12">
        <v>-0.5</v>
      </c>
      <c r="D12">
        <v>-4.5</v>
      </c>
      <c r="E12">
        <f t="shared" si="0"/>
        <v>4.5276925690687087</v>
      </c>
      <c r="G12">
        <v>9.1359999999999992</v>
      </c>
      <c r="H12">
        <v>-14.949</v>
      </c>
      <c r="I12">
        <v>20.771999999999998</v>
      </c>
      <c r="J12">
        <v>-96.591999999999999</v>
      </c>
      <c r="K12">
        <v>59.965000000000003</v>
      </c>
      <c r="L12">
        <v>-17.617000000000001</v>
      </c>
      <c r="M12">
        <v>6.4000000000000001E-2</v>
      </c>
      <c r="N12">
        <v>8.1000000000000003E-2</v>
      </c>
      <c r="O12">
        <v>8.5999999999999993E-2</v>
      </c>
      <c r="P12">
        <f t="shared" si="1"/>
        <v>7.6999999999999999E-2</v>
      </c>
      <c r="Q12" t="str">
        <f t="shared" si="2"/>
        <v>Backwards</v>
      </c>
      <c r="R12" t="str">
        <f t="shared" si="3"/>
        <v>Up</v>
      </c>
      <c r="S12" t="str">
        <f t="shared" si="4"/>
        <v>Left</v>
      </c>
    </row>
    <row r="13" spans="1:19" x14ac:dyDescent="0.2">
      <c r="A13" t="s">
        <v>17</v>
      </c>
      <c r="B13" t="s">
        <v>12</v>
      </c>
      <c r="C13">
        <v>-1</v>
      </c>
      <c r="D13">
        <v>-1</v>
      </c>
      <c r="E13">
        <f t="shared" si="0"/>
        <v>1.4142135623730951</v>
      </c>
      <c r="G13">
        <v>64.231999999999999</v>
      </c>
      <c r="H13">
        <v>-20.628</v>
      </c>
      <c r="I13">
        <v>25.201000000000001</v>
      </c>
      <c r="J13">
        <v>-59.371000000000002</v>
      </c>
      <c r="K13">
        <v>156.04400000000001</v>
      </c>
      <c r="L13">
        <v>-17.669</v>
      </c>
      <c r="M13">
        <v>1.4999999999999999E-2</v>
      </c>
      <c r="N13">
        <v>0.153</v>
      </c>
      <c r="O13">
        <v>8.7999999999999995E-2</v>
      </c>
      <c r="P13">
        <f t="shared" si="1"/>
        <v>8.533333333333333E-2</v>
      </c>
      <c r="Q13" t="str">
        <f t="shared" si="2"/>
        <v>Forward</v>
      </c>
      <c r="R13" t="str">
        <f t="shared" si="3"/>
        <v>Up</v>
      </c>
      <c r="S13" t="str">
        <f t="shared" si="4"/>
        <v>Left</v>
      </c>
    </row>
    <row r="14" spans="1:19" x14ac:dyDescent="0.2">
      <c r="A14" t="s">
        <v>18</v>
      </c>
      <c r="B14" t="s">
        <v>12</v>
      </c>
      <c r="C14">
        <v>-3</v>
      </c>
      <c r="D14">
        <v>-5.5</v>
      </c>
      <c r="E14">
        <f t="shared" si="0"/>
        <v>6.2649820430708338</v>
      </c>
      <c r="G14">
        <v>47.634999999999998</v>
      </c>
      <c r="H14">
        <v>-29.338999999999999</v>
      </c>
      <c r="I14">
        <v>42.2</v>
      </c>
      <c r="J14">
        <v>-11.917999999999999</v>
      </c>
      <c r="K14">
        <v>24.876000000000001</v>
      </c>
      <c r="L14">
        <v>-85.793999999999997</v>
      </c>
      <c r="M14">
        <v>4.5999999999999999E-2</v>
      </c>
      <c r="N14">
        <v>0.13700000000000001</v>
      </c>
      <c r="O14">
        <v>0.129</v>
      </c>
      <c r="P14">
        <f t="shared" si="1"/>
        <v>0.104</v>
      </c>
      <c r="Q14" t="str">
        <f t="shared" si="2"/>
        <v>Forward</v>
      </c>
      <c r="R14" t="str">
        <f t="shared" si="3"/>
        <v>Down</v>
      </c>
      <c r="S14" t="str">
        <f t="shared" si="4"/>
        <v>Right</v>
      </c>
    </row>
    <row r="15" spans="1:19" x14ac:dyDescent="0.2">
      <c r="A15" t="s">
        <v>19</v>
      </c>
      <c r="B15" t="s">
        <v>12</v>
      </c>
      <c r="C15">
        <v>-1</v>
      </c>
      <c r="D15">
        <v>-1.5</v>
      </c>
      <c r="E15">
        <f t="shared" si="0"/>
        <v>1.8027756377319946</v>
      </c>
      <c r="G15">
        <v>102.81699999999999</v>
      </c>
      <c r="H15">
        <v>-27.408999999999999</v>
      </c>
      <c r="I15">
        <v>40.265999999999998</v>
      </c>
      <c r="J15">
        <v>-16.888999999999999</v>
      </c>
      <c r="K15">
        <v>95.968999999999994</v>
      </c>
      <c r="L15">
        <v>-31.283000000000001</v>
      </c>
      <c r="M15">
        <v>2.3E-2</v>
      </c>
      <c r="N15">
        <v>6.9000000000000006E-2</v>
      </c>
      <c r="O15">
        <v>6.8000000000000005E-2</v>
      </c>
      <c r="P15">
        <f t="shared" si="1"/>
        <v>5.3333333333333337E-2</v>
      </c>
      <c r="Q15" t="str">
        <f t="shared" si="2"/>
        <v>Forward</v>
      </c>
      <c r="R15" t="str">
        <f t="shared" si="3"/>
        <v>Down</v>
      </c>
      <c r="S15" t="str">
        <f t="shared" si="4"/>
        <v>Left</v>
      </c>
    </row>
    <row r="16" spans="1:19" x14ac:dyDescent="0.2">
      <c r="A16" t="s">
        <v>20</v>
      </c>
      <c r="B16" t="s">
        <v>12</v>
      </c>
      <c r="C16">
        <v>1</v>
      </c>
      <c r="D16">
        <v>-4.25</v>
      </c>
      <c r="E16">
        <f t="shared" si="0"/>
        <v>4.3660622991432447</v>
      </c>
      <c r="G16">
        <v>44.92</v>
      </c>
      <c r="H16">
        <v>-14.897</v>
      </c>
      <c r="I16">
        <v>19.928999999999998</v>
      </c>
      <c r="J16">
        <v>-37.584000000000003</v>
      </c>
      <c r="K16">
        <v>130.13</v>
      </c>
      <c r="L16">
        <v>-12.153</v>
      </c>
      <c r="M16">
        <v>6.2E-2</v>
      </c>
      <c r="N16">
        <v>0.34100000000000003</v>
      </c>
      <c r="O16">
        <v>0.30199999999999999</v>
      </c>
      <c r="P16">
        <f t="shared" si="1"/>
        <v>0.23500000000000001</v>
      </c>
      <c r="Q16" t="str">
        <f t="shared" si="2"/>
        <v>Forward</v>
      </c>
      <c r="R16" t="str">
        <f t="shared" si="3"/>
        <v>Up</v>
      </c>
      <c r="S16" t="str">
        <f t="shared" si="4"/>
        <v>Left</v>
      </c>
    </row>
    <row r="17" spans="1:19" x14ac:dyDescent="0.2">
      <c r="A17" t="s">
        <v>21</v>
      </c>
      <c r="B17" t="s">
        <v>12</v>
      </c>
      <c r="C17">
        <v>-0.5</v>
      </c>
      <c r="D17">
        <v>-3.5</v>
      </c>
      <c r="E17">
        <f t="shared" si="0"/>
        <v>3.5355339059327378</v>
      </c>
      <c r="G17">
        <v>16.113</v>
      </c>
      <c r="H17">
        <v>-27.931000000000001</v>
      </c>
      <c r="I17">
        <v>13.632999999999999</v>
      </c>
      <c r="J17">
        <v>-16.065000000000001</v>
      </c>
      <c r="K17">
        <v>67.066000000000003</v>
      </c>
      <c r="L17">
        <v>-87.819000000000003</v>
      </c>
      <c r="M17">
        <v>8.7999999999999995E-2</v>
      </c>
      <c r="N17">
        <v>4.8000000000000001E-2</v>
      </c>
      <c r="O17">
        <v>9.6000000000000002E-2</v>
      </c>
      <c r="P17">
        <f t="shared" si="1"/>
        <v>7.7333333333333337E-2</v>
      </c>
      <c r="Q17" t="str">
        <f t="shared" si="2"/>
        <v>Backwards</v>
      </c>
      <c r="R17" t="str">
        <f t="shared" si="3"/>
        <v>Up</v>
      </c>
      <c r="S17" t="str">
        <f t="shared" si="4"/>
        <v>Right</v>
      </c>
    </row>
    <row r="18" spans="1:19" x14ac:dyDescent="0.2">
      <c r="A18" t="s">
        <v>22</v>
      </c>
      <c r="B18" t="s">
        <v>12</v>
      </c>
      <c r="C18">
        <v>-1.5</v>
      </c>
      <c r="D18">
        <v>-2.25</v>
      </c>
      <c r="E18">
        <f t="shared" si="0"/>
        <v>2.7041634565979922</v>
      </c>
      <c r="G18">
        <v>18.239000000000001</v>
      </c>
      <c r="H18">
        <v>-16.539000000000001</v>
      </c>
      <c r="I18">
        <v>5.6790000000000003</v>
      </c>
      <c r="J18">
        <v>-46.448</v>
      </c>
      <c r="K18">
        <v>30.387</v>
      </c>
      <c r="L18">
        <v>-50.628</v>
      </c>
      <c r="M18">
        <v>3.7999999999999999E-2</v>
      </c>
      <c r="N18">
        <v>0.11</v>
      </c>
      <c r="O18">
        <v>5.6000000000000001E-2</v>
      </c>
      <c r="P18">
        <f t="shared" si="1"/>
        <v>6.7999999999999991E-2</v>
      </c>
      <c r="Q18" t="str">
        <f t="shared" si="2"/>
        <v>Forward</v>
      </c>
      <c r="R18" t="str">
        <f t="shared" si="3"/>
        <v>Up</v>
      </c>
      <c r="S18" t="str">
        <f t="shared" si="4"/>
        <v>Right</v>
      </c>
    </row>
    <row r="19" spans="1:19" x14ac:dyDescent="0.2">
      <c r="A19" t="s">
        <v>23</v>
      </c>
      <c r="B19" t="s">
        <v>12</v>
      </c>
      <c r="C19">
        <v>-3</v>
      </c>
      <c r="D19">
        <v>-8.5</v>
      </c>
      <c r="E19">
        <f t="shared" si="0"/>
        <v>9.013878188659973</v>
      </c>
      <c r="G19">
        <v>4.827</v>
      </c>
      <c r="H19">
        <v>-33.212000000000003</v>
      </c>
      <c r="I19">
        <v>22.707000000000001</v>
      </c>
      <c r="J19">
        <v>-20.292999999999999</v>
      </c>
      <c r="K19">
        <v>39.326999999999998</v>
      </c>
      <c r="L19">
        <v>-117.105</v>
      </c>
      <c r="M19">
        <v>8.2000000000000003E-2</v>
      </c>
      <c r="N19">
        <v>0.215</v>
      </c>
      <c r="O19">
        <v>0.19900000000000001</v>
      </c>
      <c r="P19">
        <f t="shared" si="1"/>
        <v>0.16533333333333333</v>
      </c>
      <c r="Q19" t="str">
        <f t="shared" si="2"/>
        <v>Backwards</v>
      </c>
      <c r="R19" t="str">
        <f t="shared" si="3"/>
        <v>Down</v>
      </c>
      <c r="S19" t="str">
        <f t="shared" si="4"/>
        <v>Right</v>
      </c>
    </row>
    <row r="20" spans="1:19" x14ac:dyDescent="0.2">
      <c r="A20" t="s">
        <v>24</v>
      </c>
      <c r="B20" t="s">
        <v>12</v>
      </c>
      <c r="C20">
        <v>-0.25</v>
      </c>
      <c r="D20">
        <v>-7.5</v>
      </c>
      <c r="E20">
        <f t="shared" si="0"/>
        <v>7.5041655099018172</v>
      </c>
      <c r="G20">
        <v>6.0860000000000003</v>
      </c>
      <c r="H20">
        <v>-19.36</v>
      </c>
      <c r="I20">
        <v>24.803999999999998</v>
      </c>
      <c r="J20">
        <v>-93.278000000000006</v>
      </c>
      <c r="K20">
        <v>44.307000000000002</v>
      </c>
      <c r="L20">
        <v>-9.7349999999999994</v>
      </c>
      <c r="M20">
        <v>1.7999999999999999E-2</v>
      </c>
      <c r="N20">
        <v>0.05</v>
      </c>
      <c r="O20">
        <v>0.10299999999999999</v>
      </c>
      <c r="P20">
        <f t="shared" si="1"/>
        <v>5.6999999999999995E-2</v>
      </c>
      <c r="Q20" t="str">
        <f t="shared" si="2"/>
        <v>Backwards</v>
      </c>
      <c r="R20" t="str">
        <f t="shared" si="3"/>
        <v>Up</v>
      </c>
      <c r="S20" t="str">
        <f t="shared" si="4"/>
        <v>Left</v>
      </c>
    </row>
    <row r="21" spans="1:19" x14ac:dyDescent="0.2">
      <c r="A21" t="s">
        <v>25</v>
      </c>
      <c r="B21" t="s">
        <v>12</v>
      </c>
      <c r="C21">
        <v>-1</v>
      </c>
      <c r="D21">
        <v>-1.75</v>
      </c>
      <c r="E21">
        <f t="shared" si="0"/>
        <v>2.0155644370746373</v>
      </c>
      <c r="G21">
        <v>37.665999999999997</v>
      </c>
      <c r="H21">
        <v>-35.75</v>
      </c>
      <c r="I21">
        <v>37.359000000000002</v>
      </c>
      <c r="J21">
        <v>-11.564</v>
      </c>
      <c r="K21">
        <v>11.085000000000001</v>
      </c>
      <c r="L21">
        <v>-127.52</v>
      </c>
      <c r="M21">
        <v>2.1999999999999999E-2</v>
      </c>
      <c r="N21">
        <v>8.3000000000000004E-2</v>
      </c>
      <c r="O21">
        <v>0.47699999999999998</v>
      </c>
      <c r="P21">
        <f t="shared" si="1"/>
        <v>0.19399999999999998</v>
      </c>
      <c r="Q21" t="str">
        <f t="shared" si="2"/>
        <v>Forward</v>
      </c>
      <c r="R21" t="str">
        <f t="shared" si="3"/>
        <v>Down</v>
      </c>
      <c r="S21" t="str">
        <f t="shared" si="4"/>
        <v>Right</v>
      </c>
    </row>
    <row r="22" spans="1:19" x14ac:dyDescent="0.2">
      <c r="A22" t="s">
        <v>26</v>
      </c>
      <c r="B22" t="s">
        <v>12</v>
      </c>
      <c r="C22" t="s">
        <v>35</v>
      </c>
      <c r="D22" t="s">
        <v>35</v>
      </c>
      <c r="G22">
        <v>8.8729999999999993</v>
      </c>
      <c r="H22">
        <v>-35.573</v>
      </c>
      <c r="I22">
        <v>9.2129999999999992</v>
      </c>
      <c r="J22">
        <v>-65.983999999999995</v>
      </c>
      <c r="K22">
        <v>50.814999999999998</v>
      </c>
      <c r="L22">
        <v>-36.090000000000003</v>
      </c>
      <c r="M22">
        <v>4.2000000000000003E-2</v>
      </c>
      <c r="N22">
        <v>8.3000000000000004E-2</v>
      </c>
      <c r="O22">
        <v>0.249</v>
      </c>
      <c r="P22">
        <f t="shared" si="1"/>
        <v>0.12466666666666666</v>
      </c>
      <c r="Q22" t="str">
        <f t="shared" si="2"/>
        <v>Backwards</v>
      </c>
      <c r="R22" t="str">
        <f t="shared" si="3"/>
        <v>Up</v>
      </c>
      <c r="S22" t="str">
        <f t="shared" si="4"/>
        <v>Left</v>
      </c>
    </row>
    <row r="23" spans="1:19" x14ac:dyDescent="0.2">
      <c r="A23" t="s">
        <v>27</v>
      </c>
      <c r="B23" t="s">
        <v>12</v>
      </c>
      <c r="C23">
        <v>-0.5</v>
      </c>
      <c r="D23">
        <v>-3</v>
      </c>
      <c r="E23">
        <f t="shared" si="0"/>
        <v>3.0413812651491097</v>
      </c>
      <c r="G23">
        <v>6.1870000000000003</v>
      </c>
      <c r="H23">
        <v>-36.741</v>
      </c>
      <c r="I23">
        <v>4.3719999999999999</v>
      </c>
      <c r="J23">
        <v>-34.274999999999999</v>
      </c>
      <c r="K23">
        <v>38.24</v>
      </c>
      <c r="L23">
        <v>-92.224999999999994</v>
      </c>
      <c r="M23">
        <v>3.6999999999999998E-2</v>
      </c>
      <c r="N23">
        <v>0.192</v>
      </c>
      <c r="O23">
        <v>0.13900000000000001</v>
      </c>
      <c r="P23">
        <f t="shared" si="1"/>
        <v>0.12266666666666666</v>
      </c>
      <c r="Q23" t="str">
        <f t="shared" si="2"/>
        <v>Backwards</v>
      </c>
      <c r="R23" t="str">
        <f t="shared" si="3"/>
        <v>Up</v>
      </c>
      <c r="S23" t="str">
        <f t="shared" si="4"/>
        <v>Right</v>
      </c>
    </row>
    <row r="24" spans="1:19" x14ac:dyDescent="0.2">
      <c r="A24" t="s">
        <v>28</v>
      </c>
      <c r="B24" t="s">
        <v>12</v>
      </c>
      <c r="C24">
        <v>-3.5</v>
      </c>
      <c r="D24">
        <v>-2</v>
      </c>
      <c r="E24">
        <f t="shared" si="0"/>
        <v>4.0311288741492746</v>
      </c>
      <c r="G24">
        <v>9.5619999999999994</v>
      </c>
      <c r="H24">
        <v>-30.626999999999999</v>
      </c>
      <c r="I24">
        <v>6.9340000000000002</v>
      </c>
      <c r="J24">
        <v>-79.281999999999996</v>
      </c>
      <c r="K24">
        <v>34.921999999999997</v>
      </c>
      <c r="L24">
        <v>-3.9119999999999999</v>
      </c>
      <c r="M24">
        <v>2.3E-2</v>
      </c>
      <c r="N24">
        <v>8.5000000000000006E-2</v>
      </c>
      <c r="O24">
        <v>0.122</v>
      </c>
      <c r="P24">
        <f t="shared" si="1"/>
        <v>7.6666666666666675E-2</v>
      </c>
      <c r="Q24" t="str">
        <f t="shared" si="2"/>
        <v>Backwards</v>
      </c>
      <c r="R24" t="str">
        <f t="shared" si="3"/>
        <v>Up</v>
      </c>
      <c r="S24" t="str">
        <f t="shared" si="4"/>
        <v>Left</v>
      </c>
    </row>
    <row r="25" spans="1:19" x14ac:dyDescent="0.2">
      <c r="A25" t="s">
        <v>29</v>
      </c>
      <c r="B25" t="s">
        <v>12</v>
      </c>
      <c r="C25">
        <v>-2.5</v>
      </c>
      <c r="D25">
        <v>-5.5</v>
      </c>
      <c r="E25">
        <f t="shared" si="0"/>
        <v>6.0415229867972862</v>
      </c>
      <c r="G25">
        <v>7.9340000000000002</v>
      </c>
      <c r="H25">
        <v>-42.823</v>
      </c>
      <c r="I25">
        <v>21.49</v>
      </c>
      <c r="J25">
        <v>-93.641999999999996</v>
      </c>
      <c r="K25">
        <v>47.146999999999998</v>
      </c>
      <c r="L25">
        <v>-18.492999999999999</v>
      </c>
      <c r="M25">
        <v>5.0999999999999997E-2</v>
      </c>
      <c r="N25">
        <v>0.06</v>
      </c>
      <c r="O25">
        <v>9.9000000000000005E-2</v>
      </c>
      <c r="P25">
        <f t="shared" si="1"/>
        <v>6.9999999999999993E-2</v>
      </c>
      <c r="Q25" t="str">
        <f t="shared" si="2"/>
        <v>Backwards</v>
      </c>
      <c r="R25" t="str">
        <f t="shared" si="3"/>
        <v>Up</v>
      </c>
      <c r="S25" t="str">
        <f t="shared" si="4"/>
        <v>Left</v>
      </c>
    </row>
    <row r="26" spans="1:19" ht="64" x14ac:dyDescent="0.2">
      <c r="A26" t="s">
        <v>30</v>
      </c>
      <c r="B26" t="s">
        <v>12</v>
      </c>
      <c r="C26">
        <v>-1.25</v>
      </c>
      <c r="D26">
        <v>0.25</v>
      </c>
      <c r="E26">
        <f t="shared" si="0"/>
        <v>1.2747548783981961</v>
      </c>
      <c r="F26" s="3" t="s">
        <v>123</v>
      </c>
    </row>
    <row r="27" spans="1:19" x14ac:dyDescent="0.2">
      <c r="A27" t="s">
        <v>31</v>
      </c>
      <c r="B27" t="s">
        <v>12</v>
      </c>
      <c r="C27">
        <v>-4.75</v>
      </c>
      <c r="D27">
        <v>-2.75</v>
      </c>
      <c r="E27">
        <f t="shared" si="0"/>
        <v>5.4886246000250374</v>
      </c>
    </row>
    <row r="28" spans="1:19" x14ac:dyDescent="0.2">
      <c r="A28" t="s">
        <v>32</v>
      </c>
      <c r="B28" t="s">
        <v>12</v>
      </c>
      <c r="C28" s="1">
        <v>-4.5</v>
      </c>
      <c r="D28">
        <v>-3.75</v>
      </c>
      <c r="E28">
        <f t="shared" si="0"/>
        <v>5.8576872569299905</v>
      </c>
    </row>
    <row r="29" spans="1:19" x14ac:dyDescent="0.2">
      <c r="A29" t="s">
        <v>33</v>
      </c>
      <c r="B29" t="s">
        <v>12</v>
      </c>
      <c r="C29">
        <v>-5.25</v>
      </c>
      <c r="D29">
        <v>-4</v>
      </c>
      <c r="E29">
        <f t="shared" si="0"/>
        <v>6.6001893912220426</v>
      </c>
    </row>
    <row r="30" spans="1:19" x14ac:dyDescent="0.2">
      <c r="A30" t="s">
        <v>34</v>
      </c>
      <c r="B30" t="s">
        <v>12</v>
      </c>
      <c r="C30" t="s">
        <v>35</v>
      </c>
      <c r="D30" t="s">
        <v>35</v>
      </c>
    </row>
    <row r="31" spans="1:19" ht="32" x14ac:dyDescent="0.2">
      <c r="A31" t="s">
        <v>121</v>
      </c>
      <c r="B31" t="s">
        <v>12</v>
      </c>
      <c r="C31" t="s">
        <v>122</v>
      </c>
      <c r="D31" t="s">
        <v>122</v>
      </c>
      <c r="F31" s="3" t="s">
        <v>124</v>
      </c>
    </row>
    <row r="32" spans="1:19" x14ac:dyDescent="0.2">
      <c r="A32" t="s">
        <v>36</v>
      </c>
      <c r="B32" t="s">
        <v>41</v>
      </c>
      <c r="C32">
        <v>-0.25</v>
      </c>
      <c r="D32">
        <v>-0.75</v>
      </c>
      <c r="E32">
        <f t="shared" si="0"/>
        <v>0.79056941504209488</v>
      </c>
      <c r="G32">
        <v>45.121000000000002</v>
      </c>
      <c r="H32">
        <v>-21.414000000000001</v>
      </c>
      <c r="I32">
        <v>33.447000000000003</v>
      </c>
      <c r="J32">
        <v>-38.25</v>
      </c>
      <c r="K32">
        <v>17.899000000000001</v>
      </c>
      <c r="L32">
        <v>-49.517000000000003</v>
      </c>
      <c r="M32">
        <v>8.0000000000000002E-3</v>
      </c>
      <c r="N32">
        <v>2.3E-2</v>
      </c>
      <c r="O32">
        <v>4.2000000000000003E-2</v>
      </c>
      <c r="P32">
        <f t="shared" si="1"/>
        <v>2.4333333333333335E-2</v>
      </c>
      <c r="Q32" t="str">
        <f t="shared" ref="Q32" si="5">IF(G32+H32&gt;0,"Forward","Backwards")</f>
        <v>Forward</v>
      </c>
      <c r="R32" t="str">
        <f t="shared" ref="R32" si="6">IF(I32+J32&gt;0,"Down","Up")</f>
        <v>Up</v>
      </c>
      <c r="S32" t="str">
        <f t="shared" ref="S32" si="7">IF(K32+L32&gt;0,"Left","Right")</f>
        <v>Right</v>
      </c>
    </row>
    <row r="33" spans="1:19" x14ac:dyDescent="0.2">
      <c r="A33" t="s">
        <v>37</v>
      </c>
      <c r="B33" t="s">
        <v>41</v>
      </c>
      <c r="C33">
        <v>-0.5</v>
      </c>
      <c r="D33">
        <v>-0.25</v>
      </c>
      <c r="E33">
        <f t="shared" si="0"/>
        <v>0.55901699437494745</v>
      </c>
      <c r="G33">
        <v>36.186</v>
      </c>
      <c r="H33">
        <v>-27.341999999999999</v>
      </c>
      <c r="I33">
        <v>30.707999999999998</v>
      </c>
      <c r="J33">
        <v>-50.072000000000003</v>
      </c>
      <c r="K33">
        <v>156.90199999999999</v>
      </c>
      <c r="L33">
        <v>-39.753</v>
      </c>
      <c r="M33">
        <v>5.0000000000000001E-3</v>
      </c>
      <c r="N33">
        <v>3.2000000000000001E-2</v>
      </c>
      <c r="O33">
        <v>2.1000000000000001E-2</v>
      </c>
      <c r="P33">
        <f t="shared" si="1"/>
        <v>1.9333333333333331E-2</v>
      </c>
      <c r="Q33" t="str">
        <f t="shared" ref="Q33:Q76" si="8">IF(G33+H33&gt;0,"Forward","Backwards")</f>
        <v>Forward</v>
      </c>
      <c r="R33" t="str">
        <f t="shared" ref="R33:R76" si="9">IF(I33+J33&gt;0,"Down","Up")</f>
        <v>Up</v>
      </c>
      <c r="S33" t="str">
        <f t="shared" ref="S33:S76" si="10">IF(K33+L33&gt;0,"Left","Right")</f>
        <v>Left</v>
      </c>
    </row>
    <row r="34" spans="1:19" x14ac:dyDescent="0.2">
      <c r="A34" t="s">
        <v>38</v>
      </c>
      <c r="B34" t="s">
        <v>41</v>
      </c>
      <c r="C34">
        <v>-0.5</v>
      </c>
      <c r="D34">
        <v>-0.75</v>
      </c>
      <c r="E34">
        <f t="shared" si="0"/>
        <v>0.90138781886599728</v>
      </c>
      <c r="G34">
        <v>17.414999999999999</v>
      </c>
      <c r="H34">
        <v>-39.805999999999997</v>
      </c>
      <c r="I34">
        <v>45.494999999999997</v>
      </c>
      <c r="J34">
        <v>-67.894999999999996</v>
      </c>
      <c r="K34">
        <v>23.262</v>
      </c>
      <c r="L34">
        <v>-39.652999999999999</v>
      </c>
      <c r="M34">
        <v>0.05</v>
      </c>
      <c r="N34">
        <v>1.7999999999999999E-2</v>
      </c>
      <c r="O34">
        <v>4.4999999999999998E-2</v>
      </c>
      <c r="P34">
        <f t="shared" si="1"/>
        <v>3.7666666666666668E-2</v>
      </c>
      <c r="Q34" t="str">
        <f t="shared" si="8"/>
        <v>Backwards</v>
      </c>
      <c r="R34" t="str">
        <f t="shared" si="9"/>
        <v>Up</v>
      </c>
      <c r="S34" t="str">
        <f t="shared" si="10"/>
        <v>Right</v>
      </c>
    </row>
    <row r="35" spans="1:19" x14ac:dyDescent="0.2">
      <c r="A35" t="s">
        <v>39</v>
      </c>
      <c r="B35" t="s">
        <v>41</v>
      </c>
      <c r="C35">
        <v>-0.25</v>
      </c>
      <c r="D35">
        <v>-0.25</v>
      </c>
      <c r="E35">
        <f t="shared" si="0"/>
        <v>0.35355339059327379</v>
      </c>
      <c r="G35">
        <v>32.598999999999997</v>
      </c>
      <c r="H35">
        <v>-56.072000000000003</v>
      </c>
      <c r="I35">
        <v>46.921999999999997</v>
      </c>
      <c r="J35">
        <v>-87.561000000000007</v>
      </c>
      <c r="K35">
        <v>19.417000000000002</v>
      </c>
      <c r="L35">
        <v>-13.555999999999999</v>
      </c>
      <c r="M35">
        <v>1.7999999999999999E-2</v>
      </c>
      <c r="N35">
        <v>3.3000000000000002E-2</v>
      </c>
      <c r="O35">
        <v>0.20799999999999999</v>
      </c>
      <c r="P35">
        <f t="shared" si="1"/>
        <v>8.6333333333333331E-2</v>
      </c>
      <c r="Q35" t="str">
        <f t="shared" si="8"/>
        <v>Backwards</v>
      </c>
      <c r="R35" t="str">
        <f t="shared" si="9"/>
        <v>Up</v>
      </c>
      <c r="S35" t="str">
        <f t="shared" si="10"/>
        <v>Left</v>
      </c>
    </row>
    <row r="36" spans="1:19" x14ac:dyDescent="0.2">
      <c r="A36" t="s">
        <v>40</v>
      </c>
      <c r="B36" t="s">
        <v>41</v>
      </c>
      <c r="C36">
        <v>-0.5</v>
      </c>
      <c r="D36">
        <v>-0.5</v>
      </c>
      <c r="E36">
        <f t="shared" si="0"/>
        <v>0.70710678118654757</v>
      </c>
      <c r="G36">
        <v>1.748</v>
      </c>
      <c r="H36">
        <v>-33.533000000000001</v>
      </c>
      <c r="I36">
        <v>11.593</v>
      </c>
      <c r="J36">
        <v>-31.829000000000001</v>
      </c>
      <c r="K36">
        <v>14.791</v>
      </c>
      <c r="L36">
        <v>-24.635999999999999</v>
      </c>
      <c r="M36">
        <v>8.0000000000000002E-3</v>
      </c>
      <c r="N36">
        <v>2.8000000000000001E-2</v>
      </c>
      <c r="O36">
        <v>6.2E-2</v>
      </c>
      <c r="P36">
        <f t="shared" si="1"/>
        <v>3.266666666666667E-2</v>
      </c>
      <c r="Q36" t="str">
        <f t="shared" si="8"/>
        <v>Backwards</v>
      </c>
      <c r="R36" t="str">
        <f t="shared" si="9"/>
        <v>Up</v>
      </c>
      <c r="S36" t="str">
        <f t="shared" si="10"/>
        <v>Right</v>
      </c>
    </row>
    <row r="37" spans="1:19" x14ac:dyDescent="0.2">
      <c r="A37" t="s">
        <v>42</v>
      </c>
      <c r="B37" t="s">
        <v>12</v>
      </c>
      <c r="C37">
        <v>-1.25</v>
      </c>
      <c r="D37">
        <v>-6.5</v>
      </c>
      <c r="E37">
        <f t="shared" si="0"/>
        <v>6.6191011474368633</v>
      </c>
      <c r="G37">
        <v>30.152999999999999</v>
      </c>
      <c r="H37">
        <v>-27.936</v>
      </c>
      <c r="I37">
        <v>15.151</v>
      </c>
      <c r="J37">
        <v>-35.381999999999998</v>
      </c>
      <c r="K37">
        <v>25.359000000000002</v>
      </c>
      <c r="L37">
        <v>-29.510999999999999</v>
      </c>
      <c r="M37">
        <v>0.151</v>
      </c>
      <c r="N37">
        <v>0.115</v>
      </c>
      <c r="O37">
        <v>0.36199999999999999</v>
      </c>
      <c r="P37">
        <f t="shared" si="1"/>
        <v>0.20933333333333334</v>
      </c>
      <c r="Q37" t="str">
        <f t="shared" si="8"/>
        <v>Forward</v>
      </c>
      <c r="R37" t="str">
        <f t="shared" si="9"/>
        <v>Up</v>
      </c>
      <c r="S37" t="str">
        <f t="shared" si="10"/>
        <v>Right</v>
      </c>
    </row>
    <row r="38" spans="1:19" x14ac:dyDescent="0.2">
      <c r="A38" t="s">
        <v>43</v>
      </c>
      <c r="B38" t="s">
        <v>12</v>
      </c>
      <c r="C38">
        <v>-1.75</v>
      </c>
      <c r="D38">
        <v>-3.5</v>
      </c>
      <c r="E38">
        <f t="shared" si="0"/>
        <v>3.9131189606246322</v>
      </c>
      <c r="G38">
        <v>10.362</v>
      </c>
      <c r="H38">
        <v>-29.754999999999999</v>
      </c>
      <c r="I38">
        <v>34.51</v>
      </c>
      <c r="J38">
        <v>-76.667000000000002</v>
      </c>
      <c r="K38">
        <v>86.929000000000002</v>
      </c>
      <c r="L38">
        <v>-12.206</v>
      </c>
      <c r="M38">
        <v>0.02</v>
      </c>
      <c r="N38">
        <v>6.0999999999999999E-2</v>
      </c>
      <c r="O38">
        <v>0.109</v>
      </c>
      <c r="P38">
        <f t="shared" si="1"/>
        <v>6.3333333333333339E-2</v>
      </c>
      <c r="Q38" t="str">
        <f t="shared" si="8"/>
        <v>Backwards</v>
      </c>
      <c r="R38" t="str">
        <f t="shared" si="9"/>
        <v>Up</v>
      </c>
      <c r="S38" t="str">
        <f t="shared" si="10"/>
        <v>Left</v>
      </c>
    </row>
    <row r="39" spans="1:19" x14ac:dyDescent="0.2">
      <c r="A39" t="s">
        <v>44</v>
      </c>
      <c r="B39" t="s">
        <v>12</v>
      </c>
      <c r="C39">
        <v>-3.25</v>
      </c>
      <c r="D39">
        <v>-2.25</v>
      </c>
      <c r="E39">
        <f t="shared" si="0"/>
        <v>3.9528470752104741</v>
      </c>
      <c r="G39">
        <v>18.68</v>
      </c>
      <c r="H39">
        <v>-18.085999999999999</v>
      </c>
      <c r="I39">
        <v>26.212</v>
      </c>
      <c r="J39">
        <v>-24.21</v>
      </c>
      <c r="K39">
        <v>25.454999999999998</v>
      </c>
      <c r="L39">
        <v>-35.798000000000002</v>
      </c>
      <c r="M39">
        <v>4.2000000000000003E-2</v>
      </c>
      <c r="N39">
        <v>9.1999999999999998E-2</v>
      </c>
      <c r="O39">
        <v>0.20399999999999999</v>
      </c>
      <c r="P39">
        <f t="shared" si="1"/>
        <v>0.11266666666666665</v>
      </c>
      <c r="Q39" t="str">
        <f t="shared" si="8"/>
        <v>Forward</v>
      </c>
      <c r="R39" t="str">
        <f t="shared" si="9"/>
        <v>Down</v>
      </c>
      <c r="S39" t="str">
        <f t="shared" si="10"/>
        <v>Right</v>
      </c>
    </row>
    <row r="40" spans="1:19" x14ac:dyDescent="0.2">
      <c r="A40" t="s">
        <v>45</v>
      </c>
      <c r="B40" t="s">
        <v>12</v>
      </c>
      <c r="C40">
        <v>0.25</v>
      </c>
      <c r="D40">
        <v>-2</v>
      </c>
      <c r="E40">
        <f t="shared" si="0"/>
        <v>2.0155644370746373</v>
      </c>
      <c r="G40">
        <v>10.228</v>
      </c>
      <c r="H40">
        <v>-28.213000000000001</v>
      </c>
      <c r="I40">
        <v>30.44</v>
      </c>
      <c r="J40">
        <v>-51.838999999999999</v>
      </c>
      <c r="K40">
        <v>77.534000000000006</v>
      </c>
      <c r="L40">
        <v>-11.218999999999999</v>
      </c>
      <c r="M40">
        <v>8.4000000000000005E-2</v>
      </c>
      <c r="N40">
        <v>2.8000000000000001E-2</v>
      </c>
      <c r="O40">
        <v>0.10100000000000001</v>
      </c>
      <c r="P40">
        <f t="shared" si="1"/>
        <v>7.1000000000000008E-2</v>
      </c>
      <c r="Q40" t="str">
        <f t="shared" si="8"/>
        <v>Backwards</v>
      </c>
      <c r="R40" t="str">
        <f t="shared" si="9"/>
        <v>Up</v>
      </c>
      <c r="S40" t="str">
        <f t="shared" si="10"/>
        <v>Left</v>
      </c>
    </row>
    <row r="41" spans="1:19" x14ac:dyDescent="0.2">
      <c r="A41" t="s">
        <v>46</v>
      </c>
      <c r="B41" t="s">
        <v>12</v>
      </c>
      <c r="C41">
        <v>-2.5</v>
      </c>
      <c r="D41">
        <v>-4.25</v>
      </c>
      <c r="E41">
        <f t="shared" si="0"/>
        <v>4.9307707308290052</v>
      </c>
      <c r="G41">
        <v>23.837</v>
      </c>
      <c r="H41">
        <v>-19.896000000000001</v>
      </c>
      <c r="I41">
        <v>23.257000000000001</v>
      </c>
      <c r="J41">
        <v>-16.998999999999999</v>
      </c>
      <c r="K41">
        <v>14.824999999999999</v>
      </c>
      <c r="L41">
        <v>-27.207999999999998</v>
      </c>
      <c r="M41">
        <v>8.7999999999999995E-2</v>
      </c>
      <c r="N41">
        <v>0.16300000000000001</v>
      </c>
      <c r="O41">
        <v>5.0999999999999997E-2</v>
      </c>
      <c r="P41">
        <f t="shared" si="1"/>
        <v>0.10066666666666667</v>
      </c>
      <c r="Q41" t="str">
        <f t="shared" si="8"/>
        <v>Forward</v>
      </c>
      <c r="R41" t="str">
        <f t="shared" si="9"/>
        <v>Down</v>
      </c>
      <c r="S41" t="str">
        <f t="shared" si="10"/>
        <v>Right</v>
      </c>
    </row>
    <row r="42" spans="1:19" x14ac:dyDescent="0.2">
      <c r="A42" t="s">
        <v>47</v>
      </c>
      <c r="B42" t="s">
        <v>57</v>
      </c>
      <c r="C42" t="s">
        <v>35</v>
      </c>
      <c r="D42" t="s">
        <v>35</v>
      </c>
      <c r="G42">
        <v>15.978999999999999</v>
      </c>
      <c r="H42">
        <v>-9.9740000000000002</v>
      </c>
      <c r="I42">
        <v>4.3769999999999998</v>
      </c>
      <c r="J42">
        <v>-38.441000000000003</v>
      </c>
      <c r="K42">
        <v>62.445999999999998</v>
      </c>
      <c r="L42">
        <v>-5.7169999999999996</v>
      </c>
      <c r="M42">
        <v>0.06</v>
      </c>
      <c r="N42">
        <v>0.248</v>
      </c>
      <c r="O42">
        <v>0.40899999999999997</v>
      </c>
      <c r="P42">
        <f t="shared" si="1"/>
        <v>0.23899999999999999</v>
      </c>
      <c r="Q42" t="str">
        <f t="shared" si="8"/>
        <v>Forward</v>
      </c>
      <c r="R42" t="str">
        <f t="shared" si="9"/>
        <v>Up</v>
      </c>
      <c r="S42" t="str">
        <f t="shared" si="10"/>
        <v>Left</v>
      </c>
    </row>
    <row r="43" spans="1:19" x14ac:dyDescent="0.2">
      <c r="A43" t="s">
        <v>48</v>
      </c>
      <c r="B43" t="s">
        <v>57</v>
      </c>
      <c r="C43">
        <v>0.75</v>
      </c>
      <c r="D43">
        <v>1.75</v>
      </c>
      <c r="E43">
        <f t="shared" si="0"/>
        <v>1.9039432764659772</v>
      </c>
      <c r="G43">
        <v>17.698</v>
      </c>
      <c r="H43">
        <v>-10.3</v>
      </c>
      <c r="I43">
        <v>8.7289999999999992</v>
      </c>
      <c r="J43">
        <v>-34.29</v>
      </c>
      <c r="K43">
        <v>25.68</v>
      </c>
      <c r="L43">
        <v>-24.43</v>
      </c>
      <c r="M43">
        <v>2.8000000000000001E-2</v>
      </c>
      <c r="N43">
        <v>7.8E-2</v>
      </c>
      <c r="O43">
        <v>0.107</v>
      </c>
      <c r="P43">
        <f t="shared" si="1"/>
        <v>7.0999999999999994E-2</v>
      </c>
      <c r="Q43" t="str">
        <f t="shared" si="8"/>
        <v>Forward</v>
      </c>
      <c r="R43" t="str">
        <f t="shared" si="9"/>
        <v>Up</v>
      </c>
      <c r="S43" t="str">
        <f t="shared" si="10"/>
        <v>Left</v>
      </c>
    </row>
    <row r="44" spans="1:19" x14ac:dyDescent="0.2">
      <c r="A44" t="s">
        <v>49</v>
      </c>
      <c r="B44" t="s">
        <v>57</v>
      </c>
      <c r="C44">
        <v>5</v>
      </c>
      <c r="D44">
        <v>-1.75</v>
      </c>
      <c r="E44">
        <f t="shared" si="0"/>
        <v>5.2974050251042728</v>
      </c>
      <c r="G44">
        <v>15.467000000000001</v>
      </c>
      <c r="H44">
        <v>-10.151</v>
      </c>
      <c r="I44">
        <v>7.1159999999999997</v>
      </c>
      <c r="J44">
        <v>-40.472000000000001</v>
      </c>
      <c r="K44">
        <v>21.414000000000001</v>
      </c>
      <c r="L44">
        <v>-14.446999999999999</v>
      </c>
      <c r="M44">
        <v>3.7999999999999999E-2</v>
      </c>
      <c r="N44">
        <v>0.217</v>
      </c>
      <c r="O44">
        <v>0.182</v>
      </c>
      <c r="P44">
        <f t="shared" si="1"/>
        <v>0.14566666666666667</v>
      </c>
      <c r="Q44" t="str">
        <f t="shared" si="8"/>
        <v>Forward</v>
      </c>
      <c r="R44" t="str">
        <f t="shared" si="9"/>
        <v>Up</v>
      </c>
      <c r="S44" t="str">
        <f t="shared" si="10"/>
        <v>Left</v>
      </c>
    </row>
    <row r="45" spans="1:19" x14ac:dyDescent="0.2">
      <c r="A45" t="s">
        <v>50</v>
      </c>
      <c r="B45" t="s">
        <v>57</v>
      </c>
      <c r="C45">
        <v>-0.5</v>
      </c>
      <c r="D45">
        <v>1.25</v>
      </c>
      <c r="E45">
        <f t="shared" si="0"/>
        <v>1.3462912017836259</v>
      </c>
      <c r="G45">
        <v>9.8109999999999999</v>
      </c>
      <c r="H45">
        <v>-15.446999999999999</v>
      </c>
      <c r="I45">
        <v>42.970999999999997</v>
      </c>
      <c r="J45">
        <v>-35.654000000000003</v>
      </c>
      <c r="K45">
        <v>62.085999999999999</v>
      </c>
      <c r="L45">
        <v>-18.454999999999998</v>
      </c>
      <c r="M45">
        <v>4.2000000000000003E-2</v>
      </c>
      <c r="N45">
        <v>0.45100000000000001</v>
      </c>
      <c r="O45">
        <v>0.253</v>
      </c>
      <c r="P45">
        <f t="shared" si="1"/>
        <v>0.24866666666666667</v>
      </c>
      <c r="Q45" t="str">
        <f t="shared" si="8"/>
        <v>Backwards</v>
      </c>
      <c r="R45" t="str">
        <f t="shared" si="9"/>
        <v>Down</v>
      </c>
      <c r="S45" t="str">
        <f t="shared" si="10"/>
        <v>Left</v>
      </c>
    </row>
    <row r="46" spans="1:19" x14ac:dyDescent="0.2">
      <c r="A46" t="s">
        <v>51</v>
      </c>
      <c r="B46" t="s">
        <v>57</v>
      </c>
      <c r="C46">
        <v>0</v>
      </c>
      <c r="D46">
        <v>1.25</v>
      </c>
      <c r="E46">
        <f t="shared" si="0"/>
        <v>1.25</v>
      </c>
      <c r="G46">
        <v>14.121</v>
      </c>
      <c r="H46">
        <v>-12.401999999999999</v>
      </c>
      <c r="I46">
        <v>26.427</v>
      </c>
      <c r="J46">
        <v>-39.911000000000001</v>
      </c>
      <c r="K46">
        <v>49.45</v>
      </c>
      <c r="L46">
        <v>-12.795</v>
      </c>
      <c r="M46">
        <v>0.3</v>
      </c>
      <c r="N46">
        <v>0.92300000000000004</v>
      </c>
      <c r="O46">
        <v>1.867</v>
      </c>
      <c r="P46">
        <f t="shared" si="1"/>
        <v>1.03</v>
      </c>
      <c r="Q46" t="str">
        <f t="shared" si="8"/>
        <v>Forward</v>
      </c>
      <c r="R46" t="str">
        <f t="shared" si="9"/>
        <v>Up</v>
      </c>
      <c r="S46" t="str">
        <f t="shared" si="10"/>
        <v>Left</v>
      </c>
    </row>
    <row r="47" spans="1:19" x14ac:dyDescent="0.2">
      <c r="A47" t="s">
        <v>52</v>
      </c>
      <c r="B47" t="s">
        <v>57</v>
      </c>
      <c r="C47">
        <v>1.25</v>
      </c>
      <c r="D47">
        <v>0.5</v>
      </c>
      <c r="E47">
        <f t="shared" si="0"/>
        <v>1.3462912017836259</v>
      </c>
      <c r="G47">
        <v>3.7639999999999998</v>
      </c>
      <c r="H47">
        <v>-14.805999999999999</v>
      </c>
      <c r="I47">
        <v>16.812000000000001</v>
      </c>
      <c r="J47">
        <v>-39.677</v>
      </c>
      <c r="K47">
        <v>89.644000000000005</v>
      </c>
      <c r="L47">
        <v>-5.899</v>
      </c>
      <c r="M47">
        <v>5.2999999999999999E-2</v>
      </c>
      <c r="N47">
        <v>0.125</v>
      </c>
      <c r="O47">
        <v>0.221</v>
      </c>
      <c r="P47">
        <f t="shared" si="1"/>
        <v>0.13300000000000001</v>
      </c>
      <c r="Q47" t="str">
        <f t="shared" si="8"/>
        <v>Backwards</v>
      </c>
      <c r="R47" t="str">
        <f t="shared" si="9"/>
        <v>Up</v>
      </c>
      <c r="S47" t="str">
        <f t="shared" si="10"/>
        <v>Left</v>
      </c>
    </row>
    <row r="48" spans="1:19" x14ac:dyDescent="0.2">
      <c r="A48" t="s">
        <v>53</v>
      </c>
      <c r="B48" t="s">
        <v>58</v>
      </c>
      <c r="C48">
        <v>0.25</v>
      </c>
      <c r="D48">
        <v>-1</v>
      </c>
      <c r="E48">
        <f t="shared" si="0"/>
        <v>1.0307764064044151</v>
      </c>
      <c r="G48">
        <v>15.629</v>
      </c>
      <c r="H48">
        <v>-13.388</v>
      </c>
      <c r="I48">
        <v>14.423</v>
      </c>
      <c r="J48">
        <v>-30.239000000000001</v>
      </c>
      <c r="K48">
        <v>27.715</v>
      </c>
      <c r="L48">
        <v>-53.936999999999998</v>
      </c>
      <c r="M48">
        <v>1.4E-2</v>
      </c>
      <c r="N48">
        <v>6.3E-2</v>
      </c>
      <c r="O48">
        <v>0.14000000000000001</v>
      </c>
      <c r="P48">
        <f t="shared" si="1"/>
        <v>7.2333333333333347E-2</v>
      </c>
      <c r="Q48" t="str">
        <f t="shared" si="8"/>
        <v>Forward</v>
      </c>
      <c r="R48" t="str">
        <f t="shared" si="9"/>
        <v>Up</v>
      </c>
      <c r="S48" t="str">
        <f t="shared" si="10"/>
        <v>Right</v>
      </c>
    </row>
    <row r="49" spans="1:19" x14ac:dyDescent="0.2">
      <c r="A49" t="s">
        <v>54</v>
      </c>
      <c r="B49" t="s">
        <v>58</v>
      </c>
      <c r="C49" t="s">
        <v>35</v>
      </c>
      <c r="D49" t="s">
        <v>35</v>
      </c>
      <c r="G49">
        <v>15.467000000000001</v>
      </c>
      <c r="H49">
        <v>-16.161000000000001</v>
      </c>
      <c r="I49">
        <v>7.6609999999999996</v>
      </c>
      <c r="J49">
        <v>-30.841999999999999</v>
      </c>
      <c r="K49">
        <v>16.884</v>
      </c>
      <c r="L49">
        <v>-43.731999999999999</v>
      </c>
      <c r="M49">
        <v>2.1999999999999999E-2</v>
      </c>
      <c r="N49">
        <v>0.155</v>
      </c>
      <c r="O49">
        <v>0.113</v>
      </c>
      <c r="P49">
        <f t="shared" si="1"/>
        <v>9.6666666666666665E-2</v>
      </c>
      <c r="Q49" t="str">
        <f t="shared" si="8"/>
        <v>Backwards</v>
      </c>
      <c r="R49" t="str">
        <f t="shared" si="9"/>
        <v>Up</v>
      </c>
      <c r="S49" t="str">
        <f t="shared" si="10"/>
        <v>Right</v>
      </c>
    </row>
    <row r="50" spans="1:19" x14ac:dyDescent="0.2">
      <c r="A50" t="s">
        <v>55</v>
      </c>
      <c r="B50" t="s">
        <v>58</v>
      </c>
      <c r="C50">
        <v>0.25</v>
      </c>
      <c r="D50">
        <v>3.5</v>
      </c>
      <c r="E50">
        <f t="shared" si="0"/>
        <v>3.5089172119045497</v>
      </c>
      <c r="G50">
        <v>15.897</v>
      </c>
      <c r="H50">
        <v>-10.433999999999999</v>
      </c>
      <c r="I50">
        <v>30.56</v>
      </c>
      <c r="J50">
        <v>-26.321999999999999</v>
      </c>
      <c r="K50">
        <v>69.072999999999993</v>
      </c>
      <c r="L50">
        <v>-10.975</v>
      </c>
      <c r="M50">
        <v>2.1999999999999999E-2</v>
      </c>
      <c r="N50">
        <v>0.127</v>
      </c>
      <c r="O50">
        <v>0.159</v>
      </c>
      <c r="P50">
        <f t="shared" si="1"/>
        <v>0.10266666666666667</v>
      </c>
      <c r="Q50" t="str">
        <f t="shared" si="8"/>
        <v>Forward</v>
      </c>
      <c r="R50" t="str">
        <f t="shared" si="9"/>
        <v>Down</v>
      </c>
      <c r="S50" t="str">
        <f t="shared" si="10"/>
        <v>Left</v>
      </c>
    </row>
    <row r="51" spans="1:19" x14ac:dyDescent="0.2">
      <c r="A51" t="s">
        <v>56</v>
      </c>
      <c r="B51" t="s">
        <v>58</v>
      </c>
      <c r="C51">
        <v>-0.25</v>
      </c>
      <c r="D51">
        <v>0</v>
      </c>
      <c r="E51">
        <f t="shared" si="0"/>
        <v>0.25</v>
      </c>
      <c r="G51">
        <v>14.135</v>
      </c>
      <c r="H51">
        <v>-11.664999999999999</v>
      </c>
      <c r="I51">
        <v>7.556</v>
      </c>
      <c r="J51">
        <v>-45.03</v>
      </c>
      <c r="K51">
        <v>51.292999999999999</v>
      </c>
      <c r="L51">
        <v>-6.665</v>
      </c>
      <c r="M51">
        <v>1.9E-2</v>
      </c>
      <c r="N51">
        <v>0.122</v>
      </c>
      <c r="O51">
        <v>0.16</v>
      </c>
      <c r="P51">
        <f t="shared" si="1"/>
        <v>0.10033333333333333</v>
      </c>
      <c r="Q51" t="str">
        <f t="shared" si="8"/>
        <v>Forward</v>
      </c>
      <c r="R51" t="str">
        <f t="shared" si="9"/>
        <v>Up</v>
      </c>
      <c r="S51" t="str">
        <f t="shared" si="10"/>
        <v>Left</v>
      </c>
    </row>
    <row r="52" spans="1:19" x14ac:dyDescent="0.2">
      <c r="A52" t="s">
        <v>59</v>
      </c>
      <c r="B52" t="s">
        <v>58</v>
      </c>
      <c r="C52">
        <v>-2.25</v>
      </c>
      <c r="D52">
        <v>-0.5</v>
      </c>
      <c r="E52">
        <f t="shared" si="0"/>
        <v>2.3048861143232218</v>
      </c>
      <c r="G52">
        <v>9.6969999999999992</v>
      </c>
      <c r="H52">
        <v>-21.155000000000001</v>
      </c>
      <c r="I52">
        <v>20.087</v>
      </c>
      <c r="J52">
        <v>-32.331000000000003</v>
      </c>
      <c r="K52">
        <v>151.58600000000001</v>
      </c>
      <c r="L52">
        <v>-6.9</v>
      </c>
      <c r="M52">
        <v>3.7999999999999999E-2</v>
      </c>
      <c r="N52">
        <v>4.3999999999999997E-2</v>
      </c>
      <c r="O52">
        <v>0.23200000000000001</v>
      </c>
      <c r="P52">
        <f t="shared" si="1"/>
        <v>0.10466666666666667</v>
      </c>
      <c r="Q52" t="str">
        <f t="shared" si="8"/>
        <v>Backwards</v>
      </c>
      <c r="R52" t="str">
        <f t="shared" si="9"/>
        <v>Up</v>
      </c>
      <c r="S52" t="str">
        <f t="shared" si="10"/>
        <v>Left</v>
      </c>
    </row>
    <row r="53" spans="1:19" x14ac:dyDescent="0.2">
      <c r="A53" t="s">
        <v>60</v>
      </c>
      <c r="B53" t="s">
        <v>58</v>
      </c>
      <c r="C53">
        <v>0</v>
      </c>
      <c r="D53">
        <v>-0.25</v>
      </c>
      <c r="E53">
        <f t="shared" si="0"/>
        <v>0.25</v>
      </c>
      <c r="G53">
        <v>18.908999999999999</v>
      </c>
      <c r="H53">
        <v>-12.316000000000001</v>
      </c>
      <c r="I53">
        <v>9.2080000000000002</v>
      </c>
      <c r="J53">
        <v>-50.363999999999997</v>
      </c>
      <c r="K53">
        <v>29.468</v>
      </c>
      <c r="L53">
        <v>-31.489000000000001</v>
      </c>
      <c r="M53">
        <v>0.01</v>
      </c>
      <c r="N53">
        <v>3.5000000000000003E-2</v>
      </c>
      <c r="O53">
        <v>0.106</v>
      </c>
      <c r="P53">
        <f t="shared" si="1"/>
        <v>5.0333333333333334E-2</v>
      </c>
      <c r="Q53" t="str">
        <f t="shared" si="8"/>
        <v>Forward</v>
      </c>
      <c r="R53" t="str">
        <f t="shared" si="9"/>
        <v>Up</v>
      </c>
      <c r="S53" t="str">
        <f t="shared" si="10"/>
        <v>Right</v>
      </c>
    </row>
    <row r="54" spans="1:19" x14ac:dyDescent="0.2">
      <c r="A54" t="s">
        <v>61</v>
      </c>
      <c r="B54" t="s">
        <v>58</v>
      </c>
      <c r="C54">
        <v>2.5</v>
      </c>
      <c r="D54">
        <v>-3.25</v>
      </c>
      <c r="E54">
        <f t="shared" si="0"/>
        <v>4.1003048667141817</v>
      </c>
      <c r="G54">
        <v>16.994</v>
      </c>
      <c r="H54">
        <v>-17.253</v>
      </c>
      <c r="I54">
        <v>35.65</v>
      </c>
      <c r="J54">
        <v>-36.536000000000001</v>
      </c>
      <c r="K54">
        <v>11.334</v>
      </c>
      <c r="L54">
        <v>-126.261</v>
      </c>
      <c r="M54">
        <v>2.3E-2</v>
      </c>
      <c r="N54">
        <v>0.15</v>
      </c>
      <c r="O54">
        <v>0.309</v>
      </c>
      <c r="P54">
        <f t="shared" si="1"/>
        <v>0.16066666666666665</v>
      </c>
      <c r="Q54" t="str">
        <f t="shared" si="8"/>
        <v>Backwards</v>
      </c>
      <c r="R54" t="str">
        <f t="shared" si="9"/>
        <v>Up</v>
      </c>
      <c r="S54" t="str">
        <f t="shared" si="10"/>
        <v>Right</v>
      </c>
    </row>
    <row r="55" spans="1:19" x14ac:dyDescent="0.2">
      <c r="A55" t="s">
        <v>62</v>
      </c>
      <c r="B55" t="s">
        <v>58</v>
      </c>
      <c r="C55">
        <v>0</v>
      </c>
      <c r="D55">
        <v>-3.25</v>
      </c>
      <c r="E55">
        <f t="shared" si="0"/>
        <v>3.25</v>
      </c>
      <c r="G55">
        <v>17.593</v>
      </c>
      <c r="H55">
        <v>-14.054</v>
      </c>
      <c r="I55">
        <v>10.084</v>
      </c>
      <c r="J55">
        <v>-36.171999999999997</v>
      </c>
      <c r="K55">
        <v>31.013999999999999</v>
      </c>
      <c r="L55">
        <v>-11.76</v>
      </c>
      <c r="M55">
        <v>1.2E-2</v>
      </c>
      <c r="N55">
        <v>3.7999999999999999E-2</v>
      </c>
      <c r="O55">
        <v>0.04</v>
      </c>
      <c r="P55">
        <f t="shared" si="1"/>
        <v>0.03</v>
      </c>
      <c r="Q55" t="str">
        <f t="shared" si="8"/>
        <v>Forward</v>
      </c>
      <c r="R55" t="str">
        <f t="shared" si="9"/>
        <v>Up</v>
      </c>
      <c r="S55" t="str">
        <f t="shared" si="10"/>
        <v>Left</v>
      </c>
    </row>
    <row r="56" spans="1:19" x14ac:dyDescent="0.2">
      <c r="A56" t="s">
        <v>63</v>
      </c>
      <c r="B56" t="s">
        <v>58</v>
      </c>
      <c r="C56">
        <v>0.75</v>
      </c>
      <c r="D56">
        <v>-4.25</v>
      </c>
      <c r="E56">
        <f t="shared" si="0"/>
        <v>4.3156691254080171</v>
      </c>
      <c r="G56">
        <v>10.74</v>
      </c>
      <c r="H56">
        <v>-15.4</v>
      </c>
      <c r="I56">
        <v>13.906000000000001</v>
      </c>
      <c r="J56">
        <v>-30.9</v>
      </c>
      <c r="K56">
        <v>132.80600000000001</v>
      </c>
      <c r="L56">
        <v>-8.7200000000000006</v>
      </c>
      <c r="M56">
        <v>2.5999999999999999E-2</v>
      </c>
      <c r="N56">
        <v>0.16</v>
      </c>
      <c r="O56">
        <v>0.39</v>
      </c>
      <c r="P56">
        <f t="shared" si="1"/>
        <v>0.19200000000000003</v>
      </c>
      <c r="Q56" t="str">
        <f t="shared" si="8"/>
        <v>Backwards</v>
      </c>
      <c r="R56" t="str">
        <f t="shared" si="9"/>
        <v>Up</v>
      </c>
      <c r="S56" t="str">
        <f t="shared" si="10"/>
        <v>Left</v>
      </c>
    </row>
    <row r="57" spans="1:19" x14ac:dyDescent="0.2">
      <c r="A57" t="s">
        <v>64</v>
      </c>
      <c r="B57" t="s">
        <v>58</v>
      </c>
      <c r="C57">
        <v>0</v>
      </c>
      <c r="D57">
        <v>-4</v>
      </c>
      <c r="E57">
        <f t="shared" si="0"/>
        <v>4</v>
      </c>
      <c r="G57">
        <v>18.177</v>
      </c>
      <c r="H57">
        <v>-23.827000000000002</v>
      </c>
      <c r="I57">
        <v>39.771999999999998</v>
      </c>
      <c r="J57">
        <v>-42.381999999999998</v>
      </c>
      <c r="K57">
        <v>33.054000000000002</v>
      </c>
      <c r="L57">
        <v>-103.339</v>
      </c>
      <c r="M57">
        <v>2.7E-2</v>
      </c>
      <c r="N57">
        <v>0.122</v>
      </c>
      <c r="O57">
        <v>0.13600000000000001</v>
      </c>
      <c r="P57">
        <f t="shared" si="1"/>
        <v>9.5000000000000015E-2</v>
      </c>
      <c r="Q57" t="str">
        <f t="shared" si="8"/>
        <v>Backwards</v>
      </c>
      <c r="R57" t="str">
        <f t="shared" si="9"/>
        <v>Up</v>
      </c>
      <c r="S57" t="str">
        <f t="shared" si="10"/>
        <v>Right</v>
      </c>
    </row>
    <row r="58" spans="1:19" x14ac:dyDescent="0.2">
      <c r="A58" t="s">
        <v>65</v>
      </c>
      <c r="B58" t="s">
        <v>58</v>
      </c>
      <c r="C58" t="s">
        <v>35</v>
      </c>
      <c r="D58" t="s">
        <v>35</v>
      </c>
      <c r="G58">
        <v>18.966999999999999</v>
      </c>
      <c r="H58">
        <v>-17.664000000000001</v>
      </c>
      <c r="I58">
        <v>17.975999999999999</v>
      </c>
      <c r="J58">
        <v>-18.555</v>
      </c>
      <c r="K58">
        <v>22.989000000000001</v>
      </c>
      <c r="L58">
        <v>-82.067999999999998</v>
      </c>
      <c r="M58">
        <v>1.6E-2</v>
      </c>
      <c r="N58">
        <v>7.0999999999999994E-2</v>
      </c>
      <c r="O58">
        <v>7.9000000000000001E-2</v>
      </c>
      <c r="P58">
        <f t="shared" si="1"/>
        <v>5.5333333333333325E-2</v>
      </c>
      <c r="Q58" t="str">
        <f t="shared" si="8"/>
        <v>Forward</v>
      </c>
      <c r="R58" t="str">
        <f t="shared" si="9"/>
        <v>Up</v>
      </c>
      <c r="S58" t="str">
        <f t="shared" si="10"/>
        <v>Right</v>
      </c>
    </row>
    <row r="59" spans="1:19" x14ac:dyDescent="0.2">
      <c r="A59" t="s">
        <v>66</v>
      </c>
      <c r="B59" t="s">
        <v>58</v>
      </c>
      <c r="C59">
        <v>-2.75</v>
      </c>
      <c r="D59">
        <v>0.75</v>
      </c>
      <c r="E59">
        <f t="shared" si="0"/>
        <v>2.8504385627478448</v>
      </c>
      <c r="G59">
        <v>27.256</v>
      </c>
      <c r="H59">
        <v>-21.6</v>
      </c>
      <c r="I59">
        <v>5.0469999999999997</v>
      </c>
      <c r="J59">
        <v>-26.728999999999999</v>
      </c>
      <c r="K59">
        <v>77.150999999999996</v>
      </c>
      <c r="L59">
        <v>-11.243</v>
      </c>
      <c r="M59">
        <v>1.6E-2</v>
      </c>
      <c r="N59">
        <v>0.16600000000000001</v>
      </c>
      <c r="O59">
        <v>7.0000000000000007E-2</v>
      </c>
      <c r="P59">
        <f t="shared" si="1"/>
        <v>8.4000000000000005E-2</v>
      </c>
      <c r="Q59" t="str">
        <f t="shared" si="8"/>
        <v>Forward</v>
      </c>
      <c r="R59" t="str">
        <f t="shared" si="9"/>
        <v>Up</v>
      </c>
      <c r="S59" t="str">
        <f t="shared" si="10"/>
        <v>Left</v>
      </c>
    </row>
    <row r="60" spans="1:19" x14ac:dyDescent="0.2">
      <c r="A60" t="s">
        <v>67</v>
      </c>
      <c r="B60" t="s">
        <v>58</v>
      </c>
      <c r="C60">
        <v>-0.25</v>
      </c>
      <c r="D60">
        <v>-3.25</v>
      </c>
      <c r="E60">
        <f t="shared" si="0"/>
        <v>3.2596012026013246</v>
      </c>
      <c r="G60">
        <v>6.3970000000000002</v>
      </c>
      <c r="H60">
        <v>-18.995999999999999</v>
      </c>
      <c r="I60">
        <v>8.5229999999999997</v>
      </c>
      <c r="J60">
        <v>-42.488</v>
      </c>
      <c r="K60">
        <v>156.90199999999999</v>
      </c>
      <c r="L60">
        <v>-10.491</v>
      </c>
      <c r="M60">
        <v>2.1000000000000001E-2</v>
      </c>
      <c r="N60">
        <v>2.4E-2</v>
      </c>
      <c r="O60">
        <v>0.10100000000000001</v>
      </c>
      <c r="P60">
        <f t="shared" si="1"/>
        <v>4.8666666666666671E-2</v>
      </c>
      <c r="Q60" t="str">
        <f t="shared" si="8"/>
        <v>Backwards</v>
      </c>
      <c r="R60" t="str">
        <f t="shared" si="9"/>
        <v>Up</v>
      </c>
      <c r="S60" t="str">
        <f t="shared" si="10"/>
        <v>Left</v>
      </c>
    </row>
    <row r="61" spans="1:19" x14ac:dyDescent="0.2">
      <c r="A61" t="s">
        <v>68</v>
      </c>
      <c r="B61" t="s">
        <v>58</v>
      </c>
      <c r="C61">
        <v>-3.75</v>
      </c>
      <c r="D61">
        <v>-0.25</v>
      </c>
      <c r="E61">
        <f t="shared" si="0"/>
        <v>3.758324094593227</v>
      </c>
      <c r="G61">
        <v>13.044</v>
      </c>
      <c r="H61">
        <v>-13.555999999999999</v>
      </c>
      <c r="I61">
        <v>21.193000000000001</v>
      </c>
      <c r="J61">
        <v>-24.033000000000001</v>
      </c>
      <c r="K61">
        <v>34.677999999999997</v>
      </c>
      <c r="L61">
        <v>-146.089</v>
      </c>
      <c r="M61">
        <v>8.0000000000000002E-3</v>
      </c>
      <c r="N61">
        <v>4.1000000000000002E-2</v>
      </c>
      <c r="O61">
        <v>5.5E-2</v>
      </c>
      <c r="P61">
        <f t="shared" si="1"/>
        <v>3.4666666666666672E-2</v>
      </c>
      <c r="Q61" t="str">
        <f t="shared" si="8"/>
        <v>Backwards</v>
      </c>
      <c r="R61" t="str">
        <f t="shared" si="9"/>
        <v>Up</v>
      </c>
      <c r="S61" t="str">
        <f t="shared" si="10"/>
        <v>Right</v>
      </c>
    </row>
    <row r="62" spans="1:19" x14ac:dyDescent="0.2">
      <c r="A62" t="s">
        <v>69</v>
      </c>
      <c r="B62" t="s">
        <v>58</v>
      </c>
      <c r="C62">
        <v>-2.25</v>
      </c>
      <c r="D62">
        <v>-1.75</v>
      </c>
      <c r="E62">
        <f t="shared" si="0"/>
        <v>2.8504385627478448</v>
      </c>
      <c r="G62">
        <v>12.545999999999999</v>
      </c>
      <c r="H62">
        <v>-17.286000000000001</v>
      </c>
      <c r="I62">
        <v>6.0910000000000002</v>
      </c>
      <c r="J62">
        <v>-41.491999999999997</v>
      </c>
      <c r="K62">
        <v>34.973999999999997</v>
      </c>
      <c r="L62">
        <v>-91.218999999999994</v>
      </c>
      <c r="M62">
        <v>6.0000000000000001E-3</v>
      </c>
      <c r="N62">
        <v>5.8999999999999997E-2</v>
      </c>
      <c r="O62">
        <v>0.09</v>
      </c>
      <c r="P62">
        <f t="shared" si="1"/>
        <v>5.1666666666666666E-2</v>
      </c>
      <c r="Q62" t="str">
        <f t="shared" si="8"/>
        <v>Backwards</v>
      </c>
      <c r="R62" t="str">
        <f t="shared" si="9"/>
        <v>Up</v>
      </c>
      <c r="S62" t="str">
        <f t="shared" si="10"/>
        <v>Right</v>
      </c>
    </row>
    <row r="63" spans="1:19" x14ac:dyDescent="0.2">
      <c r="A63" t="s">
        <v>70</v>
      </c>
      <c r="B63" t="s">
        <v>58</v>
      </c>
      <c r="C63">
        <v>1</v>
      </c>
      <c r="D63">
        <v>1.25</v>
      </c>
      <c r="E63">
        <f t="shared" si="0"/>
        <v>1.6007810593582121</v>
      </c>
      <c r="G63">
        <v>27.26</v>
      </c>
      <c r="H63">
        <v>-19.766999999999999</v>
      </c>
      <c r="I63">
        <v>52.62</v>
      </c>
      <c r="J63">
        <v>-45.835000000000001</v>
      </c>
      <c r="K63">
        <v>90.108000000000004</v>
      </c>
      <c r="L63">
        <v>-103.40600000000001</v>
      </c>
      <c r="M63">
        <v>2.1999999999999999E-2</v>
      </c>
      <c r="N63">
        <v>6.0999999999999999E-2</v>
      </c>
      <c r="O63">
        <v>0.28399999999999997</v>
      </c>
      <c r="P63">
        <f t="shared" si="1"/>
        <v>0.12233333333333334</v>
      </c>
      <c r="Q63" t="str">
        <f t="shared" si="8"/>
        <v>Forward</v>
      </c>
      <c r="R63" t="str">
        <f t="shared" si="9"/>
        <v>Down</v>
      </c>
      <c r="S63" t="str">
        <f t="shared" si="10"/>
        <v>Right</v>
      </c>
    </row>
    <row r="64" spans="1:19" x14ac:dyDescent="0.2">
      <c r="A64" t="s">
        <v>71</v>
      </c>
      <c r="B64" t="s">
        <v>58</v>
      </c>
      <c r="C64">
        <v>0.5</v>
      </c>
      <c r="D64">
        <v>0</v>
      </c>
      <c r="E64">
        <f t="shared" si="0"/>
        <v>0.5</v>
      </c>
      <c r="G64">
        <v>10.414999999999999</v>
      </c>
      <c r="H64">
        <v>-12.656000000000001</v>
      </c>
      <c r="I64">
        <v>5.1859999999999999</v>
      </c>
      <c r="J64">
        <v>-41.088999999999999</v>
      </c>
      <c r="K64">
        <v>50.69</v>
      </c>
      <c r="L64">
        <v>-88.983000000000004</v>
      </c>
      <c r="M64">
        <v>3.7999999999999999E-2</v>
      </c>
      <c r="N64">
        <v>0.11700000000000001</v>
      </c>
      <c r="O64">
        <v>0.40500000000000003</v>
      </c>
      <c r="P64">
        <f t="shared" si="1"/>
        <v>0.18666666666666668</v>
      </c>
      <c r="Q64" t="str">
        <f t="shared" si="8"/>
        <v>Backwards</v>
      </c>
      <c r="R64" t="str">
        <f t="shared" si="9"/>
        <v>Up</v>
      </c>
      <c r="S64" t="str">
        <f t="shared" si="10"/>
        <v>Right</v>
      </c>
    </row>
    <row r="65" spans="1:19" x14ac:dyDescent="0.2">
      <c r="A65" t="s">
        <v>72</v>
      </c>
      <c r="B65" t="s">
        <v>58</v>
      </c>
      <c r="C65" t="s">
        <v>35</v>
      </c>
      <c r="D65" t="s">
        <v>35</v>
      </c>
      <c r="G65">
        <v>19.824000000000002</v>
      </c>
      <c r="H65">
        <v>-12.019</v>
      </c>
      <c r="I65">
        <v>5.4880000000000004</v>
      </c>
      <c r="J65">
        <v>-27.744</v>
      </c>
      <c r="K65">
        <v>16.611000000000001</v>
      </c>
      <c r="L65">
        <v>-11.037000000000001</v>
      </c>
      <c r="M65">
        <v>5.8999999999999997E-2</v>
      </c>
      <c r="N65">
        <v>8.2000000000000003E-2</v>
      </c>
      <c r="O65">
        <v>0.32700000000000001</v>
      </c>
      <c r="P65">
        <f t="shared" si="1"/>
        <v>0.156</v>
      </c>
      <c r="Q65" t="str">
        <f t="shared" si="8"/>
        <v>Forward</v>
      </c>
      <c r="R65" t="str">
        <f t="shared" si="9"/>
        <v>Up</v>
      </c>
      <c r="S65" t="str">
        <f t="shared" si="10"/>
        <v>Left</v>
      </c>
    </row>
    <row r="66" spans="1:19" x14ac:dyDescent="0.2">
      <c r="A66" t="s">
        <v>73</v>
      </c>
      <c r="B66" t="s">
        <v>58</v>
      </c>
      <c r="C66">
        <v>-4.25</v>
      </c>
      <c r="D66">
        <v>-1.75</v>
      </c>
      <c r="E66">
        <f t="shared" si="0"/>
        <v>4.5961940777125587</v>
      </c>
      <c r="G66">
        <v>29.620999999999999</v>
      </c>
      <c r="H66">
        <v>-22.869</v>
      </c>
      <c r="I66">
        <v>9.0359999999999996</v>
      </c>
      <c r="J66">
        <v>-50.058</v>
      </c>
      <c r="K66">
        <v>156.90199999999999</v>
      </c>
      <c r="L66">
        <v>-10.026999999999999</v>
      </c>
      <c r="M66">
        <v>4.1000000000000002E-2</v>
      </c>
      <c r="N66">
        <v>8.6999999999999994E-2</v>
      </c>
      <c r="O66">
        <v>0.48799999999999999</v>
      </c>
      <c r="P66">
        <f t="shared" si="1"/>
        <v>0.20533333333333334</v>
      </c>
      <c r="Q66" t="str">
        <f t="shared" si="8"/>
        <v>Forward</v>
      </c>
      <c r="R66" t="str">
        <f t="shared" si="9"/>
        <v>Up</v>
      </c>
      <c r="S66" t="str">
        <f t="shared" si="10"/>
        <v>Left</v>
      </c>
    </row>
    <row r="67" spans="1:19" x14ac:dyDescent="0.2">
      <c r="A67" t="s">
        <v>74</v>
      </c>
      <c r="B67" t="s">
        <v>57</v>
      </c>
      <c r="C67">
        <v>0</v>
      </c>
      <c r="D67">
        <v>-1.25</v>
      </c>
      <c r="E67">
        <f t="shared" si="0"/>
        <v>1.25</v>
      </c>
      <c r="G67">
        <v>3.7160000000000002</v>
      </c>
      <c r="H67">
        <v>-16.452999999999999</v>
      </c>
      <c r="I67">
        <v>5.8949999999999996</v>
      </c>
      <c r="J67">
        <v>-20.303000000000001</v>
      </c>
      <c r="K67">
        <v>9.8450000000000006</v>
      </c>
      <c r="L67">
        <v>-13.704000000000001</v>
      </c>
      <c r="M67">
        <v>1.2E-2</v>
      </c>
      <c r="N67">
        <v>5.5E-2</v>
      </c>
      <c r="O67">
        <v>5.8000000000000003E-2</v>
      </c>
      <c r="P67">
        <f t="shared" ref="P67:P96" si="11">AVERAGE(M67:O67)</f>
        <v>4.1666666666666664E-2</v>
      </c>
      <c r="Q67" t="str">
        <f t="shared" si="8"/>
        <v>Backwards</v>
      </c>
      <c r="R67" t="str">
        <f t="shared" si="9"/>
        <v>Up</v>
      </c>
      <c r="S67" t="str">
        <f t="shared" si="10"/>
        <v>Right</v>
      </c>
    </row>
    <row r="68" spans="1:19" x14ac:dyDescent="0.2">
      <c r="A68" t="s">
        <v>75</v>
      </c>
      <c r="B68" t="s">
        <v>57</v>
      </c>
      <c r="C68">
        <v>0.5</v>
      </c>
      <c r="D68">
        <v>-1</v>
      </c>
      <c r="E68">
        <f t="shared" ref="E68:E94" si="12">SQRT(C68*C68+D68*D68)</f>
        <v>1.1180339887498949</v>
      </c>
      <c r="G68">
        <v>16.007999999999999</v>
      </c>
      <c r="H68">
        <v>-14.614000000000001</v>
      </c>
      <c r="I68">
        <v>44.488999999999997</v>
      </c>
      <c r="J68">
        <v>-54.43</v>
      </c>
      <c r="K68">
        <v>14.417999999999999</v>
      </c>
      <c r="L68">
        <v>-21.093</v>
      </c>
      <c r="M68">
        <v>1.0999999999999999E-2</v>
      </c>
      <c r="N68">
        <v>6.5000000000000002E-2</v>
      </c>
      <c r="O68">
        <v>5.5E-2</v>
      </c>
      <c r="P68">
        <f t="shared" si="11"/>
        <v>4.3666666666666666E-2</v>
      </c>
      <c r="Q68" t="str">
        <f t="shared" si="8"/>
        <v>Forward</v>
      </c>
      <c r="R68" t="str">
        <f t="shared" si="9"/>
        <v>Up</v>
      </c>
      <c r="S68" t="str">
        <f t="shared" si="10"/>
        <v>Right</v>
      </c>
    </row>
    <row r="69" spans="1:19" x14ac:dyDescent="0.2">
      <c r="A69" t="s">
        <v>76</v>
      </c>
      <c r="B69" t="s">
        <v>57</v>
      </c>
      <c r="C69">
        <v>0.5</v>
      </c>
      <c r="D69">
        <v>2.75</v>
      </c>
      <c r="E69">
        <f t="shared" si="12"/>
        <v>2.7950849718747373</v>
      </c>
      <c r="G69">
        <v>7.5659999999999998</v>
      </c>
      <c r="H69">
        <v>-11.717000000000001</v>
      </c>
      <c r="I69">
        <v>38.167999999999999</v>
      </c>
      <c r="J69">
        <v>-31.181999999999999</v>
      </c>
      <c r="K69">
        <v>20.010999999999999</v>
      </c>
      <c r="L69">
        <v>-5.9039999999999999</v>
      </c>
      <c r="M69">
        <v>1.9E-2</v>
      </c>
      <c r="N69">
        <v>0.16</v>
      </c>
      <c r="O69">
        <v>0.193</v>
      </c>
      <c r="P69">
        <f t="shared" si="11"/>
        <v>0.124</v>
      </c>
      <c r="Q69" t="str">
        <f t="shared" si="8"/>
        <v>Backwards</v>
      </c>
      <c r="R69" t="str">
        <f t="shared" si="9"/>
        <v>Down</v>
      </c>
      <c r="S69" t="str">
        <f t="shared" si="10"/>
        <v>Left</v>
      </c>
    </row>
    <row r="70" spans="1:19" x14ac:dyDescent="0.2">
      <c r="A70" t="s">
        <v>77</v>
      </c>
      <c r="B70" t="s">
        <v>57</v>
      </c>
      <c r="C70">
        <v>2.25</v>
      </c>
      <c r="D70">
        <v>5</v>
      </c>
      <c r="E70">
        <f t="shared" si="12"/>
        <v>5.4829280498653272</v>
      </c>
      <c r="G70">
        <v>17.123000000000001</v>
      </c>
      <c r="H70">
        <v>-12.823</v>
      </c>
      <c r="I70">
        <v>33.345999999999997</v>
      </c>
      <c r="J70">
        <v>-70.83</v>
      </c>
      <c r="K70">
        <v>45.011000000000003</v>
      </c>
      <c r="L70">
        <v>-5.516</v>
      </c>
      <c r="M70">
        <v>2.7E-2</v>
      </c>
      <c r="N70">
        <v>0.501</v>
      </c>
      <c r="O70">
        <v>0.53</v>
      </c>
      <c r="P70">
        <f t="shared" si="11"/>
        <v>0.35266666666666668</v>
      </c>
      <c r="Q70" t="str">
        <f t="shared" si="8"/>
        <v>Forward</v>
      </c>
      <c r="R70" t="str">
        <f t="shared" si="9"/>
        <v>Up</v>
      </c>
      <c r="S70" t="str">
        <f t="shared" si="10"/>
        <v>Left</v>
      </c>
    </row>
    <row r="71" spans="1:19" x14ac:dyDescent="0.2">
      <c r="A71" t="s">
        <v>78</v>
      </c>
      <c r="B71" t="s">
        <v>57</v>
      </c>
      <c r="C71">
        <v>1</v>
      </c>
      <c r="D71">
        <v>4.25</v>
      </c>
      <c r="E71">
        <f t="shared" si="12"/>
        <v>4.3660622991432447</v>
      </c>
      <c r="G71">
        <v>11.19</v>
      </c>
      <c r="H71">
        <v>-16.280999999999999</v>
      </c>
      <c r="I71">
        <v>14.432</v>
      </c>
      <c r="J71">
        <v>-60.497</v>
      </c>
      <c r="K71">
        <v>35.616</v>
      </c>
      <c r="L71">
        <v>-103.755</v>
      </c>
      <c r="M71">
        <v>1.6E-2</v>
      </c>
      <c r="N71">
        <v>0.24099999999999999</v>
      </c>
      <c r="O71">
        <v>0.191</v>
      </c>
      <c r="P71">
        <f t="shared" si="11"/>
        <v>0.14933333333333335</v>
      </c>
      <c r="Q71" t="str">
        <f t="shared" si="8"/>
        <v>Backwards</v>
      </c>
      <c r="R71" t="str">
        <f t="shared" si="9"/>
        <v>Up</v>
      </c>
      <c r="S71" t="str">
        <f t="shared" si="10"/>
        <v>Right</v>
      </c>
    </row>
    <row r="72" spans="1:19" x14ac:dyDescent="0.2">
      <c r="A72" t="s">
        <v>79</v>
      </c>
      <c r="B72" t="s">
        <v>41</v>
      </c>
      <c r="C72">
        <v>0</v>
      </c>
      <c r="D72">
        <v>0</v>
      </c>
      <c r="E72">
        <f t="shared" si="12"/>
        <v>0</v>
      </c>
      <c r="G72">
        <v>25.187000000000001</v>
      </c>
      <c r="H72">
        <v>-17.789000000000001</v>
      </c>
      <c r="I72">
        <v>15.519</v>
      </c>
      <c r="J72">
        <v>-52.514000000000003</v>
      </c>
      <c r="K72">
        <v>67.563999999999993</v>
      </c>
      <c r="L72">
        <v>-17.481999999999999</v>
      </c>
      <c r="M72">
        <v>1.0999999999999999E-2</v>
      </c>
      <c r="N72">
        <v>2.1000000000000001E-2</v>
      </c>
      <c r="O72">
        <v>2.5999999999999999E-2</v>
      </c>
      <c r="P72">
        <f t="shared" si="11"/>
        <v>1.9333333333333331E-2</v>
      </c>
      <c r="Q72" t="str">
        <f t="shared" si="8"/>
        <v>Forward</v>
      </c>
      <c r="R72" t="str">
        <f t="shared" si="9"/>
        <v>Up</v>
      </c>
      <c r="S72" t="str">
        <f t="shared" si="10"/>
        <v>Left</v>
      </c>
    </row>
    <row r="73" spans="1:19" x14ac:dyDescent="0.2">
      <c r="A73" t="s">
        <v>80</v>
      </c>
      <c r="B73" t="s">
        <v>41</v>
      </c>
      <c r="C73">
        <v>-0.5</v>
      </c>
      <c r="D73">
        <v>-1</v>
      </c>
      <c r="E73">
        <f t="shared" si="12"/>
        <v>1.1180339887498949</v>
      </c>
      <c r="G73">
        <v>8.4320000000000004</v>
      </c>
      <c r="H73">
        <v>-14.662000000000001</v>
      </c>
      <c r="I73">
        <v>14.71</v>
      </c>
      <c r="J73">
        <v>-61.383000000000003</v>
      </c>
      <c r="K73">
        <v>37.201000000000001</v>
      </c>
      <c r="L73">
        <v>-56.287999999999997</v>
      </c>
      <c r="M73">
        <v>4.0000000000000001E-3</v>
      </c>
      <c r="N73">
        <v>2.9000000000000001E-2</v>
      </c>
      <c r="O73">
        <v>2.7E-2</v>
      </c>
      <c r="P73">
        <f t="shared" si="11"/>
        <v>0.02</v>
      </c>
      <c r="Q73" t="str">
        <f t="shared" si="8"/>
        <v>Backwards</v>
      </c>
      <c r="R73" t="str">
        <f t="shared" si="9"/>
        <v>Up</v>
      </c>
      <c r="S73" t="str">
        <f t="shared" si="10"/>
        <v>Right</v>
      </c>
    </row>
    <row r="74" spans="1:19" x14ac:dyDescent="0.2">
      <c r="A74" t="s">
        <v>81</v>
      </c>
      <c r="B74" t="s">
        <v>41</v>
      </c>
      <c r="C74">
        <v>0</v>
      </c>
      <c r="D74">
        <v>0</v>
      </c>
      <c r="E74">
        <f t="shared" si="12"/>
        <v>0</v>
      </c>
      <c r="G74">
        <v>5.8079999999999998</v>
      </c>
      <c r="H74">
        <v>-12.933</v>
      </c>
      <c r="I74">
        <v>-0.49299999999999999</v>
      </c>
      <c r="J74">
        <v>-55.191000000000003</v>
      </c>
      <c r="K74">
        <v>20.001000000000001</v>
      </c>
      <c r="L74">
        <v>-42.085000000000001</v>
      </c>
      <c r="M74">
        <v>7.0000000000000001E-3</v>
      </c>
      <c r="N74">
        <v>0.02</v>
      </c>
      <c r="O74">
        <v>2.5000000000000001E-2</v>
      </c>
      <c r="P74">
        <f t="shared" si="11"/>
        <v>1.7333333333333336E-2</v>
      </c>
      <c r="Q74" t="str">
        <f t="shared" si="8"/>
        <v>Backwards</v>
      </c>
      <c r="R74" t="str">
        <f t="shared" si="9"/>
        <v>Up</v>
      </c>
      <c r="S74" t="str">
        <f t="shared" si="10"/>
        <v>Right</v>
      </c>
    </row>
    <row r="75" spans="1:19" x14ac:dyDescent="0.2">
      <c r="A75" t="s">
        <v>82</v>
      </c>
      <c r="B75" t="s">
        <v>41</v>
      </c>
      <c r="C75">
        <v>-0.5</v>
      </c>
      <c r="D75">
        <v>0</v>
      </c>
      <c r="E75">
        <f t="shared" si="12"/>
        <v>0.5</v>
      </c>
      <c r="G75">
        <v>27.256</v>
      </c>
      <c r="H75">
        <v>-16.428999999999998</v>
      </c>
      <c r="I75">
        <v>25.516999999999999</v>
      </c>
      <c r="J75">
        <v>-48.798999999999999</v>
      </c>
      <c r="K75">
        <v>29.645</v>
      </c>
      <c r="L75">
        <v>-13.24</v>
      </c>
      <c r="M75">
        <v>6.0000000000000001E-3</v>
      </c>
      <c r="N75">
        <v>9.0999999999999998E-2</v>
      </c>
      <c r="O75">
        <v>0.51400000000000001</v>
      </c>
      <c r="P75">
        <f t="shared" si="11"/>
        <v>0.20366666666666666</v>
      </c>
      <c r="Q75" t="str">
        <f t="shared" si="8"/>
        <v>Forward</v>
      </c>
      <c r="R75" t="str">
        <f t="shared" si="9"/>
        <v>Up</v>
      </c>
      <c r="S75" t="str">
        <f t="shared" si="10"/>
        <v>Left</v>
      </c>
    </row>
    <row r="76" spans="1:19" x14ac:dyDescent="0.2">
      <c r="A76" t="s">
        <v>83</v>
      </c>
      <c r="B76" t="s">
        <v>41</v>
      </c>
      <c r="C76">
        <v>-0.75</v>
      </c>
      <c r="D76">
        <v>-0.5</v>
      </c>
      <c r="E76">
        <f t="shared" si="12"/>
        <v>0.90138781886599728</v>
      </c>
      <c r="G76">
        <v>8.0250000000000004</v>
      </c>
      <c r="H76">
        <v>-25.210999999999999</v>
      </c>
      <c r="I76">
        <v>30.038</v>
      </c>
      <c r="J76">
        <v>-76.192999999999998</v>
      </c>
      <c r="K76">
        <v>78.706999999999994</v>
      </c>
      <c r="L76">
        <v>-30.358000000000001</v>
      </c>
      <c r="M76">
        <v>7.0000000000000001E-3</v>
      </c>
      <c r="N76">
        <v>3.5000000000000003E-2</v>
      </c>
      <c r="O76">
        <v>9.5000000000000001E-2</v>
      </c>
      <c r="P76">
        <f t="shared" si="11"/>
        <v>4.5666666666666668E-2</v>
      </c>
      <c r="Q76" t="str">
        <f t="shared" si="8"/>
        <v>Backwards</v>
      </c>
      <c r="R76" t="str">
        <f t="shared" si="9"/>
        <v>Up</v>
      </c>
      <c r="S76" t="str">
        <f t="shared" si="10"/>
        <v>Left</v>
      </c>
    </row>
    <row r="77" spans="1:19" ht="64" x14ac:dyDescent="0.2">
      <c r="A77" t="s">
        <v>84</v>
      </c>
      <c r="B77" t="s">
        <v>12</v>
      </c>
      <c r="C77" t="s">
        <v>35</v>
      </c>
      <c r="D77" t="s">
        <v>35</v>
      </c>
      <c r="F77" s="3" t="s">
        <v>123</v>
      </c>
    </row>
    <row r="78" spans="1:19" x14ac:dyDescent="0.2">
      <c r="A78" t="s">
        <v>85</v>
      </c>
      <c r="B78" t="s">
        <v>12</v>
      </c>
      <c r="C78">
        <v>-5.25</v>
      </c>
      <c r="D78">
        <v>-4.75</v>
      </c>
      <c r="E78">
        <f t="shared" si="12"/>
        <v>7.0799011292531482</v>
      </c>
    </row>
    <row r="79" spans="1:19" x14ac:dyDescent="0.2">
      <c r="A79" t="s">
        <v>86</v>
      </c>
      <c r="B79" t="s">
        <v>12</v>
      </c>
      <c r="C79">
        <v>-0.25</v>
      </c>
      <c r="D79">
        <v>-3.5</v>
      </c>
      <c r="E79">
        <f t="shared" si="12"/>
        <v>3.5089172119045497</v>
      </c>
    </row>
    <row r="80" spans="1:19" x14ac:dyDescent="0.2">
      <c r="A80" t="s">
        <v>87</v>
      </c>
      <c r="B80" t="s">
        <v>12</v>
      </c>
      <c r="C80">
        <v>-0.25</v>
      </c>
      <c r="D80">
        <v>-5.5</v>
      </c>
      <c r="E80">
        <f t="shared" si="12"/>
        <v>5.5056788863863098</v>
      </c>
    </row>
    <row r="81" spans="1:19" x14ac:dyDescent="0.2">
      <c r="A81" t="s">
        <v>88</v>
      </c>
      <c r="B81" t="s">
        <v>12</v>
      </c>
      <c r="C81">
        <v>-1</v>
      </c>
      <c r="D81">
        <v>-3</v>
      </c>
      <c r="E81">
        <f t="shared" si="12"/>
        <v>3.1622776601683795</v>
      </c>
    </row>
    <row r="82" spans="1:19" ht="32" x14ac:dyDescent="0.2">
      <c r="A82" t="s">
        <v>125</v>
      </c>
      <c r="B82" t="s">
        <v>12</v>
      </c>
      <c r="C82" t="s">
        <v>122</v>
      </c>
      <c r="D82" t="s">
        <v>122</v>
      </c>
      <c r="F82" s="3" t="s">
        <v>124</v>
      </c>
    </row>
    <row r="83" spans="1:19" x14ac:dyDescent="0.2">
      <c r="A83" t="s">
        <v>89</v>
      </c>
      <c r="B83" t="s">
        <v>57</v>
      </c>
      <c r="C83">
        <v>0.75</v>
      </c>
      <c r="D83">
        <v>0.5</v>
      </c>
      <c r="E83">
        <f t="shared" si="12"/>
        <v>0.90138781886599728</v>
      </c>
      <c r="G83">
        <v>25.273</v>
      </c>
      <c r="H83">
        <v>-15.974</v>
      </c>
      <c r="I83">
        <v>38.633000000000003</v>
      </c>
      <c r="J83">
        <v>-35.616</v>
      </c>
      <c r="K83">
        <v>39.613999999999997</v>
      </c>
      <c r="L83">
        <v>-5.7220000000000004</v>
      </c>
      <c r="M83">
        <v>1.6E-2</v>
      </c>
      <c r="N83">
        <v>0.17</v>
      </c>
      <c r="O83">
        <v>6.6000000000000003E-2</v>
      </c>
      <c r="P83">
        <f t="shared" si="11"/>
        <v>8.4000000000000005E-2</v>
      </c>
      <c r="Q83" t="str">
        <f t="shared" ref="Q83" si="13">IF(G83+H83&gt;0,"Forward","Backwards")</f>
        <v>Forward</v>
      </c>
      <c r="R83" t="str">
        <f t="shared" ref="R83" si="14">IF(I83+J83&gt;0,"Down","Up")</f>
        <v>Down</v>
      </c>
      <c r="S83" t="str">
        <f t="shared" ref="S83" si="15">IF(K83+L83&gt;0,"Left","Right")</f>
        <v>Left</v>
      </c>
    </row>
    <row r="84" spans="1:19" x14ac:dyDescent="0.2">
      <c r="A84" t="s">
        <v>90</v>
      </c>
      <c r="B84" t="s">
        <v>57</v>
      </c>
      <c r="C84">
        <v>1.75</v>
      </c>
      <c r="D84">
        <v>0.5</v>
      </c>
      <c r="E84">
        <f t="shared" si="12"/>
        <v>1.8200274723201295</v>
      </c>
      <c r="G84">
        <v>10.29</v>
      </c>
      <c r="H84">
        <v>-14.010999999999999</v>
      </c>
      <c r="I84">
        <v>26.876999999999999</v>
      </c>
      <c r="J84">
        <v>-46.470999999999997</v>
      </c>
      <c r="K84">
        <v>41.338000000000001</v>
      </c>
      <c r="L84">
        <v>-19.545999999999999</v>
      </c>
      <c r="M84">
        <v>3.3000000000000002E-2</v>
      </c>
      <c r="N84">
        <v>0.33600000000000002</v>
      </c>
      <c r="O84">
        <v>0.26400000000000001</v>
      </c>
      <c r="P84">
        <f t="shared" si="11"/>
        <v>0.21099999999999999</v>
      </c>
      <c r="Q84" t="str">
        <f t="shared" ref="Q84:Q96" si="16">IF(G84+H84&gt;0,"Forward","Backwards")</f>
        <v>Backwards</v>
      </c>
      <c r="R84" t="str">
        <f t="shared" ref="R84:R96" si="17">IF(I84+J84&gt;0,"Down","Up")</f>
        <v>Up</v>
      </c>
      <c r="S84" t="str">
        <f t="shared" ref="S84:S96" si="18">IF(K84+L84&gt;0,"Left","Right")</f>
        <v>Left</v>
      </c>
    </row>
    <row r="85" spans="1:19" x14ac:dyDescent="0.2">
      <c r="A85" t="s">
        <v>91</v>
      </c>
      <c r="B85" t="s">
        <v>57</v>
      </c>
      <c r="C85">
        <v>-1.5</v>
      </c>
      <c r="D85">
        <v>-0.25</v>
      </c>
      <c r="E85">
        <f t="shared" si="12"/>
        <v>1.5206906325745548</v>
      </c>
      <c r="G85">
        <v>16.213999999999999</v>
      </c>
      <c r="H85">
        <v>-20.193000000000001</v>
      </c>
      <c r="I85">
        <v>2.1120000000000001</v>
      </c>
      <c r="J85">
        <v>-39.6</v>
      </c>
      <c r="K85">
        <v>15.457000000000001</v>
      </c>
      <c r="L85">
        <v>-7.2450000000000001</v>
      </c>
      <c r="M85">
        <v>0.17100000000000001</v>
      </c>
      <c r="N85">
        <v>0.49</v>
      </c>
      <c r="O85">
        <v>0.17100000000000001</v>
      </c>
      <c r="P85">
        <f t="shared" si="11"/>
        <v>0.27733333333333338</v>
      </c>
      <c r="Q85" t="str">
        <f t="shared" si="16"/>
        <v>Backwards</v>
      </c>
      <c r="R85" t="str">
        <f t="shared" si="17"/>
        <v>Up</v>
      </c>
      <c r="S85" t="str">
        <f t="shared" si="18"/>
        <v>Left</v>
      </c>
    </row>
    <row r="86" spans="1:19" x14ac:dyDescent="0.2">
      <c r="A86" t="s">
        <v>92</v>
      </c>
      <c r="B86" t="s">
        <v>57</v>
      </c>
      <c r="C86">
        <v>-0.25</v>
      </c>
      <c r="D86">
        <v>-1.5</v>
      </c>
      <c r="E86">
        <f t="shared" si="12"/>
        <v>1.5206906325745548</v>
      </c>
      <c r="G86">
        <v>13.728</v>
      </c>
      <c r="H86">
        <v>-23.861000000000001</v>
      </c>
      <c r="I86">
        <v>19.876999999999999</v>
      </c>
      <c r="J86">
        <v>-69.183000000000007</v>
      </c>
      <c r="K86">
        <v>30.363</v>
      </c>
      <c r="L86">
        <v>-31.646999999999998</v>
      </c>
      <c r="M86">
        <v>1.4999999999999999E-2</v>
      </c>
      <c r="N86">
        <v>0.14799999999999999</v>
      </c>
      <c r="O86">
        <v>0.115</v>
      </c>
      <c r="P86">
        <f t="shared" si="11"/>
        <v>9.2666666666666661E-2</v>
      </c>
      <c r="Q86" t="str">
        <f t="shared" si="16"/>
        <v>Backwards</v>
      </c>
      <c r="R86" t="str">
        <f t="shared" si="17"/>
        <v>Up</v>
      </c>
      <c r="S86" t="str">
        <f t="shared" si="18"/>
        <v>Right</v>
      </c>
    </row>
    <row r="87" spans="1:19" x14ac:dyDescent="0.2">
      <c r="A87" t="s">
        <v>93</v>
      </c>
      <c r="B87" t="s">
        <v>58</v>
      </c>
      <c r="C87">
        <v>-1.5</v>
      </c>
      <c r="D87">
        <v>0</v>
      </c>
      <c r="E87">
        <f t="shared" si="12"/>
        <v>1.5</v>
      </c>
      <c r="G87">
        <v>29.837</v>
      </c>
      <c r="H87">
        <v>-9.2460000000000004</v>
      </c>
      <c r="I87">
        <v>9.4860000000000007</v>
      </c>
      <c r="J87">
        <v>-16.123000000000001</v>
      </c>
      <c r="K87">
        <v>90.673000000000002</v>
      </c>
      <c r="L87">
        <v>-4.53</v>
      </c>
      <c r="M87">
        <v>1.2E-2</v>
      </c>
      <c r="N87">
        <v>6.7000000000000004E-2</v>
      </c>
      <c r="O87">
        <v>6.8000000000000005E-2</v>
      </c>
      <c r="P87">
        <f t="shared" si="11"/>
        <v>4.9000000000000009E-2</v>
      </c>
      <c r="Q87" t="str">
        <f t="shared" si="16"/>
        <v>Forward</v>
      </c>
      <c r="R87" t="str">
        <f t="shared" si="17"/>
        <v>Up</v>
      </c>
      <c r="S87" t="str">
        <f t="shared" si="18"/>
        <v>Left</v>
      </c>
    </row>
    <row r="88" spans="1:19" x14ac:dyDescent="0.2">
      <c r="A88" t="s">
        <v>94</v>
      </c>
      <c r="B88" t="s">
        <v>58</v>
      </c>
      <c r="C88">
        <v>-1</v>
      </c>
      <c r="D88">
        <v>-2</v>
      </c>
      <c r="E88">
        <f t="shared" si="12"/>
        <v>2.2360679774997898</v>
      </c>
      <c r="G88">
        <v>43.469000000000001</v>
      </c>
      <c r="H88">
        <v>-20.609000000000002</v>
      </c>
      <c r="I88">
        <v>4.2089999999999996</v>
      </c>
      <c r="J88">
        <v>-19.382999999999999</v>
      </c>
      <c r="K88">
        <v>135.363</v>
      </c>
      <c r="L88">
        <v>-13.077</v>
      </c>
      <c r="M88">
        <v>1.7999999999999999E-2</v>
      </c>
      <c r="N88">
        <v>5.1999999999999998E-2</v>
      </c>
      <c r="O88">
        <v>5.8999999999999997E-2</v>
      </c>
      <c r="P88">
        <f t="shared" si="11"/>
        <v>4.3000000000000003E-2</v>
      </c>
      <c r="Q88" t="str">
        <f t="shared" si="16"/>
        <v>Forward</v>
      </c>
      <c r="R88" t="str">
        <f t="shared" si="17"/>
        <v>Up</v>
      </c>
      <c r="S88" t="str">
        <f t="shared" si="18"/>
        <v>Left</v>
      </c>
    </row>
    <row r="89" spans="1:19" x14ac:dyDescent="0.2">
      <c r="A89" t="s">
        <v>95</v>
      </c>
      <c r="B89" t="s">
        <v>58</v>
      </c>
      <c r="C89">
        <v>-1.25</v>
      </c>
      <c r="D89">
        <v>0</v>
      </c>
      <c r="E89">
        <f t="shared" si="12"/>
        <v>1.25</v>
      </c>
      <c r="G89">
        <v>38.091999999999999</v>
      </c>
      <c r="H89">
        <v>-26.614000000000001</v>
      </c>
      <c r="I89">
        <v>6.3109999999999999</v>
      </c>
      <c r="J89">
        <v>-39.106999999999999</v>
      </c>
      <c r="K89">
        <v>138.31800000000001</v>
      </c>
      <c r="L89">
        <v>-7.9870000000000001</v>
      </c>
      <c r="M89">
        <v>1.2999999999999999E-2</v>
      </c>
      <c r="N89">
        <v>6.0999999999999999E-2</v>
      </c>
      <c r="O89">
        <v>8.2000000000000003E-2</v>
      </c>
      <c r="P89">
        <f t="shared" si="11"/>
        <v>5.1999999999999998E-2</v>
      </c>
      <c r="Q89" t="str">
        <f t="shared" si="16"/>
        <v>Forward</v>
      </c>
      <c r="R89" t="str">
        <f t="shared" si="17"/>
        <v>Up</v>
      </c>
      <c r="S89" t="str">
        <f t="shared" si="18"/>
        <v>Left</v>
      </c>
    </row>
    <row r="90" spans="1:19" x14ac:dyDescent="0.2">
      <c r="A90" t="s">
        <v>96</v>
      </c>
      <c r="B90" t="s">
        <v>58</v>
      </c>
      <c r="C90">
        <v>-1</v>
      </c>
      <c r="D90">
        <v>0.25</v>
      </c>
      <c r="E90">
        <f t="shared" si="12"/>
        <v>1.0307764064044151</v>
      </c>
      <c r="G90">
        <v>30.946999999999999</v>
      </c>
      <c r="H90">
        <v>-17.047000000000001</v>
      </c>
      <c r="I90">
        <v>21.39</v>
      </c>
      <c r="J90">
        <v>-45.509</v>
      </c>
      <c r="K90">
        <v>41.850999999999999</v>
      </c>
      <c r="L90">
        <v>-29.64</v>
      </c>
      <c r="M90">
        <v>1.7000000000000001E-2</v>
      </c>
      <c r="N90">
        <v>0.06</v>
      </c>
      <c r="O90">
        <v>0.13100000000000001</v>
      </c>
      <c r="P90">
        <f t="shared" si="11"/>
        <v>6.9333333333333344E-2</v>
      </c>
      <c r="Q90" t="str">
        <f t="shared" si="16"/>
        <v>Forward</v>
      </c>
      <c r="R90" t="str">
        <f t="shared" si="17"/>
        <v>Up</v>
      </c>
      <c r="S90" t="str">
        <f t="shared" si="18"/>
        <v>Left</v>
      </c>
    </row>
    <row r="91" spans="1:19" x14ac:dyDescent="0.2">
      <c r="A91" t="s">
        <v>97</v>
      </c>
      <c r="B91" t="s">
        <v>58</v>
      </c>
      <c r="C91">
        <v>-2.75</v>
      </c>
      <c r="D91">
        <v>-2</v>
      </c>
      <c r="E91">
        <f t="shared" si="12"/>
        <v>3.400367627183861</v>
      </c>
      <c r="G91">
        <v>25.292000000000002</v>
      </c>
      <c r="H91">
        <v>-14.605</v>
      </c>
      <c r="I91">
        <v>4.3769999999999998</v>
      </c>
      <c r="J91">
        <v>-25.651</v>
      </c>
      <c r="K91">
        <v>36.837000000000003</v>
      </c>
      <c r="L91">
        <v>-64.423000000000002</v>
      </c>
      <c r="M91">
        <v>0.01</v>
      </c>
      <c r="N91">
        <v>6.4000000000000001E-2</v>
      </c>
      <c r="O91">
        <v>9.4E-2</v>
      </c>
      <c r="P91">
        <f t="shared" si="11"/>
        <v>5.5999999999999994E-2</v>
      </c>
      <c r="Q91" t="str">
        <f t="shared" si="16"/>
        <v>Forward</v>
      </c>
      <c r="R91" t="str">
        <f t="shared" si="17"/>
        <v>Up</v>
      </c>
      <c r="S91" t="str">
        <f t="shared" si="18"/>
        <v>Right</v>
      </c>
    </row>
    <row r="92" spans="1:19" x14ac:dyDescent="0.2">
      <c r="A92" t="s">
        <v>98</v>
      </c>
      <c r="B92" t="s">
        <v>58</v>
      </c>
      <c r="C92">
        <v>2</v>
      </c>
      <c r="D92">
        <v>-2.75</v>
      </c>
      <c r="E92">
        <f t="shared" si="12"/>
        <v>3.400367627183861</v>
      </c>
      <c r="G92">
        <v>36.880000000000003</v>
      </c>
      <c r="H92">
        <v>-12.842000000000001</v>
      </c>
      <c r="I92">
        <v>14.097</v>
      </c>
      <c r="J92">
        <v>-41.774000000000001</v>
      </c>
      <c r="K92">
        <v>137.489</v>
      </c>
      <c r="L92">
        <v>-1.595</v>
      </c>
      <c r="M92">
        <v>3.5999999999999997E-2</v>
      </c>
      <c r="N92">
        <v>3.7999999999999999E-2</v>
      </c>
      <c r="O92">
        <v>4.3999999999999997E-2</v>
      </c>
      <c r="P92">
        <f t="shared" si="11"/>
        <v>3.9333333333333331E-2</v>
      </c>
      <c r="Q92" t="str">
        <f t="shared" si="16"/>
        <v>Forward</v>
      </c>
      <c r="R92" t="str">
        <f t="shared" si="17"/>
        <v>Up</v>
      </c>
      <c r="S92" t="str">
        <f t="shared" si="18"/>
        <v>Left</v>
      </c>
    </row>
    <row r="93" spans="1:19" x14ac:dyDescent="0.2">
      <c r="A93" t="s">
        <v>99</v>
      </c>
      <c r="B93" t="s">
        <v>58</v>
      </c>
      <c r="C93">
        <v>-2.25</v>
      </c>
      <c r="D93">
        <v>0</v>
      </c>
      <c r="E93">
        <f t="shared" si="12"/>
        <v>2.25</v>
      </c>
      <c r="G93">
        <v>11.803000000000001</v>
      </c>
      <c r="H93">
        <v>-14.747999999999999</v>
      </c>
      <c r="I93">
        <v>16.667999999999999</v>
      </c>
      <c r="J93">
        <v>-32.847999999999999</v>
      </c>
      <c r="K93">
        <v>33.173999999999999</v>
      </c>
      <c r="L93">
        <v>-153.483</v>
      </c>
      <c r="M93">
        <v>1.7000000000000001E-2</v>
      </c>
      <c r="N93">
        <v>0.04</v>
      </c>
      <c r="O93">
        <v>0.16900000000000001</v>
      </c>
      <c r="P93">
        <f t="shared" si="11"/>
        <v>7.5333333333333335E-2</v>
      </c>
      <c r="Q93" t="str">
        <f t="shared" si="16"/>
        <v>Backwards</v>
      </c>
      <c r="R93" t="str">
        <f t="shared" si="17"/>
        <v>Up</v>
      </c>
      <c r="S93" t="str">
        <f t="shared" si="18"/>
        <v>Right</v>
      </c>
    </row>
    <row r="94" spans="1:19" x14ac:dyDescent="0.2">
      <c r="A94" t="s">
        <v>100</v>
      </c>
      <c r="B94" t="s">
        <v>58</v>
      </c>
      <c r="C94">
        <v>-0.5</v>
      </c>
      <c r="D94">
        <v>2.5</v>
      </c>
      <c r="E94">
        <f t="shared" si="12"/>
        <v>2.5495097567963922</v>
      </c>
      <c r="G94">
        <v>22.501000000000001</v>
      </c>
      <c r="H94">
        <v>-10.86</v>
      </c>
      <c r="I94">
        <v>3.0209999999999999</v>
      </c>
      <c r="J94">
        <v>-26.719000000000001</v>
      </c>
      <c r="K94">
        <v>42.329000000000001</v>
      </c>
      <c r="L94">
        <v>-33.481000000000002</v>
      </c>
      <c r="M94">
        <v>2.5999999999999999E-2</v>
      </c>
      <c r="N94">
        <v>0.11</v>
      </c>
      <c r="O94">
        <v>6.4000000000000001E-2</v>
      </c>
      <c r="P94">
        <f t="shared" si="11"/>
        <v>6.6666666666666666E-2</v>
      </c>
      <c r="Q94" t="str">
        <f t="shared" si="16"/>
        <v>Forward</v>
      </c>
      <c r="R94" t="str">
        <f t="shared" si="17"/>
        <v>Up</v>
      </c>
      <c r="S94" t="str">
        <f t="shared" si="18"/>
        <v>Left</v>
      </c>
    </row>
    <row r="95" spans="1:19" x14ac:dyDescent="0.2">
      <c r="A95" t="s">
        <v>101</v>
      </c>
      <c r="B95" t="s">
        <v>58</v>
      </c>
      <c r="C95" t="s">
        <v>35</v>
      </c>
      <c r="D95" t="s">
        <v>35</v>
      </c>
      <c r="G95">
        <v>12.1</v>
      </c>
      <c r="H95">
        <v>-17.77</v>
      </c>
      <c r="I95">
        <v>-3.7999999999999999E-2</v>
      </c>
      <c r="J95">
        <v>-35.808</v>
      </c>
      <c r="K95">
        <v>54.511000000000003</v>
      </c>
      <c r="L95">
        <v>-53.252000000000002</v>
      </c>
      <c r="M95">
        <v>2.9000000000000001E-2</v>
      </c>
      <c r="N95">
        <v>3.6999999999999998E-2</v>
      </c>
      <c r="O95">
        <v>0.41499999999999998</v>
      </c>
      <c r="P95">
        <f t="shared" si="11"/>
        <v>0.16033333333333333</v>
      </c>
      <c r="Q95" t="str">
        <f t="shared" si="16"/>
        <v>Backwards</v>
      </c>
      <c r="R95" t="str">
        <f t="shared" si="17"/>
        <v>Up</v>
      </c>
      <c r="S95" t="str">
        <f t="shared" si="18"/>
        <v>Left</v>
      </c>
    </row>
    <row r="96" spans="1:19" x14ac:dyDescent="0.2">
      <c r="A96" t="s">
        <v>102</v>
      </c>
      <c r="B96" t="s">
        <v>58</v>
      </c>
      <c r="C96" t="s">
        <v>35</v>
      </c>
      <c r="D96" t="s">
        <v>35</v>
      </c>
      <c r="G96">
        <v>22.209</v>
      </c>
      <c r="H96">
        <v>-23.099</v>
      </c>
      <c r="I96">
        <v>2.4129999999999998</v>
      </c>
      <c r="J96">
        <v>-51.619</v>
      </c>
      <c r="K96">
        <v>88.790999999999997</v>
      </c>
      <c r="L96">
        <v>-2.653</v>
      </c>
      <c r="M96">
        <v>7.0000000000000001E-3</v>
      </c>
      <c r="N96">
        <v>4.5999999999999999E-2</v>
      </c>
      <c r="O96">
        <v>0.214</v>
      </c>
      <c r="P96">
        <f t="shared" si="11"/>
        <v>8.900000000000001E-2</v>
      </c>
      <c r="Q96" t="str">
        <f t="shared" si="16"/>
        <v>Backwards</v>
      </c>
      <c r="R96" t="str">
        <f t="shared" si="17"/>
        <v>Up</v>
      </c>
      <c r="S96" t="str">
        <f t="shared" si="18"/>
        <v>Left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selection activeCell="E23" sqref="E23"/>
    </sheetView>
  </sheetViews>
  <sheetFormatPr baseColWidth="10" defaultRowHeight="16" x14ac:dyDescent="0.2"/>
  <cols>
    <col min="7" max="7" width="19.6640625" bestFit="1" customWidth="1"/>
    <col min="8" max="8" width="22.33203125" bestFit="1" customWidth="1"/>
    <col min="16" max="16" width="19.6640625" bestFit="1" customWidth="1"/>
    <col min="17" max="17" width="22.33203125" bestFit="1" customWidth="1"/>
  </cols>
  <sheetData>
    <row r="1" spans="1:27" x14ac:dyDescent="0.2">
      <c r="A1" s="4" t="s">
        <v>161</v>
      </c>
      <c r="B1" s="4"/>
      <c r="C1" s="4"/>
      <c r="D1" s="4"/>
      <c r="E1" s="4"/>
      <c r="F1" s="4"/>
      <c r="G1" s="4"/>
      <c r="H1" s="4"/>
      <c r="J1" s="4" t="s">
        <v>12</v>
      </c>
      <c r="K1" s="4"/>
      <c r="L1" s="4"/>
      <c r="M1" s="4"/>
      <c r="N1" s="4"/>
      <c r="O1" s="4"/>
      <c r="P1" s="4"/>
      <c r="Q1" s="4"/>
      <c r="R1" s="4"/>
      <c r="S1" s="4" t="s">
        <v>58</v>
      </c>
      <c r="T1" s="4"/>
      <c r="U1" s="4"/>
      <c r="V1" s="4"/>
      <c r="W1" s="4"/>
      <c r="X1" s="4"/>
      <c r="Y1" s="4"/>
      <c r="Z1" s="4"/>
      <c r="AA1" s="4"/>
    </row>
    <row r="2" spans="1:27" x14ac:dyDescent="0.2">
      <c r="A2" t="s">
        <v>148</v>
      </c>
      <c r="B2" t="s">
        <v>149</v>
      </c>
      <c r="C2" t="s">
        <v>150</v>
      </c>
      <c r="D2" t="s">
        <v>152</v>
      </c>
      <c r="E2" t="s">
        <v>153</v>
      </c>
      <c r="F2" t="s">
        <v>151</v>
      </c>
      <c r="G2" t="s">
        <v>131</v>
      </c>
      <c r="H2" t="s">
        <v>156</v>
      </c>
      <c r="J2" t="s">
        <v>148</v>
      </c>
      <c r="K2" t="s">
        <v>149</v>
      </c>
      <c r="L2" t="s">
        <v>150</v>
      </c>
      <c r="M2" t="s">
        <v>152</v>
      </c>
      <c r="N2" t="s">
        <v>153</v>
      </c>
      <c r="O2" t="s">
        <v>151</v>
      </c>
      <c r="P2" t="s">
        <v>131</v>
      </c>
      <c r="Q2" t="s">
        <v>156</v>
      </c>
      <c r="S2" t="s">
        <v>148</v>
      </c>
      <c r="T2" t="s">
        <v>149</v>
      </c>
      <c r="U2" t="s">
        <v>150</v>
      </c>
      <c r="V2" t="s">
        <v>152</v>
      </c>
      <c r="W2" t="s">
        <v>153</v>
      </c>
      <c r="X2" t="s">
        <v>151</v>
      </c>
      <c r="Y2" t="s">
        <v>131</v>
      </c>
      <c r="Z2" t="s">
        <v>156</v>
      </c>
    </row>
    <row r="3" spans="1:27" x14ac:dyDescent="0.2">
      <c r="A3" t="s">
        <v>132</v>
      </c>
      <c r="B3">
        <f>_xlfn.STDEV.S(Dataset!C2:C10)</f>
        <v>0.67056153914296168</v>
      </c>
      <c r="C3">
        <f>_xlfn.STDEV.S(Dataset!D2:D10)</f>
        <v>1.4258282193557226</v>
      </c>
      <c r="D3">
        <f>MAX(B3:C3)</f>
        <v>1.4258282193557226</v>
      </c>
      <c r="E3">
        <f>MIN(B3:C3)</f>
        <v>0.67056153914296168</v>
      </c>
      <c r="F3">
        <f>E3/D3</f>
        <v>0.47029616193594687</v>
      </c>
      <c r="G3">
        <f>IF(F3&lt;5,D3*(0.67+8*F3*F3),0.59*D3*(1+F3))</f>
        <v>3.4782050525747028</v>
      </c>
      <c r="H3">
        <f>AVERAGE(Dataset!P2:P10)</f>
        <v>6.4555555555555547E-2</v>
      </c>
      <c r="J3" t="s">
        <v>132</v>
      </c>
      <c r="K3">
        <v>0.67056153914296168</v>
      </c>
      <c r="L3">
        <v>1.4258282193557226</v>
      </c>
      <c r="M3">
        <v>1.4258282193557226</v>
      </c>
      <c r="N3">
        <v>0.67056153914296168</v>
      </c>
      <c r="O3">
        <v>0.47029616193594687</v>
      </c>
      <c r="P3">
        <v>3.4782050525747028</v>
      </c>
      <c r="Q3">
        <v>6.4555555555555547E-2</v>
      </c>
      <c r="S3" t="s">
        <v>140</v>
      </c>
      <c r="T3">
        <v>0.28867513459481287</v>
      </c>
      <c r="U3">
        <v>2.3629078131263039</v>
      </c>
      <c r="V3">
        <v>2.3629078131263039</v>
      </c>
      <c r="W3">
        <v>0.28867513459481287</v>
      </c>
      <c r="X3">
        <v>0.12216944435630522</v>
      </c>
      <c r="Y3">
        <v>1.8652864811380629</v>
      </c>
      <c r="Z3">
        <v>9.2999999999999999E-2</v>
      </c>
    </row>
    <row r="4" spans="1:27" x14ac:dyDescent="0.2">
      <c r="A4" t="s">
        <v>133</v>
      </c>
      <c r="B4">
        <f>_xlfn.STDEV.S(Dataset!C11:C15)</f>
        <v>1.2041594578792296</v>
      </c>
      <c r="C4">
        <f>_xlfn.STDEV.S(Dataset!D11:D15)</f>
        <v>2.4392621835300936</v>
      </c>
      <c r="D4">
        <f t="shared" ref="D4:D20" si="0">MAX(B4:C4)</f>
        <v>2.4392621835300936</v>
      </c>
      <c r="E4">
        <f t="shared" ref="E4:E20" si="1">MIN(B4:C4)</f>
        <v>1.2041594578792296</v>
      </c>
      <c r="F4">
        <f t="shared" ref="F4:F20" si="2">E4/D4</f>
        <v>0.49365724849494175</v>
      </c>
      <c r="G4">
        <f t="shared" ref="G4:G20" si="3">IF(F4&lt;5,D4*(0.67+8*F4*F4),0.59*D4*(1+F4))</f>
        <v>6.3898420207717317</v>
      </c>
      <c r="H4">
        <f>AVERAGE(Dataset!P11:P15)</f>
        <v>9.3733333333333321E-2</v>
      </c>
      <c r="J4" t="s">
        <v>133</v>
      </c>
      <c r="K4">
        <v>1.2041594578792296</v>
      </c>
      <c r="L4">
        <v>2.4392621835300936</v>
      </c>
      <c r="M4">
        <v>2.4392621835300936</v>
      </c>
      <c r="N4">
        <v>1.2041594578792296</v>
      </c>
      <c r="O4">
        <v>0.49365724849494175</v>
      </c>
      <c r="P4">
        <v>6.3898420207717317</v>
      </c>
      <c r="Q4">
        <v>9.3733333333333321E-2</v>
      </c>
      <c r="S4" t="s">
        <v>141</v>
      </c>
      <c r="T4">
        <v>1.8526445062846424</v>
      </c>
      <c r="U4">
        <v>2.2946949688357274</v>
      </c>
      <c r="V4">
        <v>2.2946949688357274</v>
      </c>
      <c r="W4">
        <v>1.8526445062846424</v>
      </c>
      <c r="X4">
        <v>0.80735981533294132</v>
      </c>
      <c r="Y4">
        <v>13.503451440892395</v>
      </c>
      <c r="Z4">
        <v>6.3533333333333344E-2</v>
      </c>
    </row>
    <row r="5" spans="1:27" x14ac:dyDescent="0.2">
      <c r="A5" t="s">
        <v>134</v>
      </c>
      <c r="B5">
        <f>_xlfn.STDEV.S(Dataset!C16:C19)</f>
        <v>1.6832508230603465</v>
      </c>
      <c r="C5">
        <f>_xlfn.STDEV.S(Dataset!D16:D19)</f>
        <v>2.7118566825454966</v>
      </c>
      <c r="D5">
        <f t="shared" si="0"/>
        <v>2.7118566825454966</v>
      </c>
      <c r="E5">
        <f t="shared" si="1"/>
        <v>1.6832508230603465</v>
      </c>
      <c r="F5">
        <f t="shared" si="2"/>
        <v>0.62070050895180617</v>
      </c>
      <c r="G5">
        <f t="shared" si="3"/>
        <v>10.175301117842311</v>
      </c>
      <c r="H5">
        <f>AVERAGE(Dataset!P16:P19)</f>
        <v>0.13641666666666669</v>
      </c>
      <c r="J5" t="s">
        <v>134</v>
      </c>
      <c r="K5">
        <v>1.6832508230603465</v>
      </c>
      <c r="L5">
        <v>2.7118566825454966</v>
      </c>
      <c r="M5">
        <v>2.7118566825454966</v>
      </c>
      <c r="N5">
        <v>1.6832508230603465</v>
      </c>
      <c r="O5">
        <v>0.62070050895180617</v>
      </c>
      <c r="P5">
        <v>10.175301117842311</v>
      </c>
      <c r="Q5">
        <v>0.13641666666666669</v>
      </c>
      <c r="S5" t="s">
        <v>154</v>
      </c>
      <c r="T5">
        <v>2.4579802006254377</v>
      </c>
      <c r="U5">
        <v>1.4630874888399532</v>
      </c>
      <c r="V5">
        <v>2.4579802006254377</v>
      </c>
      <c r="W5">
        <v>1.4630874888399532</v>
      </c>
      <c r="X5">
        <v>0.59523973727195523</v>
      </c>
      <c r="Y5">
        <v>8.6139492341228703</v>
      </c>
      <c r="Z5">
        <v>0.14440000000000003</v>
      </c>
    </row>
    <row r="6" spans="1:27" x14ac:dyDescent="0.2">
      <c r="A6" t="s">
        <v>135</v>
      </c>
      <c r="B6">
        <f>_xlfn.STDEV.S(Dataset!C20:C21,Dataset!C23:C25)</f>
        <v>1.3964240043768943</v>
      </c>
      <c r="C6">
        <f>_xlfn.STDEV.S(Dataset!D20:D21,Dataset!D23:D25)</f>
        <v>2.4773978283674989</v>
      </c>
      <c r="D6">
        <f t="shared" si="0"/>
        <v>2.4773978283674989</v>
      </c>
      <c r="E6">
        <f t="shared" si="1"/>
        <v>1.3964240043768943</v>
      </c>
      <c r="F6">
        <f t="shared" si="2"/>
        <v>0.56366562866371728</v>
      </c>
      <c r="G6">
        <f t="shared" si="3"/>
        <v>7.9567862594718841</v>
      </c>
      <c r="H6">
        <f>AVERAGE(Dataset!P20:P25)</f>
        <v>0.10749999999999998</v>
      </c>
      <c r="J6" t="s">
        <v>135</v>
      </c>
      <c r="K6">
        <v>1.3964240043768943</v>
      </c>
      <c r="L6">
        <v>2.4773978283674989</v>
      </c>
      <c r="M6">
        <v>2.4773978283674989</v>
      </c>
      <c r="N6">
        <v>1.3964240043768943</v>
      </c>
      <c r="O6">
        <v>0.56366562866371728</v>
      </c>
      <c r="P6">
        <v>7.9567862594718841</v>
      </c>
      <c r="Q6">
        <v>0.10749999999999998</v>
      </c>
      <c r="S6" t="s">
        <v>145</v>
      </c>
      <c r="T6">
        <v>0.72886898685566259</v>
      </c>
      <c r="U6">
        <v>1.14564392373896</v>
      </c>
      <c r="V6">
        <v>1.14564392373896</v>
      </c>
      <c r="W6">
        <v>0.72886898685566259</v>
      </c>
      <c r="X6">
        <v>0.63620901028035182</v>
      </c>
      <c r="Y6">
        <v>4.4772855629169737</v>
      </c>
      <c r="Z6">
        <v>5.3866666666666674E-2</v>
      </c>
    </row>
    <row r="7" spans="1:27" x14ac:dyDescent="0.2">
      <c r="A7" t="s">
        <v>136</v>
      </c>
      <c r="B7">
        <f>_xlfn.STDEV.S(Dataset!C26:C29)</f>
        <v>1.8185960702329329</v>
      </c>
      <c r="C7">
        <f>_xlfn.STDEV.S(Dataset!D26:D29)</f>
        <v>1.9512282456613492</v>
      </c>
      <c r="D7">
        <f t="shared" si="0"/>
        <v>1.9512282456613492</v>
      </c>
      <c r="E7">
        <f t="shared" si="1"/>
        <v>1.8185960702329329</v>
      </c>
      <c r="F7">
        <f t="shared" si="2"/>
        <v>0.93202631433645433</v>
      </c>
      <c r="G7">
        <f t="shared" si="3"/>
        <v>14.867158065440785</v>
      </c>
      <c r="J7" t="s">
        <v>138</v>
      </c>
      <c r="K7">
        <v>1.3275918047351754</v>
      </c>
      <c r="L7">
        <v>1.8148691412881535</v>
      </c>
      <c r="M7">
        <v>1.8148691412881535</v>
      </c>
      <c r="N7">
        <v>1.3275918047351754</v>
      </c>
      <c r="O7">
        <v>0.7315082804222901</v>
      </c>
      <c r="P7">
        <v>8.9851175101394851</v>
      </c>
      <c r="Q7">
        <v>0.11139999999999999</v>
      </c>
      <c r="S7" t="s">
        <v>146</v>
      </c>
      <c r="T7">
        <v>2.1360009363293826</v>
      </c>
      <c r="U7">
        <v>2.6259918760981216</v>
      </c>
      <c r="V7">
        <v>2.6259918760981216</v>
      </c>
      <c r="W7">
        <v>2.1360009363293826</v>
      </c>
      <c r="X7">
        <v>0.81340729031622094</v>
      </c>
      <c r="Y7">
        <v>15.658924426846491</v>
      </c>
      <c r="Z7">
        <v>8.613333333333334E-2</v>
      </c>
    </row>
    <row r="8" spans="1:27" x14ac:dyDescent="0.2">
      <c r="A8" t="s">
        <v>137</v>
      </c>
      <c r="B8">
        <f>_xlfn.STDEV.S(Dataset!C32:C36)</f>
        <v>0.13693063937629149</v>
      </c>
      <c r="C8">
        <f>_xlfn.STDEV.S(Dataset!D32:D36)</f>
        <v>0.25</v>
      </c>
      <c r="D8">
        <f t="shared" si="0"/>
        <v>0.25</v>
      </c>
      <c r="E8">
        <f t="shared" si="1"/>
        <v>0.13693063937629149</v>
      </c>
      <c r="F8">
        <f t="shared" si="2"/>
        <v>0.54772255750516596</v>
      </c>
      <c r="G8">
        <f t="shared" si="3"/>
        <v>0.76749999999999963</v>
      </c>
      <c r="H8">
        <f>AVERAGE(Dataset!P32:P36)</f>
        <v>4.0066666666666674E-2</v>
      </c>
      <c r="S8" t="s">
        <v>147</v>
      </c>
      <c r="T8">
        <v>1.7084349563269887</v>
      </c>
      <c r="U8">
        <v>1.8062391868188443</v>
      </c>
      <c r="V8">
        <v>1.8062391868188443</v>
      </c>
      <c r="W8">
        <v>1.7084349563269887</v>
      </c>
      <c r="X8">
        <v>0.94585200498052047</v>
      </c>
      <c r="Y8">
        <v>14.137593285734148</v>
      </c>
      <c r="Z8">
        <v>0.10753333333333334</v>
      </c>
    </row>
    <row r="9" spans="1:27" x14ac:dyDescent="0.2">
      <c r="A9" t="s">
        <v>138</v>
      </c>
      <c r="B9">
        <f>_xlfn.STDEV.S(Dataset!C37:C41)</f>
        <v>1.3275918047351754</v>
      </c>
      <c r="C9">
        <f>_xlfn.STDEV.S(Dataset!D37:D41)</f>
        <v>1.8148691412881535</v>
      </c>
      <c r="D9">
        <f t="shared" si="0"/>
        <v>1.8148691412881535</v>
      </c>
      <c r="E9">
        <f t="shared" si="1"/>
        <v>1.3275918047351754</v>
      </c>
      <c r="F9">
        <f t="shared" si="2"/>
        <v>0.7315082804222901</v>
      </c>
      <c r="G9">
        <f t="shared" si="3"/>
        <v>8.9851175101394851</v>
      </c>
      <c r="H9">
        <f>AVERAGE(Dataset!P37:P41)</f>
        <v>0.11139999999999999</v>
      </c>
    </row>
    <row r="10" spans="1:27" x14ac:dyDescent="0.2">
      <c r="A10" t="s">
        <v>139</v>
      </c>
      <c r="B10">
        <f>_xlfn.STDEV.S(Dataset!C43:C47)</f>
        <v>2.1751436734156204</v>
      </c>
      <c r="C10">
        <f>_xlfn.STDEV.S(Dataset!D43:D47)</f>
        <v>1.3874436925511608</v>
      </c>
      <c r="D10">
        <f t="shared" si="0"/>
        <v>2.1751436734156204</v>
      </c>
      <c r="E10">
        <f t="shared" si="1"/>
        <v>1.3874436925511608</v>
      </c>
      <c r="F10">
        <f t="shared" si="2"/>
        <v>0.6378630108476756</v>
      </c>
      <c r="G10">
        <f t="shared" si="3"/>
        <v>8.537338350086868</v>
      </c>
      <c r="H10">
        <f>AVERAGE(Dataset!P42:P47)</f>
        <v>0.31122222222222223</v>
      </c>
    </row>
    <row r="11" spans="1:27" x14ac:dyDescent="0.2">
      <c r="A11" t="s">
        <v>140</v>
      </c>
      <c r="B11">
        <f>_xlfn.STDEV.S(Dataset!C48,Dataset!C50:C51)</f>
        <v>0.28867513459481287</v>
      </c>
      <c r="C11">
        <f>_xlfn.STDEV.S(Dataset!D48,Dataset!D50:D51)</f>
        <v>2.3629078131263039</v>
      </c>
      <c r="D11">
        <f t="shared" si="0"/>
        <v>2.3629078131263039</v>
      </c>
      <c r="E11">
        <f t="shared" si="1"/>
        <v>0.28867513459481287</v>
      </c>
      <c r="F11">
        <f t="shared" si="2"/>
        <v>0.12216944435630522</v>
      </c>
      <c r="G11">
        <f t="shared" si="3"/>
        <v>1.8652864811380629</v>
      </c>
      <c r="H11">
        <f>AVERAGE(Dataset!P48:P51)</f>
        <v>9.2999999999999999E-2</v>
      </c>
    </row>
    <row r="12" spans="1:27" x14ac:dyDescent="0.2">
      <c r="A12" t="s">
        <v>141</v>
      </c>
      <c r="B12">
        <f>_xlfn.STDEV.S(Dataset!C57,Dataset!C59:C61)</f>
        <v>1.8526445062846424</v>
      </c>
      <c r="C12">
        <f>_xlfn.STDEV.S(Dataset!D57,Dataset!D59:D61)</f>
        <v>2.2946949688357274</v>
      </c>
      <c r="D12">
        <f t="shared" si="0"/>
        <v>2.2946949688357274</v>
      </c>
      <c r="E12">
        <f t="shared" si="1"/>
        <v>1.8526445062846424</v>
      </c>
      <c r="F12">
        <f t="shared" si="2"/>
        <v>0.80735981533294132</v>
      </c>
      <c r="G12">
        <f t="shared" si="3"/>
        <v>13.503451440892395</v>
      </c>
      <c r="H12">
        <f>AVERAGE(Dataset!P57:P61)</f>
        <v>6.3533333333333344E-2</v>
      </c>
    </row>
    <row r="13" spans="1:27" x14ac:dyDescent="0.2">
      <c r="A13" t="s">
        <v>154</v>
      </c>
      <c r="B13">
        <f>_xlfn.STDEV.S(Dataset!C62:C64,Dataset!C66)</f>
        <v>2.4579802006254377</v>
      </c>
      <c r="C13">
        <f>_xlfn.STDEV.S(Dataset!D62:D64,Dataset!D66)</f>
        <v>1.4630874888399532</v>
      </c>
      <c r="D13">
        <f t="shared" si="0"/>
        <v>2.4579802006254377</v>
      </c>
      <c r="E13">
        <f t="shared" si="1"/>
        <v>1.4630874888399532</v>
      </c>
      <c r="F13">
        <f t="shared" si="2"/>
        <v>0.59523973727195523</v>
      </c>
      <c r="G13">
        <f t="shared" si="3"/>
        <v>8.6139492341228703</v>
      </c>
      <c r="H13">
        <f>AVERAGE(Dataset!P62:P66)</f>
        <v>0.14440000000000003</v>
      </c>
    </row>
    <row r="14" spans="1:27" x14ac:dyDescent="0.2">
      <c r="A14" t="s">
        <v>155</v>
      </c>
      <c r="B14">
        <f>_xlfn.STDEV.S(Dataset!C67:C71)</f>
        <v>0.85877820186588338</v>
      </c>
      <c r="C14">
        <f>_xlfn.STDEV.S(Dataset!D67:D71)</f>
        <v>2.9229693806128041</v>
      </c>
      <c r="D14">
        <f t="shared" ref="D14" si="4">MAX(B14:C14)</f>
        <v>2.9229693806128041</v>
      </c>
      <c r="E14">
        <f t="shared" ref="E14" si="5">MIN(B14:C14)</f>
        <v>0.85877820186588338</v>
      </c>
      <c r="F14">
        <f t="shared" ref="F14" si="6">E14/D14</f>
        <v>0.29380335201658508</v>
      </c>
      <c r="G14">
        <f t="shared" ref="G14" si="7">IF(F14&lt;5,D14*(0.67+8*F14*F14),0.59*D14*(1+F14))</f>
        <v>3.9768847997863559</v>
      </c>
      <c r="H14">
        <f>AVERAGE(Dataset!P67:P71)</f>
        <v>0.14226666666666668</v>
      </c>
    </row>
    <row r="15" spans="1:27" x14ac:dyDescent="0.2">
      <c r="A15" t="s">
        <v>142</v>
      </c>
      <c r="B15">
        <f>_xlfn.STDEV.S(Dataset!C72:C76)</f>
        <v>0.33541019662496846</v>
      </c>
      <c r="C15">
        <f>_xlfn.STDEV.S(Dataset!D72:D76)</f>
        <v>0.44721359549995793</v>
      </c>
      <c r="D15">
        <f t="shared" si="0"/>
        <v>0.44721359549995793</v>
      </c>
      <c r="E15">
        <f t="shared" si="1"/>
        <v>0.33541019662496846</v>
      </c>
      <c r="F15">
        <f t="shared" si="2"/>
        <v>0.75</v>
      </c>
      <c r="G15">
        <f t="shared" si="3"/>
        <v>2.3120942887347824</v>
      </c>
      <c r="H15">
        <f>AVERAGE(Dataset!P72:P76)</f>
        <v>6.1199999999999997E-2</v>
      </c>
    </row>
    <row r="16" spans="1:27" x14ac:dyDescent="0.2">
      <c r="A16" t="s">
        <v>143</v>
      </c>
      <c r="B16">
        <f>_xlfn.STDEV.S(Dataset!C78:C81)</f>
        <v>2.4011715890373182</v>
      </c>
      <c r="C16">
        <f>_xlfn.STDEV.S(Dataset!D78:D81)</f>
        <v>1.1433685611676869</v>
      </c>
      <c r="D16">
        <f t="shared" si="0"/>
        <v>2.4011715890373182</v>
      </c>
      <c r="E16">
        <f t="shared" si="1"/>
        <v>1.1433685611676869</v>
      </c>
      <c r="F16">
        <f t="shared" si="2"/>
        <v>0.47617111846058791</v>
      </c>
      <c r="G16">
        <f t="shared" si="3"/>
        <v>5.9642976573261279</v>
      </c>
    </row>
    <row r="17" spans="1:23" x14ac:dyDescent="0.2">
      <c r="A17" t="s">
        <v>144</v>
      </c>
      <c r="B17">
        <f>_xlfn.STDEV.S(Dataset!C83:C86)</f>
        <v>1.3900689431343565</v>
      </c>
      <c r="C17">
        <f>_xlfn.STDEV.S(Dataset!D83:D86)</f>
        <v>0.94372930440884373</v>
      </c>
      <c r="D17">
        <f t="shared" si="0"/>
        <v>1.3900689431343565</v>
      </c>
      <c r="E17">
        <f t="shared" si="1"/>
        <v>0.94372930440884373</v>
      </c>
      <c r="F17">
        <f t="shared" si="2"/>
        <v>0.67890827219037297</v>
      </c>
      <c r="G17">
        <f t="shared" si="3"/>
        <v>6.056991243673064</v>
      </c>
      <c r="H17">
        <f>AVERAGE(Dataset!P83:P86)</f>
        <v>0.16625000000000001</v>
      </c>
    </row>
    <row r="18" spans="1:23" x14ac:dyDescent="0.2">
      <c r="A18" t="s">
        <v>145</v>
      </c>
      <c r="B18">
        <f>_xlfn.STDEV.S(Dataset!C87:C91)</f>
        <v>0.72886898685566259</v>
      </c>
      <c r="C18">
        <f>_xlfn.STDEV.S(Dataset!D87:D91)</f>
        <v>1.14564392373896</v>
      </c>
      <c r="D18">
        <f t="shared" si="0"/>
        <v>1.14564392373896</v>
      </c>
      <c r="E18">
        <f t="shared" si="1"/>
        <v>0.72886898685566259</v>
      </c>
      <c r="F18">
        <f t="shared" si="2"/>
        <v>0.63620901028035182</v>
      </c>
      <c r="G18">
        <f t="shared" si="3"/>
        <v>4.4772855629169737</v>
      </c>
      <c r="H18">
        <f>AVERAGE(Dataset!P87:P91)</f>
        <v>5.3866666666666674E-2</v>
      </c>
      <c r="U18" s="2" t="s">
        <v>58</v>
      </c>
    </row>
    <row r="19" spans="1:23" x14ac:dyDescent="0.2">
      <c r="A19" t="s">
        <v>146</v>
      </c>
      <c r="B19">
        <f>_xlfn.STDEV.S(Dataset!C92:C94)</f>
        <v>2.1360009363293826</v>
      </c>
      <c r="C19">
        <f>_xlfn.STDEV.S(Dataset!D92:D94)</f>
        <v>2.6259918760981216</v>
      </c>
      <c r="D19">
        <f t="shared" si="0"/>
        <v>2.6259918760981216</v>
      </c>
      <c r="E19">
        <f t="shared" si="1"/>
        <v>2.1360009363293826</v>
      </c>
      <c r="F19">
        <f t="shared" si="2"/>
        <v>0.81340729031622094</v>
      </c>
      <c r="G19">
        <f t="shared" si="3"/>
        <v>15.658924426846491</v>
      </c>
      <c r="H19">
        <f>AVERAGE(Dataset!P92:P96)</f>
        <v>8.613333333333334E-2</v>
      </c>
      <c r="M19" s="2" t="s">
        <v>12</v>
      </c>
      <c r="U19" t="s">
        <v>157</v>
      </c>
      <c r="V19">
        <f>CORREL(Y3:Y8,Z3:Z8)</f>
        <v>6.5512271015463364E-2</v>
      </c>
    </row>
    <row r="20" spans="1:23" x14ac:dyDescent="0.2">
      <c r="A20" t="s">
        <v>147</v>
      </c>
      <c r="B20">
        <f>_xlfn.STDEV.S(Dataset!C52:C56)</f>
        <v>1.7084349563269887</v>
      </c>
      <c r="C20">
        <f>_xlfn.STDEV.S(Dataset!D52:D56)</f>
        <v>1.8062391868188443</v>
      </c>
      <c r="D20">
        <f t="shared" si="0"/>
        <v>1.8062391868188443</v>
      </c>
      <c r="E20">
        <f t="shared" si="1"/>
        <v>1.7084349563269887</v>
      </c>
      <c r="F20">
        <f t="shared" si="2"/>
        <v>0.94585200498052047</v>
      </c>
      <c r="G20">
        <f t="shared" si="3"/>
        <v>14.137593285734148</v>
      </c>
      <c r="H20">
        <f>AVERAGE(Dataset!P52:P56)</f>
        <v>0.10753333333333334</v>
      </c>
      <c r="M20" t="s">
        <v>157</v>
      </c>
      <c r="N20">
        <f>CORREL(P3:P7,Q3:Q7)</f>
        <v>0.98367921727975982</v>
      </c>
      <c r="U20" t="s">
        <v>158</v>
      </c>
      <c r="V20">
        <f>V19*V19</f>
        <v>4.2918576536035207E-3</v>
      </c>
      <c r="W20" t="s">
        <v>162</v>
      </c>
    </row>
    <row r="21" spans="1:23" x14ac:dyDescent="0.2">
      <c r="G21" s="2" t="s">
        <v>160</v>
      </c>
      <c r="M21" t="s">
        <v>158</v>
      </c>
      <c r="N21">
        <f>N20*N20</f>
        <v>0.96762480250812088</v>
      </c>
      <c r="O21" t="s">
        <v>159</v>
      </c>
    </row>
    <row r="22" spans="1:23" x14ac:dyDescent="0.2">
      <c r="G22" t="s">
        <v>157</v>
      </c>
      <c r="H22">
        <f>CORREL(G3:G20,H3:H20)</f>
        <v>0.19065823447076805</v>
      </c>
    </row>
    <row r="23" spans="1:23" x14ac:dyDescent="0.2">
      <c r="G23" t="s">
        <v>158</v>
      </c>
      <c r="H23">
        <f>H22*H22</f>
        <v>3.6350562371510367E-2</v>
      </c>
      <c r="I23" t="s">
        <v>159</v>
      </c>
    </row>
  </sheetData>
  <mergeCells count="3">
    <mergeCell ref="A1:H1"/>
    <mergeCell ref="J1:R1"/>
    <mergeCell ref="S1:AA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8:R68"/>
  <sheetViews>
    <sheetView topLeftCell="E1" workbookViewId="0">
      <selection activeCell="B31" sqref="B31"/>
    </sheetView>
  </sheetViews>
  <sheetFormatPr baseColWidth="10" defaultRowHeight="16" x14ac:dyDescent="0.2"/>
  <sheetData>
    <row r="28" spans="3:18" x14ac:dyDescent="0.2">
      <c r="C28" t="s">
        <v>161</v>
      </c>
    </row>
    <row r="29" spans="3:18" x14ac:dyDescent="0.2">
      <c r="C29" t="s">
        <v>157</v>
      </c>
      <c r="D29">
        <f>CORREL(Dataset!E2:E96,Dataset!M2:M96)</f>
        <v>0.1863947430969117</v>
      </c>
      <c r="P29" t="s">
        <v>12</v>
      </c>
    </row>
    <row r="30" spans="3:18" x14ac:dyDescent="0.2">
      <c r="C30" t="s">
        <v>158</v>
      </c>
      <c r="D30">
        <f>D29*D29</f>
        <v>3.4743000254163714E-2</v>
      </c>
      <c r="E30" t="s">
        <v>163</v>
      </c>
      <c r="P30" t="s">
        <v>157</v>
      </c>
      <c r="Q30">
        <f>CORREL(Dataset!E2:E25,Dataset!M2:M25)</f>
        <v>0.44722043216593615</v>
      </c>
    </row>
    <row r="31" spans="3:18" x14ac:dyDescent="0.2">
      <c r="P31" t="s">
        <v>158</v>
      </c>
      <c r="Q31">
        <f>Q30*Q30</f>
        <v>0.20000611494668671</v>
      </c>
      <c r="R31" t="s">
        <v>164</v>
      </c>
    </row>
    <row r="57" spans="16:18" x14ac:dyDescent="0.2">
      <c r="P57" t="s">
        <v>168</v>
      </c>
    </row>
    <row r="58" spans="16:18" x14ac:dyDescent="0.2">
      <c r="P58" t="s">
        <v>157</v>
      </c>
      <c r="Q58">
        <f>CORREL(Dataset!E2:E25,Dataset!N2:N25)</f>
        <v>0.15036970847942874</v>
      </c>
    </row>
    <row r="59" spans="16:18" x14ac:dyDescent="0.2">
      <c r="P59" t="s">
        <v>158</v>
      </c>
      <c r="Q59">
        <f>Q58*Q58</f>
        <v>2.2611049228188383E-2</v>
      </c>
      <c r="R59" t="s">
        <v>165</v>
      </c>
    </row>
    <row r="62" spans="16:18" x14ac:dyDescent="0.2">
      <c r="P62" t="s">
        <v>167</v>
      </c>
    </row>
    <row r="63" spans="16:18" x14ac:dyDescent="0.2">
      <c r="P63" t="s">
        <v>157</v>
      </c>
      <c r="Q63">
        <f>CORREL(Dataset!E2:E25,Dataset!O2:O25)</f>
        <v>0.30112850567884925</v>
      </c>
    </row>
    <row r="64" spans="16:18" x14ac:dyDescent="0.2">
      <c r="P64" t="s">
        <v>158</v>
      </c>
      <c r="Q64">
        <f>Q63*Q63</f>
        <v>9.0678376932376736E-2</v>
      </c>
      <c r="R64" t="s">
        <v>166</v>
      </c>
    </row>
    <row r="66" spans="16:18" x14ac:dyDescent="0.2">
      <c r="P66" t="s">
        <v>169</v>
      </c>
    </row>
    <row r="67" spans="16:18" x14ac:dyDescent="0.2">
      <c r="P67" t="s">
        <v>157</v>
      </c>
      <c r="Q67">
        <f>CORREL(Dataset!E6:E29,Dataset!P6:P29)</f>
        <v>0.31113544777676588</v>
      </c>
    </row>
    <row r="68" spans="16:18" x14ac:dyDescent="0.2">
      <c r="P68" t="s">
        <v>158</v>
      </c>
      <c r="Q68">
        <f>Q67*Q67</f>
        <v>9.6805266863248612E-2</v>
      </c>
      <c r="R68" t="s">
        <v>170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0" sqref="A10"/>
    </sheetView>
  </sheetViews>
  <sheetFormatPr baseColWidth="10" defaultRowHeight="16" x14ac:dyDescent="0.2"/>
  <cols>
    <col min="1" max="1" width="80.6640625" bestFit="1" customWidth="1"/>
    <col min="2" max="2" width="12.5" customWidth="1"/>
  </cols>
  <sheetData>
    <row r="1" spans="1:2" x14ac:dyDescent="0.2">
      <c r="A1" s="2" t="s">
        <v>112</v>
      </c>
      <c r="B1" s="2" t="s">
        <v>172</v>
      </c>
    </row>
    <row r="2" spans="1:2" x14ac:dyDescent="0.2">
      <c r="A2" t="s">
        <v>111</v>
      </c>
      <c r="B2" t="s">
        <v>173</v>
      </c>
    </row>
    <row r="3" spans="1:2" x14ac:dyDescent="0.2">
      <c r="A3" t="s">
        <v>117</v>
      </c>
      <c r="B3" t="s">
        <v>174</v>
      </c>
    </row>
    <row r="4" spans="1:2" x14ac:dyDescent="0.2">
      <c r="A4" t="s">
        <v>113</v>
      </c>
      <c r="B4" t="s">
        <v>175</v>
      </c>
    </row>
    <row r="5" spans="1:2" x14ac:dyDescent="0.2">
      <c r="A5" t="s">
        <v>114</v>
      </c>
      <c r="B5" t="s">
        <v>176</v>
      </c>
    </row>
    <row r="6" spans="1:2" x14ac:dyDescent="0.2">
      <c r="A6" t="s">
        <v>115</v>
      </c>
      <c r="B6" t="s">
        <v>176</v>
      </c>
    </row>
    <row r="7" spans="1:2" x14ac:dyDescent="0.2">
      <c r="A7" t="s">
        <v>116</v>
      </c>
      <c r="B7" t="s">
        <v>176</v>
      </c>
    </row>
    <row r="8" spans="1:2" x14ac:dyDescent="0.2">
      <c r="A8" t="s">
        <v>178</v>
      </c>
      <c r="B8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2" sqref="D12"/>
    </sheetView>
  </sheetViews>
  <sheetFormatPr baseColWidth="10" defaultRowHeight="16" x14ac:dyDescent="0.2"/>
  <cols>
    <col min="2" max="2" width="21.33203125" bestFit="1" customWidth="1"/>
    <col min="4" max="4" width="21" bestFit="1" customWidth="1"/>
  </cols>
  <sheetData>
    <row r="1" spans="1:4" x14ac:dyDescent="0.2">
      <c r="A1" t="s">
        <v>109</v>
      </c>
      <c r="B1" t="s">
        <v>110</v>
      </c>
      <c r="C1" t="s">
        <v>171</v>
      </c>
      <c r="D1" t="s">
        <v>179</v>
      </c>
    </row>
    <row r="2" spans="1:4" x14ac:dyDescent="0.2">
      <c r="A2" t="s">
        <v>12</v>
      </c>
      <c r="B2">
        <v>3.94</v>
      </c>
      <c r="C2">
        <f>AVERAGE('Cluster Analysis'!G3:G7,'Cluster Analysis'!G9:G9)</f>
        <v>8.6420683377068173</v>
      </c>
      <c r="D2">
        <v>9.6000000000000002E-2</v>
      </c>
    </row>
    <row r="3" spans="1:4" x14ac:dyDescent="0.2">
      <c r="A3" t="s">
        <v>57</v>
      </c>
      <c r="B3">
        <v>2.2799999999999998</v>
      </c>
      <c r="C3">
        <f>AVERAGE('Cluster Analysis'!G10,'Cluster Analysis'!G14,'Cluster Analysis'!G17)</f>
        <v>6.1904047978487631</v>
      </c>
      <c r="D3">
        <v>0.22</v>
      </c>
    </row>
    <row r="4" spans="1:4" x14ac:dyDescent="0.2">
      <c r="A4" t="s">
        <v>58</v>
      </c>
      <c r="B4">
        <v>2.5</v>
      </c>
      <c r="C4">
        <f>AVERAGE('Cluster Analysis'!G11:G13,'Cluster Analysis'!G18:G20)</f>
        <v>9.7094150719418231</v>
      </c>
      <c r="D4">
        <v>9.0999999999999998E-2</v>
      </c>
    </row>
    <row r="5" spans="1:4" x14ac:dyDescent="0.2">
      <c r="A5" t="s">
        <v>41</v>
      </c>
      <c r="B5">
        <v>0.57999999999999996</v>
      </c>
      <c r="C5">
        <f>AVERAGE('Cluster Analysis'!G15,'Cluster Analysis'!G8)</f>
        <v>1.539797144367391</v>
      </c>
      <c r="D5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Cluster Analysis</vt:lpstr>
      <vt:lpstr>Tests</vt:lpstr>
      <vt:lpstr>Ideas</vt:lpstr>
      <vt:lpstr>Aim 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2016-08-15T15:50:17Z</dcterms:created>
  <dcterms:modified xsi:type="dcterms:W3CDTF">2016-08-16T22:26:03Z</dcterms:modified>
</cp:coreProperties>
</file>