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G:\My Drive\Course notes\MS&amp;E 92 instructing\"/>
    </mc:Choice>
  </mc:AlternateContent>
  <xr:revisionPtr revIDLastSave="0" documentId="13_ncr:1_{2DE1BB20-E6CD-41CF-8751-AF36F8DD97A3}" xr6:coauthVersionLast="43" xr6:coauthVersionMax="43" xr10:uidLastSave="{00000000-0000-0000-0000-000000000000}"/>
  <bookViews>
    <workbookView xWindow="-120" yWindow="-120" windowWidth="29040" windowHeight="15990" xr2:uid="{4723DD0D-49E6-4B89-81A6-6FF089F5D406}"/>
  </bookViews>
  <sheets>
    <sheet name="CoverPage" sheetId="1" r:id="rId1"/>
    <sheet name="Variables" sheetId="2" r:id="rId2"/>
    <sheet name="Tree" sheetId="7" r:id="rId3"/>
    <sheet name="Outcomes" sheetId="4" r:id="rId4"/>
  </sheets>
  <definedNames>
    <definedName name="_xlnm._FilterDatabase" localSheetId="3" hidden="1">Outcomes!$B$12:$E$18</definedName>
    <definedName name="c_EGD_MD">Variables!$C$9</definedName>
    <definedName name="c_hosp_CC">Variables!$C$13</definedName>
    <definedName name="c_hosp_MCC">Variables!$C$14</definedName>
    <definedName name="c_hosp_noCC">Variables!$C$12</definedName>
    <definedName name="c_IR_MD">Variables!$C$15</definedName>
    <definedName name="c_OTS">Variables!$C$11</definedName>
    <definedName name="c_STclip">Variables!$C$10</definedName>
    <definedName name="p_OTS_rebleed">Variables!$C$4</definedName>
    <definedName name="p_OTS_rpt_IR">Variables!$C$6</definedName>
    <definedName name="p_ST_rebleed">Variables!$C$3</definedName>
    <definedName name="p_ST_rpt_IR">Variables!$C$5</definedName>
    <definedName name="u_double_EGD">Variables!$C$19</definedName>
    <definedName name="u_EGD">Variables!$C$18</definedName>
    <definedName name="u_IR">Variables!$C$20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 i="2" l="1"/>
  <c r="G3" i="2"/>
  <c r="E11" i="7" l="1"/>
  <c r="Q12" i="7"/>
  <c r="E10" i="7"/>
  <c r="Q8" i="7"/>
  <c r="J8" i="7"/>
  <c r="J7" i="7"/>
  <c r="Q5" i="7"/>
  <c r="I5" i="7"/>
  <c r="I11" i="7" s="1"/>
  <c r="Q4" i="7"/>
  <c r="N3" i="7"/>
  <c r="N7" i="7" s="1"/>
  <c r="E18" i="2"/>
  <c r="D14" i="2"/>
  <c r="C4" i="2"/>
  <c r="C3" i="2"/>
  <c r="K7" i="7" l="1"/>
  <c r="F10" i="7" s="1"/>
  <c r="K8" i="7"/>
  <c r="F11" i="7" s="1"/>
  <c r="K9" i="7"/>
  <c r="F12" i="7" s="1"/>
  <c r="D8"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tc={024F7B5A-A78B-4909-90FF-CFA6D6ECBE94}</author>
    <author>tc={E9FA90DA-59E7-413D-8C7D-B809FF759E1F}</author>
    <author>tc={977973D5-8D39-4291-BC5C-C8B16D4C6198}</author>
    <author>tc={2818B486-E4ED-4FCB-AAFD-6319489E3112}</author>
    <author>tc={2A0427C2-FFB9-470F-9A68-5C464D304642}</author>
    <author>tc={2F182B9D-E673-40F9-906A-D87C2A8ED00B}</author>
    <author>tc={8AE587D1-4431-4DF5-9B1B-13C3AFF3C8A2}</author>
    <author>tc={EE775518-A709-434D-97D8-DE7CA056845F}</author>
    <author>tc={478D129C-B2A5-43EC-8196-742CA0032634}</author>
    <author>tc={4C7DD85A-E3DA-4A64-96B3-F2E7F891555D}</author>
    <author>tc={FE5AB114-837B-47C9-92B9-68BD2FC587A9}</author>
    <author>tc={0B7AF91E-C3D7-40E6-9830-97949BED789E}</author>
    <author>tc={CC09F49C-09A7-4AEC-A838-5F79C60674ED}</author>
    <author>tc={6CE065B3-AB8B-4E83-BEAC-C56155838A58}</author>
    <author>tc={F40DE649-68CC-4FFB-8C1C-379759A59F0E}</author>
    <author>tc={A59F7905-320B-4752-934A-C3A0F75934E4}</author>
    <author>tc={FD035493-E9C5-4AA9-81AF-FA71C7A29B96}</author>
    <author>tc={EB1DFFED-D8E6-4E10-860F-89FBBB843492}</author>
    <author>tc={170D2409-B26F-4B04-9CDB-D0EE89826C66}</author>
    <author>tc={57B6EE78-C205-4C44-8CB4-EA99AC2132ED}</author>
    <author>tc={D44D0044-2A2F-492D-97CF-56065D0F7FA9}</author>
    <author>tc={FA2B88F8-0422-404B-9532-8A86D61A3E25}</author>
    <author>tc={200DB8FA-5AF2-4D9C-B997-0798B922994D}</author>
    <author>tc={E2AB7247-8A2F-433A-B962-3FB3F9D4C8A8}</author>
    <author>tc={02B6E4BB-4F96-48FE-B86B-34D42A47EFF7}</author>
    <author>tc={AAEEDF87-999B-4B68-ADAA-BB26A9AE837E}</author>
    <author>tc={47F71376-1EB8-489D-87CB-FCA99E7B6AAC}</author>
    <author>tc={5A9E26FF-FC6E-4681-963C-BAAF5102C246}</author>
    <author>tc={0AD48D8A-A52E-463B-BD2A-F5BB3BC6104E}</author>
    <author>tc={C7536C78-8D3C-48EC-978D-8A35E03467D6}</author>
    <author>tc={81CBE619-C070-48F7-98CF-E15EB80A4280}</author>
    <author>tc={1FD012A6-491E-49C6-81D4-E379365D18A0}</author>
    <author>tc={7CADA26F-38D9-45E3-8F0C-C6086A1B3CC2}</author>
    <author>tc={47CA0F5D-C3D1-40F6-9D83-8CE17893A88A}</author>
    <author>tc={EFAE4E64-E322-4227-8EA2-D7A52097BBB9}</author>
    <author>tc={F185799F-580F-4E05-8FE2-E921E4F50148}</author>
    <author>tc={452BBA3D-98BD-461C-BBC5-F0A8B5452952}</author>
    <author>tc={1AED6F32-E3EC-4C46-956B-EC577DC3C045}</author>
    <author>tc={9B52A707-7E2D-4244-9B95-731907AB185A}</author>
    <author>tc={32C9BC72-7872-4AC8-9A8E-99D3D1638580}</author>
  </authors>
  <commentList>
    <comment ref="J7" authorId="0" shapeId="0" xr:uid="{024F7B5A-A78B-4909-90FF-CFA6D6ECBE94}">
      <text>
        <t>[Threaded comment]
Your version of Excel allows you to read this threaded comment; however, any edits to it will get removed if the file is opened in a newer version of Excel. Learn more: https://go.microsoft.com/fwlink/?linkid=870924
Comment:
    physician's fee for EGD plus the cost of a standard therapy clip</t>
      </text>
    </comment>
    <comment ref="J8" authorId="1" shapeId="0" xr:uid="{E9FA90DA-59E7-413D-8C7D-B809FF759E1F}">
      <text>
        <t>[Threaded comment]
Your version of Excel allows you to read this threaded comment; however, any edits to it will get removed if the file is opened in a newer version of Excel. Learn more: https://go.microsoft.com/fwlink/?linkid=870924
Comment:
    -1 times the marginal utility loss of having a second EGD</t>
      </text>
    </comment>
    <comment ref="J9" authorId="2" shapeId="0" xr:uid="{977973D5-8D39-4291-BC5C-C8B16D4C6198}">
      <text>
        <t>[Threaded comment]
Your version of Excel allows you to read this threaded comment; however, any edits to it will get removed if the file is opened in a newer version of Excel. Learn more: https://go.microsoft.com/fwlink/?linkid=870924
Comment:
    1</t>
      </text>
    </comment>
    <comment ref="E10" authorId="3" shapeId="0" xr:uid="{2818B486-E4ED-4FCB-AAFD-6319489E3112}">
      <text>
        <t>[Threaded comment]
Your version of Excel allows you to read this threaded comment; however, any edits to it will get removed if the file is opened in a newer version of Excel. Learn more: https://go.microsoft.com/fwlink/?linkid=870924
Comment:
    physician's fee for EGD plus the cost of an over-the-scope clip</t>
      </text>
    </comment>
    <comment ref="E11" authorId="4" shapeId="0" xr:uid="{2A0427C2-FFB9-470F-9A68-5C464D304642}">
      <text>
        <t>[Threaded comment]
Your version of Excel allows you to read this threaded comment; however, any edits to it will get removed if the file is opened in a newer version of Excel. Learn more: https://go.microsoft.com/fwlink/?linkid=870924
Comment:
    30 QALD minus the utility loss associated with an EGD</t>
      </text>
    </comment>
    <comment ref="E12" authorId="5" shapeId="0" xr:uid="{2F182B9D-E673-40F9-906A-D87C2A8ED00B}">
      <text>
        <t>[Threaded comment]
Your version of Excel allows you to read this threaded comment; however, any edits to it will get removed if the file is opened in a newer version of Excel. Learn more: https://go.microsoft.com/fwlink/?linkid=870924
Comment:
    0</t>
      </text>
    </comment>
    <comment ref="N15" authorId="6" shapeId="0" xr:uid="{8AE587D1-4431-4DF5-9B1B-13C3AFF3C8A2}">
      <text>
        <t>[Threaded comment]
Your version of Excel allows you to read this threaded comment; however, any edits to it will get removed if the file is opened in a newer version of Excel. Learn more: https://go.microsoft.com/fwlink/?linkid=870924
Comment:
    Probability IR is needed following a repeat EGD with OTSc</t>
      </text>
    </comment>
    <comment ref="Q16" authorId="7" shapeId="0" xr:uid="{EE775518-A709-434D-97D8-DE7CA056845F}">
      <text>
        <t>[Threaded comment]
Your version of Excel allows you to read this threaded comment; however, any edits to it will get removed if the file is opened in a newer version of Excel. Learn more: https://go.microsoft.com/fwlink/?linkid=870924
Comment:
    Hospital costs of failed EDGs followed by IR procedure plus the physician fee for the IR procedure</t>
      </text>
    </comment>
    <comment ref="I17" authorId="8" shapeId="0" xr:uid="{478D129C-B2A5-43EC-8196-742CA0032634}">
      <text>
        <t>[Threaded comment]
Your version of Excel allows you to read this threaded comment; however, any edits to it will get removed if the file is opened in a newer version of Excel. Learn more: https://go.microsoft.com/fwlink/?linkid=870924
Comment:
    pobability rebleed following standard therapy</t>
      </text>
    </comment>
    <comment ref="Q17" authorId="9" shapeId="0" xr:uid="{4C7DD85A-E3DA-4A64-96B3-F2E7F891555D}">
      <text>
        <t>[Threaded comment]
Your version of Excel allows you to read this threaded comment; however, any edits to it will get removed if the file is opened in a newer version of Excel. Learn more: https://go.microsoft.com/fwlink/?linkid=870924
Comment:
    -1 times utility toll of IR</t>
      </text>
    </comment>
    <comment ref="Q18" authorId="10" shapeId="0" xr:uid="{FE5AB114-837B-47C9-92B9-68BD2FC587A9}">
      <text>
        <t>[Threaded comment]
Your version of Excel allows you to read this threaded comment; however, any edits to it will get removed if the file is opened in a newer version of Excel. Learn more: https://go.microsoft.com/fwlink/?linkid=870924
Comment:
    Should be 1</t>
      </text>
    </comment>
    <comment ref="J19" authorId="11" shapeId="0" xr:uid="{0B7AF91E-C3D7-40E6-9830-97949BED789E}">
      <text>
        <t>[Threaded comment]
Your version of Excel allows you to read this threaded comment; however, any edits to it will get removed if the file is opened in a newer version of Excel. Learn more: https://go.microsoft.com/fwlink/?linkid=870924
Comment:
    physician's fee for EGD plus the cost of an over-the-scope clip</t>
      </text>
    </comment>
    <comment ref="J20" authorId="12" shapeId="0" xr:uid="{CC09F49C-09A7-4AEC-A838-5F79C60674ED}">
      <text>
        <t>[Threaded comment]
Your version of Excel allows you to read this threaded comment; however, any edits to it will get removed if the file is opened in a newer version of Excel. Learn more: https://go.microsoft.com/fwlink/?linkid=870924
Comment:
    -1 times the marginal utility loss of having a second EGD</t>
      </text>
    </comment>
    <comment ref="Q20" authorId="13" shapeId="0" xr:uid="{6CE065B3-AB8B-4E83-BEAC-C56155838A58}">
      <text>
        <t>[Threaded comment]
Your version of Excel allows you to read this threaded comment; however, any edits to it will get removed if the file is opened in a newer version of Excel. Learn more: https://go.microsoft.com/fwlink/?linkid=870924
Comment:
    Hospital costs of failed EGD followed by a successful EGD</t>
      </text>
    </comment>
    <comment ref="J21" authorId="14" shapeId="0" xr:uid="{F40DE649-68CC-4FFB-8C1C-379759A59F0E}">
      <text>
        <t>[Threaded comment]
Your version of Excel allows you to read this threaded comment; however, any edits to it will get removed if the file is opened in a newer version of Excel. Learn more: https://go.microsoft.com/fwlink/?linkid=870924
Comment:
    1</t>
      </text>
    </comment>
    <comment ref="Q21" authorId="15" shapeId="0" xr:uid="{A59F7905-320B-4752-934A-C3A0F75934E4}">
      <text>
        <t>[Threaded comment]
Your version of Excel allows you to read this threaded comment; however, any edits to it will get removed if the file is opened in a newer version of Excel. Learn more: https://go.microsoft.com/fwlink/?linkid=870924
Comment:
    0</t>
      </text>
    </comment>
    <comment ref="E22" authorId="16" shapeId="0" xr:uid="{FD035493-E9C5-4AA9-81AF-FA71C7A29B96}">
      <text>
        <t>[Threaded comment]
Your version of Excel allows you to read this threaded comment; however, any edits to it will get removed if the file is opened in a newer version of Excel. Learn more: https://go.microsoft.com/fwlink/?linkid=870924
Comment:
    physician's fee for EGD plus the cost of a standard therapy clip</t>
      </text>
    </comment>
    <comment ref="Q22" authorId="17" shapeId="0" xr:uid="{EB1DFFED-D8E6-4E10-860F-89FBBB843492}">
      <text>
        <t>[Threaded comment]
Your version of Excel allows you to read this threaded comment; however, any edits to it will get removed if the file is opened in a newer version of Excel. Learn more: https://go.microsoft.com/fwlink/?linkid=870924
Comment:
    0</t>
      </text>
    </comment>
    <comment ref="E23" authorId="18" shapeId="0" xr:uid="{170D2409-B26F-4B04-9CDB-D0EE89826C66}">
      <text>
        <t>[Threaded comment]
Your version of Excel allows you to read this threaded comment; however, any edits to it will get removed if the file is opened in a newer version of Excel. Learn more: https://go.microsoft.com/fwlink/?linkid=870924
Comment:
    30 QALD minus the utility loss associated with an EGD</t>
      </text>
    </comment>
    <comment ref="E24" authorId="19" shapeId="0" xr:uid="{57B6EE78-C205-4C44-8CB4-EA99AC2132ED}">
      <text>
        <t>[Threaded comment]
Your version of Excel allows you to read this threaded comment; however, any edits to it will get removed if the file is opened in a newer version of Excel. Learn more: https://go.microsoft.com/fwlink/?linkid=870924
Comment:
    0</t>
      </text>
    </comment>
    <comment ref="Q24" authorId="20" shapeId="0" xr:uid="{D44D0044-2A2F-492D-97CF-56065D0F7FA9}">
      <text>
        <t>[Threaded comment]
Your version of Excel allows you to read this threaded comment; however, any edits to it will get removed if the file is opened in a newer version of Excel. Learn more: https://go.microsoft.com/fwlink/?linkid=870924
Comment:
    Hospital costs of single successful EGD</t>
      </text>
    </comment>
    <comment ref="Q25" authorId="21" shapeId="0" xr:uid="{FA2B88F8-0422-404B-9532-8A86D61A3E25}">
      <text>
        <t>[Threaded comment]
Your version of Excel allows you to read this threaded comment; however, any edits to it will get removed if the file is opened in a newer version of Excel. Learn more: https://go.microsoft.com/fwlink/?linkid=870924
Comment:
    0</t>
      </text>
    </comment>
    <comment ref="Q26" authorId="22" shapeId="0" xr:uid="{200DB8FA-5AF2-4D9C-B997-0798B922994D}">
      <text>
        <t>[Threaded comment]
Your version of Excel allows you to read this threaded comment; however, any edits to it will get removed if the file is opened in a newer version of Excel. Learn more: https://go.microsoft.com/fwlink/?linkid=870924
Comment:
    0</t>
      </text>
    </comment>
    <comment ref="N27" authorId="23" shapeId="0" xr:uid="{E2AB7247-8A2F-433A-B962-3FB3F9D4C8A8}">
      <text>
        <t>[Threaded comment]
Your version of Excel allows you to read this threaded comment; however, any edits to it will get removed if the file is opened in a newer version of Excel. Learn more: https://go.microsoft.com/fwlink/?linkid=870924
Comment:
    Probability IR is needed following a repeat EGD with ST</t>
      </text>
    </comment>
    <comment ref="Q28" authorId="24" shapeId="0" xr:uid="{02B6E4BB-4F96-48FE-B86B-34D42A47EFF7}">
      <text>
        <t>[Threaded comment]
Your version of Excel allows you to read this threaded comment; however, any edits to it will get removed if the file is opened in a newer version of Excel. Learn more: https://go.microsoft.com/fwlink/?linkid=870924
Comment:
    Hospital costs of failed EDGs followed by IR procedure plus the physician fee for the IR procedure</t>
      </text>
    </comment>
    <comment ref="I29" authorId="25" shapeId="0" xr:uid="{AAEEDF87-999B-4B68-ADAA-BB26A9AE837E}">
      <text>
        <t>[Threaded comment]
Your version of Excel allows you to read this threaded comment; however, any edits to it will get removed if the file is opened in a newer version of Excel. Learn more: https://go.microsoft.com/fwlink/?linkid=870924
Comment:
    pobability rebleed following standard therapy</t>
      </text>
    </comment>
    <comment ref="Q29" authorId="26" shapeId="0" xr:uid="{47F71376-1EB8-489D-87CB-FCA99E7B6AAC}">
      <text>
        <t>[Threaded comment]
Your version of Excel allows you to read this threaded comment; however, any edits to it will get removed if the file is opened in a newer version of Excel. Learn more: https://go.microsoft.com/fwlink/?linkid=870924
Comment:
    -1 times utility toll of IR</t>
      </text>
    </comment>
    <comment ref="Q30" authorId="27" shapeId="0" xr:uid="{5A9E26FF-FC6E-4681-963C-BAAF5102C246}">
      <text>
        <t>[Threaded comment]
Your version of Excel allows you to read this threaded comment; however, any edits to it will get removed if the file is opened in a newer version of Excel. Learn more: https://go.microsoft.com/fwlink/?linkid=870924
Comment:
    1</t>
      </text>
    </comment>
    <comment ref="J31" authorId="28" shapeId="0" xr:uid="{0AD48D8A-A52E-463B-BD2A-F5BB3BC6104E}">
      <text>
        <t>[Threaded comment]
Your version of Excel allows you to read this threaded comment; however, any edits to it will get removed if the file is opened in a newer version of Excel. Learn more: https://go.microsoft.com/fwlink/?linkid=870924
Comment:
    physician's fee for EGD plus the cost of a standard therapy clip</t>
      </text>
    </comment>
    <comment ref="J32" authorId="29" shapeId="0" xr:uid="{C7536C78-8D3C-48EC-978D-8A35E03467D6}">
      <text>
        <t>[Threaded comment]
Your version of Excel allows you to read this threaded comment; however, any edits to it will get removed if the file is opened in a newer version of Excel. Learn more: https://go.microsoft.com/fwlink/?linkid=870924
Comment:
    -1 times the marginal utility loss of having a second EGD</t>
      </text>
    </comment>
    <comment ref="Q32" authorId="30" shapeId="0" xr:uid="{81CBE619-C070-48F7-98CF-E15EB80A4280}">
      <text>
        <t>[Threaded comment]
Your version of Excel allows you to read this threaded comment; however, any edits to it will get removed if the file is opened in a newer version of Excel. Learn more: https://go.microsoft.com/fwlink/?linkid=870924
Comment:
    Hospital costs of failed EGD followed by a successful EGD</t>
      </text>
    </comment>
    <comment ref="J33" authorId="31" shapeId="0" xr:uid="{1FD012A6-491E-49C6-81D4-E379365D18A0}">
      <text>
        <t>[Threaded comment]
Your version of Excel allows you to read this threaded comment; however, any edits to it will get removed if the file is opened in a newer version of Excel. Learn more: https://go.microsoft.com/fwlink/?linkid=870924
Comment:
    1</t>
      </text>
    </comment>
    <comment ref="Q33" authorId="32" shapeId="0" xr:uid="{7CADA26F-38D9-45E3-8F0C-C6086A1B3CC2}">
      <text>
        <t>[Threaded comment]
Your version of Excel allows you to read this threaded comment; however, any edits to it will get removed if the file is opened in a newer version of Excel. Learn more: https://go.microsoft.com/fwlink/?linkid=870924
Comment:
    0</t>
      </text>
    </comment>
    <comment ref="E34" authorId="33" shapeId="0" xr:uid="{47CA0F5D-C3D1-40F6-9D83-8CE17893A88A}">
      <text>
        <t>[Threaded comment]
Your version of Excel allows you to read this threaded comment; however, any edits to it will get removed if the file is opened in a newer version of Excel. Learn more: https://go.microsoft.com/fwlink/?linkid=870924
Comment:
    physician's fee for EGD plus the cost of a standard therapy clip</t>
      </text>
    </comment>
    <comment ref="Q34" authorId="34" shapeId="0" xr:uid="{EFAE4E64-E322-4227-8EA2-D7A52097BBB9}">
      <text>
        <t>[Threaded comment]
Your version of Excel allows you to read this threaded comment; however, any edits to it will get removed if the file is opened in a newer version of Excel. Learn more: https://go.microsoft.com/fwlink/?linkid=870924
Comment:
    0</t>
      </text>
    </comment>
    <comment ref="E35" authorId="35" shapeId="0" xr:uid="{F185799F-580F-4E05-8FE2-E921E4F50148}">
      <text>
        <t>[Threaded comment]
Your version of Excel allows you to read this threaded comment; however, any edits to it will get removed if the file is opened in a newer version of Excel. Learn more: https://go.microsoft.com/fwlink/?linkid=870924
Comment:
    30 QALD minus the utility loss associated with an EGD</t>
      </text>
    </comment>
    <comment ref="E36" authorId="36" shapeId="0" xr:uid="{452BBA3D-98BD-461C-BBC5-F0A8B5452952}">
      <text>
        <t>[Threaded comment]
Your version of Excel allows you to read this threaded comment; however, any edits to it will get removed if the file is opened in a newer version of Excel. Learn more: https://go.microsoft.com/fwlink/?linkid=870924
Comment:
    0</t>
      </text>
    </comment>
    <comment ref="Q36" authorId="37" shapeId="0" xr:uid="{1AED6F32-E3EC-4C46-956B-EC577DC3C045}">
      <text>
        <t>[Threaded comment]
Your version of Excel allows you to read this threaded comment; however, any edits to it will get removed if the file is opened in a newer version of Excel. Learn more: https://go.microsoft.com/fwlink/?linkid=870924
Comment:
    Hospital costs of single successful EGD</t>
      </text>
    </comment>
    <comment ref="Q37" authorId="38" shapeId="0" xr:uid="{9B52A707-7E2D-4244-9B95-731907AB185A}">
      <text>
        <t>[Threaded comment]
Your version of Excel allows you to read this threaded comment; however, any edits to it will get removed if the file is opened in a newer version of Excel. Learn more: https://go.microsoft.com/fwlink/?linkid=870924
Comment:
    0</t>
      </text>
    </comment>
    <comment ref="Q38" authorId="39" shapeId="0" xr:uid="{32C9BC72-7872-4AC8-9A8E-99D3D1638580}">
      <text>
        <t>[Threaded comment]
Your version of Excel allows you to read this threaded comment; however, any edits to it will get removed if the file is opened in a newer version of Excel. Learn more: https://go.microsoft.com/fwlink/?linkid=870924
Comment:
    0</t>
      </text>
    </comment>
  </commentList>
</comments>
</file>

<file path=xl/sharedStrings.xml><?xml version="1.0" encoding="utf-8"?>
<sst xmlns="http://schemas.openxmlformats.org/spreadsheetml/2006/main" count="139" uniqueCount="109">
  <si>
    <t>Costs</t>
  </si>
  <si>
    <t>Due:</t>
  </si>
  <si>
    <t>Summary:</t>
  </si>
  <si>
    <r>
      <rPr>
        <b/>
        <sz val="11"/>
        <color theme="1"/>
        <rFont val="Calibri"/>
        <family val="2"/>
        <scheme val="minor"/>
      </rPr>
      <t>MS&amp;E 92</t>
    </r>
    <r>
      <rPr>
        <sz val="11"/>
        <color theme="1"/>
        <rFont val="Calibri"/>
        <family val="2"/>
        <scheme val="minor"/>
      </rPr>
      <t xml:space="preserve"> Problem Set 2</t>
    </r>
  </si>
  <si>
    <t>Tuesday 7/16</t>
  </si>
  <si>
    <t>Skills</t>
  </si>
  <si>
    <t>Probabilities</t>
  </si>
  <si>
    <t>Name</t>
  </si>
  <si>
    <t>Description</t>
  </si>
  <si>
    <t>Prob.</t>
  </si>
  <si>
    <t>p_ST_rebleed</t>
  </si>
  <si>
    <t>p_OTS_rebleed</t>
  </si>
  <si>
    <t>p_ST_rpt_IR</t>
  </si>
  <si>
    <t>p_OTS_rpt_IR</t>
  </si>
  <si>
    <t>c_EGD_MD</t>
  </si>
  <si>
    <t>EGD physician fee (CPT code)</t>
  </si>
  <si>
    <t>c_OTS</t>
  </si>
  <si>
    <t>Over-the-scope clip</t>
  </si>
  <si>
    <t>c_hosp_noCC</t>
  </si>
  <si>
    <t>c_hosp_CC</t>
  </si>
  <si>
    <t>c_hosp_MCC</t>
  </si>
  <si>
    <t>c_IR_MD</t>
  </si>
  <si>
    <t>Cost</t>
  </si>
  <si>
    <t>QALD lost</t>
  </si>
  <si>
    <t>u_EGD</t>
  </si>
  <si>
    <t>Single EGD</t>
  </si>
  <si>
    <t>u_double_EGD</t>
  </si>
  <si>
    <t>Added toll of second EGD</t>
  </si>
  <si>
    <t>u_IR</t>
  </si>
  <si>
    <t>Added toll of IR after two EGDs</t>
  </si>
  <si>
    <t>Utilities (Quality-Adjusted Life Days)</t>
  </si>
  <si>
    <t>Min</t>
  </si>
  <si>
    <t>Max</t>
  </si>
  <si>
    <t>Probability, decision trees, one-way sensitivity analysis, scenario analysis</t>
  </si>
  <si>
    <t>Further bleeding, IR</t>
  </si>
  <si>
    <t>Further bleeding, ST</t>
  </si>
  <si>
    <t>Success</t>
  </si>
  <si>
    <t>OTSc then ST</t>
  </si>
  <si>
    <t>Further bleeding, OTSc</t>
  </si>
  <si>
    <t>ST then OTSc</t>
  </si>
  <si>
    <t>ST then ST</t>
  </si>
  <si>
    <t>Costs incurred at this point</t>
  </si>
  <si>
    <t>QALDs incurred at this point</t>
  </si>
  <si>
    <t>Expected costs including downstream</t>
  </si>
  <si>
    <t>Expected QALDs including downstream</t>
  </si>
  <si>
    <t>Key:</t>
  </si>
  <si>
    <t>Numbers on branches following uncertain nodes are probabilities</t>
  </si>
  <si>
    <t>c_Stclip</t>
  </si>
  <si>
    <t>OTSc first</t>
  </si>
  <si>
    <t>ST first</t>
  </si>
  <si>
    <t>ST only</t>
  </si>
  <si>
    <t>?</t>
  </si>
  <si>
    <t>1 if rebleed occurred at this point</t>
  </si>
  <si>
    <t>Expected # rebleeds including downstream</t>
  </si>
  <si>
    <t>Policy</t>
  </si>
  <si>
    <t>QALDs</t>
  </si>
  <si>
    <t>Rebleeds per 100 patients</t>
  </si>
  <si>
    <t>Parameter</t>
  </si>
  <si>
    <t>Cost savings at min value</t>
  </si>
  <si>
    <t>Cost savings at max value</t>
  </si>
  <si>
    <t>Outcomes</t>
  </si>
  <si>
    <t>CE result (dominated, ext. dominated, not CE, or preferred)</t>
  </si>
  <si>
    <t>ICER ($/QALD)</t>
  </si>
  <si>
    <t>Cost for OTSc</t>
  </si>
  <si>
    <t>Cost for ST clip</t>
  </si>
  <si>
    <t>Probability rebleed following first-line OTSc</t>
  </si>
  <si>
    <t>Probability rebleed following first-line ST</t>
  </si>
  <si>
    <t>Probability IR needed after second-line EGD with OTSc</t>
  </si>
  <si>
    <t>Probability IR needed after second-line EGD with ST</t>
  </si>
  <si>
    <t>Range (abs(max-min))</t>
  </si>
  <si>
    <t>Tornado diagram (put figure below)</t>
  </si>
  <si>
    <t>One-way sensitivity analysis: Cost-savings of OTSc first compared to ST first</t>
  </si>
  <si>
    <t>Start early and come to office hours for help!</t>
  </si>
  <si>
    <t>Tasks</t>
  </si>
  <si>
    <t>Task description</t>
  </si>
  <si>
    <t>Points</t>
  </si>
  <si>
    <t>In this problem set, you will develop a decision analysis to help determine whether a newer clip should be used to close bleeding peptic ulcers in the gastrointestinal tract. The newer clips are called over-the-scope clips, abbreviated OTSc. Randomized trial data show that rebleeding rates are lower following endoscopic closure with OTSc as compared to when standard therapy clips are used, but OTSc are also significantly more expensive. You will use decision analysis to determine whether OTSc are 'worth' the added expense, either as a first line therapy (i.e. to treat all peptic ulcer bleeds initially) or only for rebleeds (i.e. only if a standard therapy clip was used and failed). 
We assume all peptic ulcer bleeds are fully resolved during a short hospitalization and therefore our analysis uses a time horizon of only 30 days. No discounting is needed due to the short time horizon. Because this analysis involves very small differences in utility, quality-adjusted life days (QALDs) are used instead of quality-adjusted life years (QALYs).</t>
  </si>
  <si>
    <t>Continued bleding after an initial EGD using standard therapy</t>
  </si>
  <si>
    <t>Continued bleding after an initial EGD using OTS clip</t>
  </si>
  <si>
    <t>Standard therapy clip</t>
  </si>
  <si>
    <t>Hospitalization cost of single successful EGD
GI hemorrhage hospitalization w/o CC (DRG 379)</t>
  </si>
  <si>
    <t>Hospitalization cost of needing two EGDs
GI hemorrhage hospitalization w/ CC (DRG 377)</t>
  </si>
  <si>
    <t>Hospitalization cost of two failed EGDs followed by an interventional radiology procedure
GI hemorrhage hospitalization w/ MCC (DRG 378)</t>
  </si>
  <si>
    <t xml:space="preserve">Interventional radiology physician fee </t>
  </si>
  <si>
    <t>Names have already been assigned to the variables in the 'variables' tab, and one branch of the decision tree has already been completed for you in the 'tree' tab. Look at these closely. Notice that there are comments in the tree tab that describe what each cost, utility, and rebleed cell should represent.</t>
  </si>
  <si>
    <r>
      <rPr>
        <b/>
        <u/>
        <sz val="11"/>
        <color theme="1"/>
        <rFont val="Calibri"/>
        <family val="2"/>
        <scheme val="minor"/>
      </rPr>
      <t>Probabilities:</t>
    </r>
    <r>
      <rPr>
        <sz val="11"/>
        <color theme="1"/>
        <rFont val="Calibri"/>
        <family val="2"/>
        <scheme val="minor"/>
      </rPr>
      <t xml:space="preserve"> Replace the question marks with the proper probabilities for the </t>
    </r>
    <r>
      <rPr>
        <b/>
        <sz val="11"/>
        <color theme="1"/>
        <rFont val="Calibri"/>
        <family val="2"/>
        <scheme val="minor"/>
      </rPr>
      <t>ST first</t>
    </r>
    <r>
      <rPr>
        <sz val="11"/>
        <color theme="1"/>
        <rFont val="Calibri"/>
        <family val="2"/>
        <scheme val="minor"/>
      </rPr>
      <t xml:space="preserve"> and </t>
    </r>
    <r>
      <rPr>
        <b/>
        <sz val="11"/>
        <color theme="1"/>
        <rFont val="Calibri"/>
        <family val="2"/>
        <scheme val="minor"/>
      </rPr>
      <t>ST only</t>
    </r>
    <r>
      <rPr>
        <sz val="11"/>
        <color theme="1"/>
        <rFont val="Calibri"/>
        <family val="2"/>
        <scheme val="minor"/>
      </rPr>
      <t xml:space="preserve"> branches of the decision tree. Note that for every chance note, one of the probabilities should be simply one minus the other probabilities. Use the variable names from the variable tab, and read the comments for help.</t>
    </r>
  </si>
  <si>
    <r>
      <rPr>
        <b/>
        <u/>
        <sz val="11"/>
        <color theme="1"/>
        <rFont val="Calibri"/>
        <family val="2"/>
        <scheme val="minor"/>
      </rPr>
      <t>Costs, utilities, rebleeds:</t>
    </r>
    <r>
      <rPr>
        <sz val="11"/>
        <color theme="1"/>
        <rFont val="Calibri"/>
        <family val="2"/>
        <scheme val="minor"/>
      </rPr>
      <t xml:space="preserve"> In the decision tree, In the green, yellow and grey cells with borders, type in the proper quantities for the costs, utilities, and rebleed events. Reference the </t>
    </r>
    <r>
      <rPr>
        <b/>
        <sz val="11"/>
        <color theme="1"/>
        <rFont val="Calibri"/>
        <family val="2"/>
        <scheme val="minor"/>
      </rPr>
      <t>OTSc first</t>
    </r>
    <r>
      <rPr>
        <sz val="11"/>
        <color theme="1"/>
        <rFont val="Calibri"/>
        <family val="2"/>
        <scheme val="minor"/>
      </rPr>
      <t xml:space="preserve"> branch and the comments in the cells, and use the named ranges from the variables tab.</t>
    </r>
  </si>
  <si>
    <r>
      <t>Outcomes for each policy:</t>
    </r>
    <r>
      <rPr>
        <sz val="11"/>
        <color theme="1"/>
        <rFont val="Calibri"/>
        <family val="2"/>
        <scheme val="minor"/>
      </rPr>
      <t xml:space="preserve"> In the Outcomes tab, fill in columns B:C of the outcomes table, referencing the appropriate values in the Tree tab (do not copy in paste, but use '=' to directly link them). Note that for 'rebleeds per 100 patients', you will need to multiply the expected number of rebleeds per patient from the 'Tree' tab by 100. </t>
    </r>
  </si>
  <si>
    <t>In outcomes cell C8, calculate the cost-savings of ST first compared to OTSc first by subtraction. It's a good idea to save the workbook at this point!</t>
  </si>
  <si>
    <t>Copy of basecase values:</t>
  </si>
  <si>
    <t>Part A: Base case analysis</t>
  </si>
  <si>
    <t>In the variables tab, change the value for the 'cost for OTS clip' from the current, base-case value to the minimum value. Return to the outcomes tab, and you should see that the cost-savings value in cell C8 has changed. Copy and paste values this value into cell C13. Now repeat using the maximum value, copying and pasting the value into cell D13. Be sure to change the value for 'cost for OTS clip' back to the base case value when you finish!</t>
  </si>
  <si>
    <t>Repeating the procedure from task 8, fill in rest of the yellow table with the cost savings of ST first compared to OTSc first when the individual parameters listed are changed to their maximum and minimum value. Make sure you reset the values in the variables tab to the base case values each time.</t>
  </si>
  <si>
    <t xml:space="preserve">Right click the Y-axis and click "format y-axis".  In the sidebar that pops up, under 'Labels', change the label position to Low (this should move the text labels to the far left of the figure). </t>
  </si>
  <si>
    <r>
      <t xml:space="preserve">Highlight the first three columns of the yellow table (B12:D18) and then insert a </t>
    </r>
    <r>
      <rPr>
        <b/>
        <sz val="11"/>
        <color theme="1"/>
        <rFont val="Calibri"/>
        <family val="2"/>
        <scheme val="minor"/>
      </rPr>
      <t>clustered bar chart</t>
    </r>
    <r>
      <rPr>
        <sz val="11"/>
        <color theme="1"/>
        <rFont val="Calibri"/>
        <family val="2"/>
        <scheme val="minor"/>
      </rPr>
      <t>. Delete the legend. Right click the X-axis and select 'format axis'. In the sidebar to the right, set the "Vertical axis crosses" to the base-case value.</t>
    </r>
  </si>
  <si>
    <t>Change the chart title to "Tornado Diagram: Cost savings of ST first compared to OTSc first." Add an X-axis label and title it "Cost savings of ST first compared to OTSc first"</t>
  </si>
  <si>
    <t>For reference, below we've provided an example of how the tornado diagram should look. Note that the exact value have all been changed. This reference is just supposed to give you an idea of the aesthetics.</t>
  </si>
  <si>
    <t>For reference, below we've provided an example of how the tornado diagram should look below. The numbers in this example have all been altered, but the aesthetics should be similar in your diagram.</t>
  </si>
  <si>
    <t>Cost-savings of  ST first compared to OTSc first:</t>
  </si>
  <si>
    <t>Right click the data bars and select 'Format data series'. Under 'Series Options', set the Series overlap to 100%. Change the colors of the bars so they are both the same color.</t>
  </si>
  <si>
    <t>Interventional Radiology (IR) procedure after repeat EGD using standard therapy</t>
  </si>
  <si>
    <t>Interventional Radiology (IR) procedure after repeat  EGD using OTS clip</t>
  </si>
  <si>
    <r>
      <rPr>
        <b/>
        <sz val="11"/>
        <color theme="1"/>
        <rFont val="Calibri"/>
        <family val="2"/>
        <scheme val="minor"/>
      </rPr>
      <t>Comparative outcomes:</t>
    </r>
    <r>
      <rPr>
        <sz val="11"/>
        <color theme="1"/>
        <rFont val="Calibri"/>
        <family val="2"/>
        <scheme val="minor"/>
      </rPr>
      <t xml:space="preserve"> If everything is correct, one policy should be dominated (more costly and less effective). Write 'Dominated' in column E for that policy. For the non-dominated policy that is more expensive, compute an ICER in column F in terms of dollars per quality-adjusted life day. Then, in column G, multiply by a factor to convert this into cost per QALY.  If the ICER is below a willingness-to-pay threshold of </t>
    </r>
    <r>
      <rPr>
        <b/>
        <sz val="11"/>
        <color theme="1"/>
        <rFont val="Calibri"/>
        <family val="2"/>
        <scheme val="minor"/>
      </rPr>
      <t>$100,000/QALY</t>
    </r>
    <r>
      <rPr>
        <sz val="11"/>
        <color theme="1"/>
        <rFont val="Calibri"/>
        <family val="2"/>
        <scheme val="minor"/>
      </rPr>
      <t>, you should write 'Preferred' by the more expensive policy and 'not preferred' by the less expensive policy in column E. If the ICER is above our willingness-to-pay, these should be reversed.</t>
    </r>
  </si>
  <si>
    <t>ICER ($/QALY)</t>
  </si>
  <si>
    <t>Part A: One-way sensitivity analysis on whether ST first is cost-saving compared to OTSc first</t>
  </si>
  <si>
    <t>In column E in the yellow table, calculate the absolute value of the range of the cost saving. Then, sort the yellow table from smallest to largest range.</t>
  </si>
  <si>
    <t>The conclusion that ST first is cost saving compared to OTSc first is sensitive to which of the six parameters we analyzed in the yellow table? (list here:)</t>
  </si>
  <si>
    <t>With your figure selected, click "insert" &gt; "shape" and put a vertical red line on the figure that crosses 0 on the X-axis. Make this line red and thick. To the left of this line, add a text box that says, in red text, "OTSc first is less expensive". To the right side of the line, add red text that reads "ST first is cost-saving".</t>
  </si>
  <si>
    <r>
      <rPr>
        <b/>
        <u/>
        <sz val="11"/>
        <color theme="1"/>
        <rFont val="Calibri"/>
        <family val="2"/>
        <scheme val="minor"/>
      </rPr>
      <t>Calculations:</t>
    </r>
    <r>
      <rPr>
        <sz val="11"/>
        <color theme="1"/>
        <rFont val="Calibri"/>
        <family val="2"/>
        <scheme val="minor"/>
      </rPr>
      <t xml:space="preserve"> In the lighter green, yellow and grey cells without borders, write the equations to calculate the expected value of the costs, QALYs and rebleeds at those points in the decision tree, including the value accumulated at that branch plus the weighted value accumulated for the downstream branches. These calculations should mirror those already filled in on the </t>
    </r>
    <r>
      <rPr>
        <b/>
        <sz val="11"/>
        <color theme="1"/>
        <rFont val="Calibri"/>
        <family val="2"/>
        <scheme val="minor"/>
      </rPr>
      <t>OTSc first</t>
    </r>
    <r>
      <rPr>
        <sz val="11"/>
        <color theme="1"/>
        <rFont val="Calibri"/>
        <family val="2"/>
        <scheme val="minor"/>
      </rPr>
      <t xml:space="preserve"> branch of the tree.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</si>
</sst>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00"/>
    <numFmt numFmtId="165" formatCode="_(&quot;$&quot;* #,##0_);_(&quot;$&quot;* \(#,##0\);_(&quot;$&quot;* &quot;-&quot;??_);_(@_)"/>
    <numFmt numFmtId="166" formatCode="&quot;$&quot;#,##0"/>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8"/>
      <color theme="1"/>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11"/>
      <color rgb="FFFF0000"/>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medium">
        <color indexed="64"/>
      </left>
      <right/>
      <top/>
      <bottom/>
      <diagonal/>
    </border>
    <border>
      <left/>
      <right/>
      <top style="thin">
        <color indexed="64"/>
      </top>
      <bottom/>
      <diagonal/>
    </border>
  </borders>
  <cellStyleXfs count="2">
    <xf numFmtId="0" fontId="0" fillId="0" borderId="0"/>
    <xf numFmtId="44" fontId="2" fillId="0" borderId="0" applyFont="0" applyFill="0" applyBorder="0" applyAlignment="0" applyProtection="0"/>
  </cellStyleXfs>
  <cellXfs count="67">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vertical="center" wrapText="1"/>
    </xf>
    <xf numFmtId="0" fontId="1" fillId="3" borderId="4" xfId="0" applyFont="1" applyFill="1" applyBorder="1"/>
    <xf numFmtId="0" fontId="1" fillId="3" borderId="5" xfId="0" applyFont="1" applyFill="1" applyBorder="1"/>
    <xf numFmtId="0" fontId="3" fillId="0" borderId="6" xfId="0" applyFont="1" applyBorder="1"/>
    <xf numFmtId="164" fontId="0" fillId="0" borderId="6" xfId="0" applyNumberFormat="1" applyBorder="1"/>
    <xf numFmtId="0" fontId="3" fillId="4" borderId="7" xfId="0" applyFont="1" applyFill="1" applyBorder="1"/>
    <xf numFmtId="164" fontId="0" fillId="4" borderId="7" xfId="0" applyNumberFormat="1" applyFill="1" applyBorder="1"/>
    <xf numFmtId="164" fontId="0" fillId="0" borderId="7" xfId="0" applyNumberFormat="1" applyBorder="1"/>
    <xf numFmtId="0" fontId="3" fillId="0" borderId="7" xfId="0" applyFont="1" applyBorder="1"/>
    <xf numFmtId="0" fontId="3" fillId="5" borderId="6" xfId="0" applyFont="1" applyFill="1" applyBorder="1"/>
    <xf numFmtId="2" fontId="4" fillId="5" borderId="6" xfId="0" applyNumberFormat="1" applyFont="1" applyFill="1" applyBorder="1"/>
    <xf numFmtId="0" fontId="3" fillId="5" borderId="7" xfId="0" applyFont="1" applyFill="1" applyBorder="1"/>
    <xf numFmtId="2" fontId="4" fillId="5" borderId="7" xfId="0" applyNumberFormat="1" applyFont="1" applyFill="1" applyBorder="1"/>
    <xf numFmtId="164" fontId="4" fillId="0" borderId="7" xfId="0" applyNumberFormat="1" applyFont="1" applyBorder="1"/>
    <xf numFmtId="164" fontId="4" fillId="4" borderId="7" xfId="0" applyNumberFormat="1" applyFont="1" applyFill="1" applyBorder="1"/>
    <xf numFmtId="0" fontId="4" fillId="5" borderId="6" xfId="0" applyFont="1" applyFill="1" applyBorder="1"/>
    <xf numFmtId="0" fontId="4" fillId="5" borderId="7" xfId="0" applyFont="1" applyFill="1" applyBorder="1"/>
    <xf numFmtId="0" fontId="1" fillId="0" borderId="0" xfId="0" applyFont="1"/>
    <xf numFmtId="165" fontId="0" fillId="6" borderId="0" xfId="1" applyNumberFormat="1" applyFont="1" applyFill="1"/>
    <xf numFmtId="2" fontId="0" fillId="0" borderId="0" xfId="0" applyNumberFormat="1"/>
    <xf numFmtId="165" fontId="0" fillId="9" borderId="0" xfId="1" applyNumberFormat="1" applyFont="1" applyFill="1"/>
    <xf numFmtId="2" fontId="0" fillId="10" borderId="0" xfId="0" applyNumberFormat="1" applyFill="1"/>
    <xf numFmtId="2" fontId="0" fillId="11" borderId="0" xfId="0" applyNumberFormat="1" applyFill="1"/>
    <xf numFmtId="2" fontId="0" fillId="12" borderId="0" xfId="0" applyNumberFormat="1" applyFill="1"/>
    <xf numFmtId="2" fontId="0" fillId="13" borderId="0" xfId="0" applyNumberFormat="1" applyFill="1"/>
    <xf numFmtId="165" fontId="0" fillId="0" borderId="0" xfId="0" applyNumberFormat="1"/>
    <xf numFmtId="0" fontId="0" fillId="0" borderId="0" xfId="0" applyFont="1"/>
    <xf numFmtId="0" fontId="5" fillId="0" borderId="0" xfId="0" applyFont="1"/>
    <xf numFmtId="0" fontId="0" fillId="9" borderId="9" xfId="0" applyFill="1" applyBorder="1"/>
    <xf numFmtId="0" fontId="1" fillId="14" borderId="9" xfId="0" applyFont="1" applyFill="1" applyBorder="1" applyAlignment="1">
      <alignment horizontal="center" vertical="center"/>
    </xf>
    <xf numFmtId="0" fontId="1" fillId="14" borderId="9" xfId="0" applyFont="1" applyFill="1" applyBorder="1" applyAlignment="1">
      <alignment horizontal="center" vertical="center" wrapText="1"/>
    </xf>
    <xf numFmtId="0" fontId="6" fillId="0" borderId="12"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center" vertical="top"/>
    </xf>
    <xf numFmtId="0" fontId="0" fillId="0" borderId="0" xfId="0" applyAlignment="1">
      <alignment horizontal="center" vertical="top"/>
    </xf>
    <xf numFmtId="0" fontId="3" fillId="5" borderId="7" xfId="0" applyFont="1" applyFill="1" applyBorder="1" applyAlignment="1">
      <alignment wrapText="1"/>
    </xf>
    <xf numFmtId="165" fontId="0" fillId="6" borderId="7" xfId="1" applyNumberFormat="1" applyFont="1" applyFill="1" applyBorder="1"/>
    <xf numFmtId="2" fontId="0" fillId="10" borderId="7" xfId="0" applyNumberFormat="1" applyFill="1" applyBorder="1"/>
    <xf numFmtId="2" fontId="0" fillId="12" borderId="7" xfId="0" applyNumberFormat="1" applyFill="1" applyBorder="1"/>
    <xf numFmtId="2" fontId="0" fillId="7" borderId="7" xfId="0" applyNumberFormat="1" applyFill="1" applyBorder="1"/>
    <xf numFmtId="2" fontId="0" fillId="8" borderId="7" xfId="0" applyNumberFormat="1" applyFill="1" applyBorder="1"/>
    <xf numFmtId="0" fontId="1" fillId="10" borderId="9" xfId="0" applyFont="1" applyFill="1" applyBorder="1" applyAlignment="1">
      <alignment horizontal="center" vertical="center"/>
    </xf>
    <xf numFmtId="0" fontId="6" fillId="0" borderId="0" xfId="0" applyFont="1" applyAlignment="1">
      <alignment wrapText="1"/>
    </xf>
    <xf numFmtId="166" fontId="0" fillId="9" borderId="9" xfId="0" applyNumberFormat="1" applyFill="1" applyBorder="1"/>
    <xf numFmtId="1" fontId="0" fillId="9" borderId="9" xfId="0" applyNumberFormat="1" applyFill="1" applyBorder="1"/>
    <xf numFmtId="0" fontId="0" fillId="0" borderId="0" xfId="0" applyFont="1" applyAlignment="1">
      <alignment horizontal="left"/>
    </xf>
    <xf numFmtId="0" fontId="7" fillId="16" borderId="0" xfId="0" applyFont="1" applyFill="1"/>
    <xf numFmtId="0" fontId="0" fillId="11" borderId="9" xfId="0" applyFill="1" applyBorder="1" applyAlignment="1"/>
    <xf numFmtId="0" fontId="1" fillId="10" borderId="9" xfId="0" applyFont="1" applyFill="1" applyBorder="1" applyAlignment="1">
      <alignment vertical="center"/>
    </xf>
    <xf numFmtId="166" fontId="0" fillId="11" borderId="9" xfId="0" applyNumberFormat="1" applyFill="1" applyBorder="1"/>
    <xf numFmtId="166" fontId="0" fillId="9" borderId="0" xfId="0" applyNumberFormat="1" applyFill="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1" fillId="2" borderId="7" xfId="0" applyFont="1" applyFill="1" applyBorder="1" applyAlignment="1">
      <alignment horizontal="center" vertical="top"/>
    </xf>
    <xf numFmtId="0" fontId="0" fillId="0" borderId="13" xfId="0" applyFont="1" applyBorder="1" applyAlignment="1">
      <alignment horizontal="left" vertical="center" wrapText="1"/>
    </xf>
    <xf numFmtId="0" fontId="1" fillId="3" borderId="8" xfId="0" applyFont="1" applyFill="1" applyBorder="1" applyAlignment="1">
      <alignment horizontal="center"/>
    </xf>
    <xf numFmtId="0" fontId="1" fillId="3" borderId="0" xfId="0" applyFont="1" applyFill="1" applyBorder="1" applyAlignment="1">
      <alignment horizontal="center"/>
    </xf>
    <xf numFmtId="0" fontId="0" fillId="0" borderId="0" xfId="0" applyAlignment="1">
      <alignment horizontal="left"/>
    </xf>
    <xf numFmtId="0" fontId="1" fillId="14" borderId="10" xfId="0" applyFont="1" applyFill="1" applyBorder="1" applyAlignment="1">
      <alignment horizontal="center" vertical="center"/>
    </xf>
    <xf numFmtId="0" fontId="1" fillId="14" borderId="11" xfId="0" applyFont="1" applyFill="1" applyBorder="1" applyAlignment="1">
      <alignment horizontal="center" vertical="center"/>
    </xf>
    <xf numFmtId="0" fontId="1" fillId="15" borderId="0" xfId="0" applyFont="1" applyFill="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27</xdr:row>
      <xdr:rowOff>181840</xdr:rowOff>
    </xdr:from>
    <xdr:to>
      <xdr:col>2</xdr:col>
      <xdr:colOff>291682</xdr:colOff>
      <xdr:row>42</xdr:row>
      <xdr:rowOff>91777</xdr:rowOff>
    </xdr:to>
    <xdr:pic>
      <xdr:nvPicPr>
        <xdr:cNvPr id="3" name="Picture 2">
          <a:extLst>
            <a:ext uri="{FF2B5EF4-FFF2-40B4-BE49-F238E27FC236}">
              <a16:creationId xmlns:a16="http://schemas.microsoft.com/office/drawing/2014/main" id="{3C8F45C9-8E28-4E52-8516-34344018A714}"/>
            </a:ext>
          </a:extLst>
        </xdr:cNvPr>
        <xdr:cNvPicPr>
          <a:picLocks noChangeAspect="1"/>
        </xdr:cNvPicPr>
      </xdr:nvPicPr>
      <xdr:blipFill>
        <a:blip xmlns:r="http://schemas.openxmlformats.org/officeDocument/2006/relationships" r:embed="rId1"/>
        <a:stretch>
          <a:fillRect/>
        </a:stretch>
      </xdr:blipFill>
      <xdr:spPr>
        <a:xfrm>
          <a:off x="95251" y="18521795"/>
          <a:ext cx="5625681" cy="2767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520700</xdr:colOff>
      <xdr:row>20</xdr:row>
      <xdr:rowOff>92075</xdr:rowOff>
    </xdr:from>
    <xdr:to>
      <xdr:col>1</xdr:col>
      <xdr:colOff>0</xdr:colOff>
      <xdr:row>20</xdr:row>
      <xdr:rowOff>92075</xdr:rowOff>
    </xdr:to>
    <xdr:cxnSp macro="">
      <xdr:nvCxnSpPr>
        <xdr:cNvPr id="2" name="Root ">
          <a:extLst>
            <a:ext uri="{FF2B5EF4-FFF2-40B4-BE49-F238E27FC236}">
              <a16:creationId xmlns:a16="http://schemas.microsoft.com/office/drawing/2014/main" id="{8714A1EE-6CF3-43BC-952B-526C35266EB1}"/>
            </a:ext>
          </a:extLst>
        </xdr:cNvPr>
        <xdr:cNvCxnSpPr/>
      </xdr:nvCxnSpPr>
      <xdr:spPr>
        <a:xfrm flipH="1">
          <a:off x="349250" y="4092575"/>
          <a:ext cx="3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20</xdr:row>
      <xdr:rowOff>0</xdr:rowOff>
    </xdr:from>
    <xdr:to>
      <xdr:col>1</xdr:col>
      <xdr:colOff>161925</xdr:colOff>
      <xdr:row>20</xdr:row>
      <xdr:rowOff>161925</xdr:rowOff>
    </xdr:to>
    <xdr:sp macro="" textlink="">
      <xdr:nvSpPr>
        <xdr:cNvPr id="3" name="TrNd ">
          <a:extLst>
            <a:ext uri="{FF2B5EF4-FFF2-40B4-BE49-F238E27FC236}">
              <a16:creationId xmlns:a16="http://schemas.microsoft.com/office/drawing/2014/main" id="{D18402DA-E740-4566-98F9-2156BDBFB5E6}"/>
            </a:ext>
          </a:extLst>
        </xdr:cNvPr>
        <xdr:cNvSpPr>
          <a:spLocks/>
        </xdr:cNvSpPr>
      </xdr:nvSpPr>
      <xdr:spPr>
        <a:xfrm>
          <a:off x="352425" y="400050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8</xdr:row>
      <xdr:rowOff>92075</xdr:rowOff>
    </xdr:from>
    <xdr:to>
      <xdr:col>6</xdr:col>
      <xdr:colOff>0</xdr:colOff>
      <xdr:row>8</xdr:row>
      <xdr:rowOff>92075</xdr:rowOff>
    </xdr:to>
    <xdr:cxnSp macro="">
      <xdr:nvCxnSpPr>
        <xdr:cNvPr id="4" name="Branch 1">
          <a:extLst>
            <a:ext uri="{FF2B5EF4-FFF2-40B4-BE49-F238E27FC236}">
              <a16:creationId xmlns:a16="http://schemas.microsoft.com/office/drawing/2014/main" id="{3DBB7BAD-65E5-447D-B3A8-A0452015E42E}"/>
            </a:ext>
          </a:extLst>
        </xdr:cNvPr>
        <xdr:cNvCxnSpPr/>
      </xdr:nvCxnSpPr>
      <xdr:spPr>
        <a:xfrm>
          <a:off x="771525" y="1806575"/>
          <a:ext cx="164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20</xdr:row>
      <xdr:rowOff>92075</xdr:rowOff>
    </xdr:from>
    <xdr:to>
      <xdr:col>6</xdr:col>
      <xdr:colOff>0</xdr:colOff>
      <xdr:row>20</xdr:row>
      <xdr:rowOff>92075</xdr:rowOff>
    </xdr:to>
    <xdr:cxnSp macro="">
      <xdr:nvCxnSpPr>
        <xdr:cNvPr id="5" name="Branch 2">
          <a:extLst>
            <a:ext uri="{FF2B5EF4-FFF2-40B4-BE49-F238E27FC236}">
              <a16:creationId xmlns:a16="http://schemas.microsoft.com/office/drawing/2014/main" id="{C2972ECB-37C8-4353-8E4E-A71088597251}"/>
            </a:ext>
          </a:extLst>
        </xdr:cNvPr>
        <xdr:cNvCxnSpPr/>
      </xdr:nvCxnSpPr>
      <xdr:spPr>
        <a:xfrm>
          <a:off x="771525" y="4092575"/>
          <a:ext cx="164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32</xdr:row>
      <xdr:rowOff>92075</xdr:rowOff>
    </xdr:from>
    <xdr:to>
      <xdr:col>6</xdr:col>
      <xdr:colOff>0</xdr:colOff>
      <xdr:row>32</xdr:row>
      <xdr:rowOff>92075</xdr:rowOff>
    </xdr:to>
    <xdr:cxnSp macro="">
      <xdr:nvCxnSpPr>
        <xdr:cNvPr id="6" name="Branch 3">
          <a:extLst>
            <a:ext uri="{FF2B5EF4-FFF2-40B4-BE49-F238E27FC236}">
              <a16:creationId xmlns:a16="http://schemas.microsoft.com/office/drawing/2014/main" id="{F53C33D0-F1A1-4165-B986-72625ACD4575}"/>
            </a:ext>
          </a:extLst>
        </xdr:cNvPr>
        <xdr:cNvCxnSpPr/>
      </xdr:nvCxnSpPr>
      <xdr:spPr>
        <a:xfrm>
          <a:off x="771525" y="6378575"/>
          <a:ext cx="164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8</xdr:row>
      <xdr:rowOff>0</xdr:rowOff>
    </xdr:from>
    <xdr:to>
      <xdr:col>6</xdr:col>
      <xdr:colOff>161925</xdr:colOff>
      <xdr:row>8</xdr:row>
      <xdr:rowOff>161925</xdr:rowOff>
    </xdr:to>
    <xdr:sp macro="" textlink="">
      <xdr:nvSpPr>
        <xdr:cNvPr id="7" name="TrNd 1">
          <a:extLst>
            <a:ext uri="{FF2B5EF4-FFF2-40B4-BE49-F238E27FC236}">
              <a16:creationId xmlns:a16="http://schemas.microsoft.com/office/drawing/2014/main" id="{C78E18DD-1C12-44A6-8F6C-20AD4B05884D}"/>
            </a:ext>
          </a:extLst>
        </xdr:cNvPr>
        <xdr:cNvSpPr>
          <a:spLocks/>
        </xdr:cNvSpPr>
      </xdr:nvSpPr>
      <xdr:spPr>
        <a:xfrm>
          <a:off x="2419350" y="171450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0</xdr:colOff>
      <xdr:row>5</xdr:row>
      <xdr:rowOff>92075</xdr:rowOff>
    </xdr:from>
    <xdr:to>
      <xdr:col>11</xdr:col>
      <xdr:colOff>0</xdr:colOff>
      <xdr:row>5</xdr:row>
      <xdr:rowOff>92075</xdr:rowOff>
    </xdr:to>
    <xdr:cxnSp macro="">
      <xdr:nvCxnSpPr>
        <xdr:cNvPr id="8" name="Branch 11">
          <a:extLst>
            <a:ext uri="{FF2B5EF4-FFF2-40B4-BE49-F238E27FC236}">
              <a16:creationId xmlns:a16="http://schemas.microsoft.com/office/drawing/2014/main" id="{87381E43-910D-4B9F-8EA9-E249AA8E6A44}"/>
            </a:ext>
          </a:extLst>
        </xdr:cNvPr>
        <xdr:cNvCxnSpPr/>
      </xdr:nvCxnSpPr>
      <xdr:spPr>
        <a:xfrm>
          <a:off x="2838450" y="1235075"/>
          <a:ext cx="1504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11</xdr:row>
      <xdr:rowOff>92075</xdr:rowOff>
    </xdr:from>
    <xdr:to>
      <xdr:col>11</xdr:col>
      <xdr:colOff>0</xdr:colOff>
      <xdr:row>11</xdr:row>
      <xdr:rowOff>92075</xdr:rowOff>
    </xdr:to>
    <xdr:cxnSp macro="">
      <xdr:nvCxnSpPr>
        <xdr:cNvPr id="9" name="Branch 12">
          <a:extLst>
            <a:ext uri="{FF2B5EF4-FFF2-40B4-BE49-F238E27FC236}">
              <a16:creationId xmlns:a16="http://schemas.microsoft.com/office/drawing/2014/main" id="{1F20E9FD-E6D9-496E-BB07-00649FDACBE8}"/>
            </a:ext>
          </a:extLst>
        </xdr:cNvPr>
        <xdr:cNvCxnSpPr/>
      </xdr:nvCxnSpPr>
      <xdr:spPr>
        <a:xfrm>
          <a:off x="2838450" y="2378075"/>
          <a:ext cx="1504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11</xdr:row>
      <xdr:rowOff>23019</xdr:rowOff>
    </xdr:from>
    <xdr:to>
      <xdr:col>16</xdr:col>
      <xdr:colOff>0</xdr:colOff>
      <xdr:row>11</xdr:row>
      <xdr:rowOff>161131</xdr:rowOff>
    </xdr:to>
    <xdr:cxnSp macro="">
      <xdr:nvCxnSpPr>
        <xdr:cNvPr id="10" name="Leaf 12">
          <a:extLst>
            <a:ext uri="{FF2B5EF4-FFF2-40B4-BE49-F238E27FC236}">
              <a16:creationId xmlns:a16="http://schemas.microsoft.com/office/drawing/2014/main" id="{CC759B17-E89F-4538-BB00-EF7ADC901F38}"/>
            </a:ext>
          </a:extLst>
        </xdr:cNvPr>
        <xdr:cNvCxnSpPr/>
      </xdr:nvCxnSpPr>
      <xdr:spPr>
        <a:xfrm>
          <a:off x="6172200" y="2309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xdr:row>
      <xdr:rowOff>0</xdr:rowOff>
    </xdr:from>
    <xdr:to>
      <xdr:col>6</xdr:col>
      <xdr:colOff>161925</xdr:colOff>
      <xdr:row>20</xdr:row>
      <xdr:rowOff>161925</xdr:rowOff>
    </xdr:to>
    <xdr:sp macro="" textlink="">
      <xdr:nvSpPr>
        <xdr:cNvPr id="11" name="TrNd 2">
          <a:extLst>
            <a:ext uri="{FF2B5EF4-FFF2-40B4-BE49-F238E27FC236}">
              <a16:creationId xmlns:a16="http://schemas.microsoft.com/office/drawing/2014/main" id="{8FCEF328-A464-44D8-A3ED-49BD9AEB6B69}"/>
            </a:ext>
          </a:extLst>
        </xdr:cNvPr>
        <xdr:cNvSpPr>
          <a:spLocks/>
        </xdr:cNvSpPr>
      </xdr:nvSpPr>
      <xdr:spPr>
        <a:xfrm>
          <a:off x="2419350" y="400050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0</xdr:colOff>
      <xdr:row>17</xdr:row>
      <xdr:rowOff>92075</xdr:rowOff>
    </xdr:from>
    <xdr:to>
      <xdr:col>11</xdr:col>
      <xdr:colOff>0</xdr:colOff>
      <xdr:row>17</xdr:row>
      <xdr:rowOff>92075</xdr:rowOff>
    </xdr:to>
    <xdr:cxnSp macro="">
      <xdr:nvCxnSpPr>
        <xdr:cNvPr id="12" name="Branch 21">
          <a:extLst>
            <a:ext uri="{FF2B5EF4-FFF2-40B4-BE49-F238E27FC236}">
              <a16:creationId xmlns:a16="http://schemas.microsoft.com/office/drawing/2014/main" id="{A22ADD5B-C329-46AF-8E84-90338ECE05D9}"/>
            </a:ext>
          </a:extLst>
        </xdr:cNvPr>
        <xdr:cNvCxnSpPr/>
      </xdr:nvCxnSpPr>
      <xdr:spPr>
        <a:xfrm>
          <a:off x="2838450" y="3521075"/>
          <a:ext cx="1504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23</xdr:row>
      <xdr:rowOff>92075</xdr:rowOff>
    </xdr:from>
    <xdr:to>
      <xdr:col>11</xdr:col>
      <xdr:colOff>0</xdr:colOff>
      <xdr:row>23</xdr:row>
      <xdr:rowOff>92075</xdr:rowOff>
    </xdr:to>
    <xdr:cxnSp macro="">
      <xdr:nvCxnSpPr>
        <xdr:cNvPr id="13" name="Branch 22">
          <a:extLst>
            <a:ext uri="{FF2B5EF4-FFF2-40B4-BE49-F238E27FC236}">
              <a16:creationId xmlns:a16="http://schemas.microsoft.com/office/drawing/2014/main" id="{1C84C6D5-6FED-4178-9041-3663C5069784}"/>
            </a:ext>
          </a:extLst>
        </xdr:cNvPr>
        <xdr:cNvCxnSpPr/>
      </xdr:nvCxnSpPr>
      <xdr:spPr>
        <a:xfrm>
          <a:off x="2838450" y="4664075"/>
          <a:ext cx="1504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23</xdr:row>
      <xdr:rowOff>23019</xdr:rowOff>
    </xdr:from>
    <xdr:to>
      <xdr:col>16</xdr:col>
      <xdr:colOff>0</xdr:colOff>
      <xdr:row>23</xdr:row>
      <xdr:rowOff>161131</xdr:rowOff>
    </xdr:to>
    <xdr:cxnSp macro="">
      <xdr:nvCxnSpPr>
        <xdr:cNvPr id="14" name="Leaf 22">
          <a:extLst>
            <a:ext uri="{FF2B5EF4-FFF2-40B4-BE49-F238E27FC236}">
              <a16:creationId xmlns:a16="http://schemas.microsoft.com/office/drawing/2014/main" id="{6563FE37-39B0-4B43-B355-ACFB72124C2D}"/>
            </a:ext>
          </a:extLst>
        </xdr:cNvPr>
        <xdr:cNvCxnSpPr/>
      </xdr:nvCxnSpPr>
      <xdr:spPr>
        <a:xfrm>
          <a:off x="6172200" y="4595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32</xdr:row>
      <xdr:rowOff>0</xdr:rowOff>
    </xdr:from>
    <xdr:to>
      <xdr:col>6</xdr:col>
      <xdr:colOff>161925</xdr:colOff>
      <xdr:row>32</xdr:row>
      <xdr:rowOff>161925</xdr:rowOff>
    </xdr:to>
    <xdr:sp macro="" textlink="">
      <xdr:nvSpPr>
        <xdr:cNvPr id="15" name="TrNd 3">
          <a:extLst>
            <a:ext uri="{FF2B5EF4-FFF2-40B4-BE49-F238E27FC236}">
              <a16:creationId xmlns:a16="http://schemas.microsoft.com/office/drawing/2014/main" id="{77D09D7B-E976-42E0-8B02-DA113F1A2017}"/>
            </a:ext>
          </a:extLst>
        </xdr:cNvPr>
        <xdr:cNvSpPr>
          <a:spLocks/>
        </xdr:cNvSpPr>
      </xdr:nvSpPr>
      <xdr:spPr>
        <a:xfrm>
          <a:off x="2419350" y="628650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0</xdr:colOff>
      <xdr:row>29</xdr:row>
      <xdr:rowOff>92075</xdr:rowOff>
    </xdr:from>
    <xdr:to>
      <xdr:col>11</xdr:col>
      <xdr:colOff>0</xdr:colOff>
      <xdr:row>29</xdr:row>
      <xdr:rowOff>92075</xdr:rowOff>
    </xdr:to>
    <xdr:cxnSp macro="">
      <xdr:nvCxnSpPr>
        <xdr:cNvPr id="16" name="Branch 31">
          <a:extLst>
            <a:ext uri="{FF2B5EF4-FFF2-40B4-BE49-F238E27FC236}">
              <a16:creationId xmlns:a16="http://schemas.microsoft.com/office/drawing/2014/main" id="{4B76A54E-482A-4069-BA7D-99E0B47A1A2B}"/>
            </a:ext>
          </a:extLst>
        </xdr:cNvPr>
        <xdr:cNvCxnSpPr/>
      </xdr:nvCxnSpPr>
      <xdr:spPr>
        <a:xfrm>
          <a:off x="2838450" y="5807075"/>
          <a:ext cx="1504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35</xdr:row>
      <xdr:rowOff>92075</xdr:rowOff>
    </xdr:from>
    <xdr:to>
      <xdr:col>11</xdr:col>
      <xdr:colOff>0</xdr:colOff>
      <xdr:row>35</xdr:row>
      <xdr:rowOff>92075</xdr:rowOff>
    </xdr:to>
    <xdr:cxnSp macro="">
      <xdr:nvCxnSpPr>
        <xdr:cNvPr id="17" name="Branch 32">
          <a:extLst>
            <a:ext uri="{FF2B5EF4-FFF2-40B4-BE49-F238E27FC236}">
              <a16:creationId xmlns:a16="http://schemas.microsoft.com/office/drawing/2014/main" id="{414CBE09-1188-4297-88B5-AB849E813939}"/>
            </a:ext>
          </a:extLst>
        </xdr:cNvPr>
        <xdr:cNvCxnSpPr/>
      </xdr:nvCxnSpPr>
      <xdr:spPr>
        <a:xfrm>
          <a:off x="2838450" y="6950075"/>
          <a:ext cx="1504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35</xdr:row>
      <xdr:rowOff>23019</xdr:rowOff>
    </xdr:from>
    <xdr:to>
      <xdr:col>16</xdr:col>
      <xdr:colOff>0</xdr:colOff>
      <xdr:row>35</xdr:row>
      <xdr:rowOff>161131</xdr:rowOff>
    </xdr:to>
    <xdr:cxnSp macro="">
      <xdr:nvCxnSpPr>
        <xdr:cNvPr id="18" name="Leaf 32">
          <a:extLst>
            <a:ext uri="{FF2B5EF4-FFF2-40B4-BE49-F238E27FC236}">
              <a16:creationId xmlns:a16="http://schemas.microsoft.com/office/drawing/2014/main" id="{3714E6BE-BD0A-4438-ADD0-12F9F93EF4AB}"/>
            </a:ext>
          </a:extLst>
        </xdr:cNvPr>
        <xdr:cNvCxnSpPr/>
      </xdr:nvCxnSpPr>
      <xdr:spPr>
        <a:xfrm>
          <a:off x="6172200" y="6881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5</xdr:row>
      <xdr:rowOff>0</xdr:rowOff>
    </xdr:from>
    <xdr:to>
      <xdr:col>11</xdr:col>
      <xdr:colOff>161925</xdr:colOff>
      <xdr:row>5</xdr:row>
      <xdr:rowOff>161925</xdr:rowOff>
    </xdr:to>
    <xdr:sp macro="" textlink="">
      <xdr:nvSpPr>
        <xdr:cNvPr id="19" name="TrNd 11">
          <a:extLst>
            <a:ext uri="{FF2B5EF4-FFF2-40B4-BE49-F238E27FC236}">
              <a16:creationId xmlns:a16="http://schemas.microsoft.com/office/drawing/2014/main" id="{8C6D4803-08D3-4B6F-8C4E-1200378C9CAC}"/>
            </a:ext>
          </a:extLst>
        </xdr:cNvPr>
        <xdr:cNvSpPr>
          <a:spLocks/>
        </xdr:cNvSpPr>
      </xdr:nvSpPr>
      <xdr:spPr>
        <a:xfrm>
          <a:off x="4343400" y="114300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5</xdr:row>
      <xdr:rowOff>92075</xdr:rowOff>
    </xdr:from>
    <xdr:to>
      <xdr:col>8</xdr:col>
      <xdr:colOff>0</xdr:colOff>
      <xdr:row>8</xdr:row>
      <xdr:rowOff>80963</xdr:rowOff>
    </xdr:to>
    <xdr:cxnSp macro="">
      <xdr:nvCxnSpPr>
        <xdr:cNvPr id="20" name="FBranch 11">
          <a:extLst>
            <a:ext uri="{FF2B5EF4-FFF2-40B4-BE49-F238E27FC236}">
              <a16:creationId xmlns:a16="http://schemas.microsoft.com/office/drawing/2014/main" id="{12C95321-3E7C-4BCF-8060-307D9F8008B8}"/>
            </a:ext>
          </a:extLst>
        </xdr:cNvPr>
        <xdr:cNvCxnSpPr/>
      </xdr:nvCxnSpPr>
      <xdr:spPr>
        <a:xfrm flipV="1">
          <a:off x="2581275" y="1235075"/>
          <a:ext cx="257175" cy="5603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8</xdr:row>
      <xdr:rowOff>80963</xdr:rowOff>
    </xdr:from>
    <xdr:to>
      <xdr:col>8</xdr:col>
      <xdr:colOff>0</xdr:colOff>
      <xdr:row>11</xdr:row>
      <xdr:rowOff>92075</xdr:rowOff>
    </xdr:to>
    <xdr:cxnSp macro="">
      <xdr:nvCxnSpPr>
        <xdr:cNvPr id="21" name="FBranch 12">
          <a:extLst>
            <a:ext uri="{FF2B5EF4-FFF2-40B4-BE49-F238E27FC236}">
              <a16:creationId xmlns:a16="http://schemas.microsoft.com/office/drawing/2014/main" id="{2976067F-52AA-40DD-A9FC-5C2FC9D9E48A}"/>
            </a:ext>
          </a:extLst>
        </xdr:cNvPr>
        <xdr:cNvCxnSpPr/>
      </xdr:nvCxnSpPr>
      <xdr:spPr>
        <a:xfrm>
          <a:off x="2581275" y="1795463"/>
          <a:ext cx="257175" cy="5826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xdr:row>
      <xdr:rowOff>92075</xdr:rowOff>
    </xdr:from>
    <xdr:to>
      <xdr:col>13</xdr:col>
      <xdr:colOff>0</xdr:colOff>
      <xdr:row>5</xdr:row>
      <xdr:rowOff>92075</xdr:rowOff>
    </xdr:to>
    <xdr:cxnSp macro="">
      <xdr:nvCxnSpPr>
        <xdr:cNvPr id="22" name="FBranch 111">
          <a:extLst>
            <a:ext uri="{FF2B5EF4-FFF2-40B4-BE49-F238E27FC236}">
              <a16:creationId xmlns:a16="http://schemas.microsoft.com/office/drawing/2014/main" id="{86DCA2C2-1DAD-4DB0-A82A-316CF64AED5B}"/>
            </a:ext>
          </a:extLst>
        </xdr:cNvPr>
        <xdr:cNvCxnSpPr/>
      </xdr:nvCxnSpPr>
      <xdr:spPr>
        <a:xfrm flipV="1">
          <a:off x="4505325" y="854075"/>
          <a:ext cx="25717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xdr:row>
      <xdr:rowOff>92075</xdr:rowOff>
    </xdr:from>
    <xdr:to>
      <xdr:col>16</xdr:col>
      <xdr:colOff>0</xdr:colOff>
      <xdr:row>3</xdr:row>
      <xdr:rowOff>92075</xdr:rowOff>
    </xdr:to>
    <xdr:cxnSp macro="">
      <xdr:nvCxnSpPr>
        <xdr:cNvPr id="23" name="Branch 111">
          <a:extLst>
            <a:ext uri="{FF2B5EF4-FFF2-40B4-BE49-F238E27FC236}">
              <a16:creationId xmlns:a16="http://schemas.microsoft.com/office/drawing/2014/main" id="{AFF21FB0-A264-43BD-A10E-0118B29D1F82}"/>
            </a:ext>
          </a:extLst>
        </xdr:cNvPr>
        <xdr:cNvCxnSpPr/>
      </xdr:nvCxnSpPr>
      <xdr:spPr>
        <a:xfrm>
          <a:off x="4762500" y="854075"/>
          <a:ext cx="1409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xdr:row>
      <xdr:rowOff>23019</xdr:rowOff>
    </xdr:from>
    <xdr:to>
      <xdr:col>16</xdr:col>
      <xdr:colOff>0</xdr:colOff>
      <xdr:row>3</xdr:row>
      <xdr:rowOff>161131</xdr:rowOff>
    </xdr:to>
    <xdr:cxnSp macro="">
      <xdr:nvCxnSpPr>
        <xdr:cNvPr id="24" name="Leaf 111">
          <a:extLst>
            <a:ext uri="{FF2B5EF4-FFF2-40B4-BE49-F238E27FC236}">
              <a16:creationId xmlns:a16="http://schemas.microsoft.com/office/drawing/2014/main" id="{E071F04F-6A8A-48A7-A2D8-8BB328AD72B5}"/>
            </a:ext>
          </a:extLst>
        </xdr:cNvPr>
        <xdr:cNvCxnSpPr/>
      </xdr:nvCxnSpPr>
      <xdr:spPr>
        <a:xfrm>
          <a:off x="6172200" y="785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xdr:row>
      <xdr:rowOff>92075</xdr:rowOff>
    </xdr:from>
    <xdr:to>
      <xdr:col>13</xdr:col>
      <xdr:colOff>0</xdr:colOff>
      <xdr:row>7</xdr:row>
      <xdr:rowOff>92075</xdr:rowOff>
    </xdr:to>
    <xdr:cxnSp macro="">
      <xdr:nvCxnSpPr>
        <xdr:cNvPr id="25" name="FBranch 112">
          <a:extLst>
            <a:ext uri="{FF2B5EF4-FFF2-40B4-BE49-F238E27FC236}">
              <a16:creationId xmlns:a16="http://schemas.microsoft.com/office/drawing/2014/main" id="{007945CB-7F5B-4BDA-8535-72024F9E1F64}"/>
            </a:ext>
          </a:extLst>
        </xdr:cNvPr>
        <xdr:cNvCxnSpPr/>
      </xdr:nvCxnSpPr>
      <xdr:spPr>
        <a:xfrm>
          <a:off x="4505325" y="1235075"/>
          <a:ext cx="25717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xdr:row>
      <xdr:rowOff>92075</xdr:rowOff>
    </xdr:from>
    <xdr:to>
      <xdr:col>16</xdr:col>
      <xdr:colOff>0</xdr:colOff>
      <xdr:row>7</xdr:row>
      <xdr:rowOff>92075</xdr:rowOff>
    </xdr:to>
    <xdr:cxnSp macro="">
      <xdr:nvCxnSpPr>
        <xdr:cNvPr id="26" name="Branch 112">
          <a:extLst>
            <a:ext uri="{FF2B5EF4-FFF2-40B4-BE49-F238E27FC236}">
              <a16:creationId xmlns:a16="http://schemas.microsoft.com/office/drawing/2014/main" id="{390AD7AC-0AFB-48B2-A70F-D47EF69692E6}"/>
            </a:ext>
          </a:extLst>
        </xdr:cNvPr>
        <xdr:cNvCxnSpPr/>
      </xdr:nvCxnSpPr>
      <xdr:spPr>
        <a:xfrm>
          <a:off x="4762500" y="1616075"/>
          <a:ext cx="1409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7</xdr:row>
      <xdr:rowOff>23019</xdr:rowOff>
    </xdr:from>
    <xdr:to>
      <xdr:col>16</xdr:col>
      <xdr:colOff>0</xdr:colOff>
      <xdr:row>7</xdr:row>
      <xdr:rowOff>161131</xdr:rowOff>
    </xdr:to>
    <xdr:cxnSp macro="">
      <xdr:nvCxnSpPr>
        <xdr:cNvPr id="27" name="Leaf 112">
          <a:extLst>
            <a:ext uri="{FF2B5EF4-FFF2-40B4-BE49-F238E27FC236}">
              <a16:creationId xmlns:a16="http://schemas.microsoft.com/office/drawing/2014/main" id="{733086F7-0CA2-4300-A389-5451DD39E2C2}"/>
            </a:ext>
          </a:extLst>
        </xdr:cNvPr>
        <xdr:cNvCxnSpPr/>
      </xdr:nvCxnSpPr>
      <xdr:spPr>
        <a:xfrm>
          <a:off x="6172200" y="1547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11</xdr:row>
      <xdr:rowOff>92075</xdr:rowOff>
    </xdr:from>
    <xdr:to>
      <xdr:col>16</xdr:col>
      <xdr:colOff>0</xdr:colOff>
      <xdr:row>11</xdr:row>
      <xdr:rowOff>92075</xdr:rowOff>
    </xdr:to>
    <xdr:cxnSp macro="">
      <xdr:nvCxnSpPr>
        <xdr:cNvPr id="28" name="XBranch 12">
          <a:extLst>
            <a:ext uri="{FF2B5EF4-FFF2-40B4-BE49-F238E27FC236}">
              <a16:creationId xmlns:a16="http://schemas.microsoft.com/office/drawing/2014/main" id="{3E403CC4-2140-4B28-8012-B3E450BA1DF7}"/>
            </a:ext>
          </a:extLst>
        </xdr:cNvPr>
        <xdr:cNvCxnSpPr/>
      </xdr:nvCxnSpPr>
      <xdr:spPr>
        <a:xfrm>
          <a:off x="4343400" y="237807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23</xdr:row>
      <xdr:rowOff>92075</xdr:rowOff>
    </xdr:from>
    <xdr:to>
      <xdr:col>16</xdr:col>
      <xdr:colOff>0</xdr:colOff>
      <xdr:row>23</xdr:row>
      <xdr:rowOff>92075</xdr:rowOff>
    </xdr:to>
    <xdr:cxnSp macro="">
      <xdr:nvCxnSpPr>
        <xdr:cNvPr id="29" name="XBranch 22">
          <a:extLst>
            <a:ext uri="{FF2B5EF4-FFF2-40B4-BE49-F238E27FC236}">
              <a16:creationId xmlns:a16="http://schemas.microsoft.com/office/drawing/2014/main" id="{B989029E-AA9B-42FC-AD37-F8D0F678C645}"/>
            </a:ext>
          </a:extLst>
        </xdr:cNvPr>
        <xdr:cNvCxnSpPr/>
      </xdr:nvCxnSpPr>
      <xdr:spPr>
        <a:xfrm>
          <a:off x="4343400" y="466407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35</xdr:row>
      <xdr:rowOff>92075</xdr:rowOff>
    </xdr:from>
    <xdr:to>
      <xdr:col>16</xdr:col>
      <xdr:colOff>0</xdr:colOff>
      <xdr:row>35</xdr:row>
      <xdr:rowOff>92075</xdr:rowOff>
    </xdr:to>
    <xdr:cxnSp macro="">
      <xdr:nvCxnSpPr>
        <xdr:cNvPr id="30" name="XBranch 32">
          <a:extLst>
            <a:ext uri="{FF2B5EF4-FFF2-40B4-BE49-F238E27FC236}">
              <a16:creationId xmlns:a16="http://schemas.microsoft.com/office/drawing/2014/main" id="{7C8E1D64-5B08-41AF-AF8B-DCDC36EE5E32}"/>
            </a:ext>
          </a:extLst>
        </xdr:cNvPr>
        <xdr:cNvCxnSpPr/>
      </xdr:nvCxnSpPr>
      <xdr:spPr>
        <a:xfrm>
          <a:off x="4343400" y="695007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17</xdr:row>
      <xdr:rowOff>0</xdr:rowOff>
    </xdr:from>
    <xdr:to>
      <xdr:col>11</xdr:col>
      <xdr:colOff>161925</xdr:colOff>
      <xdr:row>17</xdr:row>
      <xdr:rowOff>161925</xdr:rowOff>
    </xdr:to>
    <xdr:sp macro="" textlink="">
      <xdr:nvSpPr>
        <xdr:cNvPr id="31" name="TrNd 21">
          <a:extLst>
            <a:ext uri="{FF2B5EF4-FFF2-40B4-BE49-F238E27FC236}">
              <a16:creationId xmlns:a16="http://schemas.microsoft.com/office/drawing/2014/main" id="{508161D8-2491-4B36-9DF5-D106BF6D6BFB}"/>
            </a:ext>
          </a:extLst>
        </xdr:cNvPr>
        <xdr:cNvSpPr>
          <a:spLocks/>
        </xdr:cNvSpPr>
      </xdr:nvSpPr>
      <xdr:spPr>
        <a:xfrm>
          <a:off x="4343400" y="342900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17</xdr:row>
      <xdr:rowOff>92075</xdr:rowOff>
    </xdr:from>
    <xdr:to>
      <xdr:col>8</xdr:col>
      <xdr:colOff>0</xdr:colOff>
      <xdr:row>20</xdr:row>
      <xdr:rowOff>80963</xdr:rowOff>
    </xdr:to>
    <xdr:cxnSp macro="">
      <xdr:nvCxnSpPr>
        <xdr:cNvPr id="32" name="FBranch 21">
          <a:extLst>
            <a:ext uri="{FF2B5EF4-FFF2-40B4-BE49-F238E27FC236}">
              <a16:creationId xmlns:a16="http://schemas.microsoft.com/office/drawing/2014/main" id="{BC559599-0E5F-4D4C-AB8F-5948EADFE3FF}"/>
            </a:ext>
          </a:extLst>
        </xdr:cNvPr>
        <xdr:cNvCxnSpPr/>
      </xdr:nvCxnSpPr>
      <xdr:spPr>
        <a:xfrm flipV="1">
          <a:off x="2581275" y="3521075"/>
          <a:ext cx="257175" cy="5603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20</xdr:row>
      <xdr:rowOff>80963</xdr:rowOff>
    </xdr:from>
    <xdr:to>
      <xdr:col>8</xdr:col>
      <xdr:colOff>0</xdr:colOff>
      <xdr:row>23</xdr:row>
      <xdr:rowOff>92075</xdr:rowOff>
    </xdr:to>
    <xdr:cxnSp macro="">
      <xdr:nvCxnSpPr>
        <xdr:cNvPr id="33" name="FBranch 22">
          <a:extLst>
            <a:ext uri="{FF2B5EF4-FFF2-40B4-BE49-F238E27FC236}">
              <a16:creationId xmlns:a16="http://schemas.microsoft.com/office/drawing/2014/main" id="{95799E0A-B966-4DF3-B568-A5D837482C67}"/>
            </a:ext>
          </a:extLst>
        </xdr:cNvPr>
        <xdr:cNvCxnSpPr/>
      </xdr:nvCxnSpPr>
      <xdr:spPr>
        <a:xfrm>
          <a:off x="2581275" y="4081463"/>
          <a:ext cx="257175" cy="5826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15</xdr:row>
      <xdr:rowOff>92075</xdr:rowOff>
    </xdr:from>
    <xdr:to>
      <xdr:col>13</xdr:col>
      <xdr:colOff>0</xdr:colOff>
      <xdr:row>17</xdr:row>
      <xdr:rowOff>92075</xdr:rowOff>
    </xdr:to>
    <xdr:cxnSp macro="">
      <xdr:nvCxnSpPr>
        <xdr:cNvPr id="34" name="FBranch 211">
          <a:extLst>
            <a:ext uri="{FF2B5EF4-FFF2-40B4-BE49-F238E27FC236}">
              <a16:creationId xmlns:a16="http://schemas.microsoft.com/office/drawing/2014/main" id="{875F1E22-5B85-4FF6-B67D-252EEDEC0194}"/>
            </a:ext>
          </a:extLst>
        </xdr:cNvPr>
        <xdr:cNvCxnSpPr/>
      </xdr:nvCxnSpPr>
      <xdr:spPr>
        <a:xfrm flipV="1">
          <a:off x="4505325" y="3140075"/>
          <a:ext cx="25717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15</xdr:row>
      <xdr:rowOff>92075</xdr:rowOff>
    </xdr:from>
    <xdr:to>
      <xdr:col>16</xdr:col>
      <xdr:colOff>0</xdr:colOff>
      <xdr:row>15</xdr:row>
      <xdr:rowOff>92075</xdr:rowOff>
    </xdr:to>
    <xdr:cxnSp macro="">
      <xdr:nvCxnSpPr>
        <xdr:cNvPr id="35" name="Branch 211">
          <a:extLst>
            <a:ext uri="{FF2B5EF4-FFF2-40B4-BE49-F238E27FC236}">
              <a16:creationId xmlns:a16="http://schemas.microsoft.com/office/drawing/2014/main" id="{90862F3F-3914-4548-B560-4AF22DF3EA2B}"/>
            </a:ext>
          </a:extLst>
        </xdr:cNvPr>
        <xdr:cNvCxnSpPr/>
      </xdr:nvCxnSpPr>
      <xdr:spPr>
        <a:xfrm>
          <a:off x="4762500" y="3140075"/>
          <a:ext cx="1409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15</xdr:row>
      <xdr:rowOff>23019</xdr:rowOff>
    </xdr:from>
    <xdr:to>
      <xdr:col>16</xdr:col>
      <xdr:colOff>0</xdr:colOff>
      <xdr:row>15</xdr:row>
      <xdr:rowOff>161131</xdr:rowOff>
    </xdr:to>
    <xdr:cxnSp macro="">
      <xdr:nvCxnSpPr>
        <xdr:cNvPr id="36" name="Leaf 211">
          <a:extLst>
            <a:ext uri="{FF2B5EF4-FFF2-40B4-BE49-F238E27FC236}">
              <a16:creationId xmlns:a16="http://schemas.microsoft.com/office/drawing/2014/main" id="{544D6F14-0C10-4066-AE55-587FCF22B557}"/>
            </a:ext>
          </a:extLst>
        </xdr:cNvPr>
        <xdr:cNvCxnSpPr/>
      </xdr:nvCxnSpPr>
      <xdr:spPr>
        <a:xfrm>
          <a:off x="6172200" y="3071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17</xdr:row>
      <xdr:rowOff>92075</xdr:rowOff>
    </xdr:from>
    <xdr:to>
      <xdr:col>13</xdr:col>
      <xdr:colOff>0</xdr:colOff>
      <xdr:row>19</xdr:row>
      <xdr:rowOff>92075</xdr:rowOff>
    </xdr:to>
    <xdr:cxnSp macro="">
      <xdr:nvCxnSpPr>
        <xdr:cNvPr id="37" name="FBranch 212">
          <a:extLst>
            <a:ext uri="{FF2B5EF4-FFF2-40B4-BE49-F238E27FC236}">
              <a16:creationId xmlns:a16="http://schemas.microsoft.com/office/drawing/2014/main" id="{425073D7-7ABE-49EF-A518-BC44FBC1FADA}"/>
            </a:ext>
          </a:extLst>
        </xdr:cNvPr>
        <xdr:cNvCxnSpPr/>
      </xdr:nvCxnSpPr>
      <xdr:spPr>
        <a:xfrm>
          <a:off x="4505325" y="3521075"/>
          <a:ext cx="25717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92075</xdr:rowOff>
    </xdr:from>
    <xdr:to>
      <xdr:col>16</xdr:col>
      <xdr:colOff>0</xdr:colOff>
      <xdr:row>19</xdr:row>
      <xdr:rowOff>92075</xdr:rowOff>
    </xdr:to>
    <xdr:cxnSp macro="">
      <xdr:nvCxnSpPr>
        <xdr:cNvPr id="38" name="Branch 212">
          <a:extLst>
            <a:ext uri="{FF2B5EF4-FFF2-40B4-BE49-F238E27FC236}">
              <a16:creationId xmlns:a16="http://schemas.microsoft.com/office/drawing/2014/main" id="{828AB18E-937F-4A20-A4EF-EA48F76C8CB4}"/>
            </a:ext>
          </a:extLst>
        </xdr:cNvPr>
        <xdr:cNvCxnSpPr/>
      </xdr:nvCxnSpPr>
      <xdr:spPr>
        <a:xfrm>
          <a:off x="4762500" y="3902075"/>
          <a:ext cx="1409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19</xdr:row>
      <xdr:rowOff>23019</xdr:rowOff>
    </xdr:from>
    <xdr:to>
      <xdr:col>16</xdr:col>
      <xdr:colOff>0</xdr:colOff>
      <xdr:row>19</xdr:row>
      <xdr:rowOff>161131</xdr:rowOff>
    </xdr:to>
    <xdr:cxnSp macro="">
      <xdr:nvCxnSpPr>
        <xdr:cNvPr id="39" name="Leaf 212">
          <a:extLst>
            <a:ext uri="{FF2B5EF4-FFF2-40B4-BE49-F238E27FC236}">
              <a16:creationId xmlns:a16="http://schemas.microsoft.com/office/drawing/2014/main" id="{BB4EB5E7-3F59-4850-9634-9C977F45D08A}"/>
            </a:ext>
          </a:extLst>
        </xdr:cNvPr>
        <xdr:cNvCxnSpPr/>
      </xdr:nvCxnSpPr>
      <xdr:spPr>
        <a:xfrm>
          <a:off x="6172200" y="3833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29</xdr:row>
      <xdr:rowOff>0</xdr:rowOff>
    </xdr:from>
    <xdr:to>
      <xdr:col>11</xdr:col>
      <xdr:colOff>161925</xdr:colOff>
      <xdr:row>29</xdr:row>
      <xdr:rowOff>161925</xdr:rowOff>
    </xdr:to>
    <xdr:sp macro="" textlink="">
      <xdr:nvSpPr>
        <xdr:cNvPr id="40" name="TrNd 31">
          <a:extLst>
            <a:ext uri="{FF2B5EF4-FFF2-40B4-BE49-F238E27FC236}">
              <a16:creationId xmlns:a16="http://schemas.microsoft.com/office/drawing/2014/main" id="{42FA649C-F874-41F3-AF3A-394575387B99}"/>
            </a:ext>
          </a:extLst>
        </xdr:cNvPr>
        <xdr:cNvSpPr>
          <a:spLocks/>
        </xdr:cNvSpPr>
      </xdr:nvSpPr>
      <xdr:spPr>
        <a:xfrm>
          <a:off x="4343400" y="571500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29</xdr:row>
      <xdr:rowOff>92075</xdr:rowOff>
    </xdr:from>
    <xdr:to>
      <xdr:col>8</xdr:col>
      <xdr:colOff>0</xdr:colOff>
      <xdr:row>32</xdr:row>
      <xdr:rowOff>80963</xdr:rowOff>
    </xdr:to>
    <xdr:cxnSp macro="">
      <xdr:nvCxnSpPr>
        <xdr:cNvPr id="41" name="FBranch 31">
          <a:extLst>
            <a:ext uri="{FF2B5EF4-FFF2-40B4-BE49-F238E27FC236}">
              <a16:creationId xmlns:a16="http://schemas.microsoft.com/office/drawing/2014/main" id="{93BF48FA-25C0-46BA-9CF7-221A737ECFB9}"/>
            </a:ext>
          </a:extLst>
        </xdr:cNvPr>
        <xdr:cNvCxnSpPr/>
      </xdr:nvCxnSpPr>
      <xdr:spPr>
        <a:xfrm flipV="1">
          <a:off x="2581275" y="5807075"/>
          <a:ext cx="257175" cy="5603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32</xdr:row>
      <xdr:rowOff>80963</xdr:rowOff>
    </xdr:from>
    <xdr:to>
      <xdr:col>8</xdr:col>
      <xdr:colOff>0</xdr:colOff>
      <xdr:row>35</xdr:row>
      <xdr:rowOff>92075</xdr:rowOff>
    </xdr:to>
    <xdr:cxnSp macro="">
      <xdr:nvCxnSpPr>
        <xdr:cNvPr id="42" name="FBranch 32">
          <a:extLst>
            <a:ext uri="{FF2B5EF4-FFF2-40B4-BE49-F238E27FC236}">
              <a16:creationId xmlns:a16="http://schemas.microsoft.com/office/drawing/2014/main" id="{831FF73E-3620-49F7-9A44-46F90465DDDC}"/>
            </a:ext>
          </a:extLst>
        </xdr:cNvPr>
        <xdr:cNvCxnSpPr/>
      </xdr:nvCxnSpPr>
      <xdr:spPr>
        <a:xfrm>
          <a:off x="2581275" y="6367463"/>
          <a:ext cx="257175" cy="5826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xdr:row>
      <xdr:rowOff>92075</xdr:rowOff>
    </xdr:from>
    <xdr:to>
      <xdr:col>3</xdr:col>
      <xdr:colOff>0</xdr:colOff>
      <xdr:row>20</xdr:row>
      <xdr:rowOff>80963</xdr:rowOff>
    </xdr:to>
    <xdr:cxnSp macro="">
      <xdr:nvCxnSpPr>
        <xdr:cNvPr id="43" name="FBranch 1">
          <a:extLst>
            <a:ext uri="{FF2B5EF4-FFF2-40B4-BE49-F238E27FC236}">
              <a16:creationId xmlns:a16="http://schemas.microsoft.com/office/drawing/2014/main" id="{797FA2EC-42E4-4417-A0A5-6496D9722DE0}"/>
            </a:ext>
          </a:extLst>
        </xdr:cNvPr>
        <xdr:cNvCxnSpPr/>
      </xdr:nvCxnSpPr>
      <xdr:spPr>
        <a:xfrm flipV="1">
          <a:off x="514350" y="1806575"/>
          <a:ext cx="257175" cy="22748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xdr:row>
      <xdr:rowOff>80963</xdr:rowOff>
    </xdr:from>
    <xdr:to>
      <xdr:col>3</xdr:col>
      <xdr:colOff>0</xdr:colOff>
      <xdr:row>20</xdr:row>
      <xdr:rowOff>92075</xdr:rowOff>
    </xdr:to>
    <xdr:cxnSp macro="">
      <xdr:nvCxnSpPr>
        <xdr:cNvPr id="44" name="FBranch 2">
          <a:extLst>
            <a:ext uri="{FF2B5EF4-FFF2-40B4-BE49-F238E27FC236}">
              <a16:creationId xmlns:a16="http://schemas.microsoft.com/office/drawing/2014/main" id="{A76C6C0D-3BA5-4EE0-8370-4CD04FE9E2F5}"/>
            </a:ext>
          </a:extLst>
        </xdr:cNvPr>
        <xdr:cNvCxnSpPr/>
      </xdr:nvCxnSpPr>
      <xdr:spPr>
        <a:xfrm>
          <a:off x="514350" y="4081463"/>
          <a:ext cx="257175" cy="11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xdr:row>
      <xdr:rowOff>80963</xdr:rowOff>
    </xdr:from>
    <xdr:to>
      <xdr:col>3</xdr:col>
      <xdr:colOff>0</xdr:colOff>
      <xdr:row>32</xdr:row>
      <xdr:rowOff>92075</xdr:rowOff>
    </xdr:to>
    <xdr:cxnSp macro="">
      <xdr:nvCxnSpPr>
        <xdr:cNvPr id="45" name="FBranch 3">
          <a:extLst>
            <a:ext uri="{FF2B5EF4-FFF2-40B4-BE49-F238E27FC236}">
              <a16:creationId xmlns:a16="http://schemas.microsoft.com/office/drawing/2014/main" id="{BEB064D1-DE24-4DDE-AEB4-2FB20B0A23D4}"/>
            </a:ext>
          </a:extLst>
        </xdr:cNvPr>
        <xdr:cNvCxnSpPr/>
      </xdr:nvCxnSpPr>
      <xdr:spPr>
        <a:xfrm>
          <a:off x="514350" y="4081463"/>
          <a:ext cx="257175" cy="2297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27</xdr:row>
      <xdr:rowOff>92075</xdr:rowOff>
    </xdr:from>
    <xdr:to>
      <xdr:col>13</xdr:col>
      <xdr:colOff>0</xdr:colOff>
      <xdr:row>29</xdr:row>
      <xdr:rowOff>92075</xdr:rowOff>
    </xdr:to>
    <xdr:cxnSp macro="">
      <xdr:nvCxnSpPr>
        <xdr:cNvPr id="46" name="FBranch 311">
          <a:extLst>
            <a:ext uri="{FF2B5EF4-FFF2-40B4-BE49-F238E27FC236}">
              <a16:creationId xmlns:a16="http://schemas.microsoft.com/office/drawing/2014/main" id="{4CE5E3C6-B143-46BD-B0B7-365930C78E46}"/>
            </a:ext>
          </a:extLst>
        </xdr:cNvPr>
        <xdr:cNvCxnSpPr/>
      </xdr:nvCxnSpPr>
      <xdr:spPr>
        <a:xfrm flipV="1">
          <a:off x="4505325" y="5426075"/>
          <a:ext cx="25717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27</xdr:row>
      <xdr:rowOff>92075</xdr:rowOff>
    </xdr:from>
    <xdr:to>
      <xdr:col>16</xdr:col>
      <xdr:colOff>0</xdr:colOff>
      <xdr:row>27</xdr:row>
      <xdr:rowOff>92075</xdr:rowOff>
    </xdr:to>
    <xdr:cxnSp macro="">
      <xdr:nvCxnSpPr>
        <xdr:cNvPr id="47" name="Branch 311">
          <a:extLst>
            <a:ext uri="{FF2B5EF4-FFF2-40B4-BE49-F238E27FC236}">
              <a16:creationId xmlns:a16="http://schemas.microsoft.com/office/drawing/2014/main" id="{08976BF2-1046-4EC1-A836-4842A826976B}"/>
            </a:ext>
          </a:extLst>
        </xdr:cNvPr>
        <xdr:cNvCxnSpPr/>
      </xdr:nvCxnSpPr>
      <xdr:spPr>
        <a:xfrm>
          <a:off x="4762500" y="5426075"/>
          <a:ext cx="1409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27</xdr:row>
      <xdr:rowOff>23019</xdr:rowOff>
    </xdr:from>
    <xdr:to>
      <xdr:col>16</xdr:col>
      <xdr:colOff>0</xdr:colOff>
      <xdr:row>27</xdr:row>
      <xdr:rowOff>161131</xdr:rowOff>
    </xdr:to>
    <xdr:cxnSp macro="">
      <xdr:nvCxnSpPr>
        <xdr:cNvPr id="48" name="Leaf 311">
          <a:extLst>
            <a:ext uri="{FF2B5EF4-FFF2-40B4-BE49-F238E27FC236}">
              <a16:creationId xmlns:a16="http://schemas.microsoft.com/office/drawing/2014/main" id="{AA52547D-73B4-43D8-9591-2255CB44016A}"/>
            </a:ext>
          </a:extLst>
        </xdr:cNvPr>
        <xdr:cNvCxnSpPr/>
      </xdr:nvCxnSpPr>
      <xdr:spPr>
        <a:xfrm>
          <a:off x="6172200" y="5357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29</xdr:row>
      <xdr:rowOff>92075</xdr:rowOff>
    </xdr:from>
    <xdr:to>
      <xdr:col>13</xdr:col>
      <xdr:colOff>0</xdr:colOff>
      <xdr:row>31</xdr:row>
      <xdr:rowOff>92075</xdr:rowOff>
    </xdr:to>
    <xdr:cxnSp macro="">
      <xdr:nvCxnSpPr>
        <xdr:cNvPr id="49" name="FBranch 312">
          <a:extLst>
            <a:ext uri="{FF2B5EF4-FFF2-40B4-BE49-F238E27FC236}">
              <a16:creationId xmlns:a16="http://schemas.microsoft.com/office/drawing/2014/main" id="{0EC13410-E2D6-4A6D-9104-D430747C1E02}"/>
            </a:ext>
          </a:extLst>
        </xdr:cNvPr>
        <xdr:cNvCxnSpPr/>
      </xdr:nvCxnSpPr>
      <xdr:spPr>
        <a:xfrm>
          <a:off x="4505325" y="5807075"/>
          <a:ext cx="25717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31</xdr:row>
      <xdr:rowOff>92075</xdr:rowOff>
    </xdr:from>
    <xdr:to>
      <xdr:col>16</xdr:col>
      <xdr:colOff>0</xdr:colOff>
      <xdr:row>31</xdr:row>
      <xdr:rowOff>92075</xdr:rowOff>
    </xdr:to>
    <xdr:cxnSp macro="">
      <xdr:nvCxnSpPr>
        <xdr:cNvPr id="50" name="Branch 312">
          <a:extLst>
            <a:ext uri="{FF2B5EF4-FFF2-40B4-BE49-F238E27FC236}">
              <a16:creationId xmlns:a16="http://schemas.microsoft.com/office/drawing/2014/main" id="{62E0F3B0-0E00-44B1-A6A9-C143BAECA40B}"/>
            </a:ext>
          </a:extLst>
        </xdr:cNvPr>
        <xdr:cNvCxnSpPr/>
      </xdr:nvCxnSpPr>
      <xdr:spPr>
        <a:xfrm>
          <a:off x="4762500" y="6188075"/>
          <a:ext cx="1409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31</xdr:row>
      <xdr:rowOff>23019</xdr:rowOff>
    </xdr:from>
    <xdr:to>
      <xdr:col>16</xdr:col>
      <xdr:colOff>0</xdr:colOff>
      <xdr:row>31</xdr:row>
      <xdr:rowOff>161131</xdr:rowOff>
    </xdr:to>
    <xdr:cxnSp macro="">
      <xdr:nvCxnSpPr>
        <xdr:cNvPr id="51" name="Leaf 312">
          <a:extLst>
            <a:ext uri="{FF2B5EF4-FFF2-40B4-BE49-F238E27FC236}">
              <a16:creationId xmlns:a16="http://schemas.microsoft.com/office/drawing/2014/main" id="{B364F582-C62E-433F-A41B-51ACE1DEF6DD}"/>
            </a:ext>
          </a:extLst>
        </xdr:cNvPr>
        <xdr:cNvCxnSpPr/>
      </xdr:nvCxnSpPr>
      <xdr:spPr>
        <a:xfrm>
          <a:off x="6172200" y="6119019"/>
          <a:ext cx="0" cy="1381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Alton Russell" id="{F3E75CFB-7FD6-43F4-A172-A8DB8C607EFE}" userId="3ceb7552967c465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7" dT="2019-07-03T20:31:11.73" personId="{F3E75CFB-7FD6-43F4-A172-A8DB8C607EFE}" id="{024F7B5A-A78B-4909-90FF-CFA6D6ECBE94}">
    <text>physician's fee for EGD plus the cost of a standard therapy clip</text>
  </threadedComment>
  <threadedComment ref="J8" dT="2019-07-03T20:39:36.69" personId="{F3E75CFB-7FD6-43F4-A172-A8DB8C607EFE}" id="{E9FA90DA-59E7-413D-8C7D-B809FF759E1F}">
    <text>-1 times the marginal utility loss of having a second EGD</text>
  </threadedComment>
  <threadedComment ref="J9" dT="2019-07-03T20:39:53.59" personId="{F3E75CFB-7FD6-43F4-A172-A8DB8C607EFE}" id="{977973D5-8D39-4291-BC5C-C8B16D4C6198}">
    <text>1</text>
  </threadedComment>
  <threadedComment ref="E10" dT="2019-07-03T20:31:01.06" personId="{F3E75CFB-7FD6-43F4-A172-A8DB8C607EFE}" id="{2818B486-E4ED-4FCB-AAFD-6319489E3112}">
    <text>physician's fee for EGD plus the cost of an over-the-scope clip</text>
  </threadedComment>
  <threadedComment ref="E11" dT="2019-07-03T20:38:30.45" personId="{F3E75CFB-7FD6-43F4-A172-A8DB8C607EFE}" id="{2A0427C2-FFB9-470F-9A68-5C464D304642}">
    <text>30 QALD minus the utility loss associated with an EGD</text>
  </threadedComment>
  <threadedComment ref="E12" dT="2019-07-03T20:38:57.99" personId="{F3E75CFB-7FD6-43F4-A172-A8DB8C607EFE}" id="{2F182B9D-E673-40F9-906A-D87C2A8ED00B}">
    <text>0</text>
  </threadedComment>
  <threadedComment ref="N15" dT="2019-07-03T21:03:43.20" personId="{F3E75CFB-7FD6-43F4-A172-A8DB8C607EFE}" id="{8AE587D1-4431-4DF5-9B1B-13C3AFF3C8A2}">
    <text>Probability IR is needed following a repeat EGD with OTSc</text>
  </threadedComment>
  <threadedComment ref="Q16" dT="2019-07-05T18:08:34.79" personId="{F3E75CFB-7FD6-43F4-A172-A8DB8C607EFE}" id="{EE775518-A709-434D-97D8-DE7CA056845F}">
    <text>Hospital costs of failed EDGs followed by IR procedure plus the physician fee for the IR procedure</text>
  </threadedComment>
  <threadedComment ref="I17" dT="2019-07-03T21:03:07.61" personId="{F3E75CFB-7FD6-43F4-A172-A8DB8C607EFE}" id="{478D129C-B2A5-43EC-8196-742CA0032634}">
    <text>pobability rebleed following standard therapy</text>
  </threadedComment>
  <threadedComment ref="Q17" dT="2019-07-05T18:08:58.99" personId="{F3E75CFB-7FD6-43F4-A172-A8DB8C607EFE}" id="{4C7DD85A-E3DA-4A64-96B3-F2E7F891555D}">
    <text>-1 times utility toll of IR</text>
  </threadedComment>
  <threadedComment ref="Q18" dT="2019-07-05T18:15:51.73" personId="{F3E75CFB-7FD6-43F4-A172-A8DB8C607EFE}" id="{FE5AB114-837B-47C9-92B9-68BD2FC587A9}">
    <text>Should be 1</text>
  </threadedComment>
  <threadedComment ref="J19" dT="2019-07-03T20:30:37.33" personId="{F3E75CFB-7FD6-43F4-A172-A8DB8C607EFE}" id="{0B7AF91E-C3D7-40E6-9830-97949BED789E}">
    <text>physician's fee for EGD plus the cost of an over-the-scope clip</text>
  </threadedComment>
  <threadedComment ref="J20" dT="2019-07-03T20:39:41.23" personId="{F3E75CFB-7FD6-43F4-A172-A8DB8C607EFE}" id="{CC09F49C-09A7-4AEC-A838-5F79C60674ED}">
    <text>-1 times the marginal utility loss of having a second EGD</text>
  </threadedComment>
  <threadedComment ref="Q20" dT="2019-07-05T18:09:35.07" personId="{F3E75CFB-7FD6-43F4-A172-A8DB8C607EFE}" id="{6CE065B3-AB8B-4E83-BEAC-C56155838A58}">
    <text>Hospital costs of failed EGD followed by a successful EGD</text>
  </threadedComment>
  <threadedComment ref="J21" dT="2019-07-03T20:40:00.23" personId="{F3E75CFB-7FD6-43F4-A172-A8DB8C607EFE}" id="{F40DE649-68CC-4FFB-8C1C-379759A59F0E}">
    <text>1</text>
  </threadedComment>
  <threadedComment ref="Q21" dT="2019-07-05T18:09:41.06" personId="{F3E75CFB-7FD6-43F4-A172-A8DB8C607EFE}" id="{A59F7905-320B-4752-934A-C3A0F75934E4}">
    <text>0</text>
  </threadedComment>
  <threadedComment ref="E22" dT="2019-07-03T20:29:02.79" personId="{F3E75CFB-7FD6-43F4-A172-A8DB8C607EFE}" id="{FD035493-E9C5-4AA9-81AF-FA71C7A29B96}">
    <text>physician's fee for EGD plus the cost of a standard therapy clip</text>
  </threadedComment>
  <threadedComment ref="Q22" dT="2019-07-05T18:09:45.55" personId="{F3E75CFB-7FD6-43F4-A172-A8DB8C607EFE}" id="{EB1DFFED-D8E6-4E10-860F-89FBBB843492}">
    <text>0</text>
  </threadedComment>
  <threadedComment ref="E23" dT="2019-07-03T20:29:24.09" personId="{F3E75CFB-7FD6-43F4-A172-A8DB8C607EFE}" id="{170D2409-B26F-4B04-9CDB-D0EE89826C66}">
    <text>30 QALD minus the utility loss associated with an EGD</text>
  </threadedComment>
  <threadedComment ref="E24" dT="2019-07-03T20:29:38.76" personId="{F3E75CFB-7FD6-43F4-A172-A8DB8C607EFE}" id="{57B6EE78-C205-4C44-8CB4-EA99AC2132ED}">
    <text>0</text>
  </threadedComment>
  <threadedComment ref="Q24" dT="2019-07-05T18:07:57.53" personId="{F3E75CFB-7FD6-43F4-A172-A8DB8C607EFE}" id="{D44D0044-2A2F-492D-97CF-56065D0F7FA9}">
    <text>Hospital costs of single successful EGD</text>
  </threadedComment>
  <threadedComment ref="Q25" dT="2019-07-05T18:10:20.49" personId="{F3E75CFB-7FD6-43F4-A172-A8DB8C607EFE}" id="{FA2B88F8-0422-404B-9532-8A86D61A3E25}">
    <text>0</text>
  </threadedComment>
  <threadedComment ref="Q26" dT="2019-07-05T18:10:10.44" personId="{F3E75CFB-7FD6-43F4-A172-A8DB8C607EFE}" id="{200DB8FA-5AF2-4D9C-B997-0798B922994D}">
    <text>0</text>
  </threadedComment>
  <threadedComment ref="N27" dT="2019-07-03T21:03:46.88" personId="{F3E75CFB-7FD6-43F4-A172-A8DB8C607EFE}" id="{E2AB7247-8A2F-433A-B962-3FB3F9D4C8A8}">
    <text>Probability IR is needed following a repeat EGD with ST</text>
  </threadedComment>
  <threadedComment ref="Q28" dT="2019-07-05T18:08:39.26" personId="{F3E75CFB-7FD6-43F4-A172-A8DB8C607EFE}" id="{02B6E4BB-4F96-48FE-B86B-34D42A47EFF7}">
    <text>Hospital costs of failed EDGs followed by IR procedure plus the physician fee for the IR procedure</text>
  </threadedComment>
  <threadedComment ref="I29" dT="2019-07-03T21:03:12.05" personId="{F3E75CFB-7FD6-43F4-A172-A8DB8C607EFE}" id="{AAEEDF87-999B-4B68-ADAA-BB26A9AE837E}">
    <text>pobability rebleed following standard therapy</text>
  </threadedComment>
  <threadedComment ref="Q29" dT="2019-07-05T18:09:03.72" personId="{F3E75CFB-7FD6-43F4-A172-A8DB8C607EFE}" id="{47F71376-1EB8-489D-87CB-FCA99E7B6AAC}">
    <text>-1 times utility toll of IR</text>
  </threadedComment>
  <threadedComment ref="Q30" dT="2019-07-05T18:10:14.96" personId="{F3E75CFB-7FD6-43F4-A172-A8DB8C607EFE}" id="{5A9E26FF-FC6E-4681-963C-BAAF5102C246}">
    <text>1</text>
  </threadedComment>
  <threadedComment ref="J31" dT="2019-07-03T20:30:46.23" personId="{F3E75CFB-7FD6-43F4-A172-A8DB8C607EFE}" id="{0AD48D8A-A52E-463B-BD2A-F5BB3BC6104E}">
    <text>physician's fee for EGD plus the cost of a standard therapy clip</text>
  </threadedComment>
  <threadedComment ref="J32" dT="2019-07-03T20:39:45.00" personId="{F3E75CFB-7FD6-43F4-A172-A8DB8C607EFE}" id="{C7536C78-8D3C-48EC-978D-8A35E03467D6}">
    <text>-1 times the marginal utility loss of having a second EGD</text>
  </threadedComment>
  <threadedComment ref="Q32" dT="2019-07-05T18:09:28.51" personId="{F3E75CFB-7FD6-43F4-A172-A8DB8C607EFE}" id="{81CBE619-C070-48F7-98CF-E15EB80A4280}">
    <text>Hospital costs of failed EGD followed by a successful EGD</text>
  </threadedComment>
  <threadedComment ref="J33" dT="2019-07-03T20:40:03.72" personId="{F3E75CFB-7FD6-43F4-A172-A8DB8C607EFE}" id="{1FD012A6-491E-49C6-81D4-E379365D18A0}">
    <text>1</text>
  </threadedComment>
  <threadedComment ref="Q33" dT="2019-07-05T18:10:01.95" personId="{F3E75CFB-7FD6-43F4-A172-A8DB8C607EFE}" id="{7CADA26F-38D9-45E3-8F0C-C6086A1B3CC2}">
    <text>0</text>
  </threadedComment>
  <threadedComment ref="E34" dT="2019-07-03T20:30:16.55" personId="{F3E75CFB-7FD6-43F4-A172-A8DB8C607EFE}" id="{47CA0F5D-C3D1-40F6-9D83-8CE17893A88A}">
    <text>physician's fee for EGD plus the cost of a standard therapy clip</text>
  </threadedComment>
  <threadedComment ref="Q34" dT="2019-07-05T18:10:05.59" personId="{F3E75CFB-7FD6-43F4-A172-A8DB8C607EFE}" id="{EFAE4E64-E322-4227-8EA2-D7A52097BBB9}">
    <text>0</text>
  </threadedComment>
  <threadedComment ref="E35" dT="2019-07-03T20:38:27.34" personId="{F3E75CFB-7FD6-43F4-A172-A8DB8C607EFE}" id="{F185799F-580F-4E05-8FE2-E921E4F50148}">
    <text>30 QALD minus the utility loss associated with an EGD</text>
  </threadedComment>
  <threadedComment ref="E36" dT="2019-07-03T20:38:52.86" personId="{F3E75CFB-7FD6-43F4-A172-A8DB8C607EFE}" id="{452BBA3D-98BD-461C-BBC5-F0A8B5452952}">
    <text>0</text>
  </threadedComment>
  <threadedComment ref="Q36" dT="2019-07-05T18:07:52.78" personId="{F3E75CFB-7FD6-43F4-A172-A8DB8C607EFE}" id="{1AED6F32-E3EC-4C46-956B-EC577DC3C045}">
    <text>Hospital costs of single successful EGD</text>
  </threadedComment>
  <threadedComment ref="Q37" dT="2019-07-05T18:09:52.89" personId="{F3E75CFB-7FD6-43F4-A172-A8DB8C607EFE}" id="{9B52A707-7E2D-4244-9B95-731907AB185A}">
    <text>0</text>
  </threadedComment>
  <threadedComment ref="Q38" dT="2019-07-05T18:09:57.04" personId="{F3E75CFB-7FD6-43F4-A172-A8DB8C607EFE}" id="{32C9BC72-7872-4AC8-9A8E-99D3D1638580}">
    <text>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B8950-95FF-416E-A3A4-029C90F1D055}">
  <sheetPr codeName="Sheet1"/>
  <dimension ref="A1:C62"/>
  <sheetViews>
    <sheetView tabSelected="1" zoomScale="110" zoomScaleNormal="110" workbookViewId="0">
      <selection activeCell="C3" sqref="C3"/>
    </sheetView>
  </sheetViews>
  <sheetFormatPr defaultRowHeight="15" x14ac:dyDescent="0.25"/>
  <cols>
    <col min="1" max="1" width="11" customWidth="1"/>
    <col min="2" max="2" width="70.42578125" customWidth="1"/>
    <col min="3" max="3" width="6.5703125" bestFit="1" customWidth="1"/>
  </cols>
  <sheetData>
    <row r="1" spans="1:3" ht="15.75" thickBot="1" x14ac:dyDescent="0.3">
      <c r="A1" s="56" t="s">
        <v>3</v>
      </c>
      <c r="B1" s="57"/>
      <c r="C1" s="58"/>
    </row>
    <row r="2" spans="1:3" x14ac:dyDescent="0.25">
      <c r="A2" s="3" t="s">
        <v>1</v>
      </c>
      <c r="B2" s="2" t="s">
        <v>4</v>
      </c>
    </row>
    <row r="3" spans="1:3" ht="240" x14ac:dyDescent="0.25">
      <c r="A3" s="3" t="s">
        <v>2</v>
      </c>
      <c r="B3" s="5" t="s">
        <v>76</v>
      </c>
    </row>
    <row r="4" spans="1:3" x14ac:dyDescent="0.25">
      <c r="A4" s="3" t="s">
        <v>5</v>
      </c>
      <c r="B4" t="s">
        <v>33</v>
      </c>
    </row>
    <row r="5" spans="1:3" x14ac:dyDescent="0.25">
      <c r="A5" s="59" t="s">
        <v>72</v>
      </c>
      <c r="B5" s="59"/>
      <c r="C5" s="59"/>
    </row>
    <row r="6" spans="1:3" x14ac:dyDescent="0.25">
      <c r="A6" s="59" t="s">
        <v>90</v>
      </c>
      <c r="B6" s="59"/>
      <c r="C6" s="59"/>
    </row>
    <row r="7" spans="1:3" x14ac:dyDescent="0.25">
      <c r="A7" s="36" t="s">
        <v>73</v>
      </c>
      <c r="B7" s="37" t="s">
        <v>74</v>
      </c>
      <c r="C7" s="38" t="s">
        <v>75</v>
      </c>
    </row>
    <row r="8" spans="1:3" ht="75" x14ac:dyDescent="0.25">
      <c r="A8" s="39">
        <v>1</v>
      </c>
      <c r="B8" s="2" t="s">
        <v>84</v>
      </c>
      <c r="C8" s="1">
        <v>0</v>
      </c>
    </row>
    <row r="9" spans="1:3" ht="75" x14ac:dyDescent="0.25">
      <c r="A9" s="39">
        <v>2</v>
      </c>
      <c r="B9" s="2" t="s">
        <v>85</v>
      </c>
      <c r="C9" s="1">
        <v>10</v>
      </c>
    </row>
    <row r="10" spans="1:3" ht="60" x14ac:dyDescent="0.25">
      <c r="A10" s="39">
        <v>3</v>
      </c>
      <c r="B10" s="2" t="s">
        <v>86</v>
      </c>
      <c r="C10" s="1">
        <v>15</v>
      </c>
    </row>
    <row r="11" spans="1:3" ht="90" x14ac:dyDescent="0.25">
      <c r="A11" s="39">
        <v>4</v>
      </c>
      <c r="B11" s="2" t="s">
        <v>108</v>
      </c>
      <c r="C11" s="1">
        <v>10</v>
      </c>
    </row>
    <row r="12" spans="1:3" ht="78" customHeight="1" x14ac:dyDescent="0.25">
      <c r="A12" s="39">
        <v>5</v>
      </c>
      <c r="B12" s="47" t="s">
        <v>87</v>
      </c>
      <c r="C12" s="1">
        <v>5</v>
      </c>
    </row>
    <row r="13" spans="1:3" ht="135" x14ac:dyDescent="0.25">
      <c r="A13" s="39">
        <v>6</v>
      </c>
      <c r="B13" s="2" t="s">
        <v>102</v>
      </c>
      <c r="C13" s="1">
        <v>5</v>
      </c>
    </row>
    <row r="14" spans="1:3" ht="30" x14ac:dyDescent="0.25">
      <c r="A14" s="39">
        <v>7</v>
      </c>
      <c r="B14" s="2" t="s">
        <v>88</v>
      </c>
      <c r="C14" s="1">
        <v>3</v>
      </c>
    </row>
    <row r="15" spans="1:3" x14ac:dyDescent="0.25">
      <c r="A15" s="59" t="s">
        <v>104</v>
      </c>
      <c r="B15" s="59"/>
      <c r="C15" s="59"/>
    </row>
    <row r="16" spans="1:3" ht="36.75" customHeight="1" x14ac:dyDescent="0.25">
      <c r="A16" s="60" t="s">
        <v>97</v>
      </c>
      <c r="B16" s="60"/>
      <c r="C16" s="60"/>
    </row>
    <row r="17" spans="1:3" ht="90" x14ac:dyDescent="0.25">
      <c r="A17" s="39">
        <v>8</v>
      </c>
      <c r="B17" s="2" t="s">
        <v>91</v>
      </c>
      <c r="C17" s="1">
        <v>2</v>
      </c>
    </row>
    <row r="18" spans="1:3" ht="75" x14ac:dyDescent="0.25">
      <c r="A18" s="39">
        <v>9</v>
      </c>
      <c r="B18" s="2" t="s">
        <v>92</v>
      </c>
      <c r="C18" s="1">
        <v>10</v>
      </c>
    </row>
    <row r="19" spans="1:3" ht="30" x14ac:dyDescent="0.25">
      <c r="A19" s="39">
        <v>10</v>
      </c>
      <c r="B19" s="2" t="s">
        <v>105</v>
      </c>
      <c r="C19" s="1">
        <v>5</v>
      </c>
    </row>
    <row r="20" spans="1:3" ht="30" x14ac:dyDescent="0.25">
      <c r="A20" s="39">
        <v>11</v>
      </c>
      <c r="B20" s="2" t="s">
        <v>106</v>
      </c>
      <c r="C20" s="1"/>
    </row>
    <row r="21" spans="1:3" x14ac:dyDescent="0.25">
      <c r="A21" s="39"/>
      <c r="B21" s="51"/>
      <c r="C21" s="1"/>
    </row>
    <row r="22" spans="1:3" ht="60" x14ac:dyDescent="0.25">
      <c r="A22" s="39">
        <v>12</v>
      </c>
      <c r="B22" s="2" t="s">
        <v>94</v>
      </c>
      <c r="C22" s="1">
        <v>5</v>
      </c>
    </row>
    <row r="23" spans="1:3" ht="45" x14ac:dyDescent="0.25">
      <c r="A23" s="39">
        <v>13</v>
      </c>
      <c r="B23" s="2" t="s">
        <v>93</v>
      </c>
      <c r="C23" s="1">
        <v>5</v>
      </c>
    </row>
    <row r="24" spans="1:3" ht="45" x14ac:dyDescent="0.25">
      <c r="A24" s="39">
        <v>15</v>
      </c>
      <c r="B24" s="2" t="s">
        <v>99</v>
      </c>
      <c r="C24" s="1">
        <v>5</v>
      </c>
    </row>
    <row r="25" spans="1:3" ht="45" x14ac:dyDescent="0.25">
      <c r="A25" s="39">
        <v>16</v>
      </c>
      <c r="B25" s="2" t="s">
        <v>95</v>
      </c>
      <c r="C25" s="1">
        <v>5</v>
      </c>
    </row>
    <row r="26" spans="1:3" ht="75" x14ac:dyDescent="0.25">
      <c r="A26" s="39">
        <v>17</v>
      </c>
      <c r="B26" s="2" t="s">
        <v>107</v>
      </c>
      <c r="C26" s="1">
        <v>5</v>
      </c>
    </row>
    <row r="27" spans="1:3" ht="45" x14ac:dyDescent="0.25">
      <c r="A27" s="4"/>
      <c r="B27" s="2" t="s">
        <v>96</v>
      </c>
    </row>
    <row r="28" spans="1:3" x14ac:dyDescent="0.25">
      <c r="A28" s="4"/>
    </row>
    <row r="29" spans="1:3" x14ac:dyDescent="0.25">
      <c r="A29" s="4"/>
    </row>
    <row r="30" spans="1:3" x14ac:dyDescent="0.25">
      <c r="A30" s="4"/>
    </row>
    <row r="31" spans="1:3" x14ac:dyDescent="0.25">
      <c r="A31" s="4"/>
    </row>
    <row r="32" spans="1:3"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sheetData>
  <mergeCells count="5">
    <mergeCell ref="A1:C1"/>
    <mergeCell ref="A5:C5"/>
    <mergeCell ref="A6:C6"/>
    <mergeCell ref="A15:C15"/>
    <mergeCell ref="A16:C1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6AFA1-344B-4953-A9CD-8AF0DCE47211}">
  <sheetPr codeName="Sheet3"/>
  <dimension ref="A1:G20"/>
  <sheetViews>
    <sheetView showGridLines="0" zoomScale="130" zoomScaleNormal="130" workbookViewId="0">
      <selection activeCell="B6" sqref="B6"/>
    </sheetView>
  </sheetViews>
  <sheetFormatPr defaultRowHeight="15" x14ac:dyDescent="0.25"/>
  <cols>
    <col min="1" max="1" width="17.7109375" bestFit="1" customWidth="1"/>
    <col min="2" max="2" width="46.7109375" bestFit="1" customWidth="1"/>
    <col min="7" max="7" width="23.7109375" style="50" bestFit="1" customWidth="1"/>
  </cols>
  <sheetData>
    <row r="1" spans="1:7" ht="15.75" thickBot="1" x14ac:dyDescent="0.3">
      <c r="A1" s="61" t="s">
        <v>6</v>
      </c>
      <c r="B1" s="62"/>
      <c r="C1" s="62"/>
      <c r="D1" s="62"/>
      <c r="E1" s="62"/>
      <c r="G1" s="50" t="s">
        <v>89</v>
      </c>
    </row>
    <row r="2" spans="1:7" ht="15.75" thickBot="1" x14ac:dyDescent="0.3">
      <c r="A2" s="6" t="s">
        <v>7</v>
      </c>
      <c r="B2" s="7" t="s">
        <v>8</v>
      </c>
      <c r="C2" s="7" t="s">
        <v>9</v>
      </c>
      <c r="D2" s="7" t="s">
        <v>31</v>
      </c>
      <c r="E2" s="7" t="s">
        <v>32</v>
      </c>
      <c r="G2" s="50" t="s">
        <v>9</v>
      </c>
    </row>
    <row r="3" spans="1:7" x14ac:dyDescent="0.25">
      <c r="A3" s="8" t="s">
        <v>10</v>
      </c>
      <c r="B3" s="8" t="s">
        <v>77</v>
      </c>
      <c r="C3" s="9">
        <f>0.11</f>
        <v>0.11</v>
      </c>
      <c r="D3" s="9">
        <v>0.08</v>
      </c>
      <c r="E3" s="9">
        <v>0.14000000000000001</v>
      </c>
      <c r="G3" s="50">
        <f>0.11</f>
        <v>0.11</v>
      </c>
    </row>
    <row r="4" spans="1:7" x14ac:dyDescent="0.25">
      <c r="A4" s="10" t="s">
        <v>11</v>
      </c>
      <c r="B4" s="8" t="s">
        <v>78</v>
      </c>
      <c r="C4" s="11">
        <f>0.053</f>
        <v>5.2999999999999999E-2</v>
      </c>
      <c r="D4" s="11">
        <v>7.0000000000000001E-3</v>
      </c>
      <c r="E4" s="11">
        <v>0.09</v>
      </c>
      <c r="G4" s="50">
        <f>0.053</f>
        <v>5.2999999999999999E-2</v>
      </c>
    </row>
    <row r="5" spans="1:7" x14ac:dyDescent="0.25">
      <c r="A5" s="13" t="s">
        <v>12</v>
      </c>
      <c r="B5" s="13" t="s">
        <v>100</v>
      </c>
      <c r="C5" s="12">
        <v>0.57599999999999996</v>
      </c>
      <c r="D5" s="18">
        <v>0.39</v>
      </c>
      <c r="E5" s="18">
        <v>0.76</v>
      </c>
      <c r="G5" s="50">
        <v>0.57599999999999996</v>
      </c>
    </row>
    <row r="6" spans="1:7" x14ac:dyDescent="0.25">
      <c r="A6" s="10" t="s">
        <v>13</v>
      </c>
      <c r="B6" s="10" t="s">
        <v>101</v>
      </c>
      <c r="C6" s="11">
        <v>0.152</v>
      </c>
      <c r="D6" s="19">
        <v>0.03</v>
      </c>
      <c r="E6" s="19">
        <v>0.27</v>
      </c>
      <c r="G6" s="50">
        <v>0.152</v>
      </c>
    </row>
    <row r="7" spans="1:7" ht="15.75" thickBot="1" x14ac:dyDescent="0.3">
      <c r="A7" s="61" t="s">
        <v>0</v>
      </c>
      <c r="B7" s="62"/>
      <c r="C7" s="62"/>
      <c r="D7" s="62"/>
      <c r="E7" s="62"/>
    </row>
    <row r="8" spans="1:7" ht="15.75" thickBot="1" x14ac:dyDescent="0.3">
      <c r="A8" s="6" t="s">
        <v>7</v>
      </c>
      <c r="B8" s="7" t="s">
        <v>8</v>
      </c>
      <c r="C8" s="7" t="s">
        <v>22</v>
      </c>
      <c r="D8" s="7" t="s">
        <v>31</v>
      </c>
      <c r="E8" s="7" t="s">
        <v>32</v>
      </c>
      <c r="G8" s="50" t="s">
        <v>22</v>
      </c>
    </row>
    <row r="9" spans="1:7" x14ac:dyDescent="0.25">
      <c r="A9" s="14" t="s">
        <v>14</v>
      </c>
      <c r="B9" s="14" t="s">
        <v>15</v>
      </c>
      <c r="C9" s="15">
        <v>192.99</v>
      </c>
      <c r="D9" s="20">
        <v>100</v>
      </c>
      <c r="E9" s="20">
        <v>1000</v>
      </c>
      <c r="G9" s="50">
        <v>192.99</v>
      </c>
    </row>
    <row r="10" spans="1:7" x14ac:dyDescent="0.25">
      <c r="A10" s="16" t="s">
        <v>47</v>
      </c>
      <c r="B10" s="14" t="s">
        <v>79</v>
      </c>
      <c r="C10" s="17">
        <v>174</v>
      </c>
      <c r="D10" s="21">
        <v>50</v>
      </c>
      <c r="E10" s="21">
        <v>610</v>
      </c>
      <c r="G10" s="50">
        <v>174</v>
      </c>
    </row>
    <row r="11" spans="1:7" x14ac:dyDescent="0.25">
      <c r="A11" s="16" t="s">
        <v>16</v>
      </c>
      <c r="B11" s="16" t="s">
        <v>17</v>
      </c>
      <c r="C11" s="17">
        <v>438</v>
      </c>
      <c r="D11" s="21">
        <v>170</v>
      </c>
      <c r="E11" s="21">
        <v>1000</v>
      </c>
      <c r="G11" s="50">
        <v>438</v>
      </c>
    </row>
    <row r="12" spans="1:7" ht="23.25" x14ac:dyDescent="0.25">
      <c r="A12" s="16" t="s">
        <v>18</v>
      </c>
      <c r="B12" s="40" t="s">
        <v>80</v>
      </c>
      <c r="C12" s="17">
        <v>5534.11</v>
      </c>
      <c r="D12" s="21">
        <v>2500</v>
      </c>
      <c r="E12" s="21">
        <v>7500</v>
      </c>
      <c r="G12" s="50">
        <v>5534.11</v>
      </c>
    </row>
    <row r="13" spans="1:7" ht="23.25" x14ac:dyDescent="0.25">
      <c r="A13" s="16" t="s">
        <v>19</v>
      </c>
      <c r="B13" s="40" t="s">
        <v>81</v>
      </c>
      <c r="C13" s="17">
        <v>7503.89</v>
      </c>
      <c r="D13" s="21">
        <v>5500</v>
      </c>
      <c r="E13" s="21">
        <v>13000</v>
      </c>
      <c r="G13" s="50">
        <v>7503.89</v>
      </c>
    </row>
    <row r="14" spans="1:7" ht="34.5" x14ac:dyDescent="0.25">
      <c r="A14" s="16" t="s">
        <v>20</v>
      </c>
      <c r="B14" s="40" t="s">
        <v>82</v>
      </c>
      <c r="C14" s="17">
        <v>13097.08</v>
      </c>
      <c r="D14" s="21">
        <f>c_hosp_CC</f>
        <v>7503.89</v>
      </c>
      <c r="E14" s="21">
        <v>25000</v>
      </c>
      <c r="G14" s="50">
        <v>13097.08</v>
      </c>
    </row>
    <row r="15" spans="1:7" x14ac:dyDescent="0.25">
      <c r="A15" s="16" t="s">
        <v>21</v>
      </c>
      <c r="B15" s="16" t="s">
        <v>83</v>
      </c>
      <c r="C15" s="17">
        <v>1005.31</v>
      </c>
      <c r="D15" s="21">
        <v>200</v>
      </c>
      <c r="E15" s="21">
        <v>2000</v>
      </c>
      <c r="G15" s="50">
        <v>1005.31</v>
      </c>
    </row>
    <row r="16" spans="1:7" ht="15.75" thickBot="1" x14ac:dyDescent="0.3">
      <c r="A16" s="61" t="s">
        <v>30</v>
      </c>
      <c r="B16" s="62"/>
      <c r="C16" s="62"/>
      <c r="D16" s="62"/>
      <c r="E16" s="62"/>
    </row>
    <row r="17" spans="1:7" ht="15.75" thickBot="1" x14ac:dyDescent="0.3">
      <c r="A17" s="6" t="s">
        <v>7</v>
      </c>
      <c r="B17" s="7" t="s">
        <v>8</v>
      </c>
      <c r="C17" s="7" t="s">
        <v>23</v>
      </c>
      <c r="D17" s="7" t="s">
        <v>31</v>
      </c>
      <c r="E17" s="7" t="s">
        <v>32</v>
      </c>
      <c r="G17" s="50" t="s">
        <v>23</v>
      </c>
    </row>
    <row r="18" spans="1:7" x14ac:dyDescent="0.25">
      <c r="A18" s="14" t="s">
        <v>24</v>
      </c>
      <c r="B18" s="14" t="s">
        <v>25</v>
      </c>
      <c r="C18" s="15">
        <v>4.7450000000000001</v>
      </c>
      <c r="D18" s="20">
        <v>0</v>
      </c>
      <c r="E18" s="20">
        <f>0.016*365</f>
        <v>5.84</v>
      </c>
      <c r="G18" s="50">
        <v>4.7450000000000001</v>
      </c>
    </row>
    <row r="19" spans="1:7" x14ac:dyDescent="0.25">
      <c r="A19" s="16" t="s">
        <v>26</v>
      </c>
      <c r="B19" s="14" t="s">
        <v>27</v>
      </c>
      <c r="C19" s="17">
        <v>1.0949999999999998</v>
      </c>
      <c r="D19" s="21">
        <v>0</v>
      </c>
      <c r="E19" s="20">
        <v>4.7450000000000001</v>
      </c>
      <c r="G19" s="50">
        <v>1.0949999999999998</v>
      </c>
    </row>
    <row r="20" spans="1:7" x14ac:dyDescent="0.25">
      <c r="A20" s="16" t="s">
        <v>28</v>
      </c>
      <c r="B20" s="16" t="s">
        <v>29</v>
      </c>
      <c r="C20" s="17">
        <v>3.6500000000000004</v>
      </c>
      <c r="D20" s="21">
        <v>0</v>
      </c>
      <c r="E20" s="20">
        <v>18.614999999999998</v>
      </c>
      <c r="G20" s="50">
        <v>3.6500000000000004</v>
      </c>
    </row>
  </sheetData>
  <mergeCells count="3">
    <mergeCell ref="A1:E1"/>
    <mergeCell ref="A7:E7"/>
    <mergeCell ref="A16:E16"/>
  </mergeCells>
  <conditionalFormatting sqref="C3:C6">
    <cfRule type="dataBar" priority="6">
      <dataBar>
        <cfvo type="num" val="0"/>
        <cfvo type="num" val="1"/>
        <color rgb="FF638EC6"/>
      </dataBar>
      <extLst>
        <ext xmlns:x14="http://schemas.microsoft.com/office/spreadsheetml/2009/9/main" uri="{B025F937-C7B1-47D3-B67F-A62EFF666E3E}">
          <x14:id>{3A4764EC-EE39-43E0-9B2F-AA20A6829EDA}</x14:id>
        </ext>
      </extLst>
    </cfRule>
  </conditionalFormatting>
  <conditionalFormatting sqref="C9:C15">
    <cfRule type="dataBar" priority="5">
      <dataBar>
        <cfvo type="min"/>
        <cfvo type="max"/>
        <color rgb="FFFF555A"/>
      </dataBar>
      <extLst>
        <ext xmlns:x14="http://schemas.microsoft.com/office/spreadsheetml/2009/9/main" uri="{B025F937-C7B1-47D3-B67F-A62EFF666E3E}">
          <x14:id>{93C8C70C-44ED-4E0C-88AE-0BC94F2E7F9D}</x14:id>
        </ext>
      </extLst>
    </cfRule>
  </conditionalFormatting>
  <conditionalFormatting sqref="C18:C20">
    <cfRule type="dataBar" priority="4">
      <dataBar>
        <cfvo type="min"/>
        <cfvo type="max"/>
        <color rgb="FF63C384"/>
      </dataBar>
      <extLst>
        <ext xmlns:x14="http://schemas.microsoft.com/office/spreadsheetml/2009/9/main" uri="{B025F937-C7B1-47D3-B67F-A62EFF666E3E}">
          <x14:id>{27F6CCF6-F8F9-494F-9013-0F359E50599D}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4764EC-EE39-43E0-9B2F-AA20A6829EDA}">
            <x14:dataBar minLength="0" maxLength="100" border="1" negativeBarBorderColorSameAsPositive="0">
              <x14:cfvo type="num">
                <xm:f>0</xm:f>
              </x14:cfvo>
              <x14:cfvo type="num">
                <xm:f>1</xm:f>
              </x14:cfvo>
              <x14:borderColor rgb="FF638EC6"/>
              <x14:negativeFillColor rgb="FFFF0000"/>
              <x14:negativeBorderColor rgb="FFFF0000"/>
              <x14:axisColor rgb="FF000000"/>
            </x14:dataBar>
          </x14:cfRule>
          <xm:sqref>C3:C6</xm:sqref>
        </x14:conditionalFormatting>
        <x14:conditionalFormatting xmlns:xm="http://schemas.microsoft.com/office/excel/2006/main">
          <x14:cfRule type="dataBar" id="{93C8C70C-44ED-4E0C-88AE-0BC94F2E7F9D}">
            <x14:dataBar minLength="0" maxLength="100" border="1" negativeBarBorderColorSameAsPositive="0">
              <x14:cfvo type="autoMin"/>
              <x14:cfvo type="autoMax"/>
              <x14:borderColor rgb="FFFF555A"/>
              <x14:negativeFillColor rgb="FFFF0000"/>
              <x14:negativeBorderColor rgb="FFFF0000"/>
              <x14:axisColor rgb="FF000000"/>
            </x14:dataBar>
          </x14:cfRule>
          <xm:sqref>C9:C15</xm:sqref>
        </x14:conditionalFormatting>
        <x14:conditionalFormatting xmlns:xm="http://schemas.microsoft.com/office/excel/2006/main">
          <x14:cfRule type="dataBar" id="{27F6CCF6-F8F9-494F-9013-0F359E50599D}">
            <x14:dataBar minLength="0" maxLength="100" border="1" negativeBarBorderColorSameAsPositive="0">
              <x14:cfvo type="autoMin"/>
              <x14:cfvo type="autoMax"/>
              <x14:borderColor rgb="FF63C384"/>
              <x14:negativeFillColor rgb="FFFF0000"/>
              <x14:negativeBorderColor rgb="FFFF0000"/>
              <x14:axisColor rgb="FF000000"/>
            </x14:dataBar>
          </x14:cfRule>
          <xm:sqref>C18:C20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8B1E9-61DA-4E39-B898-D8742DB4314A}">
  <sheetPr codeName="Sheet2"/>
  <dimension ref="A1:T38"/>
  <sheetViews>
    <sheetView showGridLines="0" zoomScaleNormal="100" zoomScalePageLayoutView="60" workbookViewId="0">
      <selection activeCell="N27" sqref="N27"/>
    </sheetView>
  </sheetViews>
  <sheetFormatPr defaultRowHeight="15" x14ac:dyDescent="0.25"/>
  <cols>
    <col min="1" max="1" width="4.85546875" customWidth="1"/>
    <col min="2" max="2" width="2.28515625" customWidth="1"/>
    <col min="3" max="3" width="3.5703125" customWidth="1"/>
    <col min="4" max="4" width="4.5703125" customWidth="1"/>
    <col min="5" max="5" width="7.5703125" customWidth="1"/>
    <col min="6" max="6" width="11" bestFit="1" customWidth="1"/>
    <col min="7" max="7" width="2.28515625" customWidth="1"/>
    <col min="8" max="8" width="3.5703125" customWidth="1"/>
    <col min="9" max="9" width="6.140625" bestFit="1" customWidth="1"/>
    <col min="10" max="10" width="7.5703125" customWidth="1"/>
    <col min="11" max="11" width="10" bestFit="1" customWidth="1"/>
    <col min="12" max="12" width="2.28515625" customWidth="1"/>
    <col min="13" max="13" width="3.5703125" customWidth="1"/>
    <col min="14" max="14" width="4.5703125" customWidth="1"/>
    <col min="15" max="16" width="7.5703125" customWidth="1"/>
    <col min="17" max="17" width="10.28515625" bestFit="1" customWidth="1"/>
    <col min="18" max="18" width="5.5703125" customWidth="1"/>
    <col min="19" max="19" width="38.28515625" bestFit="1" customWidth="1"/>
    <col min="20" max="20" width="38.5703125" bestFit="1" customWidth="1"/>
  </cols>
  <sheetData>
    <row r="1" spans="4:20" x14ac:dyDescent="0.25">
      <c r="S1" s="22" t="s">
        <v>45</v>
      </c>
    </row>
    <row r="2" spans="4:20" x14ac:dyDescent="0.25">
      <c r="S2" s="63" t="s">
        <v>46</v>
      </c>
      <c r="T2" s="63"/>
    </row>
    <row r="3" spans="4:20" x14ac:dyDescent="0.25">
      <c r="N3">
        <f>p_ST_rpt_IR</f>
        <v>0.57599999999999996</v>
      </c>
      <c r="O3" s="22" t="s">
        <v>34</v>
      </c>
      <c r="S3" s="23" t="s">
        <v>41</v>
      </c>
      <c r="T3" s="25" t="s">
        <v>43</v>
      </c>
    </row>
    <row r="4" spans="4:20" x14ac:dyDescent="0.25">
      <c r="Q4" s="41">
        <f>c_hosp_MCC+c_IR_MD</f>
        <v>14102.39</v>
      </c>
      <c r="S4" s="26" t="s">
        <v>42</v>
      </c>
      <c r="T4" s="27" t="s">
        <v>44</v>
      </c>
    </row>
    <row r="5" spans="4:20" x14ac:dyDescent="0.25">
      <c r="I5" s="24">
        <f>p_OTS_rebleed</f>
        <v>5.2999999999999999E-2</v>
      </c>
      <c r="J5" s="22" t="s">
        <v>35</v>
      </c>
      <c r="Q5" s="44">
        <f>-1*u_IR</f>
        <v>-3.6500000000000004</v>
      </c>
      <c r="S5" s="28" t="s">
        <v>52</v>
      </c>
      <c r="T5" s="29" t="s">
        <v>53</v>
      </c>
    </row>
    <row r="6" spans="4:20" x14ac:dyDescent="0.25">
      <c r="Q6" s="45">
        <v>1</v>
      </c>
    </row>
    <row r="7" spans="4:20" ht="18.75" x14ac:dyDescent="0.3">
      <c r="E7" s="32" t="s">
        <v>48</v>
      </c>
      <c r="J7" s="41">
        <f>c_EGD_MD+c_STclip</f>
        <v>366.99</v>
      </c>
      <c r="K7" s="25">
        <f>J7+$N$3*Q4+$N$7*Q8</f>
        <v>11671.615999999998</v>
      </c>
      <c r="N7">
        <f>1-N3</f>
        <v>0.42400000000000004</v>
      </c>
      <c r="O7" s="22" t="s">
        <v>36</v>
      </c>
    </row>
    <row r="8" spans="4:20" x14ac:dyDescent="0.25">
      <c r="D8" s="22" t="str">
        <f>IF($A$22=$F$10,"&gt;&gt;&gt;","")</f>
        <v/>
      </c>
      <c r="E8" s="31" t="s">
        <v>37</v>
      </c>
      <c r="J8" s="42">
        <f>-1*u_double_EGD</f>
        <v>-1.0949999999999998</v>
      </c>
      <c r="K8" s="27">
        <f>J8+$N$3*Q5+$N$7*Q9</f>
        <v>-3.1973999999999996</v>
      </c>
      <c r="Q8" s="41">
        <f>c_hosp_CC</f>
        <v>7503.89</v>
      </c>
    </row>
    <row r="9" spans="4:20" x14ac:dyDescent="0.25">
      <c r="J9" s="43">
        <v>1</v>
      </c>
      <c r="K9" s="29">
        <f>J9+$N$3*Q6+$N$7*Q10</f>
        <v>1.5760000000000001</v>
      </c>
      <c r="Q9" s="44">
        <v>0</v>
      </c>
    </row>
    <row r="10" spans="4:20" x14ac:dyDescent="0.25">
      <c r="E10" s="41">
        <f>c_EGD_MD+c_OTS</f>
        <v>630.99</v>
      </c>
      <c r="F10" s="25">
        <f>E10+$I$5*K7+$I$11*Q12</f>
        <v>6490.3878179999992</v>
      </c>
      <c r="Q10" s="45">
        <v>0</v>
      </c>
    </row>
    <row r="11" spans="4:20" x14ac:dyDescent="0.25">
      <c r="E11" s="42">
        <f>30-1*u_EGD</f>
        <v>25.254999999999999</v>
      </c>
      <c r="F11" s="27">
        <f>E11+$I$5*K8+$I$11*Q13</f>
        <v>25.085537799999997</v>
      </c>
      <c r="I11" s="24">
        <f>1-I5</f>
        <v>0.94699999999999995</v>
      </c>
      <c r="J11" s="22" t="s">
        <v>36</v>
      </c>
    </row>
    <row r="12" spans="4:20" x14ac:dyDescent="0.25">
      <c r="E12" s="43">
        <v>0</v>
      </c>
      <c r="F12" s="29">
        <f>E12+$I$5*K9+$I$11*Q14</f>
        <v>8.3528000000000005E-2</v>
      </c>
      <c r="Q12" s="41">
        <f>c_hosp_noCC</f>
        <v>5534.11</v>
      </c>
    </row>
    <row r="13" spans="4:20" x14ac:dyDescent="0.25">
      <c r="Q13" s="44">
        <v>0</v>
      </c>
    </row>
    <row r="14" spans="4:20" x14ac:dyDescent="0.25">
      <c r="Q14" s="45">
        <v>0</v>
      </c>
    </row>
    <row r="15" spans="4:20" x14ac:dyDescent="0.25">
      <c r="N15" s="24" t="s">
        <v>51</v>
      </c>
      <c r="O15" s="22" t="s">
        <v>34</v>
      </c>
    </row>
    <row r="16" spans="4:20" x14ac:dyDescent="0.25">
      <c r="Q16" s="41"/>
    </row>
    <row r="17" spans="1:17" x14ac:dyDescent="0.25">
      <c r="I17" t="s">
        <v>51</v>
      </c>
      <c r="J17" s="22" t="s">
        <v>38</v>
      </c>
      <c r="Q17" s="44"/>
    </row>
    <row r="18" spans="1:17" x14ac:dyDescent="0.25">
      <c r="Q18" s="45"/>
    </row>
    <row r="19" spans="1:17" ht="18.75" x14ac:dyDescent="0.3">
      <c r="E19" s="32" t="s">
        <v>49</v>
      </c>
      <c r="J19" s="41"/>
      <c r="K19" s="25"/>
      <c r="N19" s="24" t="s">
        <v>51</v>
      </c>
      <c r="O19" s="22" t="s">
        <v>36</v>
      </c>
    </row>
    <row r="20" spans="1:17" x14ac:dyDescent="0.25">
      <c r="D20" s="22"/>
      <c r="E20" s="31" t="s">
        <v>39</v>
      </c>
      <c r="J20" s="42"/>
      <c r="K20" s="27"/>
      <c r="Q20" s="41"/>
    </row>
    <row r="21" spans="1:17" x14ac:dyDescent="0.25">
      <c r="J21" s="43"/>
      <c r="K21" s="29"/>
      <c r="Q21" s="44"/>
    </row>
    <row r="22" spans="1:17" x14ac:dyDescent="0.25">
      <c r="A22" s="30"/>
      <c r="E22" s="41"/>
      <c r="F22" s="25"/>
      <c r="Q22" s="45"/>
    </row>
    <row r="23" spans="1:17" x14ac:dyDescent="0.25">
      <c r="E23" s="42"/>
      <c r="F23" s="27"/>
      <c r="I23" s="24" t="s">
        <v>51</v>
      </c>
      <c r="J23" s="22" t="s">
        <v>36</v>
      </c>
    </row>
    <row r="24" spans="1:17" x14ac:dyDescent="0.25">
      <c r="E24" s="43"/>
      <c r="F24" s="29"/>
      <c r="Q24" s="41"/>
    </row>
    <row r="25" spans="1:17" x14ac:dyDescent="0.25">
      <c r="Q25" s="44"/>
    </row>
    <row r="26" spans="1:17" x14ac:dyDescent="0.25">
      <c r="Q26" s="45"/>
    </row>
    <row r="27" spans="1:17" x14ac:dyDescent="0.25">
      <c r="N27" t="s">
        <v>51</v>
      </c>
      <c r="O27" s="22" t="s">
        <v>34</v>
      </c>
    </row>
    <row r="28" spans="1:17" x14ac:dyDescent="0.25">
      <c r="Q28" s="41"/>
    </row>
    <row r="29" spans="1:17" x14ac:dyDescent="0.25">
      <c r="I29" t="s">
        <v>51</v>
      </c>
      <c r="J29" s="22" t="s">
        <v>35</v>
      </c>
      <c r="Q29" s="44"/>
    </row>
    <row r="30" spans="1:17" x14ac:dyDescent="0.25">
      <c r="Q30" s="45"/>
    </row>
    <row r="31" spans="1:17" ht="18.75" x14ac:dyDescent="0.3">
      <c r="E31" s="32" t="s">
        <v>50</v>
      </c>
      <c r="J31" s="41"/>
      <c r="K31" s="25"/>
      <c r="N31" t="s">
        <v>51</v>
      </c>
      <c r="O31" s="22" t="s">
        <v>36</v>
      </c>
    </row>
    <row r="32" spans="1:17" x14ac:dyDescent="0.25">
      <c r="D32" s="22"/>
      <c r="E32" s="31" t="s">
        <v>40</v>
      </c>
      <c r="J32" s="42"/>
      <c r="K32" s="27"/>
      <c r="Q32" s="41"/>
    </row>
    <row r="33" spans="5:17" x14ac:dyDescent="0.25">
      <c r="J33" s="43"/>
      <c r="K33" s="29"/>
      <c r="Q33" s="44"/>
    </row>
    <row r="34" spans="5:17" x14ac:dyDescent="0.25">
      <c r="E34" s="41"/>
      <c r="F34" s="25"/>
      <c r="Q34" s="45"/>
    </row>
    <row r="35" spans="5:17" x14ac:dyDescent="0.25">
      <c r="E35" s="42"/>
      <c r="F35" s="27"/>
      <c r="I35" t="s">
        <v>51</v>
      </c>
      <c r="J35" s="22" t="s">
        <v>36</v>
      </c>
    </row>
    <row r="36" spans="5:17" x14ac:dyDescent="0.25">
      <c r="E36" s="43"/>
      <c r="F36" s="29"/>
      <c r="Q36" s="41"/>
    </row>
    <row r="37" spans="5:17" x14ac:dyDescent="0.25">
      <c r="Q37" s="44"/>
    </row>
    <row r="38" spans="5:17" x14ac:dyDescent="0.25">
      <c r="Q38" s="45"/>
    </row>
  </sheetData>
  <mergeCells count="1">
    <mergeCell ref="S2:T2"/>
  </mergeCells>
  <pageMargins left="0.25" right="0.25"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528B-7553-4ACA-9AF3-A1FEDCE827E9}">
  <sheetPr codeName="Sheet5"/>
  <dimension ref="A1:G21"/>
  <sheetViews>
    <sheetView showGridLines="0" workbookViewId="0">
      <selection activeCell="G5" sqref="G5"/>
    </sheetView>
  </sheetViews>
  <sheetFormatPr defaultRowHeight="15" x14ac:dyDescent="0.25"/>
  <cols>
    <col min="1" max="1" width="19.140625" customWidth="1"/>
    <col min="2" max="3" width="30.42578125" customWidth="1"/>
    <col min="4" max="4" width="31.42578125" customWidth="1"/>
    <col min="5" max="5" width="25.7109375" customWidth="1"/>
    <col min="6" max="6" width="19.7109375" customWidth="1"/>
    <col min="7" max="7" width="14.42578125" customWidth="1"/>
  </cols>
  <sheetData>
    <row r="1" spans="1:7" x14ac:dyDescent="0.25">
      <c r="A1" s="66" t="s">
        <v>60</v>
      </c>
      <c r="B1" s="66"/>
      <c r="C1" s="66"/>
      <c r="D1" s="66"/>
      <c r="E1" s="66"/>
      <c r="F1" s="66"/>
      <c r="G1" s="66"/>
    </row>
    <row r="2" spans="1:7" x14ac:dyDescent="0.25">
      <c r="A2" s="22"/>
    </row>
    <row r="3" spans="1:7" ht="45" x14ac:dyDescent="0.25">
      <c r="A3" s="34" t="s">
        <v>54</v>
      </c>
      <c r="B3" s="34" t="s">
        <v>22</v>
      </c>
      <c r="C3" s="34" t="s">
        <v>55</v>
      </c>
      <c r="D3" s="34" t="s">
        <v>56</v>
      </c>
      <c r="E3" s="35" t="s">
        <v>61</v>
      </c>
      <c r="F3" s="35" t="s">
        <v>62</v>
      </c>
      <c r="G3" s="35" t="s">
        <v>103</v>
      </c>
    </row>
    <row r="4" spans="1:7" x14ac:dyDescent="0.25">
      <c r="A4" s="33" t="s">
        <v>50</v>
      </c>
      <c r="B4" s="48"/>
      <c r="C4" s="33"/>
      <c r="D4" s="49"/>
      <c r="E4" s="33"/>
      <c r="F4" s="33"/>
      <c r="G4" s="33"/>
    </row>
    <row r="5" spans="1:7" x14ac:dyDescent="0.25">
      <c r="A5" s="33" t="s">
        <v>49</v>
      </c>
      <c r="B5" s="48"/>
      <c r="C5" s="33"/>
      <c r="D5" s="49"/>
      <c r="E5" s="33"/>
      <c r="F5" s="33"/>
      <c r="G5" s="33"/>
    </row>
    <row r="6" spans="1:7" x14ac:dyDescent="0.25">
      <c r="A6" s="33" t="s">
        <v>48</v>
      </c>
      <c r="B6" s="48"/>
      <c r="C6" s="33"/>
      <c r="D6" s="49"/>
      <c r="E6" s="33"/>
      <c r="F6" s="33"/>
      <c r="G6" s="33"/>
    </row>
    <row r="8" spans="1:7" x14ac:dyDescent="0.25">
      <c r="A8" s="64" t="s">
        <v>98</v>
      </c>
      <c r="B8" s="65"/>
      <c r="C8" s="55"/>
    </row>
    <row r="10" spans="1:7" x14ac:dyDescent="0.25">
      <c r="A10" s="66" t="s">
        <v>71</v>
      </c>
      <c r="B10" s="66"/>
      <c r="C10" s="66"/>
      <c r="D10" s="66"/>
      <c r="E10" s="66"/>
      <c r="F10" s="66"/>
      <c r="G10" s="66"/>
    </row>
    <row r="12" spans="1:7" x14ac:dyDescent="0.25">
      <c r="B12" s="53" t="s">
        <v>57</v>
      </c>
      <c r="C12" s="46" t="s">
        <v>58</v>
      </c>
      <c r="D12" s="46" t="s">
        <v>59</v>
      </c>
      <c r="E12" s="46" t="s">
        <v>69</v>
      </c>
    </row>
    <row r="13" spans="1:7" x14ac:dyDescent="0.25">
      <c r="B13" s="52" t="s">
        <v>63</v>
      </c>
      <c r="C13" s="54">
        <v>0</v>
      </c>
      <c r="D13" s="54">
        <v>0</v>
      </c>
      <c r="E13" s="54">
        <v>0</v>
      </c>
    </row>
    <row r="14" spans="1:7" x14ac:dyDescent="0.25">
      <c r="B14" s="52" t="s">
        <v>64</v>
      </c>
      <c r="C14" s="54">
        <v>0</v>
      </c>
      <c r="D14" s="54">
        <v>0</v>
      </c>
      <c r="E14" s="54">
        <v>0</v>
      </c>
    </row>
    <row r="15" spans="1:7" x14ac:dyDescent="0.25">
      <c r="B15" s="52" t="s">
        <v>67</v>
      </c>
      <c r="C15" s="54">
        <v>0</v>
      </c>
      <c r="D15" s="54">
        <v>0</v>
      </c>
      <c r="E15" s="54">
        <v>0</v>
      </c>
    </row>
    <row r="16" spans="1:7" x14ac:dyDescent="0.25">
      <c r="B16" s="52" t="s">
        <v>68</v>
      </c>
      <c r="C16" s="54">
        <v>0</v>
      </c>
      <c r="D16" s="54">
        <v>0</v>
      </c>
      <c r="E16" s="54">
        <v>0</v>
      </c>
    </row>
    <row r="17" spans="1:7" x14ac:dyDescent="0.25">
      <c r="B17" s="52" t="s">
        <v>65</v>
      </c>
      <c r="C17" s="54">
        <v>0</v>
      </c>
      <c r="D17" s="54">
        <v>0</v>
      </c>
      <c r="E17" s="54">
        <v>0</v>
      </c>
    </row>
    <row r="18" spans="1:7" x14ac:dyDescent="0.25">
      <c r="B18" s="52" t="s">
        <v>66</v>
      </c>
      <c r="C18" s="54">
        <v>0</v>
      </c>
      <c r="D18" s="54">
        <v>0</v>
      </c>
      <c r="E18" s="54">
        <v>0</v>
      </c>
    </row>
    <row r="21" spans="1:7" x14ac:dyDescent="0.25">
      <c r="A21" s="66" t="s">
        <v>70</v>
      </c>
      <c r="B21" s="66"/>
      <c r="C21" s="66"/>
      <c r="D21" s="66"/>
      <c r="E21" s="66"/>
      <c r="F21" s="66"/>
      <c r="G21" s="66"/>
    </row>
  </sheetData>
  <autoFilter ref="B12:E18" xr:uid="{EC0A3F49-F91E-4874-97A2-2649FE642BAA}">
    <sortState xmlns:xlrd2="http://schemas.microsoft.com/office/spreadsheetml/2017/richdata2" ref="B13:E18">
      <sortCondition ref="B12:B18"/>
    </sortState>
  </autoFilter>
  <mergeCells count="4">
    <mergeCell ref="A8:B8"/>
    <mergeCell ref="A1:G1"/>
    <mergeCell ref="A10:G10"/>
    <mergeCell ref="A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CoverPage</vt:lpstr>
      <vt:lpstr>Variables</vt:lpstr>
      <vt:lpstr>Tree</vt:lpstr>
      <vt:lpstr>Outcomes</vt:lpstr>
      <vt:lpstr>c_EGD_MD</vt:lpstr>
      <vt:lpstr>c_hosp_CC</vt:lpstr>
      <vt:lpstr>c_hosp_MCC</vt:lpstr>
      <vt:lpstr>c_hosp_noCC</vt:lpstr>
      <vt:lpstr>c_IR_MD</vt:lpstr>
      <vt:lpstr>c_OTS</vt:lpstr>
      <vt:lpstr>c_STclip</vt:lpstr>
      <vt:lpstr>p_OTS_rebleed</vt:lpstr>
      <vt:lpstr>p_OTS_rpt_IR</vt:lpstr>
      <vt:lpstr>p_ST_rebleed</vt:lpstr>
      <vt:lpstr>p_ST_rpt_IR</vt:lpstr>
      <vt:lpstr>u_double_EGD</vt:lpstr>
      <vt:lpstr>u_EGD</vt:lpstr>
      <vt:lpstr>u_IR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Alton Russell</dc:creator>
  <cp:lastModifiedBy>Alton Russell</cp:lastModifiedBy>
  <dcterms:created xsi:type="dcterms:W3CDTF">2019-02-02T23:14:47Z</dcterms:created>
  <dcterms:modified xsi:type="dcterms:W3CDTF">2019-08-25T13:13:25Z</dcterms:modified>
</cp:coreProperties>
</file>