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F16" i="1"/>
  <c r="L19" i="1"/>
  <c r="K19" i="1"/>
  <c r="J19" i="1"/>
  <c r="H19" i="1"/>
  <c r="G19" i="1"/>
  <c r="C19" i="1"/>
  <c r="C17" i="1"/>
  <c r="C15" i="1"/>
  <c r="C13" i="1"/>
  <c r="H11" i="1"/>
  <c r="I11" i="1"/>
  <c r="J11" i="1"/>
  <c r="K11" i="1"/>
  <c r="G11" i="1"/>
  <c r="F11" i="1"/>
  <c r="F15" i="1" s="1"/>
  <c r="F10" i="1"/>
  <c r="K9" i="1"/>
  <c r="H9" i="1"/>
  <c r="I9" i="1"/>
  <c r="J9" i="1"/>
  <c r="G9" i="1"/>
  <c r="H8" i="1"/>
  <c r="J8" i="1"/>
  <c r="K8" i="1"/>
  <c r="G8" i="1"/>
  <c r="F18" i="1" l="1"/>
  <c r="L18" i="1" s="1"/>
  <c r="F21" i="1" s="1"/>
  <c r="G3" i="1"/>
  <c r="H3" i="1" s="1"/>
  <c r="G7" i="1"/>
  <c r="I5" i="1"/>
  <c r="G4" i="1"/>
  <c r="H4" i="1" s="1"/>
  <c r="I4" i="1" s="1"/>
  <c r="J4" i="1" s="1"/>
  <c r="K4" i="1" s="1"/>
  <c r="C8" i="1"/>
  <c r="C11" i="1" s="1"/>
  <c r="K6" i="1" s="1"/>
  <c r="C2" i="1"/>
  <c r="H7" i="1" l="1"/>
  <c r="I3" i="1"/>
  <c r="J3" i="1" l="1"/>
  <c r="I7" i="1"/>
  <c r="K3" i="1" l="1"/>
  <c r="K7" i="1" s="1"/>
  <c r="J7" i="1"/>
</calcChain>
</file>

<file path=xl/sharedStrings.xml><?xml version="1.0" encoding="utf-8"?>
<sst xmlns="http://schemas.openxmlformats.org/spreadsheetml/2006/main" count="38" uniqueCount="37">
  <si>
    <t>Canon Arrendamiento/mes</t>
  </si>
  <si>
    <t>Inflación</t>
  </si>
  <si>
    <t>Valor metro cuadrado</t>
  </si>
  <si>
    <t>Valor total de adquisición</t>
  </si>
  <si>
    <t>Metros Cuadrados a alquilar</t>
  </si>
  <si>
    <t>Ingresos</t>
  </si>
  <si>
    <t>Egresos</t>
  </si>
  <si>
    <t>Inversión</t>
  </si>
  <si>
    <t>Flujo Caja</t>
  </si>
  <si>
    <t xml:space="preserve">Costos Adm y seguridad/mes </t>
  </si>
  <si>
    <t>Remodelación a 3 mes</t>
  </si>
  <si>
    <t>Valor de rescate</t>
  </si>
  <si>
    <t>Remodelacion</t>
  </si>
  <si>
    <t>Valor Rescate</t>
  </si>
  <si>
    <t>Impuestos anuales</t>
  </si>
  <si>
    <t>Utilidad luego
de impuestos</t>
  </si>
  <si>
    <t>Utilidad antes
de impuestos</t>
  </si>
  <si>
    <t>Impuestos</t>
  </si>
  <si>
    <t>Patrimonio</t>
  </si>
  <si>
    <t>CDT (Anual) C.P</t>
  </si>
  <si>
    <t>C.D</t>
  </si>
  <si>
    <t>P/P</t>
  </si>
  <si>
    <t>P/D</t>
  </si>
  <si>
    <t>WACC</t>
  </si>
  <si>
    <t>PERIODOS (AÑOS)</t>
  </si>
  <si>
    <t>TIR</t>
  </si>
  <si>
    <t>TIRM</t>
  </si>
  <si>
    <t>VP</t>
  </si>
  <si>
    <t>Total</t>
  </si>
  <si>
    <t>VF</t>
  </si>
  <si>
    <t>DATOS</t>
  </si>
  <si>
    <t>TIRM Calculada con la función financiera excel</t>
  </si>
  <si>
    <t>TIRM Calculada con la fórmula manualmente</t>
  </si>
  <si>
    <t>Rentabilidad del 7,29%</t>
  </si>
  <si>
    <t>Estudiante:</t>
  </si>
  <si>
    <t>Sergio Ortiz Paz</t>
  </si>
  <si>
    <t>Código: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</si>
</sst>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\ #,##0.00"/>
    <numFmt numFmtId="165" formatCode="&quot;$&quot;\ 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165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1" applyNumberFormat="1" applyFont="1"/>
    <xf numFmtId="0" fontId="0" fillId="0" borderId="0" xfId="1" applyNumberFormat="1" applyFont="1"/>
    <xf numFmtId="0" fontId="0" fillId="0" borderId="2" xfId="0" applyBorder="1"/>
    <xf numFmtId="16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9" fontId="0" fillId="0" borderId="1" xfId="0" applyNumberFormat="1" applyBorder="1"/>
    <xf numFmtId="10" fontId="0" fillId="0" borderId="1" xfId="0" applyNumberFormat="1" applyBorder="1"/>
    <xf numFmtId="164" fontId="0" fillId="0" borderId="1" xfId="0" applyNumberFormat="1" applyBorder="1"/>
    <xf numFmtId="9" fontId="0" fillId="0" borderId="1" xfId="1" applyFont="1" applyBorder="1"/>
    <xf numFmtId="10" fontId="0" fillId="0" borderId="1" xfId="1" applyNumberFormat="1" applyFont="1" applyBorder="1"/>
    <xf numFmtId="0" fontId="0" fillId="0" borderId="3" xfId="0" applyBorder="1" applyAlignment="1">
      <alignment horizontal="center"/>
    </xf>
    <xf numFmtId="10" fontId="0" fillId="2" borderId="1" xfId="0" applyNumberFormat="1" applyFill="1" applyBorder="1"/>
    <xf numFmtId="10" fontId="0" fillId="2" borderId="1" xfId="1" applyNumberFormat="1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abSelected="1" zoomScale="85" zoomScaleNormal="85" workbookViewId="0">
      <selection activeCell="E23" sqref="E23"/>
    </sheetView>
  </sheetViews>
  <sheetFormatPr baseColWidth="10" defaultRowHeight="15" x14ac:dyDescent="0.25"/>
  <cols>
    <col min="2" max="2" width="24.875" customWidth="1"/>
    <col min="3" max="3" width="16.25" bestFit="1" customWidth="1"/>
    <col min="4" max="4" width="12.25" bestFit="1" customWidth="1"/>
    <col min="5" max="5" width="13.75" bestFit="1" customWidth="1"/>
    <col min="6" max="6" width="12.875" bestFit="1" customWidth="1"/>
    <col min="7" max="7" width="12.625" bestFit="1" customWidth="1"/>
    <col min="8" max="8" width="13.375" bestFit="1" customWidth="1"/>
    <col min="9" max="11" width="12.625" bestFit="1" customWidth="1"/>
    <col min="12" max="12" width="13.75" bestFit="1" customWidth="1"/>
  </cols>
  <sheetData>
    <row r="1" spans="2:11" x14ac:dyDescent="0.25">
      <c r="B1" s="3" t="s">
        <v>30</v>
      </c>
      <c r="C1" s="3"/>
      <c r="F1" s="3" t="s">
        <v>24</v>
      </c>
      <c r="G1" s="3"/>
      <c r="H1" s="3"/>
      <c r="I1" s="3"/>
      <c r="J1" s="3"/>
      <c r="K1" s="3"/>
    </row>
    <row r="2" spans="2:11" x14ac:dyDescent="0.25">
      <c r="B2" s="2" t="s">
        <v>4</v>
      </c>
      <c r="C2" s="2">
        <f>18.4+18.45</f>
        <v>36.849999999999994</v>
      </c>
      <c r="F2" s="6">
        <v>0</v>
      </c>
      <c r="G2" s="6">
        <v>1</v>
      </c>
      <c r="H2" s="6">
        <v>2</v>
      </c>
      <c r="I2" s="6">
        <v>3</v>
      </c>
      <c r="J2" s="6">
        <v>4</v>
      </c>
      <c r="K2" s="6">
        <v>5</v>
      </c>
    </row>
    <row r="3" spans="2:11" x14ac:dyDescent="0.25">
      <c r="B3" s="2" t="s">
        <v>14</v>
      </c>
      <c r="C3" s="10">
        <v>0.35</v>
      </c>
      <c r="E3" s="2" t="s">
        <v>5</v>
      </c>
      <c r="F3" s="7"/>
      <c r="G3" s="7">
        <f>12*$C$5</f>
        <v>111600000</v>
      </c>
      <c r="H3" s="7">
        <f>G3*(1+C6)</f>
        <v>115840800</v>
      </c>
      <c r="I3" s="7">
        <f>H3*(1+C6)</f>
        <v>120242750.40000001</v>
      </c>
      <c r="J3" s="7">
        <f>I3*(1+C6)</f>
        <v>124811974.91520001</v>
      </c>
      <c r="K3" s="7">
        <f>J3*(1+C6)</f>
        <v>129554829.96197762</v>
      </c>
    </row>
    <row r="4" spans="2:11" x14ac:dyDescent="0.25">
      <c r="B4" s="2"/>
      <c r="C4" s="2"/>
      <c r="E4" s="2" t="s">
        <v>6</v>
      </c>
      <c r="F4" s="7"/>
      <c r="G4" s="7">
        <f>(C9*12)</f>
        <v>33600000</v>
      </c>
      <c r="H4" s="7">
        <f>G4*(1+$C$6)</f>
        <v>34876800</v>
      </c>
      <c r="I4" s="7">
        <f t="shared" ref="I4:K4" si="0">H4*(1+$C$6)</f>
        <v>36202118.399999999</v>
      </c>
      <c r="J4" s="7">
        <f t="shared" si="0"/>
        <v>37577798.8992</v>
      </c>
      <c r="K4" s="7">
        <f t="shared" si="0"/>
        <v>39005755.2573696</v>
      </c>
    </row>
    <row r="5" spans="2:11" x14ac:dyDescent="0.25">
      <c r="B5" s="2" t="s">
        <v>0</v>
      </c>
      <c r="C5" s="7">
        <v>9300000</v>
      </c>
      <c r="E5" s="2" t="s">
        <v>12</v>
      </c>
      <c r="F5" s="7"/>
      <c r="G5" s="7"/>
      <c r="H5" s="7"/>
      <c r="I5" s="7">
        <f>C10</f>
        <v>86000000</v>
      </c>
      <c r="J5" s="7"/>
      <c r="K5" s="7"/>
    </row>
    <row r="6" spans="2:11" x14ac:dyDescent="0.25">
      <c r="B6" s="2" t="s">
        <v>1</v>
      </c>
      <c r="C6" s="11">
        <v>3.7999999999999999E-2</v>
      </c>
      <c r="E6" s="2" t="s">
        <v>13</v>
      </c>
      <c r="F6" s="7"/>
      <c r="G6" s="7"/>
      <c r="H6" s="7"/>
      <c r="I6" s="7"/>
      <c r="J6" s="7"/>
      <c r="K6" s="7">
        <f>C11</f>
        <v>358181999.99999994</v>
      </c>
    </row>
    <row r="7" spans="2:11" ht="30" x14ac:dyDescent="0.25">
      <c r="B7" s="2" t="s">
        <v>2</v>
      </c>
      <c r="C7" s="12">
        <v>9000000</v>
      </c>
      <c r="E7" s="8" t="s">
        <v>16</v>
      </c>
      <c r="F7" s="2"/>
      <c r="G7" s="7">
        <f>G3+G6-G4-G5</f>
        <v>78000000</v>
      </c>
      <c r="H7" s="7">
        <f t="shared" ref="H7:K7" si="1">H3+H6-H4-H5</f>
        <v>80964000</v>
      </c>
      <c r="I7" s="7">
        <f t="shared" si="1"/>
        <v>-1959368</v>
      </c>
      <c r="J7" s="7">
        <f t="shared" si="1"/>
        <v>87234176.016000003</v>
      </c>
      <c r="K7" s="7">
        <f t="shared" si="1"/>
        <v>448731074.70460796</v>
      </c>
    </row>
    <row r="8" spans="2:11" x14ac:dyDescent="0.25">
      <c r="B8" s="2" t="s">
        <v>3</v>
      </c>
      <c r="C8" s="7">
        <f>C2*C7</f>
        <v>331649999.99999994</v>
      </c>
      <c r="E8" s="2" t="s">
        <v>17</v>
      </c>
      <c r="F8" s="2"/>
      <c r="G8" s="7">
        <f>G7*$C$3</f>
        <v>27300000</v>
      </c>
      <c r="H8" s="7">
        <f t="shared" ref="H8:K8" si="2">H7*$C$3</f>
        <v>28337400</v>
      </c>
      <c r="I8" s="7">
        <v>0</v>
      </c>
      <c r="J8" s="7">
        <f t="shared" si="2"/>
        <v>30531961.605599999</v>
      </c>
      <c r="K8" s="7">
        <f t="shared" si="2"/>
        <v>157055876.14661276</v>
      </c>
    </row>
    <row r="9" spans="2:11" ht="30" x14ac:dyDescent="0.25">
      <c r="B9" s="2" t="s">
        <v>9</v>
      </c>
      <c r="C9" s="7">
        <v>2800000</v>
      </c>
      <c r="E9" s="8" t="s">
        <v>15</v>
      </c>
      <c r="F9" s="2"/>
      <c r="G9" s="7">
        <f>G7-G8</f>
        <v>50700000</v>
      </c>
      <c r="H9" s="7">
        <f t="shared" ref="H9:J9" si="3">H7-H8</f>
        <v>52626600</v>
      </c>
      <c r="I9" s="7">
        <f t="shared" si="3"/>
        <v>-1959368</v>
      </c>
      <c r="J9" s="7">
        <f t="shared" si="3"/>
        <v>56702214.410400003</v>
      </c>
      <c r="K9" s="7">
        <f>K7-K8</f>
        <v>291675198.5579952</v>
      </c>
    </row>
    <row r="10" spans="2:11" x14ac:dyDescent="0.25">
      <c r="B10" s="2" t="s">
        <v>10</v>
      </c>
      <c r="C10" s="7">
        <v>86000000</v>
      </c>
      <c r="E10" s="2" t="s">
        <v>7</v>
      </c>
      <c r="F10" s="7">
        <f>C8</f>
        <v>331649999.99999994</v>
      </c>
      <c r="G10" s="2"/>
      <c r="H10" s="2"/>
      <c r="I10" s="2"/>
      <c r="J10" s="2"/>
      <c r="K10" s="2"/>
    </row>
    <row r="11" spans="2:11" x14ac:dyDescent="0.25">
      <c r="B11" s="2" t="s">
        <v>11</v>
      </c>
      <c r="C11" s="7">
        <f>C8*1.08</f>
        <v>358181999.99999994</v>
      </c>
      <c r="E11" s="2" t="s">
        <v>8</v>
      </c>
      <c r="F11" s="7">
        <f>-F10</f>
        <v>-331649999.99999994</v>
      </c>
      <c r="G11" s="7">
        <f>G9</f>
        <v>50700000</v>
      </c>
      <c r="H11" s="7">
        <f>H9</f>
        <v>52626600</v>
      </c>
      <c r="I11" s="7">
        <f>I9</f>
        <v>-1959368</v>
      </c>
      <c r="J11" s="7">
        <f>J9</f>
        <v>56702214.410400003</v>
      </c>
      <c r="K11" s="7">
        <f>K9</f>
        <v>291675198.5579952</v>
      </c>
    </row>
    <row r="12" spans="2:11" x14ac:dyDescent="0.25">
      <c r="B12" s="2"/>
      <c r="C12" s="2"/>
    </row>
    <row r="13" spans="2:11" x14ac:dyDescent="0.25">
      <c r="B13" s="2" t="s">
        <v>19</v>
      </c>
      <c r="C13" s="13">
        <f>2%*2</f>
        <v>0.04</v>
      </c>
    </row>
    <row r="14" spans="2:11" x14ac:dyDescent="0.25">
      <c r="B14" s="2" t="s">
        <v>18</v>
      </c>
      <c r="C14" s="7">
        <v>52000000</v>
      </c>
      <c r="D14" s="1"/>
    </row>
    <row r="15" spans="2:11" x14ac:dyDescent="0.25">
      <c r="B15" s="2" t="s">
        <v>21</v>
      </c>
      <c r="C15" s="14">
        <f>C14/C8</f>
        <v>0.15679179858284339</v>
      </c>
      <c r="D15" s="4"/>
      <c r="E15" s="2" t="s">
        <v>25</v>
      </c>
      <c r="F15" s="16">
        <f>IRR(F11:K11)</f>
        <v>7.920312358278081E-2</v>
      </c>
      <c r="G15" s="15" t="s">
        <v>33</v>
      </c>
      <c r="H15" s="9"/>
      <c r="I15" s="9"/>
      <c r="J15" s="9"/>
    </row>
    <row r="16" spans="2:11" x14ac:dyDescent="0.25">
      <c r="B16" s="2" t="s">
        <v>20</v>
      </c>
      <c r="C16" s="10">
        <v>0.17</v>
      </c>
      <c r="E16" s="2" t="s">
        <v>26</v>
      </c>
      <c r="F16" s="16">
        <f>MIRR(F11:K11,C19,C19)</f>
        <v>8.3754836104458441E-2</v>
      </c>
      <c r="G16" s="15" t="s">
        <v>31</v>
      </c>
      <c r="H16" s="9"/>
      <c r="I16" s="9"/>
      <c r="J16" s="9"/>
    </row>
    <row r="17" spans="2:12" x14ac:dyDescent="0.25">
      <c r="B17" s="2" t="s">
        <v>22</v>
      </c>
      <c r="C17" s="11">
        <f>1-C15</f>
        <v>0.84320820141715658</v>
      </c>
      <c r="L17" s="2" t="s">
        <v>28</v>
      </c>
    </row>
    <row r="18" spans="2:12" x14ac:dyDescent="0.25">
      <c r="B18" s="2"/>
      <c r="C18" s="2"/>
      <c r="E18" s="2" t="s">
        <v>27</v>
      </c>
      <c r="F18" s="7">
        <f>-F11</f>
        <v>331649999.99999994</v>
      </c>
      <c r="G18" s="2"/>
      <c r="H18" s="2"/>
      <c r="I18" s="2">
        <f>-(I11*(1+C19)^-3)</f>
        <v>1474327.9167641152</v>
      </c>
      <c r="J18" s="2"/>
      <c r="K18" s="2"/>
      <c r="L18" s="7">
        <f>F18+I18</f>
        <v>333124327.91676408</v>
      </c>
    </row>
    <row r="19" spans="2:12" x14ac:dyDescent="0.25">
      <c r="B19" s="2" t="s">
        <v>23</v>
      </c>
      <c r="C19" s="14">
        <f>(C13*C15)+(C16*C17*(1-C3))</f>
        <v>9.9446178199909557E-2</v>
      </c>
      <c r="E19" s="2" t="s">
        <v>29</v>
      </c>
      <c r="F19" s="2"/>
      <c r="G19" s="2">
        <f>G11*(1+$C$19)^($K$2-G2)</f>
        <v>74080491.513432771</v>
      </c>
      <c r="H19" s="2">
        <f>H11*(1+$C$19)^($K$2-H2)</f>
        <v>69940258.755405381</v>
      </c>
      <c r="I19" s="2"/>
      <c r="J19" s="2">
        <f>J11*(1+$C$19)</f>
        <v>62341032.928986125</v>
      </c>
      <c r="K19" s="7">
        <f>K11</f>
        <v>291675198.5579952</v>
      </c>
      <c r="L19" s="7">
        <f>SUM(G19:K19)</f>
        <v>498036981.7558195</v>
      </c>
    </row>
    <row r="21" spans="2:12" x14ac:dyDescent="0.25">
      <c r="E21" s="2" t="s">
        <v>26</v>
      </c>
      <c r="F21" s="17">
        <f>((L19/L18)^(1/K2))-1</f>
        <v>8.3754836104458663E-2</v>
      </c>
      <c r="G21" s="9" t="s">
        <v>32</v>
      </c>
      <c r="H21" s="9"/>
      <c r="I21" s="9"/>
      <c r="J21" s="9"/>
    </row>
    <row r="22" spans="2:12" x14ac:dyDescent="0.25">
      <c r="B22" s="18" t="s">
        <v>34</v>
      </c>
      <c r="C22" s="19" t="s">
        <v>35</v>
      </c>
      <c r="F22" s="5"/>
    </row>
    <row r="23" spans="2:12" x14ac:dyDescent="0.25">
      <c r="B23" s="20" t="s">
        <v>36</v>
      </c>
      <c r="C23" s="21">
        <v>1526478</v>
      </c>
    </row>
    <row r="24" spans="2:12" x14ac:dyDescent="0.25">
      <c r="F24" s="1"/>
      <c r="L24" s="1"/>
    </row>
    <row r="25" spans="2:12" x14ac:dyDescent="0.25">
      <c r="K25" s="1"/>
      <c r="L25" s="1"/>
    </row>
  </sheetData>
  <mergeCells count="5">
    <mergeCell ref="F1:K1"/>
    <mergeCell ref="B1:C1"/>
    <mergeCell ref="G16:J16"/>
    <mergeCell ref="G21:J21"/>
    <mergeCell ref="G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usuario</cp:lastModifiedBy>
  <dcterms:created xsi:type="dcterms:W3CDTF">2017-10-30T13:40:50Z</dcterms:created>
  <dcterms:modified xsi:type="dcterms:W3CDTF">2017-10-30T17:38:20Z</dcterms:modified>
</cp:coreProperties>
</file>