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sco_D\Documentos\Pagos\Luz\SUM 1395500\"/>
    </mc:Choice>
  </mc:AlternateContent>
  <bookViews>
    <workbookView xWindow="0" yWindow="0" windowWidth="20490" windowHeight="7755"/>
  </bookViews>
  <sheets>
    <sheet name="ENE 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4" i="1" l="1"/>
  <c r="C83" i="1"/>
  <c r="C79" i="1"/>
  <c r="H78" i="1"/>
  <c r="C78" i="1"/>
  <c r="H77" i="1"/>
  <c r="B77" i="1"/>
  <c r="C74" i="1"/>
  <c r="H73" i="1"/>
  <c r="G73" i="1"/>
  <c r="C73" i="1"/>
  <c r="I72" i="1"/>
  <c r="I75" i="1" s="1"/>
  <c r="I80" i="1" s="1"/>
  <c r="B72" i="1"/>
  <c r="H71" i="1"/>
  <c r="F71" i="1"/>
  <c r="H70" i="1"/>
  <c r="G69" i="1"/>
  <c r="H68" i="1"/>
  <c r="D68" i="1"/>
  <c r="D84" i="1" s="1"/>
  <c r="C68" i="1"/>
  <c r="H67" i="1"/>
  <c r="D67" i="1"/>
  <c r="D73" i="1" s="1"/>
  <c r="D78" i="1" s="1"/>
  <c r="C67" i="1"/>
  <c r="J64" i="1"/>
  <c r="B63" i="1"/>
  <c r="B55" i="1"/>
  <c r="B87" i="1" s="1"/>
  <c r="C52" i="1"/>
  <c r="C51" i="1"/>
  <c r="C47" i="1"/>
  <c r="H46" i="1"/>
  <c r="C46" i="1"/>
  <c r="H45" i="1"/>
  <c r="B45" i="1"/>
  <c r="C42" i="1"/>
  <c r="H41" i="1"/>
  <c r="G41" i="1"/>
  <c r="D41" i="1"/>
  <c r="D46" i="1" s="1"/>
  <c r="C41" i="1"/>
  <c r="B40" i="1"/>
  <c r="H39" i="1"/>
  <c r="F39" i="1"/>
  <c r="H38" i="1"/>
  <c r="G37" i="1"/>
  <c r="H36" i="1"/>
  <c r="D36" i="1"/>
  <c r="D52" i="1" s="1"/>
  <c r="C36" i="1"/>
  <c r="I35" i="1"/>
  <c r="I40" i="1" s="1"/>
  <c r="H35" i="1"/>
  <c r="D35" i="1"/>
  <c r="D51" i="1" s="1"/>
  <c r="C35" i="1"/>
  <c r="J32" i="1"/>
  <c r="B32" i="1"/>
  <c r="B64" i="1" s="1"/>
  <c r="B31" i="1"/>
  <c r="C24" i="1"/>
  <c r="C85" i="1" s="1"/>
  <c r="D23" i="1"/>
  <c r="D22" i="1"/>
  <c r="C19" i="1"/>
  <c r="C80" i="1" s="1"/>
  <c r="D18" i="1"/>
  <c r="M17" i="1"/>
  <c r="J78" i="1" s="1"/>
  <c r="L17" i="1"/>
  <c r="K17" i="1"/>
  <c r="J46" i="1" s="1"/>
  <c r="J17" i="1"/>
  <c r="D17" i="1"/>
  <c r="M16" i="1"/>
  <c r="J77" i="1" s="1"/>
  <c r="L16" i="1"/>
  <c r="K16" i="1"/>
  <c r="J45" i="1" s="1"/>
  <c r="J16" i="1"/>
  <c r="C14" i="1"/>
  <c r="C75" i="1" s="1"/>
  <c r="D13" i="1"/>
  <c r="M12" i="1"/>
  <c r="J73" i="1" s="1"/>
  <c r="L12" i="1"/>
  <c r="K12" i="1"/>
  <c r="J41" i="1" s="1"/>
  <c r="J12" i="1"/>
  <c r="D12" i="1"/>
  <c r="I11" i="1"/>
  <c r="I14" i="1" s="1"/>
  <c r="I19" i="1" s="1"/>
  <c r="M10" i="1"/>
  <c r="J71" i="1" s="1"/>
  <c r="L10" i="1"/>
  <c r="K10" i="1"/>
  <c r="J39" i="1" s="1"/>
  <c r="J10" i="1"/>
  <c r="M9" i="1"/>
  <c r="J70" i="1" s="1"/>
  <c r="L9" i="1"/>
  <c r="K9" i="1"/>
  <c r="J38" i="1" s="1"/>
  <c r="J9" i="1"/>
  <c r="L8" i="1"/>
  <c r="C8" i="1"/>
  <c r="C69" i="1" s="1"/>
  <c r="M7" i="1"/>
  <c r="J68" i="1" s="1"/>
  <c r="L7" i="1"/>
  <c r="K7" i="1"/>
  <c r="J36" i="1" s="1"/>
  <c r="J7" i="1"/>
  <c r="M6" i="1"/>
  <c r="J67" i="1" s="1"/>
  <c r="L6" i="1"/>
  <c r="K6" i="1"/>
  <c r="J35" i="1" s="1"/>
  <c r="J6" i="1"/>
  <c r="K8" i="1" l="1"/>
  <c r="J37" i="1" s="1"/>
  <c r="J8" i="1"/>
  <c r="J11" i="1" s="1"/>
  <c r="J14" i="1" s="1"/>
  <c r="J19" i="1" s="1"/>
  <c r="D83" i="1"/>
  <c r="H8" i="1"/>
  <c r="H69" i="1" s="1"/>
  <c r="D42" i="1"/>
  <c r="D47" i="1" s="1"/>
  <c r="D74" i="1"/>
  <c r="D79" i="1" s="1"/>
  <c r="C27" i="1"/>
  <c r="K11" i="1"/>
  <c r="J40" i="1" s="1"/>
  <c r="H11" i="1"/>
  <c r="H14" i="1" s="1"/>
  <c r="C48" i="1"/>
  <c r="C53" i="1"/>
  <c r="H37" i="1"/>
  <c r="I43" i="1"/>
  <c r="I48" i="1" s="1"/>
  <c r="L11" i="1"/>
  <c r="L14" i="1" s="1"/>
  <c r="L19" i="1" s="1"/>
  <c r="C37" i="1"/>
  <c r="C43" i="1"/>
  <c r="C56" i="1" l="1"/>
  <c r="C88" i="1"/>
  <c r="M8" i="1"/>
  <c r="H75" i="1"/>
  <c r="H43" i="1"/>
  <c r="H48" i="1" s="1"/>
  <c r="H19" i="1"/>
  <c r="H80" i="1" s="1"/>
  <c r="K14" i="1"/>
  <c r="H72" i="1"/>
  <c r="H40" i="1"/>
  <c r="J69" i="1" l="1"/>
  <c r="M11" i="1"/>
  <c r="K19" i="1"/>
  <c r="J48" i="1" s="1"/>
  <c r="H56" i="1" s="1"/>
  <c r="J43" i="1"/>
  <c r="J72" i="1" l="1"/>
  <c r="M14" i="1"/>
  <c r="J75" i="1" l="1"/>
  <c r="M19" i="1"/>
  <c r="J80" i="1" l="1"/>
  <c r="H88" i="1" s="1"/>
  <c r="H27" i="1"/>
</calcChain>
</file>

<file path=xl/sharedStrings.xml><?xml version="1.0" encoding="utf-8"?>
<sst xmlns="http://schemas.openxmlformats.org/spreadsheetml/2006/main" count="120" uniqueCount="37">
  <si>
    <t>Suministro 1395500</t>
  </si>
  <si>
    <t>FECHA DE VENCIMIENTO: 07-ENE-2016</t>
  </si>
  <si>
    <t>MEDIDOR PRINCIPAL</t>
  </si>
  <si>
    <t>Descripción</t>
  </si>
  <si>
    <t>Precio Unit.</t>
  </si>
  <si>
    <t>Importe</t>
  </si>
  <si>
    <t>Importe M1</t>
  </si>
  <si>
    <t>Importe M2</t>
  </si>
  <si>
    <t>Importe M3</t>
  </si>
  <si>
    <t>Importe MP</t>
  </si>
  <si>
    <t>Lectura Actual</t>
  </si>
  <si>
    <t>(16/12/15)</t>
  </si>
  <si>
    <t>Cargo Fijo</t>
  </si>
  <si>
    <t>Lectura Anterior</t>
  </si>
  <si>
    <t>Mant. y Reposición de Conexión</t>
  </si>
  <si>
    <t>Dif. de Lecturas</t>
  </si>
  <si>
    <t>kW.h</t>
  </si>
  <si>
    <t>Consumo Energía</t>
  </si>
  <si>
    <t>Alumbrado Público</t>
  </si>
  <si>
    <t>Interés Compensatorio</t>
  </si>
  <si>
    <t>MEDIDOR 1 - M1 (Sr. Roberto Valdiviezo)</t>
  </si>
  <si>
    <t>I.G.V.</t>
  </si>
  <si>
    <t>Electrificación Rural (Ley N 28749)</t>
  </si>
  <si>
    <t>SUBTOTAL DEL MES</t>
  </si>
  <si>
    <t>MEDIDOR 2 - M2 (Srta. Maria Jesus)</t>
  </si>
  <si>
    <t>Ajuste sencillo mes anterior</t>
  </si>
  <si>
    <t>Ajuste sencillo mes actual</t>
  </si>
  <si>
    <t>TOTAL IMPORTES</t>
  </si>
  <si>
    <t>MEDIDOR 3 - M3 (Sr. Abel Ludeña)</t>
  </si>
  <si>
    <t>MEDIDOR P- MP (Sra. Ursula Barrientos)</t>
  </si>
  <si>
    <t>TOTAL A PAGAR - REDONDEO</t>
  </si>
  <si>
    <t>Consumo</t>
  </si>
  <si>
    <t>Sra. Ursula Barrientos</t>
  </si>
  <si>
    <t>Srta. Maria Jesus</t>
  </si>
  <si>
    <t>TOTAL A PAGAR</t>
  </si>
  <si>
    <t>Consumo Energía ENERO 2016</t>
  </si>
  <si>
    <t>(18/01/16)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</si>
</sst>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S/.&quot;\ #,##0.00;[Red]&quot;S/.&quot;\ \-#,##0.00"/>
    <numFmt numFmtId="164" formatCode="0.0000"/>
    <numFmt numFmtId="165" formatCode="&quot;S/.&quot;\ #,##0.0;[Red]&quot;S/.&quot;\ \-#,##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rgb="FF00206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6"/>
      <color rgb="FF002060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sz val="7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64" fontId="5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8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8" fontId="7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8" fontId="9" fillId="3" borderId="0" xfId="0" applyNumberFormat="1" applyFont="1" applyFill="1" applyAlignment="1">
      <alignment vertical="center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165" fontId="7" fillId="0" borderId="0" xfId="0" applyNumberFormat="1" applyFont="1"/>
    <xf numFmtId="8" fontId="7" fillId="0" borderId="0" xfId="0" applyNumberFormat="1" applyFont="1"/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11" fillId="0" borderId="0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2" fontId="5" fillId="0" borderId="13" xfId="0" applyNumberFormat="1" applyFont="1" applyBorder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2" fontId="5" fillId="4" borderId="13" xfId="0" applyNumberFormat="1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2" fontId="5" fillId="0" borderId="14" xfId="0" applyNumberFormat="1" applyFont="1" applyBorder="1" applyAlignment="1">
      <alignment vertical="center"/>
    </xf>
    <xf numFmtId="2" fontId="7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horizontal="right" vertical="center"/>
    </xf>
    <xf numFmtId="2" fontId="5" fillId="0" borderId="15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" fontId="5" fillId="4" borderId="0" xfId="0" applyNumberFormat="1" applyFont="1" applyFill="1" applyBorder="1" applyAlignment="1">
      <alignment vertical="center"/>
    </xf>
    <xf numFmtId="8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8" fontId="7" fillId="0" borderId="0" xfId="0" applyNumberFormat="1" applyFont="1" applyFill="1" applyBorder="1" applyAlignment="1">
      <alignment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5" fillId="0" borderId="0" xfId="0" applyFont="1" applyFill="1" applyBorder="1"/>
    <xf numFmtId="8" fontId="12" fillId="0" borderId="0" xfId="0" applyNumberFormat="1" applyFont="1" applyAlignment="1">
      <alignment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13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8" fontId="1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5"/>
  <sheetViews>
    <sheetView tabSelected="1" topLeftCell="A7" zoomScale="130" zoomScaleNormal="130" workbookViewId="0">
      <selection activeCell="H18" sqref="H18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5" customWidth="1"/>
    <col min="8" max="8" width="6.7109375" customWidth="1"/>
    <col min="9" max="9" width="0.7109375" customWidth="1"/>
    <col min="10" max="10" width="8.28515625" bestFit="1" customWidth="1"/>
    <col min="11" max="13" width="8.28515625" customWidth="1"/>
  </cols>
  <sheetData>
    <row r="2" spans="2:13" ht="10.35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13" ht="10.35" customHeight="1" x14ac:dyDescent="0.25">
      <c r="B3" s="1" t="s">
        <v>35</v>
      </c>
      <c r="C3" s="2"/>
      <c r="D3" s="2"/>
      <c r="E3" s="2"/>
      <c r="F3" s="2"/>
      <c r="G3" s="2"/>
      <c r="H3" s="2"/>
      <c r="I3" s="2"/>
      <c r="M3" s="4" t="s">
        <v>1</v>
      </c>
    </row>
    <row r="4" spans="2:13" ht="10.35" customHeight="1" x14ac:dyDescent="0.25">
      <c r="B4" s="3"/>
      <c r="C4" s="3"/>
      <c r="D4" s="3"/>
      <c r="E4" s="3"/>
      <c r="F4" s="3"/>
      <c r="G4" s="5"/>
      <c r="H4" s="3"/>
      <c r="I4" s="3"/>
      <c r="J4" s="3"/>
      <c r="K4" s="3"/>
    </row>
    <row r="5" spans="2:13" ht="10.35" customHeight="1" x14ac:dyDescent="0.25">
      <c r="B5" s="6" t="s">
        <v>2</v>
      </c>
      <c r="C5" s="7"/>
      <c r="D5" s="8"/>
      <c r="E5" s="9"/>
      <c r="F5" s="10" t="s">
        <v>3</v>
      </c>
      <c r="G5" s="10" t="s">
        <v>4</v>
      </c>
      <c r="H5" s="10" t="s">
        <v>5</v>
      </c>
      <c r="I5" s="11"/>
      <c r="J5" s="12" t="s">
        <v>6</v>
      </c>
      <c r="K5" s="10" t="s">
        <v>7</v>
      </c>
      <c r="L5" s="10" t="s">
        <v>8</v>
      </c>
      <c r="M5" s="10" t="s">
        <v>9</v>
      </c>
    </row>
    <row r="6" spans="2:13" ht="10.35" customHeight="1" x14ac:dyDescent="0.25">
      <c r="B6" s="13" t="s">
        <v>10</v>
      </c>
      <c r="C6" s="14">
        <v>32227.4</v>
      </c>
      <c r="D6" s="15" t="s">
        <v>36</v>
      </c>
      <c r="E6" s="16"/>
      <c r="F6" s="9" t="s">
        <v>12</v>
      </c>
      <c r="G6" s="17"/>
      <c r="H6" s="18">
        <v>2.4900000000000002</v>
      </c>
      <c r="I6" s="18"/>
      <c r="J6" s="19">
        <f>(H6/4)</f>
        <v>0.62250000000000005</v>
      </c>
      <c r="K6" s="19">
        <f>(H6/4)</f>
        <v>0.62250000000000005</v>
      </c>
      <c r="L6" s="19">
        <f>(H6/4)</f>
        <v>0.62250000000000005</v>
      </c>
      <c r="M6" s="19">
        <f>(H6/4)</f>
        <v>0.62250000000000005</v>
      </c>
    </row>
    <row r="7" spans="2:13" ht="10.35" customHeight="1" x14ac:dyDescent="0.25">
      <c r="B7" s="20" t="s">
        <v>13</v>
      </c>
      <c r="C7" s="14">
        <v>31689.1</v>
      </c>
      <c r="D7" s="15" t="s">
        <v>11</v>
      </c>
      <c r="E7" s="16"/>
      <c r="F7" s="9" t="s">
        <v>14</v>
      </c>
      <c r="G7" s="17"/>
      <c r="H7" s="18">
        <v>1.37</v>
      </c>
      <c r="I7" s="18"/>
      <c r="J7" s="19">
        <f>(H7/4)</f>
        <v>0.34250000000000003</v>
      </c>
      <c r="K7" s="19">
        <f>(H7/4)</f>
        <v>0.34250000000000003</v>
      </c>
      <c r="L7" s="19">
        <f>(H7/4)</f>
        <v>0.34250000000000003</v>
      </c>
      <c r="M7" s="19">
        <f>(H7/4)</f>
        <v>0.34250000000000003</v>
      </c>
    </row>
    <row r="8" spans="2:13" ht="10.35" customHeight="1" x14ac:dyDescent="0.25">
      <c r="B8" s="21" t="s">
        <v>15</v>
      </c>
      <c r="C8" s="22">
        <f>(C6-C7)</f>
        <v>538.30000000000291</v>
      </c>
      <c r="D8" s="23" t="s">
        <v>16</v>
      </c>
      <c r="E8" s="16"/>
      <c r="F8" s="9" t="s">
        <v>17</v>
      </c>
      <c r="G8" s="24">
        <v>0.45950000000000002</v>
      </c>
      <c r="H8" s="25">
        <f>(C8*G8)</f>
        <v>247.34885000000133</v>
      </c>
      <c r="I8" s="25"/>
      <c r="J8" s="26">
        <f>(C14*G8)</f>
        <v>25.548200000000012</v>
      </c>
      <c r="K8" s="26">
        <f>(C19*G8)</f>
        <v>5.2842500000000001</v>
      </c>
      <c r="L8" s="26">
        <f>(C24*G8)</f>
        <v>31.016250000000003</v>
      </c>
      <c r="M8" s="26">
        <f>(C27*G8)</f>
        <v>185.50015000000133</v>
      </c>
    </row>
    <row r="9" spans="2:13" ht="10.35" customHeight="1" x14ac:dyDescent="0.25">
      <c r="B9" s="9"/>
      <c r="C9" s="9"/>
      <c r="D9" s="9"/>
      <c r="E9" s="9"/>
      <c r="F9" s="9" t="s">
        <v>18</v>
      </c>
      <c r="G9" s="17"/>
      <c r="H9" s="18">
        <v>15.75</v>
      </c>
      <c r="I9" s="18"/>
      <c r="J9" s="19">
        <f>(H9/4)</f>
        <v>3.9375</v>
      </c>
      <c r="K9" s="19">
        <f>(H9/4)</f>
        <v>3.9375</v>
      </c>
      <c r="L9" s="19">
        <f>(H9/4)</f>
        <v>3.9375</v>
      </c>
      <c r="M9" s="19">
        <f>(H9/4)</f>
        <v>3.9375</v>
      </c>
    </row>
    <row r="10" spans="2:13" ht="10.35" customHeight="1" x14ac:dyDescent="0.25">
      <c r="B10" s="9"/>
      <c r="C10" s="9"/>
      <c r="D10" s="9"/>
      <c r="E10" s="9"/>
      <c r="F10" s="9" t="s">
        <v>19</v>
      </c>
      <c r="G10" s="17"/>
      <c r="H10" s="18">
        <v>0</v>
      </c>
      <c r="I10" s="18"/>
      <c r="J10" s="19">
        <f>H10/4</f>
        <v>0</v>
      </c>
      <c r="K10" s="19">
        <f>H10/4</f>
        <v>0</v>
      </c>
      <c r="L10" s="19">
        <f>H10/4</f>
        <v>0</v>
      </c>
      <c r="M10" s="19">
        <f>H10/4</f>
        <v>0</v>
      </c>
    </row>
    <row r="11" spans="2:13" ht="10.35" customHeight="1" x14ac:dyDescent="0.25">
      <c r="B11" s="27" t="s">
        <v>20</v>
      </c>
      <c r="C11" s="28"/>
      <c r="D11" s="29"/>
      <c r="E11" s="9"/>
      <c r="F11" s="9" t="s">
        <v>21</v>
      </c>
      <c r="G11" s="17"/>
      <c r="H11" s="18">
        <f>((SUM(H6:H9)+H10)*0.18)</f>
        <v>48.052593000000243</v>
      </c>
      <c r="I11" s="18">
        <f t="shared" ref="I11:M11" si="0">((SUM(I6:I9)+I10)*0.18)</f>
        <v>0</v>
      </c>
      <c r="J11" s="18">
        <f>((SUM(J6:J9)+J10)*0.18)</f>
        <v>5.4811260000000015</v>
      </c>
      <c r="K11" s="18">
        <f>((SUM(K6:K9)+K10)*0.18)</f>
        <v>1.833615</v>
      </c>
      <c r="L11" s="18">
        <f t="shared" si="0"/>
        <v>6.4653749999999999</v>
      </c>
      <c r="M11" s="18">
        <f t="shared" si="0"/>
        <v>34.272477000000237</v>
      </c>
    </row>
    <row r="12" spans="2:13" ht="10.35" customHeight="1" x14ac:dyDescent="0.25">
      <c r="B12" s="13" t="s">
        <v>10</v>
      </c>
      <c r="C12" s="14">
        <v>459.8</v>
      </c>
      <c r="D12" s="15" t="str">
        <f>D6</f>
        <v>(18/01/16)</v>
      </c>
      <c r="E12" s="9"/>
      <c r="F12" s="9" t="s">
        <v>22</v>
      </c>
      <c r="G12" s="17">
        <v>7.9000000000000008E-3</v>
      </c>
      <c r="H12" s="18">
        <v>4.25</v>
      </c>
      <c r="I12" s="18"/>
      <c r="J12" s="19">
        <f>(H12/4)</f>
        <v>1.0625</v>
      </c>
      <c r="K12" s="19">
        <f>(H12/4)</f>
        <v>1.0625</v>
      </c>
      <c r="L12" s="19">
        <f>(H12/4)</f>
        <v>1.0625</v>
      </c>
      <c r="M12" s="19">
        <f>(H12/4)</f>
        <v>1.0625</v>
      </c>
    </row>
    <row r="13" spans="2:13" ht="10.35" customHeight="1" x14ac:dyDescent="0.25">
      <c r="B13" s="20" t="s">
        <v>13</v>
      </c>
      <c r="C13" s="14">
        <v>404.2</v>
      </c>
      <c r="D13" s="15" t="str">
        <f>D7</f>
        <v>(16/12/15)</v>
      </c>
      <c r="E13" s="9"/>
      <c r="F13" s="9"/>
      <c r="G13" s="17"/>
      <c r="H13" s="18"/>
      <c r="I13" s="18"/>
      <c r="J13" s="19"/>
      <c r="K13" s="19"/>
      <c r="L13" s="19"/>
      <c r="M13" s="19"/>
    </row>
    <row r="14" spans="2:13" ht="10.35" customHeight="1" x14ac:dyDescent="0.25">
      <c r="B14" s="21" t="s">
        <v>15</v>
      </c>
      <c r="C14" s="22">
        <f>(C12-C13)</f>
        <v>55.600000000000023</v>
      </c>
      <c r="D14" s="23" t="s">
        <v>16</v>
      </c>
      <c r="E14" s="16"/>
      <c r="F14" s="9" t="s">
        <v>23</v>
      </c>
      <c r="G14" s="17"/>
      <c r="H14" s="18">
        <f>SUM(H6:H10)+SUM(H11:H12)</f>
        <v>319.26144300000158</v>
      </c>
      <c r="I14" s="18">
        <f t="shared" ref="I14:M14" si="1">SUM(I6:I10)+SUM(I11:I12)</f>
        <v>0</v>
      </c>
      <c r="J14" s="18">
        <f t="shared" si="1"/>
        <v>36.994326000000015</v>
      </c>
      <c r="K14" s="18">
        <f t="shared" si="1"/>
        <v>13.082865</v>
      </c>
      <c r="L14" s="18">
        <f t="shared" si="1"/>
        <v>43.446625000000004</v>
      </c>
      <c r="M14" s="18">
        <f t="shared" si="1"/>
        <v>225.73762700000157</v>
      </c>
    </row>
    <row r="15" spans="2:13" ht="10.35" customHeight="1" x14ac:dyDescent="0.25">
      <c r="B15" s="9"/>
      <c r="C15" s="9"/>
      <c r="D15" s="9"/>
      <c r="E15" s="16"/>
      <c r="F15" s="9"/>
      <c r="G15" s="17"/>
      <c r="H15" s="18"/>
      <c r="I15" s="18"/>
      <c r="J15" s="19"/>
      <c r="K15" s="19"/>
      <c r="L15" s="19"/>
      <c r="M15" s="19"/>
    </row>
    <row r="16" spans="2:13" ht="10.35" customHeight="1" x14ac:dyDescent="0.25">
      <c r="B16" s="27" t="s">
        <v>24</v>
      </c>
      <c r="C16" s="28"/>
      <c r="D16" s="29"/>
      <c r="E16" s="16"/>
      <c r="F16" s="9" t="s">
        <v>25</v>
      </c>
      <c r="G16" s="17"/>
      <c r="H16" s="18">
        <v>0.09</v>
      </c>
      <c r="I16" s="18"/>
      <c r="J16" s="18">
        <f>H16/4</f>
        <v>2.2499999999999999E-2</v>
      </c>
      <c r="K16" s="18">
        <f>H16/4</f>
        <v>2.2499999999999999E-2</v>
      </c>
      <c r="L16" s="18">
        <f>H16/4</f>
        <v>2.2499999999999999E-2</v>
      </c>
      <c r="M16" s="18">
        <f>H16/4</f>
        <v>2.2499999999999999E-2</v>
      </c>
    </row>
    <row r="17" spans="2:13" ht="10.35" customHeight="1" x14ac:dyDescent="0.25">
      <c r="B17" s="13" t="s">
        <v>10</v>
      </c>
      <c r="C17" s="14">
        <v>448.6</v>
      </c>
      <c r="D17" s="15" t="str">
        <f>D6</f>
        <v>(18/01/16)</v>
      </c>
      <c r="E17" s="9"/>
      <c r="F17" s="9" t="s">
        <v>26</v>
      </c>
      <c r="G17" s="17"/>
      <c r="H17" s="18">
        <v>0.05</v>
      </c>
      <c r="I17" s="18"/>
      <c r="J17" s="30">
        <f>(H17/4)</f>
        <v>1.2500000000000001E-2</v>
      </c>
      <c r="K17" s="30">
        <f>(H17/4)</f>
        <v>1.2500000000000001E-2</v>
      </c>
      <c r="L17" s="30">
        <f>(H17/4)</f>
        <v>1.2500000000000001E-2</v>
      </c>
      <c r="M17" s="30">
        <f>(H17/4)</f>
        <v>1.2500000000000001E-2</v>
      </c>
    </row>
    <row r="18" spans="2:13" ht="10.35" customHeight="1" x14ac:dyDescent="0.25">
      <c r="B18" s="20" t="s">
        <v>13</v>
      </c>
      <c r="C18" s="14">
        <v>437.1</v>
      </c>
      <c r="D18" s="15" t="str">
        <f>D7</f>
        <v>(16/12/15)</v>
      </c>
      <c r="E18" s="9"/>
      <c r="F18" s="9"/>
      <c r="G18" s="31"/>
      <c r="H18" s="9"/>
      <c r="I18" s="9"/>
      <c r="J18" s="9"/>
      <c r="K18" s="9"/>
      <c r="L18" s="9"/>
      <c r="M18" s="9"/>
    </row>
    <row r="19" spans="2:13" ht="10.35" customHeight="1" x14ac:dyDescent="0.25">
      <c r="B19" s="21" t="s">
        <v>15</v>
      </c>
      <c r="C19" s="22">
        <f>(C17-C18)</f>
        <v>11.5</v>
      </c>
      <c r="D19" s="23" t="s">
        <v>16</v>
      </c>
      <c r="E19" s="9"/>
      <c r="F19" s="32" t="s">
        <v>27</v>
      </c>
      <c r="G19" s="33"/>
      <c r="H19" s="34">
        <f>(H14+H16-H17)</f>
        <v>319.30144300000154</v>
      </c>
      <c r="I19" s="34">
        <f t="shared" ref="I19:M19" si="2">(I14+I16-I17)</f>
        <v>0</v>
      </c>
      <c r="J19" s="34">
        <f t="shared" si="2"/>
        <v>37.004326000000013</v>
      </c>
      <c r="K19" s="34">
        <f t="shared" si="2"/>
        <v>13.092865000000002</v>
      </c>
      <c r="L19" s="34">
        <f t="shared" si="2"/>
        <v>43.456625000000003</v>
      </c>
      <c r="M19" s="34">
        <f t="shared" si="2"/>
        <v>225.74762700000159</v>
      </c>
    </row>
    <row r="20" spans="2:13" ht="10.35" customHeight="1" x14ac:dyDescent="0.25">
      <c r="B20" s="9"/>
      <c r="C20" s="9"/>
      <c r="D20" s="9"/>
      <c r="E20" s="16"/>
    </row>
    <row r="21" spans="2:13" ht="10.35" customHeight="1" x14ac:dyDescent="0.25">
      <c r="B21" s="27" t="s">
        <v>28</v>
      </c>
      <c r="C21" s="28"/>
      <c r="D21" s="29"/>
      <c r="E21" s="16"/>
    </row>
    <row r="22" spans="2:13" ht="10.35" customHeight="1" x14ac:dyDescent="0.25">
      <c r="B22" s="13" t="s">
        <v>10</v>
      </c>
      <c r="C22" s="14">
        <v>462</v>
      </c>
      <c r="D22" s="15" t="str">
        <f>D6</f>
        <v>(18/01/16)</v>
      </c>
      <c r="E22" s="16"/>
    </row>
    <row r="23" spans="2:13" ht="10.35" customHeight="1" x14ac:dyDescent="0.25">
      <c r="B23" s="20" t="s">
        <v>13</v>
      </c>
      <c r="C23" s="14">
        <v>394.5</v>
      </c>
      <c r="D23" s="15" t="str">
        <f>D7</f>
        <v>(16/12/15)</v>
      </c>
      <c r="E23" s="16"/>
    </row>
    <row r="24" spans="2:13" ht="10.35" customHeight="1" x14ac:dyDescent="0.25">
      <c r="B24" s="21" t="s">
        <v>15</v>
      </c>
      <c r="C24" s="22">
        <f>C22-C23</f>
        <v>67.5</v>
      </c>
      <c r="D24" s="23" t="s">
        <v>16</v>
      </c>
      <c r="E24" s="16"/>
    </row>
    <row r="25" spans="2:13" ht="10.35" customHeight="1" x14ac:dyDescent="0.25">
      <c r="B25" s="9"/>
      <c r="C25" s="9"/>
      <c r="D25" s="9"/>
      <c r="E25" s="16"/>
    </row>
    <row r="26" spans="2:13" ht="10.35" customHeight="1" x14ac:dyDescent="0.25">
      <c r="B26" s="27" t="s">
        <v>29</v>
      </c>
      <c r="C26" s="28"/>
      <c r="D26" s="29"/>
      <c r="E26" s="16"/>
      <c r="F26" s="36" t="s">
        <v>30</v>
      </c>
      <c r="G26" s="37"/>
      <c r="H26" s="38"/>
    </row>
    <row r="27" spans="2:13" ht="10.35" customHeight="1" x14ac:dyDescent="0.25">
      <c r="B27" s="39" t="s">
        <v>31</v>
      </c>
      <c r="C27" s="40">
        <f>(C8-SUM(C14,C19,C24))</f>
        <v>403.70000000000289</v>
      </c>
      <c r="D27" s="41" t="s">
        <v>16</v>
      </c>
      <c r="E27" s="16"/>
      <c r="F27" s="32" t="s">
        <v>32</v>
      </c>
      <c r="G27" s="42"/>
      <c r="H27" s="43">
        <f>M19</f>
        <v>225.74762700000159</v>
      </c>
      <c r="I27" s="34"/>
      <c r="J27" s="9"/>
      <c r="K27" s="9"/>
    </row>
    <row r="28" spans="2:13" ht="10.35" customHeight="1" x14ac:dyDescent="0.25">
      <c r="F28" s="32"/>
      <c r="G28" s="42"/>
      <c r="H28" s="44"/>
      <c r="I28" s="44"/>
      <c r="J28" s="45"/>
      <c r="K28" s="45"/>
      <c r="L28" s="45"/>
    </row>
    <row r="29" spans="2:13" ht="10.35" customHeight="1" x14ac:dyDescent="0.25">
      <c r="F29" s="32"/>
      <c r="G29" s="42"/>
      <c r="H29" s="44"/>
      <c r="I29" s="44"/>
      <c r="J29" s="45"/>
      <c r="K29" s="45"/>
      <c r="L29" s="45"/>
    </row>
    <row r="30" spans="2:13" ht="10.35" customHeight="1" x14ac:dyDescent="0.25">
      <c r="B30" s="46"/>
      <c r="C30" s="46"/>
      <c r="D30" s="46"/>
      <c r="E30" s="46"/>
      <c r="F30" s="46"/>
      <c r="G30" s="47"/>
      <c r="H30" s="46"/>
      <c r="I30" s="46"/>
      <c r="J30" s="46"/>
      <c r="K30" s="46"/>
      <c r="L30" s="46"/>
    </row>
    <row r="31" spans="2:13" ht="10.35" customHeight="1" x14ac:dyDescent="0.25">
      <c r="B31" s="1" t="str">
        <f>B2</f>
        <v>Suministro 1395500</v>
      </c>
      <c r="C31" s="2"/>
      <c r="D31" s="2"/>
      <c r="E31" s="2"/>
      <c r="F31" s="2"/>
      <c r="G31" s="48"/>
      <c r="H31" s="2"/>
      <c r="I31" s="2"/>
      <c r="J31" s="49"/>
      <c r="K31" s="46"/>
      <c r="L31" s="50"/>
    </row>
    <row r="32" spans="2:13" ht="10.35" customHeight="1" x14ac:dyDescent="0.25">
      <c r="B32" s="1" t="str">
        <f>B3</f>
        <v>Consumo Energía ENERO 2016</v>
      </c>
      <c r="C32" s="2"/>
      <c r="D32" s="2"/>
      <c r="E32" s="2"/>
      <c r="F32" s="2"/>
      <c r="G32" s="48"/>
      <c r="H32" s="2"/>
      <c r="I32" s="2"/>
      <c r="J32" s="51" t="str">
        <f>M3</f>
        <v>FECHA DE VENCIMIENTO: 07-ENE-2016</v>
      </c>
      <c r="K32" s="52"/>
      <c r="L32" s="46"/>
    </row>
    <row r="33" spans="2:13" ht="10.35" customHeight="1" x14ac:dyDescent="0.25">
      <c r="B33" s="3"/>
      <c r="C33" s="3"/>
      <c r="D33" s="3"/>
      <c r="E33" s="3"/>
      <c r="F33" s="3"/>
      <c r="G33" s="5"/>
      <c r="H33" s="3"/>
      <c r="I33" s="3"/>
      <c r="J33" s="3"/>
      <c r="K33" s="53"/>
      <c r="L33" s="53"/>
    </row>
    <row r="34" spans="2:13" ht="10.35" customHeight="1" x14ac:dyDescent="0.25">
      <c r="B34" s="6" t="s">
        <v>2</v>
      </c>
      <c r="C34" s="7"/>
      <c r="D34" s="8"/>
      <c r="E34" s="9"/>
      <c r="F34" s="10" t="s">
        <v>3</v>
      </c>
      <c r="G34" s="10" t="s">
        <v>4</v>
      </c>
      <c r="H34" s="10" t="s">
        <v>5</v>
      </c>
      <c r="I34" s="54"/>
      <c r="J34" s="10" t="s">
        <v>7</v>
      </c>
      <c r="K34" s="53"/>
      <c r="L34" s="53"/>
      <c r="M34" s="53"/>
    </row>
    <row r="35" spans="2:13" ht="10.35" customHeight="1" x14ac:dyDescent="0.25">
      <c r="B35" s="55" t="s">
        <v>10</v>
      </c>
      <c r="C35" s="56">
        <f>C6</f>
        <v>32227.4</v>
      </c>
      <c r="D35" s="15" t="str">
        <f>D6</f>
        <v>(18/01/16)</v>
      </c>
      <c r="E35" s="16"/>
      <c r="F35" s="9" t="s">
        <v>12</v>
      </c>
      <c r="G35" s="17"/>
      <c r="H35" s="18">
        <f t="shared" ref="H35:I41" si="3">H6</f>
        <v>2.4900000000000002</v>
      </c>
      <c r="I35" s="18">
        <f t="shared" si="3"/>
        <v>0</v>
      </c>
      <c r="J35" s="18">
        <f>K6</f>
        <v>0.62250000000000005</v>
      </c>
      <c r="K35" s="57"/>
      <c r="L35" s="57"/>
      <c r="M35" s="57"/>
    </row>
    <row r="36" spans="2:13" ht="10.35" customHeight="1" x14ac:dyDescent="0.25">
      <c r="B36" s="58" t="s">
        <v>13</v>
      </c>
      <c r="C36" s="59">
        <f>C7</f>
        <v>31689.1</v>
      </c>
      <c r="D36" s="60" t="str">
        <f>D7</f>
        <v>(16/12/15)</v>
      </c>
      <c r="E36" s="16"/>
      <c r="F36" s="9" t="s">
        <v>14</v>
      </c>
      <c r="G36" s="17"/>
      <c r="H36" s="18">
        <f t="shared" si="3"/>
        <v>1.37</v>
      </c>
      <c r="I36" s="18"/>
      <c r="J36" s="18">
        <f>K7</f>
        <v>0.34250000000000003</v>
      </c>
      <c r="K36" s="57"/>
      <c r="L36" s="57"/>
      <c r="M36" s="57"/>
    </row>
    <row r="37" spans="2:13" ht="10.35" customHeight="1" x14ac:dyDescent="0.25">
      <c r="B37" s="61" t="s">
        <v>15</v>
      </c>
      <c r="C37" s="62">
        <f>C8</f>
        <v>538.30000000000291</v>
      </c>
      <c r="D37" s="23" t="s">
        <v>16</v>
      </c>
      <c r="E37" s="16"/>
      <c r="F37" s="9" t="s">
        <v>17</v>
      </c>
      <c r="G37" s="17">
        <f>G8</f>
        <v>0.45950000000000002</v>
      </c>
      <c r="H37" s="25">
        <f t="shared" si="3"/>
        <v>247.34885000000133</v>
      </c>
      <c r="I37" s="25"/>
      <c r="J37" s="25">
        <f t="shared" ref="J37:J48" si="4">K8</f>
        <v>5.2842500000000001</v>
      </c>
      <c r="K37" s="63"/>
      <c r="L37" s="63"/>
      <c r="M37" s="63"/>
    </row>
    <row r="38" spans="2:13" ht="10.35" customHeight="1" x14ac:dyDescent="0.25">
      <c r="B38" s="9"/>
      <c r="C38" s="9"/>
      <c r="D38" s="9"/>
      <c r="E38" s="9"/>
      <c r="F38" s="9" t="s">
        <v>18</v>
      </c>
      <c r="G38" s="17"/>
      <c r="H38" s="18">
        <f t="shared" si="3"/>
        <v>15.75</v>
      </c>
      <c r="I38" s="18"/>
      <c r="J38" s="18">
        <f t="shared" si="4"/>
        <v>3.9375</v>
      </c>
      <c r="K38" s="57"/>
      <c r="L38" s="57"/>
      <c r="M38" s="57"/>
    </row>
    <row r="39" spans="2:13" ht="10.35" customHeight="1" x14ac:dyDescent="0.25">
      <c r="B39" s="9"/>
      <c r="C39" s="9"/>
      <c r="D39" s="9"/>
      <c r="E39" s="9"/>
      <c r="F39" s="9" t="str">
        <f>F10</f>
        <v>Interés Compensatorio</v>
      </c>
      <c r="G39" s="17"/>
      <c r="H39" s="18">
        <f t="shared" si="3"/>
        <v>0</v>
      </c>
      <c r="I39" s="18"/>
      <c r="J39" s="18">
        <f t="shared" si="4"/>
        <v>0</v>
      </c>
      <c r="K39" s="57"/>
      <c r="L39" s="57"/>
      <c r="M39" s="57"/>
    </row>
    <row r="40" spans="2:13" ht="10.35" customHeight="1" x14ac:dyDescent="0.25">
      <c r="B40" s="27" t="str">
        <f>B11</f>
        <v>MEDIDOR 1 - M1 (Sr. Roberto Valdiviezo)</v>
      </c>
      <c r="C40" s="28"/>
      <c r="D40" s="29"/>
      <c r="E40" s="9"/>
      <c r="F40" s="9" t="s">
        <v>21</v>
      </c>
      <c r="G40" s="17"/>
      <c r="H40" s="18">
        <f t="shared" si="3"/>
        <v>48.052593000000243</v>
      </c>
      <c r="I40" s="18">
        <f t="shared" ref="I40" si="5">((SUM(I35:I38)-I39)*0.18)</f>
        <v>0</v>
      </c>
      <c r="J40" s="18">
        <f t="shared" si="4"/>
        <v>1.833615</v>
      </c>
      <c r="K40" s="64"/>
      <c r="L40" s="64"/>
      <c r="M40" s="64"/>
    </row>
    <row r="41" spans="2:13" ht="10.35" customHeight="1" x14ac:dyDescent="0.25">
      <c r="B41" s="13" t="s">
        <v>10</v>
      </c>
      <c r="C41" s="65">
        <f>C12</f>
        <v>459.8</v>
      </c>
      <c r="D41" s="66" t="str">
        <f>D35</f>
        <v>(18/01/16)</v>
      </c>
      <c r="E41" s="9"/>
      <c r="F41" s="9" t="s">
        <v>22</v>
      </c>
      <c r="G41" s="17">
        <f>G12</f>
        <v>7.9000000000000008E-3</v>
      </c>
      <c r="H41" s="18">
        <f t="shared" si="3"/>
        <v>4.25</v>
      </c>
      <c r="I41" s="18"/>
      <c r="J41" s="18">
        <f t="shared" si="4"/>
        <v>1.0625</v>
      </c>
      <c r="K41" s="57"/>
      <c r="L41" s="57"/>
      <c r="M41" s="57"/>
    </row>
    <row r="42" spans="2:13" ht="10.35" customHeight="1" x14ac:dyDescent="0.25">
      <c r="B42" s="20" t="s">
        <v>13</v>
      </c>
      <c r="C42" s="67">
        <f>C13</f>
        <v>404.2</v>
      </c>
      <c r="D42" s="60" t="str">
        <f>D36</f>
        <v>(16/12/15)</v>
      </c>
      <c r="E42" s="9"/>
      <c r="F42" s="9"/>
      <c r="G42" s="17"/>
      <c r="H42" s="18"/>
      <c r="I42" s="18"/>
      <c r="J42" s="18"/>
      <c r="K42" s="57"/>
      <c r="L42" s="57"/>
      <c r="M42" s="57"/>
    </row>
    <row r="43" spans="2:13" ht="10.35" customHeight="1" x14ac:dyDescent="0.25">
      <c r="B43" s="21" t="s">
        <v>15</v>
      </c>
      <c r="C43" s="22">
        <f>C14</f>
        <v>55.600000000000023</v>
      </c>
      <c r="D43" s="23" t="s">
        <v>16</v>
      </c>
      <c r="E43" s="16"/>
      <c r="F43" s="9" t="s">
        <v>23</v>
      </c>
      <c r="G43" s="17"/>
      <c r="H43" s="18">
        <f>H14</f>
        <v>319.26144300000158</v>
      </c>
      <c r="I43" s="18">
        <f t="shared" ref="I43" si="6">SUM(I35:I39)+SUM(I40:I41)</f>
        <v>0</v>
      </c>
      <c r="J43" s="18">
        <f t="shared" si="4"/>
        <v>13.082865</v>
      </c>
      <c r="K43" s="64"/>
      <c r="L43" s="64"/>
      <c r="M43" s="64"/>
    </row>
    <row r="44" spans="2:13" ht="10.35" customHeight="1" x14ac:dyDescent="0.25">
      <c r="B44" s="9"/>
      <c r="C44" s="9"/>
      <c r="D44" s="9"/>
      <c r="E44" s="16"/>
      <c r="F44" s="9"/>
      <c r="G44" s="17"/>
      <c r="H44" s="18"/>
      <c r="I44" s="18"/>
      <c r="J44" s="18"/>
      <c r="K44" s="57"/>
      <c r="L44" s="57"/>
      <c r="M44" s="57"/>
    </row>
    <row r="45" spans="2:13" ht="10.35" customHeight="1" x14ac:dyDescent="0.25">
      <c r="B45" s="27" t="str">
        <f>B16</f>
        <v>MEDIDOR 2 - M2 (Srta. Maria Jesus)</v>
      </c>
      <c r="C45" s="28"/>
      <c r="D45" s="29"/>
      <c r="E45" s="16"/>
      <c r="F45" s="9" t="s">
        <v>25</v>
      </c>
      <c r="G45" s="17"/>
      <c r="H45" s="18">
        <f>H16</f>
        <v>0.09</v>
      </c>
      <c r="I45" s="18"/>
      <c r="J45" s="18">
        <f t="shared" si="4"/>
        <v>2.2499999999999999E-2</v>
      </c>
      <c r="K45" s="64"/>
      <c r="L45" s="64"/>
      <c r="M45" s="64"/>
    </row>
    <row r="46" spans="2:13" ht="10.35" customHeight="1" x14ac:dyDescent="0.25">
      <c r="B46" s="13" t="s">
        <v>10</v>
      </c>
      <c r="C46" s="65">
        <f>C17</f>
        <v>448.6</v>
      </c>
      <c r="D46" s="66" t="str">
        <f>D41</f>
        <v>(18/01/16)</v>
      </c>
      <c r="E46" s="9"/>
      <c r="F46" s="9" t="s">
        <v>26</v>
      </c>
      <c r="G46" s="17"/>
      <c r="H46" s="18">
        <f>H17</f>
        <v>0.05</v>
      </c>
      <c r="I46" s="18"/>
      <c r="J46" s="18">
        <f t="shared" si="4"/>
        <v>1.2500000000000001E-2</v>
      </c>
      <c r="K46" s="68"/>
      <c r="L46" s="68"/>
      <c r="M46" s="68"/>
    </row>
    <row r="47" spans="2:13" ht="10.35" customHeight="1" x14ac:dyDescent="0.25">
      <c r="B47" s="20" t="s">
        <v>13</v>
      </c>
      <c r="C47" s="67">
        <f>C18</f>
        <v>437.1</v>
      </c>
      <c r="D47" s="60" t="str">
        <f>D42</f>
        <v>(16/12/15)</v>
      </c>
      <c r="E47" s="9"/>
      <c r="F47" s="9"/>
      <c r="G47" s="31"/>
      <c r="H47" s="9"/>
      <c r="I47" s="9"/>
      <c r="J47" s="18"/>
      <c r="K47" s="69"/>
      <c r="L47" s="69"/>
      <c r="M47" s="69"/>
    </row>
    <row r="48" spans="2:13" ht="10.35" customHeight="1" x14ac:dyDescent="0.25">
      <c r="B48" s="21" t="s">
        <v>15</v>
      </c>
      <c r="C48" s="22">
        <f>C19</f>
        <v>11.5</v>
      </c>
      <c r="D48" s="23" t="s">
        <v>16</v>
      </c>
      <c r="E48" s="9"/>
      <c r="F48" s="32" t="s">
        <v>27</v>
      </c>
      <c r="G48" s="33"/>
      <c r="H48" s="34">
        <f>(H43+H45-H46)</f>
        <v>319.30144300000154</v>
      </c>
      <c r="I48" s="34">
        <f t="shared" ref="I48" si="7">(I43+I45-I46)</f>
        <v>0</v>
      </c>
      <c r="J48" s="25">
        <f t="shared" si="4"/>
        <v>13.092865000000002</v>
      </c>
      <c r="K48" s="70"/>
      <c r="L48" s="70"/>
      <c r="M48" s="70"/>
    </row>
    <row r="49" spans="2:12" x14ac:dyDescent="0.25">
      <c r="B49" s="9"/>
      <c r="C49" s="9"/>
      <c r="D49" s="9"/>
      <c r="E49" s="16"/>
      <c r="K49" s="69"/>
      <c r="L49" s="46"/>
    </row>
    <row r="50" spans="2:12" x14ac:dyDescent="0.25">
      <c r="B50" s="27" t="s">
        <v>28</v>
      </c>
      <c r="C50" s="71"/>
      <c r="D50" s="72"/>
      <c r="E50" s="16"/>
      <c r="K50" s="69"/>
      <c r="L50" s="46"/>
    </row>
    <row r="51" spans="2:12" x14ac:dyDescent="0.25">
      <c r="B51" s="13" t="s">
        <v>10</v>
      </c>
      <c r="C51" s="65">
        <f>C22</f>
        <v>462</v>
      </c>
      <c r="D51" s="66" t="str">
        <f>D35</f>
        <v>(18/01/16)</v>
      </c>
      <c r="E51" s="16"/>
      <c r="K51" s="69"/>
      <c r="L51" s="46"/>
    </row>
    <row r="52" spans="2:12" x14ac:dyDescent="0.25">
      <c r="B52" s="20" t="s">
        <v>13</v>
      </c>
      <c r="C52" s="67">
        <f>C23</f>
        <v>394.5</v>
      </c>
      <c r="D52" s="60" t="str">
        <f>D36</f>
        <v>(16/12/15)</v>
      </c>
      <c r="E52" s="16"/>
      <c r="K52" s="69"/>
      <c r="L52" s="46"/>
    </row>
    <row r="53" spans="2:12" x14ac:dyDescent="0.25">
      <c r="B53" s="21" t="s">
        <v>15</v>
      </c>
      <c r="C53" s="22">
        <f>C24</f>
        <v>67.5</v>
      </c>
      <c r="D53" s="23" t="s">
        <v>16</v>
      </c>
      <c r="E53" s="16"/>
      <c r="K53" s="69"/>
      <c r="L53" s="46"/>
    </row>
    <row r="54" spans="2:12" x14ac:dyDescent="0.25">
      <c r="B54" s="9"/>
      <c r="C54" s="9"/>
      <c r="D54" s="9"/>
      <c r="E54" s="16"/>
      <c r="K54" s="69"/>
      <c r="L54" s="46"/>
    </row>
    <row r="55" spans="2:12" x14ac:dyDescent="0.25">
      <c r="B55" s="27" t="str">
        <f>B26</f>
        <v>MEDIDOR P- MP (Sra. Ursula Barrientos)</v>
      </c>
      <c r="C55" s="28"/>
      <c r="D55" s="29"/>
      <c r="E55" s="16"/>
      <c r="F55" s="36" t="s">
        <v>30</v>
      </c>
      <c r="G55" s="37"/>
      <c r="H55" s="38"/>
      <c r="K55" s="73"/>
      <c r="L55" s="73"/>
    </row>
    <row r="56" spans="2:12" x14ac:dyDescent="0.25">
      <c r="B56" s="39" t="s">
        <v>31</v>
      </c>
      <c r="C56" s="40">
        <f>C27</f>
        <v>403.70000000000289</v>
      </c>
      <c r="D56" s="41" t="s">
        <v>16</v>
      </c>
      <c r="E56" s="16"/>
      <c r="F56" s="32" t="s">
        <v>33</v>
      </c>
      <c r="G56" s="42"/>
      <c r="H56" s="43">
        <f>J48</f>
        <v>13.092865000000002</v>
      </c>
      <c r="I56" s="74"/>
      <c r="J56" s="9"/>
      <c r="K56" s="73"/>
      <c r="L56" s="73"/>
    </row>
    <row r="57" spans="2:12" x14ac:dyDescent="0.25">
      <c r="I57" s="44"/>
      <c r="J57" s="45"/>
      <c r="K57" s="73"/>
      <c r="L57" s="73"/>
    </row>
    <row r="58" spans="2:12" x14ac:dyDescent="0.25">
      <c r="F58" s="32"/>
      <c r="G58" s="42"/>
      <c r="H58" s="44"/>
      <c r="I58" s="44"/>
      <c r="J58" s="45"/>
      <c r="K58" s="46"/>
      <c r="L58" s="46"/>
    </row>
    <row r="59" spans="2:12" x14ac:dyDescent="0.25">
      <c r="B59" s="75"/>
      <c r="C59" s="52"/>
      <c r="D59" s="52"/>
      <c r="E59" s="52"/>
      <c r="F59" s="52"/>
      <c r="G59" s="76"/>
      <c r="H59" s="52"/>
      <c r="I59" s="52"/>
      <c r="J59" s="46"/>
      <c r="K59" s="46"/>
      <c r="L59" s="50"/>
    </row>
    <row r="60" spans="2:12" x14ac:dyDescent="0.25">
      <c r="F60" s="32"/>
      <c r="G60" s="42"/>
      <c r="H60" s="44"/>
      <c r="I60" s="44"/>
      <c r="J60" s="45"/>
      <c r="K60" s="46"/>
    </row>
    <row r="61" spans="2:12" x14ac:dyDescent="0.25">
      <c r="I61" s="44"/>
      <c r="J61" s="45"/>
      <c r="K61" s="46"/>
    </row>
    <row r="62" spans="2:12" x14ac:dyDescent="0.25">
      <c r="B62" s="46"/>
      <c r="C62" s="46"/>
      <c r="D62" s="46"/>
      <c r="E62" s="46"/>
      <c r="F62" s="46"/>
      <c r="G62" s="47"/>
      <c r="H62" s="46"/>
      <c r="I62" s="46"/>
      <c r="J62" s="46"/>
      <c r="K62" s="46"/>
    </row>
    <row r="63" spans="2:12" x14ac:dyDescent="0.25">
      <c r="B63" s="1" t="str">
        <f>B2</f>
        <v>Suministro 1395500</v>
      </c>
      <c r="C63" s="2"/>
      <c r="D63" s="2"/>
      <c r="E63" s="2"/>
      <c r="F63" s="2"/>
      <c r="G63" s="48"/>
      <c r="H63" s="2"/>
      <c r="I63" s="2"/>
      <c r="J63" s="2"/>
      <c r="K63" s="46"/>
    </row>
    <row r="64" spans="2:12" x14ac:dyDescent="0.25">
      <c r="B64" s="1" t="str">
        <f>B32</f>
        <v>Consumo Energía ENERO 2016</v>
      </c>
      <c r="C64" s="2"/>
      <c r="D64" s="2"/>
      <c r="E64" s="2"/>
      <c r="F64" s="2"/>
      <c r="G64" s="48"/>
      <c r="H64" s="2"/>
      <c r="I64" s="2"/>
      <c r="J64" s="51" t="str">
        <f>M3</f>
        <v>FECHA DE VENCIMIENTO: 07-ENE-2016</v>
      </c>
      <c r="K64" s="46"/>
    </row>
    <row r="65" spans="2:11" x14ac:dyDescent="0.25">
      <c r="B65" s="3"/>
      <c r="C65" s="3"/>
      <c r="D65" s="3"/>
      <c r="E65" s="3"/>
      <c r="F65" s="3"/>
      <c r="G65" s="5"/>
      <c r="H65" s="3"/>
      <c r="I65" s="3"/>
      <c r="J65" s="3"/>
      <c r="K65" s="46"/>
    </row>
    <row r="66" spans="2:11" x14ac:dyDescent="0.25">
      <c r="B66" s="6" t="s">
        <v>2</v>
      </c>
      <c r="C66" s="7"/>
      <c r="D66" s="8"/>
      <c r="E66" s="9"/>
      <c r="F66" s="10" t="s">
        <v>3</v>
      </c>
      <c r="G66" s="10" t="s">
        <v>4</v>
      </c>
      <c r="H66" s="10" t="s">
        <v>5</v>
      </c>
      <c r="I66" s="11"/>
      <c r="J66" s="10" t="s">
        <v>9</v>
      </c>
      <c r="K66" s="46"/>
    </row>
    <row r="67" spans="2:11" x14ac:dyDescent="0.25">
      <c r="B67" s="55" t="s">
        <v>10</v>
      </c>
      <c r="C67" s="56">
        <f>C6</f>
        <v>32227.4</v>
      </c>
      <c r="D67" s="15" t="str">
        <f>D6</f>
        <v>(18/01/16)</v>
      </c>
      <c r="E67" s="16"/>
      <c r="F67" s="9" t="s">
        <v>12</v>
      </c>
      <c r="G67" s="17"/>
      <c r="H67" s="18">
        <f>H6</f>
        <v>2.4900000000000002</v>
      </c>
      <c r="I67" s="18"/>
      <c r="J67" s="19">
        <f>M6</f>
        <v>0.62250000000000005</v>
      </c>
      <c r="K67" s="46"/>
    </row>
    <row r="68" spans="2:11" x14ac:dyDescent="0.25">
      <c r="B68" s="58" t="s">
        <v>13</v>
      </c>
      <c r="C68" s="59">
        <f>C7</f>
        <v>31689.1</v>
      </c>
      <c r="D68" s="60" t="str">
        <f>D7</f>
        <v>(16/12/15)</v>
      </c>
      <c r="E68" s="16"/>
      <c r="F68" s="9" t="s">
        <v>14</v>
      </c>
      <c r="G68" s="17"/>
      <c r="H68" s="18">
        <f>H7</f>
        <v>1.37</v>
      </c>
      <c r="I68" s="18"/>
      <c r="J68" s="19">
        <f>M7</f>
        <v>0.34250000000000003</v>
      </c>
      <c r="K68" s="46"/>
    </row>
    <row r="69" spans="2:11" x14ac:dyDescent="0.25">
      <c r="B69" s="61" t="s">
        <v>15</v>
      </c>
      <c r="C69" s="62">
        <f>C8</f>
        <v>538.30000000000291</v>
      </c>
      <c r="D69" s="23" t="s">
        <v>16</v>
      </c>
      <c r="E69" s="16"/>
      <c r="F69" s="9" t="s">
        <v>17</v>
      </c>
      <c r="G69" s="24">
        <f>G8</f>
        <v>0.45950000000000002</v>
      </c>
      <c r="H69" s="25">
        <f t="shared" ref="H69:H80" si="8">H8</f>
        <v>247.34885000000133</v>
      </c>
      <c r="I69" s="25"/>
      <c r="J69" s="26">
        <f t="shared" ref="J69:J80" si="9">M8</f>
        <v>185.50015000000133</v>
      </c>
      <c r="K69" s="46"/>
    </row>
    <row r="70" spans="2:11" x14ac:dyDescent="0.25">
      <c r="B70" s="9"/>
      <c r="C70" s="9"/>
      <c r="D70" s="9"/>
      <c r="E70" s="9"/>
      <c r="F70" s="9" t="s">
        <v>18</v>
      </c>
      <c r="G70" s="17"/>
      <c r="H70" s="18">
        <f t="shared" si="8"/>
        <v>15.75</v>
      </c>
      <c r="I70" s="18"/>
      <c r="J70" s="19">
        <f t="shared" si="9"/>
        <v>3.9375</v>
      </c>
      <c r="K70" s="46"/>
    </row>
    <row r="71" spans="2:11" x14ac:dyDescent="0.25">
      <c r="B71" s="9"/>
      <c r="C71" s="9"/>
      <c r="D71" s="9"/>
      <c r="E71" s="9"/>
      <c r="F71" s="9" t="str">
        <f>F10</f>
        <v>Interés Compensatorio</v>
      </c>
      <c r="G71" s="17"/>
      <c r="H71" s="18">
        <f t="shared" si="8"/>
        <v>0</v>
      </c>
      <c r="I71" s="18"/>
      <c r="J71" s="19">
        <f t="shared" si="9"/>
        <v>0</v>
      </c>
      <c r="K71" s="46"/>
    </row>
    <row r="72" spans="2:11" x14ac:dyDescent="0.25">
      <c r="B72" s="27" t="str">
        <f>B11</f>
        <v>MEDIDOR 1 - M1 (Sr. Roberto Valdiviezo)</v>
      </c>
      <c r="C72" s="28"/>
      <c r="D72" s="29"/>
      <c r="E72" s="9"/>
      <c r="F72" s="9" t="s">
        <v>21</v>
      </c>
      <c r="G72" s="17"/>
      <c r="H72" s="18">
        <f t="shared" si="8"/>
        <v>48.052593000000243</v>
      </c>
      <c r="I72" s="18">
        <f t="shared" ref="I72" si="10">((SUM(I67:I70)-I71)*0.18)</f>
        <v>0</v>
      </c>
      <c r="J72" s="19">
        <f t="shared" si="9"/>
        <v>34.272477000000237</v>
      </c>
      <c r="K72" s="46"/>
    </row>
    <row r="73" spans="2:11" x14ac:dyDescent="0.25">
      <c r="B73" s="13" t="s">
        <v>10</v>
      </c>
      <c r="C73" s="65">
        <f>C12</f>
        <v>459.8</v>
      </c>
      <c r="D73" s="66" t="str">
        <f>D67</f>
        <v>(18/01/16)</v>
      </c>
      <c r="E73" s="9"/>
      <c r="F73" s="9" t="s">
        <v>22</v>
      </c>
      <c r="G73" s="17">
        <f>G12</f>
        <v>7.9000000000000008E-3</v>
      </c>
      <c r="H73" s="18">
        <f t="shared" si="8"/>
        <v>4.25</v>
      </c>
      <c r="I73" s="18"/>
      <c r="J73" s="19">
        <f t="shared" si="9"/>
        <v>1.0625</v>
      </c>
      <c r="K73" s="46"/>
    </row>
    <row r="74" spans="2:11" x14ac:dyDescent="0.25">
      <c r="B74" s="20" t="s">
        <v>13</v>
      </c>
      <c r="C74" s="67">
        <f>C13</f>
        <v>404.2</v>
      </c>
      <c r="D74" s="60" t="str">
        <f>D68</f>
        <v>(16/12/15)</v>
      </c>
      <c r="E74" s="9"/>
      <c r="F74" s="9"/>
      <c r="G74" s="17"/>
      <c r="H74" s="18"/>
      <c r="I74" s="18"/>
      <c r="J74" s="19"/>
    </row>
    <row r="75" spans="2:11" x14ac:dyDescent="0.25">
      <c r="B75" s="21" t="s">
        <v>15</v>
      </c>
      <c r="C75" s="22">
        <f>C14</f>
        <v>55.600000000000023</v>
      </c>
      <c r="D75" s="23" t="s">
        <v>16</v>
      </c>
      <c r="E75" s="16"/>
      <c r="F75" s="9" t="s">
        <v>23</v>
      </c>
      <c r="G75" s="17"/>
      <c r="H75" s="18">
        <f t="shared" si="8"/>
        <v>319.26144300000158</v>
      </c>
      <c r="I75" s="18">
        <f t="shared" ref="I75" si="11">SUM(I67:I71)+SUM(I72:I73)</f>
        <v>0</v>
      </c>
      <c r="J75" s="19">
        <f t="shared" si="9"/>
        <v>225.73762700000157</v>
      </c>
    </row>
    <row r="76" spans="2:11" x14ac:dyDescent="0.25">
      <c r="B76" s="9"/>
      <c r="C76" s="9"/>
      <c r="D76" s="9"/>
      <c r="E76" s="16"/>
      <c r="F76" s="9"/>
      <c r="G76" s="17"/>
      <c r="H76" s="18"/>
      <c r="I76" s="18"/>
      <c r="J76" s="19"/>
    </row>
    <row r="77" spans="2:11" x14ac:dyDescent="0.25">
      <c r="B77" s="27" t="str">
        <f>B16</f>
        <v>MEDIDOR 2 - M2 (Srta. Maria Jesus)</v>
      </c>
      <c r="C77" s="28"/>
      <c r="D77" s="29"/>
      <c r="E77" s="16"/>
      <c r="F77" s="9" t="s">
        <v>25</v>
      </c>
      <c r="G77" s="17"/>
      <c r="H77" s="18">
        <f t="shared" si="8"/>
        <v>0.09</v>
      </c>
      <c r="I77" s="18"/>
      <c r="J77" s="19">
        <f t="shared" si="9"/>
        <v>2.2499999999999999E-2</v>
      </c>
    </row>
    <row r="78" spans="2:11" x14ac:dyDescent="0.25">
      <c r="B78" s="13" t="s">
        <v>10</v>
      </c>
      <c r="C78" s="65">
        <f>C17</f>
        <v>448.6</v>
      </c>
      <c r="D78" s="66" t="str">
        <f>D73</f>
        <v>(18/01/16)</v>
      </c>
      <c r="E78" s="9"/>
      <c r="F78" s="9" t="s">
        <v>26</v>
      </c>
      <c r="G78" s="17"/>
      <c r="H78" s="18">
        <f t="shared" si="8"/>
        <v>0.05</v>
      </c>
      <c r="I78" s="18"/>
      <c r="J78" s="19">
        <f t="shared" si="9"/>
        <v>1.2500000000000001E-2</v>
      </c>
    </row>
    <row r="79" spans="2:11" x14ac:dyDescent="0.25">
      <c r="B79" s="20" t="s">
        <v>13</v>
      </c>
      <c r="C79" s="67">
        <f>C18</f>
        <v>437.1</v>
      </c>
      <c r="D79" s="60" t="str">
        <f>D74</f>
        <v>(16/12/15)</v>
      </c>
      <c r="E79" s="9"/>
      <c r="F79" s="9"/>
      <c r="G79" s="31"/>
      <c r="H79" s="18"/>
      <c r="I79" s="9"/>
      <c r="J79" s="19"/>
    </row>
    <row r="80" spans="2:11" x14ac:dyDescent="0.25">
      <c r="B80" s="21" t="s">
        <v>15</v>
      </c>
      <c r="C80" s="22">
        <f>C19</f>
        <v>11.5</v>
      </c>
      <c r="D80" s="23" t="s">
        <v>16</v>
      </c>
      <c r="E80" s="9"/>
      <c r="F80" s="32" t="s">
        <v>27</v>
      </c>
      <c r="G80" s="33"/>
      <c r="H80" s="25">
        <f t="shared" si="8"/>
        <v>319.30144300000154</v>
      </c>
      <c r="I80" s="34">
        <f t="shared" ref="I80" si="12">(I75+I77-I78)</f>
        <v>0</v>
      </c>
      <c r="J80" s="26">
        <f t="shared" si="9"/>
        <v>225.74762700000159</v>
      </c>
    </row>
    <row r="81" spans="2:10" x14ac:dyDescent="0.25">
      <c r="B81" s="9"/>
      <c r="C81" s="9"/>
      <c r="D81" s="9"/>
      <c r="E81" s="16"/>
    </row>
    <row r="82" spans="2:10" x14ac:dyDescent="0.25">
      <c r="B82" s="27" t="s">
        <v>28</v>
      </c>
      <c r="C82" s="71"/>
      <c r="D82" s="72"/>
      <c r="E82" s="16"/>
    </row>
    <row r="83" spans="2:10" x14ac:dyDescent="0.25">
      <c r="B83" s="13" t="s">
        <v>10</v>
      </c>
      <c r="C83" s="65">
        <f>C22</f>
        <v>462</v>
      </c>
      <c r="D83" s="66" t="str">
        <f>D67</f>
        <v>(18/01/16)</v>
      </c>
      <c r="E83" s="16"/>
    </row>
    <row r="84" spans="2:10" x14ac:dyDescent="0.25">
      <c r="B84" s="20" t="s">
        <v>13</v>
      </c>
      <c r="C84" s="67">
        <f>C23</f>
        <v>394.5</v>
      </c>
      <c r="D84" s="60" t="str">
        <f>D68</f>
        <v>(16/12/15)</v>
      </c>
      <c r="E84" s="16"/>
    </row>
    <row r="85" spans="2:10" x14ac:dyDescent="0.25">
      <c r="B85" s="21" t="s">
        <v>15</v>
      </c>
      <c r="C85" s="22">
        <f>C24</f>
        <v>67.5</v>
      </c>
      <c r="D85" s="23" t="s">
        <v>16</v>
      </c>
      <c r="E85" s="16"/>
    </row>
    <row r="86" spans="2:10" x14ac:dyDescent="0.25">
      <c r="B86" s="9"/>
      <c r="C86" s="9"/>
      <c r="D86" s="9"/>
      <c r="E86" s="16"/>
    </row>
    <row r="87" spans="2:10" x14ac:dyDescent="0.25">
      <c r="B87" s="27" t="str">
        <f>B55</f>
        <v>MEDIDOR P- MP (Sra. Ursula Barrientos)</v>
      </c>
      <c r="C87" s="28"/>
      <c r="D87" s="29"/>
      <c r="E87" s="16"/>
      <c r="F87" s="36" t="s">
        <v>34</v>
      </c>
      <c r="G87" s="37"/>
      <c r="H87" s="38"/>
    </row>
    <row r="88" spans="2:10" x14ac:dyDescent="0.25">
      <c r="B88" s="39" t="s">
        <v>31</v>
      </c>
      <c r="C88" s="40">
        <f>C27</f>
        <v>403.70000000000289</v>
      </c>
      <c r="D88" s="41" t="s">
        <v>16</v>
      </c>
      <c r="E88" s="16"/>
      <c r="F88" s="32" t="s">
        <v>32</v>
      </c>
      <c r="G88" s="42"/>
      <c r="H88" s="44">
        <f>J80</f>
        <v>225.74762700000159</v>
      </c>
      <c r="I88" s="34"/>
      <c r="J88" s="9"/>
    </row>
    <row r="93" spans="2:10" x14ac:dyDescent="0.25">
      <c r="B93" s="77"/>
    </row>
    <row r="95" spans="2:10" x14ac:dyDescent="0.25">
      <c r="B95" s="78"/>
      <c r="E95" s="79"/>
    </row>
    <row r="96" spans="2:10" x14ac:dyDescent="0.25">
      <c r="B96" s="78"/>
      <c r="E96" s="79"/>
    </row>
    <row r="97" spans="2:11" x14ac:dyDescent="0.25">
      <c r="B97" s="78"/>
      <c r="E97" s="79"/>
    </row>
    <row r="98" spans="2:11" x14ac:dyDescent="0.25">
      <c r="B98" s="78"/>
      <c r="E98" s="79"/>
    </row>
    <row r="101" spans="2:11" x14ac:dyDescent="0.25">
      <c r="C101" s="80"/>
      <c r="D101" s="80"/>
      <c r="E101" s="81"/>
      <c r="F101" s="80"/>
      <c r="G101" s="82"/>
      <c r="H101" s="80"/>
      <c r="K101" s="83"/>
    </row>
    <row r="102" spans="2:11" x14ac:dyDescent="0.25">
      <c r="B102" s="80"/>
      <c r="D102" s="80"/>
      <c r="E102" s="81"/>
      <c r="F102" s="80"/>
      <c r="G102" s="82"/>
      <c r="H102" s="80"/>
      <c r="K102" s="83"/>
    </row>
    <row r="103" spans="2:11" x14ac:dyDescent="0.25">
      <c r="D103" s="80"/>
      <c r="E103" s="81"/>
      <c r="F103" s="80"/>
      <c r="G103" s="82"/>
      <c r="H103" s="80"/>
      <c r="K103" s="83"/>
    </row>
    <row r="104" spans="2:11" x14ac:dyDescent="0.25">
      <c r="K104" s="83"/>
    </row>
    <row r="105" spans="2:11" x14ac:dyDescent="0.25">
      <c r="J105" s="80"/>
      <c r="K105" s="83"/>
    </row>
  </sheetData>
  <mergeCells count="15">
    <mergeCell ref="B77:D77"/>
    <mergeCell ref="B82:D82"/>
    <mergeCell ref="B87:D87"/>
    <mergeCell ref="B40:D40"/>
    <mergeCell ref="B45:D45"/>
    <mergeCell ref="B50:D50"/>
    <mergeCell ref="B55:D55"/>
    <mergeCell ref="B66:D66"/>
    <mergeCell ref="B72:D72"/>
    <mergeCell ref="B5:D5"/>
    <mergeCell ref="B11:D11"/>
    <mergeCell ref="B16:D16"/>
    <mergeCell ref="B21:D21"/>
    <mergeCell ref="B26:D26"/>
    <mergeCell ref="B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16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2016-01-27T04:42:50Z</dcterms:created>
  <dcterms:modified xsi:type="dcterms:W3CDTF">2016-01-27T04:50:30Z</dcterms:modified>
</cp:coreProperties>
</file>