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sco_D\Documentos\Pagos\Luz\SUM 1395500\"/>
    </mc:Choice>
  </mc:AlternateContent>
  <bookViews>
    <workbookView xWindow="0" yWindow="0" windowWidth="20490" windowHeight="7755" activeTab="1"/>
  </bookViews>
  <sheets>
    <sheet name="ENE 16" sheetId="1" r:id="rId1"/>
    <sheet name="FEB 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2" l="1"/>
  <c r="C83" i="2"/>
  <c r="C79" i="2"/>
  <c r="H78" i="2"/>
  <c r="C78" i="2"/>
  <c r="H77" i="2"/>
  <c r="B77" i="2"/>
  <c r="C74" i="2"/>
  <c r="H73" i="2"/>
  <c r="G73" i="2"/>
  <c r="C73" i="2"/>
  <c r="I72" i="2"/>
  <c r="I75" i="2" s="1"/>
  <c r="I80" i="2" s="1"/>
  <c r="B72" i="2"/>
  <c r="H71" i="2"/>
  <c r="F71" i="2"/>
  <c r="H70" i="2"/>
  <c r="G69" i="2"/>
  <c r="H68" i="2"/>
  <c r="D68" i="2"/>
  <c r="D74" i="2" s="1"/>
  <c r="D79" i="2" s="1"/>
  <c r="C68" i="2"/>
  <c r="H67" i="2"/>
  <c r="D67" i="2"/>
  <c r="D83" i="2" s="1"/>
  <c r="C67" i="2"/>
  <c r="J64" i="2"/>
  <c r="B63" i="2"/>
  <c r="B55" i="2"/>
  <c r="B87" i="2" s="1"/>
  <c r="D52" i="2"/>
  <c r="C52" i="2"/>
  <c r="C51" i="2"/>
  <c r="C47" i="2"/>
  <c r="H46" i="2"/>
  <c r="C46" i="2"/>
  <c r="H45" i="2"/>
  <c r="B45" i="2"/>
  <c r="C42" i="2"/>
  <c r="H41" i="2"/>
  <c r="G41" i="2"/>
  <c r="C41" i="2"/>
  <c r="B40" i="2"/>
  <c r="H39" i="2"/>
  <c r="F39" i="2"/>
  <c r="H38" i="2"/>
  <c r="G37" i="2"/>
  <c r="H36" i="2"/>
  <c r="D36" i="2"/>
  <c r="D42" i="2" s="1"/>
  <c r="D47" i="2" s="1"/>
  <c r="C36" i="2"/>
  <c r="I35" i="2"/>
  <c r="I40" i="2" s="1"/>
  <c r="H35" i="2"/>
  <c r="D35" i="2"/>
  <c r="D51" i="2" s="1"/>
  <c r="C35" i="2"/>
  <c r="J32" i="2"/>
  <c r="B32" i="2"/>
  <c r="B64" i="2" s="1"/>
  <c r="B31" i="2"/>
  <c r="C24" i="2"/>
  <c r="C85" i="2" s="1"/>
  <c r="D23" i="2"/>
  <c r="D22" i="2"/>
  <c r="C19" i="2"/>
  <c r="C80" i="2" s="1"/>
  <c r="D18" i="2"/>
  <c r="M17" i="2"/>
  <c r="J78" i="2" s="1"/>
  <c r="L17" i="2"/>
  <c r="K17" i="2"/>
  <c r="J46" i="2" s="1"/>
  <c r="J17" i="2"/>
  <c r="D17" i="2"/>
  <c r="M16" i="2"/>
  <c r="J77" i="2" s="1"/>
  <c r="L16" i="2"/>
  <c r="K16" i="2"/>
  <c r="J45" i="2" s="1"/>
  <c r="J16" i="2"/>
  <c r="I14" i="2"/>
  <c r="I19" i="2" s="1"/>
  <c r="C14" i="2"/>
  <c r="C43" i="2" s="1"/>
  <c r="D13" i="2"/>
  <c r="M12" i="2"/>
  <c r="J73" i="2" s="1"/>
  <c r="L12" i="2"/>
  <c r="K12" i="2"/>
  <c r="J41" i="2" s="1"/>
  <c r="J12" i="2"/>
  <c r="D12" i="2"/>
  <c r="I11" i="2"/>
  <c r="M10" i="2"/>
  <c r="J71" i="2" s="1"/>
  <c r="L10" i="2"/>
  <c r="K10" i="2"/>
  <c r="J39" i="2" s="1"/>
  <c r="J10" i="2"/>
  <c r="M9" i="2"/>
  <c r="J70" i="2" s="1"/>
  <c r="L9" i="2"/>
  <c r="K9" i="2"/>
  <c r="J38" i="2" s="1"/>
  <c r="J9" i="2"/>
  <c r="K8" i="2"/>
  <c r="J37" i="2" s="1"/>
  <c r="C8" i="2"/>
  <c r="M7" i="2"/>
  <c r="J68" i="2" s="1"/>
  <c r="L7" i="2"/>
  <c r="K7" i="2"/>
  <c r="J36" i="2" s="1"/>
  <c r="J7" i="2"/>
  <c r="M6" i="2"/>
  <c r="J67" i="2" s="1"/>
  <c r="L6" i="2"/>
  <c r="K6" i="2"/>
  <c r="J35" i="2" s="1"/>
  <c r="J6" i="2"/>
  <c r="L8" i="2" l="1"/>
  <c r="L11" i="2" s="1"/>
  <c r="L14" i="2" s="1"/>
  <c r="L19" i="2" s="1"/>
  <c r="C27" i="2"/>
  <c r="C88" i="2" s="1"/>
  <c r="K11" i="2"/>
  <c r="J40" i="2" s="1"/>
  <c r="J8" i="2"/>
  <c r="J11" i="2" s="1"/>
  <c r="J14" i="2" s="1"/>
  <c r="J19" i="2" s="1"/>
  <c r="C75" i="2"/>
  <c r="D84" i="2"/>
  <c r="C37" i="2"/>
  <c r="H8" i="2"/>
  <c r="C48" i="2"/>
  <c r="C53" i="2"/>
  <c r="C69" i="2"/>
  <c r="D41" i="2"/>
  <c r="D46" i="2" s="1"/>
  <c r="I43" i="2"/>
  <c r="I48" i="2" s="1"/>
  <c r="D73" i="2"/>
  <c r="D78" i="2" s="1"/>
  <c r="O19" i="1"/>
  <c r="K14" i="2" l="1"/>
  <c r="C56" i="2"/>
  <c r="M8" i="2"/>
  <c r="J69" i="2" s="1"/>
  <c r="J43" i="2"/>
  <c r="K19" i="2"/>
  <c r="J48" i="2" s="1"/>
  <c r="H56" i="2" s="1"/>
  <c r="H69" i="2"/>
  <c r="H37" i="2"/>
  <c r="H11" i="2"/>
  <c r="H14" i="2" s="1"/>
  <c r="M11" i="2"/>
  <c r="J72" i="2" s="1"/>
  <c r="C84" i="1"/>
  <c r="C83" i="1"/>
  <c r="C79" i="1"/>
  <c r="H78" i="1"/>
  <c r="C78" i="1"/>
  <c r="H77" i="1"/>
  <c r="B77" i="1"/>
  <c r="C74" i="1"/>
  <c r="H73" i="1"/>
  <c r="G73" i="1"/>
  <c r="C73" i="1"/>
  <c r="I72" i="1"/>
  <c r="I75" i="1" s="1"/>
  <c r="I80" i="1" s="1"/>
  <c r="B72" i="1"/>
  <c r="H71" i="1"/>
  <c r="F71" i="1"/>
  <c r="H70" i="1"/>
  <c r="G69" i="1"/>
  <c r="H68" i="1"/>
  <c r="D68" i="1"/>
  <c r="D84" i="1" s="1"/>
  <c r="C68" i="1"/>
  <c r="H67" i="1"/>
  <c r="D67" i="1"/>
  <c r="D73" i="1" s="1"/>
  <c r="D78" i="1" s="1"/>
  <c r="C67" i="1"/>
  <c r="J64" i="1"/>
  <c r="B63" i="1"/>
  <c r="B55" i="1"/>
  <c r="B87" i="1" s="1"/>
  <c r="C52" i="1"/>
  <c r="C51" i="1"/>
  <c r="C47" i="1"/>
  <c r="H46" i="1"/>
  <c r="C46" i="1"/>
  <c r="H45" i="1"/>
  <c r="B45" i="1"/>
  <c r="C42" i="1"/>
  <c r="H41" i="1"/>
  <c r="G41" i="1"/>
  <c r="D41" i="1"/>
  <c r="D46" i="1" s="1"/>
  <c r="C41" i="1"/>
  <c r="B40" i="1"/>
  <c r="H39" i="1"/>
  <c r="F39" i="1"/>
  <c r="H38" i="1"/>
  <c r="G37" i="1"/>
  <c r="H36" i="1"/>
  <c r="D36" i="1"/>
  <c r="D52" i="1" s="1"/>
  <c r="C36" i="1"/>
  <c r="I35" i="1"/>
  <c r="I40" i="1" s="1"/>
  <c r="H35" i="1"/>
  <c r="D35" i="1"/>
  <c r="D51" i="1" s="1"/>
  <c r="C35" i="1"/>
  <c r="J32" i="1"/>
  <c r="B32" i="1"/>
  <c r="B64" i="1" s="1"/>
  <c r="B31" i="1"/>
  <c r="C24" i="1"/>
  <c r="C85" i="1" s="1"/>
  <c r="D23" i="1"/>
  <c r="D22" i="1"/>
  <c r="C19" i="1"/>
  <c r="C80" i="1" s="1"/>
  <c r="D18" i="1"/>
  <c r="M17" i="1"/>
  <c r="J78" i="1" s="1"/>
  <c r="L17" i="1"/>
  <c r="K17" i="1"/>
  <c r="J46" i="1" s="1"/>
  <c r="J17" i="1"/>
  <c r="D17" i="1"/>
  <c r="M16" i="1"/>
  <c r="J77" i="1" s="1"/>
  <c r="L16" i="1"/>
  <c r="K16" i="1"/>
  <c r="J45" i="1" s="1"/>
  <c r="J16" i="1"/>
  <c r="C14" i="1"/>
  <c r="C75" i="1" s="1"/>
  <c r="D13" i="1"/>
  <c r="M12" i="1"/>
  <c r="J73" i="1" s="1"/>
  <c r="L12" i="1"/>
  <c r="K12" i="1"/>
  <c r="J41" i="1" s="1"/>
  <c r="J12" i="1"/>
  <c r="D12" i="1"/>
  <c r="I11" i="1"/>
  <c r="I14" i="1" s="1"/>
  <c r="I19" i="1" s="1"/>
  <c r="M10" i="1"/>
  <c r="J71" i="1" s="1"/>
  <c r="L10" i="1"/>
  <c r="K10" i="1"/>
  <c r="J39" i="1" s="1"/>
  <c r="J10" i="1"/>
  <c r="M9" i="1"/>
  <c r="J70" i="1" s="1"/>
  <c r="L9" i="1"/>
  <c r="K9" i="1"/>
  <c r="J38" i="1" s="1"/>
  <c r="J9" i="1"/>
  <c r="L8" i="1"/>
  <c r="C8" i="1"/>
  <c r="C69" i="1" s="1"/>
  <c r="M7" i="1"/>
  <c r="J68" i="1" s="1"/>
  <c r="L7" i="1"/>
  <c r="K7" i="1"/>
  <c r="J36" i="1" s="1"/>
  <c r="J7" i="1"/>
  <c r="M6" i="1"/>
  <c r="J67" i="1" s="1"/>
  <c r="L6" i="1"/>
  <c r="K6" i="1"/>
  <c r="J35" i="1" s="1"/>
  <c r="J6" i="1"/>
  <c r="H19" i="2" l="1"/>
  <c r="H80" i="2" s="1"/>
  <c r="H75" i="2"/>
  <c r="H43" i="2"/>
  <c r="H48" i="2" s="1"/>
  <c r="M14" i="2"/>
  <c r="H72" i="2"/>
  <c r="H40" i="2"/>
  <c r="K8" i="1"/>
  <c r="J37" i="1" s="1"/>
  <c r="J8" i="1"/>
  <c r="J11" i="1" s="1"/>
  <c r="J14" i="1" s="1"/>
  <c r="J19" i="1" s="1"/>
  <c r="D83" i="1"/>
  <c r="H8" i="1"/>
  <c r="H69" i="1" s="1"/>
  <c r="D42" i="1"/>
  <c r="D47" i="1" s="1"/>
  <c r="D74" i="1"/>
  <c r="D79" i="1" s="1"/>
  <c r="C27" i="1"/>
  <c r="K11" i="1"/>
  <c r="J40" i="1" s="1"/>
  <c r="H11" i="1"/>
  <c r="H14" i="1" s="1"/>
  <c r="C48" i="1"/>
  <c r="C53" i="1"/>
  <c r="H37" i="1"/>
  <c r="I43" i="1"/>
  <c r="I48" i="1" s="1"/>
  <c r="L11" i="1"/>
  <c r="L14" i="1" s="1"/>
  <c r="L19" i="1" s="1"/>
  <c r="C37" i="1"/>
  <c r="C43" i="1"/>
  <c r="J75" i="2" l="1"/>
  <c r="M19" i="2"/>
  <c r="C56" i="1"/>
  <c r="C88" i="1"/>
  <c r="M8" i="1"/>
  <c r="H75" i="1"/>
  <c r="H43" i="1"/>
  <c r="H48" i="1" s="1"/>
  <c r="H19" i="1"/>
  <c r="H80" i="1" s="1"/>
  <c r="K14" i="1"/>
  <c r="H72" i="1"/>
  <c r="H40" i="1"/>
  <c r="H27" i="2" l="1"/>
  <c r="J80" i="2"/>
  <c r="H88" i="2" s="1"/>
  <c r="O19" i="2"/>
  <c r="J69" i="1"/>
  <c r="M11" i="1"/>
  <c r="K19" i="1"/>
  <c r="J48" i="1" s="1"/>
  <c r="H56" i="1" s="1"/>
  <c r="J43" i="1"/>
  <c r="J72" i="1" l="1"/>
  <c r="M14" i="1"/>
  <c r="J75" i="1" l="1"/>
  <c r="M19" i="1"/>
  <c r="J80" i="1" l="1"/>
  <c r="H88" i="1" s="1"/>
  <c r="H27" i="1"/>
</calcChain>
</file>

<file path=xl/sharedStrings.xml><?xml version="1.0" encoding="utf-8"?>
<sst xmlns="http://schemas.openxmlformats.org/spreadsheetml/2006/main" count="242" uniqueCount="41">
  <si>
    <t>Suministro 1395500</t>
  </si>
  <si>
    <t>MEDIDOR PRINCIPAL</t>
  </si>
  <si>
    <t>Descripción</t>
  </si>
  <si>
    <t>Precio Unit.</t>
  </si>
  <si>
    <t>Importe</t>
  </si>
  <si>
    <t>Importe M1</t>
  </si>
  <si>
    <t>Importe M2</t>
  </si>
  <si>
    <t>Importe M3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</si>
  <si>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</si>
  <si>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</si>
  <si>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</si>
  <si>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</si>
  <si>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</si>
  <si>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</si>
  <si>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</si>
  <si>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</si>
  <si>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</si>
  <si>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</si>
  <si>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</si>
  <si>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Roberto Valdiviezo)</t>
  </si>
  <si>
    <t>I.G.V.</t>
  </si>
  <si>
    <t>Electrificación Rural (Ley N 28749)</t>
  </si>
  <si>
    <t>SUBTOTAL DEL MES</t>
  </si>
  <si>
    <t>MEDIDOR 2 - M2 (Srta. Maria Jesus)</t>
  </si>
  <si>
    <t>Ajuste sencillo mes anterior</t>
  </si>
  <si>
    <t>Ajuste sencillo mes actual</t>
  </si>
  <si>
    <t>TOTAL IMPORTES</t>
  </si>
  <si>
    <t>MEDIDOR 3 - M3 (Sr. Abel Ludeña)</t>
  </si>
  <si>
    <t>MEDIDOR P- MP (Sra. Ursula Barrientos)</t>
  </si>
  <si>
    <t>TOTAL A PAGAR - REDONDEO</t>
  </si>
  <si>
    <t>Consumo</t>
  </si>
  <si>
    <t>Sra. Ursula Barrientos</t>
  </si>
  <si>
    <t>Srta. Maria Jesus</t>
  </si>
  <si>
    <t>TOTAL A PAGAR</t>
  </si>
  <si>
    <t>Consumo Energía ENERO 2016</t>
  </si>
  <si>
    <t>(18/01/16)</t>
  </si>
  <si>
    <t>TOTAL</t>
  </si>
  <si>
    <t>FECHA DE VENCIMIENTO: 03-FEB-2016</t>
  </si>
  <si>
    <t>Consumo Energía FEBRERO 2016</t>
  </si>
  <si>
    <t>FECHA DE VENCIMIENTO: 03-MAR-2016</t>
  </si>
  <si>
    <t>(16/02/16)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</si>
</sst>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rgb="FF00206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8" fontId="9" fillId="3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7" fillId="0" borderId="0" xfId="0" applyNumberFormat="1" applyFont="1"/>
    <xf numFmtId="8" fontId="7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11" fillId="0" borderId="0" xfId="0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2" fontId="5" fillId="0" borderId="13" xfId="0" applyNumberFormat="1" applyFont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2" fontId="5" fillId="4" borderId="13" xfId="0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2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8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8" fontId="7" fillId="0" borderId="0" xfId="0" applyNumberFormat="1" applyFont="1" applyFill="1" applyBorder="1" applyAlignment="1">
      <alignment vertical="center"/>
    </xf>
    <xf numFmtId="0" fontId="5" fillId="0" borderId="0" xfId="0" applyFont="1" applyFill="1" applyBorder="1"/>
    <xf numFmtId="8" fontId="12" fillId="0" borderId="0" xfId="0" applyNumberFormat="1" applyFont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13" fillId="0" borderId="0" xfId="0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8" fontId="5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showGridLines="0" topLeftCell="D1" zoomScale="130" zoomScaleNormal="130" workbookViewId="0"/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34</v>
      </c>
      <c r="C3" s="2"/>
      <c r="D3" s="2"/>
      <c r="E3" s="2"/>
      <c r="F3" s="2"/>
      <c r="G3" s="2"/>
      <c r="H3" s="2"/>
      <c r="I3" s="2"/>
      <c r="M3" s="4" t="s">
        <v>37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32227.4</v>
      </c>
      <c r="D6" s="12" t="s">
        <v>35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31689.1</v>
      </c>
      <c r="D7" s="12" t="s">
        <v>10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538.30000000000291</v>
      </c>
      <c r="D8" s="20" t="s">
        <v>15</v>
      </c>
      <c r="E8" s="13"/>
      <c r="F8" s="6" t="s">
        <v>16</v>
      </c>
      <c r="G8" s="21">
        <v>0.45950000000000002</v>
      </c>
      <c r="H8" s="22">
        <f>(C8*G8)</f>
        <v>247.34885000000133</v>
      </c>
      <c r="I8" s="22"/>
      <c r="J8" s="23">
        <f>(C14*G8)</f>
        <v>25.548200000000012</v>
      </c>
      <c r="K8" s="23">
        <f>(C19*G8)</f>
        <v>5.2842500000000001</v>
      </c>
      <c r="L8" s="23">
        <f>(C24*G8)</f>
        <v>31.016250000000003</v>
      </c>
      <c r="M8" s="23">
        <f>(C27*G8)</f>
        <v>185.50015000000133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25">
      <c r="B11" s="78" t="s">
        <v>19</v>
      </c>
      <c r="C11" s="79"/>
      <c r="D11" s="80"/>
      <c r="E11" s="6"/>
      <c r="F11" s="6" t="s">
        <v>20</v>
      </c>
      <c r="G11" s="14"/>
      <c r="H11" s="15">
        <f>((SUM(H6:H9)+H10)*0.18)</f>
        <v>48.052593000000243</v>
      </c>
      <c r="I11" s="15">
        <f t="shared" ref="I11:M11" si="0">((SUM(I6:I9)+I10)*0.18)</f>
        <v>0</v>
      </c>
      <c r="J11" s="15">
        <f>((SUM(J6:J9)+J10)*0.18)</f>
        <v>5.4811260000000015</v>
      </c>
      <c r="K11" s="15">
        <f>((SUM(K6:K9)+K10)*0.18)</f>
        <v>1.833615</v>
      </c>
      <c r="L11" s="15">
        <f t="shared" si="0"/>
        <v>6.4653749999999999</v>
      </c>
      <c r="M11" s="15">
        <f t="shared" si="0"/>
        <v>34.272477000000237</v>
      </c>
    </row>
    <row r="12" spans="2:13" ht="10.35" customHeight="1" x14ac:dyDescent="0.25">
      <c r="B12" s="10" t="s">
        <v>9</v>
      </c>
      <c r="C12" s="11">
        <v>459.8</v>
      </c>
      <c r="D12" s="12" t="str">
        <f>D6</f>
        <v>(18/01/16)</v>
      </c>
      <c r="E12" s="6"/>
      <c r="F12" s="6" t="s">
        <v>21</v>
      </c>
      <c r="G12" s="14">
        <v>7.9000000000000008E-3</v>
      </c>
      <c r="H12" s="15">
        <v>4.25</v>
      </c>
      <c r="I12" s="15"/>
      <c r="J12" s="16">
        <f>(H12/4)</f>
        <v>1.0625</v>
      </c>
      <c r="K12" s="16">
        <f>(H12/4)</f>
        <v>1.0625</v>
      </c>
      <c r="L12" s="16">
        <f>(H12/4)</f>
        <v>1.0625</v>
      </c>
      <c r="M12" s="16">
        <f>(H12/4)</f>
        <v>1.0625</v>
      </c>
    </row>
    <row r="13" spans="2:13" ht="10.35" customHeight="1" x14ac:dyDescent="0.25">
      <c r="B13" s="17" t="s">
        <v>12</v>
      </c>
      <c r="C13" s="11">
        <v>404.2</v>
      </c>
      <c r="D13" s="12" t="str">
        <f>D7</f>
        <v>(16/12/15)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25">
      <c r="B14" s="18" t="s">
        <v>14</v>
      </c>
      <c r="C14" s="19">
        <f>(C12-C13)</f>
        <v>55.600000000000023</v>
      </c>
      <c r="D14" s="20" t="s">
        <v>15</v>
      </c>
      <c r="E14" s="13"/>
      <c r="F14" s="6" t="s">
        <v>22</v>
      </c>
      <c r="G14" s="14"/>
      <c r="H14" s="15">
        <f>SUM(H6:H10)+SUM(H11:H12)</f>
        <v>319.26144300000158</v>
      </c>
      <c r="I14" s="15">
        <f t="shared" ref="I14:M14" si="1">SUM(I6:I10)+SUM(I11:I12)</f>
        <v>0</v>
      </c>
      <c r="J14" s="15">
        <f t="shared" si="1"/>
        <v>36.994326000000015</v>
      </c>
      <c r="K14" s="15">
        <f t="shared" si="1"/>
        <v>13.082865</v>
      </c>
      <c r="L14" s="15">
        <f t="shared" si="1"/>
        <v>43.446625000000004</v>
      </c>
      <c r="M14" s="15">
        <f t="shared" si="1"/>
        <v>225.73762700000157</v>
      </c>
    </row>
    <row r="15" spans="2:13" ht="10.35" customHeight="1" x14ac:dyDescent="0.25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25">
      <c r="B16" s="78" t="s">
        <v>23</v>
      </c>
      <c r="C16" s="79"/>
      <c r="D16" s="80"/>
      <c r="E16" s="13"/>
      <c r="F16" s="6" t="s">
        <v>24</v>
      </c>
      <c r="G16" s="14"/>
      <c r="H16" s="15">
        <v>0.09</v>
      </c>
      <c r="I16" s="15"/>
      <c r="J16" s="15">
        <f>H16/4</f>
        <v>2.2499999999999999E-2</v>
      </c>
      <c r="K16" s="15">
        <f>H16/4</f>
        <v>2.2499999999999999E-2</v>
      </c>
      <c r="L16" s="15">
        <f>H16/4</f>
        <v>2.2499999999999999E-2</v>
      </c>
      <c r="M16" s="15">
        <f>H16/4</f>
        <v>2.2499999999999999E-2</v>
      </c>
    </row>
    <row r="17" spans="2:15" ht="10.35" customHeight="1" x14ac:dyDescent="0.25">
      <c r="B17" s="10" t="s">
        <v>9</v>
      </c>
      <c r="C17" s="11">
        <v>448.6</v>
      </c>
      <c r="D17" s="12" t="str">
        <f>D6</f>
        <v>(18/01/16)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25">
      <c r="B18" s="17" t="s">
        <v>12</v>
      </c>
      <c r="C18" s="11">
        <v>437.1</v>
      </c>
      <c r="D18" s="12" t="str">
        <f>D7</f>
        <v>(16/12/15)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25">
      <c r="B19" s="18" t="s">
        <v>14</v>
      </c>
      <c r="C19" s="19">
        <f>(C17-C18)</f>
        <v>11.5</v>
      </c>
      <c r="D19" s="20" t="s">
        <v>15</v>
      </c>
      <c r="E19" s="6"/>
      <c r="F19" s="26" t="s">
        <v>26</v>
      </c>
      <c r="G19" s="27"/>
      <c r="H19" s="28">
        <f>(H14+H16-H17)</f>
        <v>319.30144300000154</v>
      </c>
      <c r="I19" s="28">
        <f t="shared" ref="I19:M19" si="2">(I14+I16-I17)</f>
        <v>0</v>
      </c>
      <c r="J19" s="28">
        <f t="shared" si="2"/>
        <v>37.004326000000013</v>
      </c>
      <c r="K19" s="28">
        <f t="shared" si="2"/>
        <v>13.092865000000002</v>
      </c>
      <c r="L19" s="28">
        <f t="shared" si="2"/>
        <v>43.456625000000003</v>
      </c>
      <c r="M19" s="28">
        <f t="shared" si="2"/>
        <v>225.74762700000159</v>
      </c>
      <c r="N19" s="76" t="s">
        <v>36</v>
      </c>
      <c r="O19" s="77">
        <f>SUM(J19:M19)</f>
        <v>319.3014430000016</v>
      </c>
    </row>
    <row r="20" spans="2:15" ht="10.35" customHeight="1" x14ac:dyDescent="0.25">
      <c r="B20" s="6"/>
      <c r="C20" s="6"/>
      <c r="D20" s="6"/>
      <c r="E20" s="13"/>
    </row>
    <row r="21" spans="2:15" ht="10.35" customHeight="1" x14ac:dyDescent="0.25">
      <c r="B21" s="78" t="s">
        <v>27</v>
      </c>
      <c r="C21" s="79"/>
      <c r="D21" s="80"/>
      <c r="E21" s="13"/>
    </row>
    <row r="22" spans="2:15" ht="10.35" customHeight="1" x14ac:dyDescent="0.25">
      <c r="B22" s="10" t="s">
        <v>9</v>
      </c>
      <c r="C22" s="11">
        <v>462</v>
      </c>
      <c r="D22" s="12" t="str">
        <f>D6</f>
        <v>(18/01/16)</v>
      </c>
      <c r="E22" s="13"/>
    </row>
    <row r="23" spans="2:15" ht="10.35" customHeight="1" x14ac:dyDescent="0.25">
      <c r="B23" s="17" t="s">
        <v>12</v>
      </c>
      <c r="C23" s="11">
        <v>394.5</v>
      </c>
      <c r="D23" s="12" t="str">
        <f>D7</f>
        <v>(16/12/15)</v>
      </c>
      <c r="E23" s="13"/>
    </row>
    <row r="24" spans="2:15" ht="10.35" customHeight="1" x14ac:dyDescent="0.25">
      <c r="B24" s="18" t="s">
        <v>14</v>
      </c>
      <c r="C24" s="19">
        <f>C22-C23</f>
        <v>67.5</v>
      </c>
      <c r="D24" s="20" t="s">
        <v>15</v>
      </c>
      <c r="E24" s="13"/>
    </row>
    <row r="25" spans="2:15" ht="10.35" customHeight="1" x14ac:dyDescent="0.25">
      <c r="B25" s="6"/>
      <c r="C25" s="6"/>
      <c r="D25" s="6"/>
      <c r="E25" s="13"/>
    </row>
    <row r="26" spans="2:15" ht="10.35" customHeight="1" x14ac:dyDescent="0.25">
      <c r="B26" s="78" t="s">
        <v>28</v>
      </c>
      <c r="C26" s="79"/>
      <c r="D26" s="80"/>
      <c r="E26" s="13"/>
      <c r="F26" s="30" t="s">
        <v>29</v>
      </c>
      <c r="G26" s="31"/>
      <c r="H26" s="32"/>
    </row>
    <row r="27" spans="2:15" ht="10.35" customHeight="1" x14ac:dyDescent="0.25">
      <c r="B27" s="33" t="s">
        <v>30</v>
      </c>
      <c r="C27" s="34">
        <f>(C8-SUM(C14,C19,C24))</f>
        <v>403.70000000000289</v>
      </c>
      <c r="D27" s="35" t="s">
        <v>15</v>
      </c>
      <c r="E27" s="13"/>
      <c r="F27" s="26" t="s">
        <v>31</v>
      </c>
      <c r="G27" s="36"/>
      <c r="H27" s="37">
        <f>M19</f>
        <v>225.74762700000159</v>
      </c>
      <c r="I27" s="28"/>
      <c r="J27" s="6"/>
      <c r="K27" s="6"/>
    </row>
    <row r="28" spans="2:15" ht="10.35" customHeight="1" x14ac:dyDescent="0.25">
      <c r="F28" s="26"/>
      <c r="G28" s="36"/>
      <c r="H28" s="38"/>
      <c r="I28" s="38"/>
      <c r="J28" s="39"/>
      <c r="K28" s="39"/>
      <c r="L28" s="39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25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25">
      <c r="B32" s="1" t="str">
        <f>B3</f>
        <v>Consumo Energía ENERO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03-FEB-2016</v>
      </c>
      <c r="K32" s="46"/>
      <c r="L32" s="40"/>
    </row>
    <row r="33" spans="2:13" ht="10.35" customHeight="1" x14ac:dyDescent="0.25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83" t="s">
        <v>1</v>
      </c>
      <c r="C34" s="84"/>
      <c r="D34" s="85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32227.4</v>
      </c>
      <c r="D35" s="12" t="str">
        <f>D6</f>
        <v>(18/01/16)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31689.1</v>
      </c>
      <c r="D36" s="54" t="str">
        <f>D7</f>
        <v>(16/12/15)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538.30000000000291</v>
      </c>
      <c r="D37" s="20" t="s">
        <v>15</v>
      </c>
      <c r="E37" s="13"/>
      <c r="F37" s="6" t="s">
        <v>16</v>
      </c>
      <c r="G37" s="14">
        <f>G8</f>
        <v>0.45950000000000002</v>
      </c>
      <c r="H37" s="22">
        <f t="shared" si="3"/>
        <v>247.34885000000133</v>
      </c>
      <c r="I37" s="22"/>
      <c r="J37" s="22">
        <f t="shared" ref="J37:J48" si="4">K8</f>
        <v>5.2842500000000001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</v>
      </c>
      <c r="I39" s="15"/>
      <c r="J39" s="15">
        <f t="shared" si="4"/>
        <v>0</v>
      </c>
      <c r="K39" s="51"/>
      <c r="L39" s="51"/>
      <c r="M39" s="51"/>
    </row>
    <row r="40" spans="2:13" ht="10.35" customHeight="1" x14ac:dyDescent="0.25">
      <c r="B40" s="78" t="str">
        <f>B11</f>
        <v>MEDIDOR 1 - M1 (Sr. Roberto Valdiviezo)</v>
      </c>
      <c r="C40" s="79"/>
      <c r="D40" s="80"/>
      <c r="E40" s="6"/>
      <c r="F40" s="6" t="s">
        <v>20</v>
      </c>
      <c r="G40" s="14"/>
      <c r="H40" s="15">
        <f t="shared" si="3"/>
        <v>48.052593000000243</v>
      </c>
      <c r="I40" s="15">
        <f t="shared" ref="I40" si="5">((SUM(I35:I38)-I39)*0.18)</f>
        <v>0</v>
      </c>
      <c r="J40" s="15">
        <f t="shared" si="4"/>
        <v>1.833615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459.8</v>
      </c>
      <c r="D41" s="60" t="str">
        <f>D35</f>
        <v>(18/01/16)</v>
      </c>
      <c r="E41" s="6"/>
      <c r="F41" s="6" t="s">
        <v>21</v>
      </c>
      <c r="G41" s="14">
        <f>G12</f>
        <v>7.9000000000000008E-3</v>
      </c>
      <c r="H41" s="15">
        <f t="shared" si="3"/>
        <v>4.25</v>
      </c>
      <c r="I41" s="15"/>
      <c r="J41" s="15">
        <f t="shared" si="4"/>
        <v>1.0625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404.2</v>
      </c>
      <c r="D42" s="54" t="str">
        <f>D36</f>
        <v>(16/12/15)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55.600000000000023</v>
      </c>
      <c r="D43" s="20" t="s">
        <v>15</v>
      </c>
      <c r="E43" s="13"/>
      <c r="F43" s="6" t="s">
        <v>22</v>
      </c>
      <c r="G43" s="14"/>
      <c r="H43" s="15">
        <f>H14</f>
        <v>319.26144300000158</v>
      </c>
      <c r="I43" s="15">
        <f t="shared" ref="I43" si="6">SUM(I35:I39)+SUM(I40:I41)</f>
        <v>0</v>
      </c>
      <c r="J43" s="15">
        <f t="shared" si="4"/>
        <v>13.082865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78" t="str">
        <f>B16</f>
        <v>MEDIDOR 2 - M2 (Srta. Maria Jesus)</v>
      </c>
      <c r="C45" s="79"/>
      <c r="D45" s="80"/>
      <c r="E45" s="13"/>
      <c r="F45" s="6" t="s">
        <v>24</v>
      </c>
      <c r="G45" s="14"/>
      <c r="H45" s="15">
        <f>H16</f>
        <v>0.09</v>
      </c>
      <c r="I45" s="15"/>
      <c r="J45" s="15">
        <f t="shared" si="4"/>
        <v>2.2499999999999999E-2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448.6</v>
      </c>
      <c r="D46" s="60" t="str">
        <f>D41</f>
        <v>(18/01/16)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437.1</v>
      </c>
      <c r="D47" s="54" t="str">
        <f>D42</f>
        <v>(16/12/15)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11.5</v>
      </c>
      <c r="D48" s="20" t="s">
        <v>15</v>
      </c>
      <c r="E48" s="6"/>
      <c r="F48" s="26" t="s">
        <v>26</v>
      </c>
      <c r="G48" s="27"/>
      <c r="H48" s="28">
        <f>(H43+H45-H46)</f>
        <v>319.30144300000154</v>
      </c>
      <c r="I48" s="28">
        <f t="shared" ref="I48" si="7">(I43+I45-I46)</f>
        <v>0</v>
      </c>
      <c r="J48" s="22">
        <f t="shared" si="4"/>
        <v>13.092865000000002</v>
      </c>
      <c r="K48" s="64"/>
      <c r="L48" s="64"/>
      <c r="M48" s="64"/>
    </row>
    <row r="49" spans="2:12" x14ac:dyDescent="0.25">
      <c r="B49" s="6"/>
      <c r="C49" s="6"/>
      <c r="D49" s="6"/>
      <c r="E49" s="13"/>
      <c r="K49" s="63"/>
      <c r="L49" s="40"/>
    </row>
    <row r="50" spans="2:12" x14ac:dyDescent="0.25">
      <c r="B50" s="78" t="s">
        <v>27</v>
      </c>
      <c r="C50" s="81"/>
      <c r="D50" s="82"/>
      <c r="E50" s="13"/>
      <c r="K50" s="63"/>
      <c r="L50" s="40"/>
    </row>
    <row r="51" spans="2:12" x14ac:dyDescent="0.25">
      <c r="B51" s="10" t="s">
        <v>9</v>
      </c>
      <c r="C51" s="59">
        <f>C22</f>
        <v>462</v>
      </c>
      <c r="D51" s="60" t="str">
        <f>D35</f>
        <v>(18/01/16)</v>
      </c>
      <c r="E51" s="13"/>
      <c r="K51" s="63"/>
      <c r="L51" s="40"/>
    </row>
    <row r="52" spans="2:12" x14ac:dyDescent="0.25">
      <c r="B52" s="17" t="s">
        <v>12</v>
      </c>
      <c r="C52" s="61">
        <f>C23</f>
        <v>394.5</v>
      </c>
      <c r="D52" s="54" t="str">
        <f>D36</f>
        <v>(16/12/15)</v>
      </c>
      <c r="E52" s="13"/>
      <c r="K52" s="63"/>
      <c r="L52" s="40"/>
    </row>
    <row r="53" spans="2:12" x14ac:dyDescent="0.25">
      <c r="B53" s="18" t="s">
        <v>14</v>
      </c>
      <c r="C53" s="19">
        <f>C24</f>
        <v>67.5</v>
      </c>
      <c r="D53" s="20" t="s">
        <v>15</v>
      </c>
      <c r="E53" s="13"/>
      <c r="K53" s="63"/>
      <c r="L53" s="40"/>
    </row>
    <row r="54" spans="2:12" x14ac:dyDescent="0.25">
      <c r="B54" s="6"/>
      <c r="C54" s="6"/>
      <c r="D54" s="6"/>
      <c r="E54" s="13"/>
      <c r="K54" s="63"/>
      <c r="L54" s="40"/>
    </row>
    <row r="55" spans="2:12" x14ac:dyDescent="0.25">
      <c r="B55" s="78" t="str">
        <f>B26</f>
        <v>MEDIDOR P- MP (Sra. Ursula Barrientos)</v>
      </c>
      <c r="C55" s="79"/>
      <c r="D55" s="80"/>
      <c r="E55" s="13"/>
      <c r="F55" s="30" t="s">
        <v>29</v>
      </c>
      <c r="G55" s="31"/>
      <c r="H55" s="32"/>
      <c r="K55" s="65"/>
      <c r="L55" s="65"/>
    </row>
    <row r="56" spans="2:12" x14ac:dyDescent="0.25">
      <c r="B56" s="33" t="s">
        <v>30</v>
      </c>
      <c r="C56" s="34">
        <f>C27</f>
        <v>403.70000000000289</v>
      </c>
      <c r="D56" s="35" t="s">
        <v>15</v>
      </c>
      <c r="E56" s="13"/>
      <c r="F56" s="26" t="s">
        <v>32</v>
      </c>
      <c r="G56" s="36"/>
      <c r="H56" s="37">
        <f>J48</f>
        <v>13.092865000000002</v>
      </c>
      <c r="I56" s="66"/>
      <c r="J56" s="6"/>
      <c r="K56" s="65"/>
      <c r="L56" s="65"/>
    </row>
    <row r="57" spans="2:12" x14ac:dyDescent="0.25">
      <c r="I57" s="38"/>
      <c r="J57" s="39"/>
      <c r="K57" s="65"/>
      <c r="L57" s="65"/>
    </row>
    <row r="58" spans="2:12" x14ac:dyDescent="0.25">
      <c r="F58" s="26"/>
      <c r="G58" s="36"/>
      <c r="H58" s="38"/>
      <c r="I58" s="38"/>
      <c r="J58" s="39"/>
      <c r="K58" s="40"/>
      <c r="L58" s="40"/>
    </row>
    <row r="59" spans="2:12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x14ac:dyDescent="0.25">
      <c r="F60" s="26"/>
      <c r="G60" s="36"/>
      <c r="H60" s="38"/>
      <c r="I60" s="38"/>
      <c r="J60" s="39"/>
      <c r="K60" s="40"/>
    </row>
    <row r="61" spans="2:12" x14ac:dyDescent="0.25">
      <c r="I61" s="38"/>
      <c r="J61" s="39"/>
      <c r="K61" s="40"/>
    </row>
    <row r="62" spans="2:12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9.9499999999999993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9.9499999999999993" customHeight="1" x14ac:dyDescent="0.25">
      <c r="B64" s="1" t="str">
        <f>B32</f>
        <v>Consumo Energía ENERO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03-FEB-2016</v>
      </c>
      <c r="K64" s="40"/>
    </row>
    <row r="65" spans="2:11" ht="9.9499999999999993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9.9499999999999993" customHeight="1" x14ac:dyDescent="0.25">
      <c r="B66" s="83" t="s">
        <v>1</v>
      </c>
      <c r="C66" s="84"/>
      <c r="D66" s="85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9.9499999999999993" customHeight="1" x14ac:dyDescent="0.25">
      <c r="B67" s="49" t="s">
        <v>9</v>
      </c>
      <c r="C67" s="50">
        <f>C6</f>
        <v>32227.4</v>
      </c>
      <c r="D67" s="12" t="str">
        <f>D6</f>
        <v>(18/01/16)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9.9499999999999993" customHeight="1" x14ac:dyDescent="0.25">
      <c r="B68" s="52" t="s">
        <v>12</v>
      </c>
      <c r="C68" s="53">
        <f>C7</f>
        <v>31689.1</v>
      </c>
      <c r="D68" s="54" t="str">
        <f>D7</f>
        <v>(16/12/15)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9.9499999999999993" customHeight="1" x14ac:dyDescent="0.25">
      <c r="B69" s="55" t="s">
        <v>14</v>
      </c>
      <c r="C69" s="56">
        <f>C8</f>
        <v>538.30000000000291</v>
      </c>
      <c r="D69" s="20" t="s">
        <v>15</v>
      </c>
      <c r="E69" s="13"/>
      <c r="F69" s="6" t="s">
        <v>16</v>
      </c>
      <c r="G69" s="21">
        <f>G8</f>
        <v>0.45950000000000002</v>
      </c>
      <c r="H69" s="22">
        <f t="shared" ref="H69:H80" si="8">H8</f>
        <v>247.34885000000133</v>
      </c>
      <c r="I69" s="22"/>
      <c r="J69" s="23">
        <f t="shared" ref="J69:J80" si="9">M8</f>
        <v>185.50015000000133</v>
      </c>
      <c r="K69" s="40"/>
    </row>
    <row r="70" spans="2:11" ht="9.9499999999999993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9.9499999999999993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</v>
      </c>
      <c r="I71" s="15"/>
      <c r="J71" s="16">
        <f t="shared" si="9"/>
        <v>0</v>
      </c>
      <c r="K71" s="40"/>
    </row>
    <row r="72" spans="2:11" ht="9.9499999999999993" customHeight="1" x14ac:dyDescent="0.25">
      <c r="B72" s="78" t="str">
        <f>B11</f>
        <v>MEDIDOR 1 - M1 (Sr. Roberto Valdiviezo)</v>
      </c>
      <c r="C72" s="79"/>
      <c r="D72" s="80"/>
      <c r="E72" s="6"/>
      <c r="F72" s="6" t="s">
        <v>20</v>
      </c>
      <c r="G72" s="14"/>
      <c r="H72" s="15">
        <f t="shared" si="8"/>
        <v>48.052593000000243</v>
      </c>
      <c r="I72" s="15">
        <f t="shared" ref="I72" si="10">((SUM(I67:I70)-I71)*0.18)</f>
        <v>0</v>
      </c>
      <c r="J72" s="16">
        <f t="shared" si="9"/>
        <v>34.272477000000237</v>
      </c>
      <c r="K72" s="40"/>
    </row>
    <row r="73" spans="2:11" ht="9.9499999999999993" customHeight="1" x14ac:dyDescent="0.25">
      <c r="B73" s="10" t="s">
        <v>9</v>
      </c>
      <c r="C73" s="59">
        <f>C12</f>
        <v>459.8</v>
      </c>
      <c r="D73" s="60" t="str">
        <f>D67</f>
        <v>(18/01/16)</v>
      </c>
      <c r="E73" s="6"/>
      <c r="F73" s="6" t="s">
        <v>21</v>
      </c>
      <c r="G73" s="14">
        <f>G12</f>
        <v>7.9000000000000008E-3</v>
      </c>
      <c r="H73" s="15">
        <f t="shared" si="8"/>
        <v>4.25</v>
      </c>
      <c r="I73" s="15"/>
      <c r="J73" s="16">
        <f t="shared" si="9"/>
        <v>1.0625</v>
      </c>
      <c r="K73" s="40"/>
    </row>
    <row r="74" spans="2:11" ht="9.9499999999999993" customHeight="1" x14ac:dyDescent="0.25">
      <c r="B74" s="17" t="s">
        <v>12</v>
      </c>
      <c r="C74" s="61">
        <f>C13</f>
        <v>404.2</v>
      </c>
      <c r="D74" s="54" t="str">
        <f>D68</f>
        <v>(16/12/15)</v>
      </c>
      <c r="E74" s="6"/>
      <c r="F74" s="6"/>
      <c r="G74" s="14"/>
      <c r="H74" s="15"/>
      <c r="I74" s="15"/>
      <c r="J74" s="16"/>
    </row>
    <row r="75" spans="2:11" ht="9.9499999999999993" customHeight="1" x14ac:dyDescent="0.25">
      <c r="B75" s="18" t="s">
        <v>14</v>
      </c>
      <c r="C75" s="19">
        <f>C14</f>
        <v>55.600000000000023</v>
      </c>
      <c r="D75" s="20" t="s">
        <v>15</v>
      </c>
      <c r="E75" s="13"/>
      <c r="F75" s="6" t="s">
        <v>22</v>
      </c>
      <c r="G75" s="14"/>
      <c r="H75" s="15">
        <f t="shared" si="8"/>
        <v>319.26144300000158</v>
      </c>
      <c r="I75" s="15">
        <f t="shared" ref="I75" si="11">SUM(I67:I71)+SUM(I72:I73)</f>
        <v>0</v>
      </c>
      <c r="J75" s="16">
        <f t="shared" si="9"/>
        <v>225.73762700000157</v>
      </c>
    </row>
    <row r="76" spans="2:11" ht="9.9499999999999993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9.9499999999999993" customHeight="1" x14ac:dyDescent="0.25">
      <c r="B77" s="78" t="str">
        <f>B16</f>
        <v>MEDIDOR 2 - M2 (Srta. Maria Jesus)</v>
      </c>
      <c r="C77" s="79"/>
      <c r="D77" s="80"/>
      <c r="E77" s="13"/>
      <c r="F77" s="6" t="s">
        <v>24</v>
      </c>
      <c r="G77" s="14"/>
      <c r="H77" s="15">
        <f t="shared" si="8"/>
        <v>0.09</v>
      </c>
      <c r="I77" s="15"/>
      <c r="J77" s="16">
        <f t="shared" si="9"/>
        <v>2.2499999999999999E-2</v>
      </c>
    </row>
    <row r="78" spans="2:11" ht="9.9499999999999993" customHeight="1" x14ac:dyDescent="0.25">
      <c r="B78" s="10" t="s">
        <v>9</v>
      </c>
      <c r="C78" s="59">
        <f>C17</f>
        <v>448.6</v>
      </c>
      <c r="D78" s="60" t="str">
        <f>D73</f>
        <v>(18/01/16)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9.9499999999999993" customHeight="1" x14ac:dyDescent="0.25">
      <c r="B79" s="17" t="s">
        <v>12</v>
      </c>
      <c r="C79" s="61">
        <f>C18</f>
        <v>437.1</v>
      </c>
      <c r="D79" s="54" t="str">
        <f>D74</f>
        <v>(16/12/15)</v>
      </c>
      <c r="E79" s="6"/>
      <c r="F79" s="6"/>
      <c r="G79" s="25"/>
      <c r="H79" s="15"/>
      <c r="I79" s="6"/>
      <c r="J79" s="16"/>
    </row>
    <row r="80" spans="2:11" ht="9.9499999999999993" customHeight="1" x14ac:dyDescent="0.25">
      <c r="B80" s="18" t="s">
        <v>14</v>
      </c>
      <c r="C80" s="19">
        <f>C19</f>
        <v>11.5</v>
      </c>
      <c r="D80" s="20" t="s">
        <v>15</v>
      </c>
      <c r="E80" s="6"/>
      <c r="F80" s="26" t="s">
        <v>26</v>
      </c>
      <c r="G80" s="27"/>
      <c r="H80" s="22">
        <f t="shared" si="8"/>
        <v>319.30144300000154</v>
      </c>
      <c r="I80" s="28">
        <f t="shared" ref="I80" si="12">(I75+I77-I78)</f>
        <v>0</v>
      </c>
      <c r="J80" s="23">
        <f t="shared" si="9"/>
        <v>225.74762700000159</v>
      </c>
    </row>
    <row r="81" spans="2:10" ht="9.9499999999999993" customHeight="1" x14ac:dyDescent="0.25">
      <c r="B81" s="6"/>
      <c r="C81" s="6"/>
      <c r="D81" s="6"/>
      <c r="E81" s="13"/>
    </row>
    <row r="82" spans="2:10" ht="9.9499999999999993" customHeight="1" x14ac:dyDescent="0.25">
      <c r="B82" s="78" t="s">
        <v>27</v>
      </c>
      <c r="C82" s="81"/>
      <c r="D82" s="82"/>
      <c r="E82" s="13"/>
    </row>
    <row r="83" spans="2:10" ht="9.9499999999999993" customHeight="1" x14ac:dyDescent="0.25">
      <c r="B83" s="10" t="s">
        <v>9</v>
      </c>
      <c r="C83" s="59">
        <f>C22</f>
        <v>462</v>
      </c>
      <c r="D83" s="60" t="str">
        <f>D67</f>
        <v>(18/01/16)</v>
      </c>
      <c r="E83" s="13"/>
    </row>
    <row r="84" spans="2:10" ht="9.9499999999999993" customHeight="1" x14ac:dyDescent="0.25">
      <c r="B84" s="17" t="s">
        <v>12</v>
      </c>
      <c r="C84" s="61">
        <f>C23</f>
        <v>394.5</v>
      </c>
      <c r="D84" s="54" t="str">
        <f>D68</f>
        <v>(16/12/15)</v>
      </c>
      <c r="E84" s="13"/>
    </row>
    <row r="85" spans="2:10" ht="9.9499999999999993" customHeight="1" x14ac:dyDescent="0.25">
      <c r="B85" s="18" t="s">
        <v>14</v>
      </c>
      <c r="C85" s="19">
        <f>C24</f>
        <v>67.5</v>
      </c>
      <c r="D85" s="20" t="s">
        <v>15</v>
      </c>
      <c r="E85" s="13"/>
    </row>
    <row r="86" spans="2:10" ht="9.9499999999999993" customHeight="1" x14ac:dyDescent="0.25">
      <c r="B86" s="6"/>
      <c r="C86" s="6"/>
      <c r="D86" s="6"/>
      <c r="E86" s="13"/>
    </row>
    <row r="87" spans="2:10" ht="9.9499999999999993" customHeight="1" x14ac:dyDescent="0.25">
      <c r="B87" s="78" t="str">
        <f>B55</f>
        <v>MEDIDOR P- MP (Sra. Ursula Barrientos)</v>
      </c>
      <c r="C87" s="79"/>
      <c r="D87" s="80"/>
      <c r="E87" s="13"/>
      <c r="F87" s="30" t="s">
        <v>33</v>
      </c>
      <c r="G87" s="31"/>
      <c r="H87" s="32"/>
    </row>
    <row r="88" spans="2:10" ht="9.9499999999999993" customHeight="1" x14ac:dyDescent="0.25">
      <c r="B88" s="33" t="s">
        <v>30</v>
      </c>
      <c r="C88" s="34">
        <f>C27</f>
        <v>403.70000000000289</v>
      </c>
      <c r="D88" s="35" t="s">
        <v>15</v>
      </c>
      <c r="E88" s="13"/>
      <c r="F88" s="26" t="s">
        <v>31</v>
      </c>
      <c r="G88" s="36"/>
      <c r="H88" s="38">
        <f>J80</f>
        <v>225.74762700000159</v>
      </c>
      <c r="I88" s="28"/>
      <c r="J88" s="6"/>
    </row>
    <row r="93" spans="2:10" x14ac:dyDescent="0.25">
      <c r="B93" s="69"/>
    </row>
    <row r="95" spans="2:10" x14ac:dyDescent="0.25">
      <c r="B95" s="70"/>
      <c r="E95" s="71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101" spans="2:11" x14ac:dyDescent="0.25">
      <c r="C101" s="72"/>
      <c r="D101" s="72"/>
      <c r="E101" s="73"/>
      <c r="F101" s="72"/>
      <c r="G101" s="74"/>
      <c r="H101" s="72"/>
      <c r="K101" s="75"/>
    </row>
    <row r="102" spans="2:11" x14ac:dyDescent="0.25">
      <c r="B102" s="72"/>
      <c r="D102" s="72"/>
      <c r="E102" s="73"/>
      <c r="F102" s="72"/>
      <c r="G102" s="74"/>
      <c r="H102" s="72"/>
      <c r="K102" s="75"/>
    </row>
    <row r="103" spans="2:11" x14ac:dyDescent="0.25">
      <c r="D103" s="72"/>
      <c r="E103" s="73"/>
      <c r="F103" s="72"/>
      <c r="G103" s="74"/>
      <c r="H103" s="72"/>
      <c r="K103" s="75"/>
    </row>
    <row r="104" spans="2:11" x14ac:dyDescent="0.25">
      <c r="K104" s="75"/>
    </row>
    <row r="105" spans="2:11" x14ac:dyDescent="0.25">
      <c r="J105" s="72"/>
      <c r="K105" s="7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tabSelected="1" topLeftCell="F4" zoomScale="130" zoomScaleNormal="130" workbookViewId="0">
      <selection activeCell="H17" sqref="H17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38</v>
      </c>
      <c r="C3" s="2"/>
      <c r="D3" s="2"/>
      <c r="E3" s="2"/>
      <c r="F3" s="2"/>
      <c r="G3" s="2"/>
      <c r="H3" s="2"/>
      <c r="I3" s="2"/>
      <c r="M3" s="4" t="s">
        <v>39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32840.199999999997</v>
      </c>
      <c r="D6" s="12" t="s">
        <v>40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32227.4</v>
      </c>
      <c r="D7" s="12" t="s">
        <v>35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612.79999999999563</v>
      </c>
      <c r="D8" s="20" t="s">
        <v>15</v>
      </c>
      <c r="E8" s="13"/>
      <c r="F8" s="6" t="s">
        <v>16</v>
      </c>
      <c r="G8" s="21">
        <v>0.4637</v>
      </c>
      <c r="H8" s="22">
        <f>(C8*G8)</f>
        <v>284.15535999999798</v>
      </c>
      <c r="I8" s="22"/>
      <c r="J8" s="23">
        <f>(C14*G8)</f>
        <v>22.721299999999999</v>
      </c>
      <c r="K8" s="23">
        <f>(C19*G8)</f>
        <v>29.12035999999998</v>
      </c>
      <c r="L8" s="23">
        <f>(C24*G8)</f>
        <v>22.999520000000011</v>
      </c>
      <c r="M8" s="23">
        <f>(C27*G8)</f>
        <v>209.31417999999798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0.16</v>
      </c>
      <c r="I10" s="15"/>
      <c r="J10" s="16">
        <f>H10/4</f>
        <v>0.04</v>
      </c>
      <c r="K10" s="16">
        <f>H10/4</f>
        <v>0.04</v>
      </c>
      <c r="L10" s="16">
        <f>H10/4</f>
        <v>0.04</v>
      </c>
      <c r="M10" s="16">
        <f>H10/4</f>
        <v>0.04</v>
      </c>
    </row>
    <row r="11" spans="2:13" ht="10.35" customHeight="1" x14ac:dyDescent="0.25">
      <c r="B11" s="78" t="s">
        <v>19</v>
      </c>
      <c r="C11" s="79"/>
      <c r="D11" s="80"/>
      <c r="E11" s="6"/>
      <c r="F11" s="6" t="s">
        <v>20</v>
      </c>
      <c r="G11" s="14"/>
      <c r="H11" s="15">
        <f>((SUM(H6:H9)+H10)*0.18)</f>
        <v>54.70656479999964</v>
      </c>
      <c r="I11" s="15">
        <f t="shared" ref="I11:M11" si="0">((SUM(I6:I9)+I10)*0.18)</f>
        <v>0</v>
      </c>
      <c r="J11" s="15">
        <f>((SUM(J6:J9)+J10)*0.18)</f>
        <v>4.9794839999999994</v>
      </c>
      <c r="K11" s="15">
        <f>((SUM(K6:K9)+K10)*0.18)</f>
        <v>6.1313147999999957</v>
      </c>
      <c r="L11" s="15">
        <f t="shared" si="0"/>
        <v>5.0295636000000012</v>
      </c>
      <c r="M11" s="15">
        <f t="shared" si="0"/>
        <v>38.566202399999632</v>
      </c>
    </row>
    <row r="12" spans="2:13" ht="10.35" customHeight="1" x14ac:dyDescent="0.25">
      <c r="B12" s="10" t="s">
        <v>9</v>
      </c>
      <c r="C12" s="11">
        <v>508.8</v>
      </c>
      <c r="D12" s="12" t="str">
        <f>D6</f>
        <v>(16/02/16)</v>
      </c>
      <c r="E12" s="6"/>
      <c r="F12" s="6" t="s">
        <v>21</v>
      </c>
      <c r="G12" s="14">
        <v>7.9000000000000008E-3</v>
      </c>
      <c r="H12" s="15">
        <v>4.84</v>
      </c>
      <c r="I12" s="15"/>
      <c r="J12" s="16">
        <f>(H12/4)</f>
        <v>1.21</v>
      </c>
      <c r="K12" s="16">
        <f>(H12/4)</f>
        <v>1.21</v>
      </c>
      <c r="L12" s="16">
        <f>(H12/4)</f>
        <v>1.21</v>
      </c>
      <c r="M12" s="16">
        <f>(H12/4)</f>
        <v>1.21</v>
      </c>
    </row>
    <row r="13" spans="2:13" ht="10.35" customHeight="1" x14ac:dyDescent="0.25">
      <c r="B13" s="17" t="s">
        <v>12</v>
      </c>
      <c r="C13" s="11">
        <v>459.8</v>
      </c>
      <c r="D13" s="12" t="str">
        <f>D7</f>
        <v>(18/01/16)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25">
      <c r="B14" s="18" t="s">
        <v>14</v>
      </c>
      <c r="C14" s="19">
        <f>(C12-C13)</f>
        <v>49</v>
      </c>
      <c r="D14" s="20" t="s">
        <v>15</v>
      </c>
      <c r="E14" s="13"/>
      <c r="F14" s="6" t="s">
        <v>22</v>
      </c>
      <c r="G14" s="14"/>
      <c r="H14" s="15">
        <f>SUM(H6:H10)+SUM(H11:H12)</f>
        <v>363.47192479999768</v>
      </c>
      <c r="I14" s="15">
        <f t="shared" ref="I14:M14" si="1">SUM(I6:I10)+SUM(I11:I12)</f>
        <v>0</v>
      </c>
      <c r="J14" s="15">
        <f t="shared" si="1"/>
        <v>33.853283999999995</v>
      </c>
      <c r="K14" s="15">
        <f t="shared" si="1"/>
        <v>41.404174799999979</v>
      </c>
      <c r="L14" s="15">
        <f t="shared" si="1"/>
        <v>34.18158360000001</v>
      </c>
      <c r="M14" s="15">
        <f t="shared" si="1"/>
        <v>254.03288239999762</v>
      </c>
    </row>
    <row r="15" spans="2:13" ht="10.35" customHeight="1" x14ac:dyDescent="0.25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25">
      <c r="B16" s="78" t="s">
        <v>23</v>
      </c>
      <c r="C16" s="79"/>
      <c r="D16" s="80"/>
      <c r="E16" s="13"/>
      <c r="F16" s="6" t="s">
        <v>24</v>
      </c>
      <c r="G16" s="14"/>
      <c r="H16" s="15">
        <v>0.08</v>
      </c>
      <c r="I16" s="15"/>
      <c r="J16" s="15">
        <f>H16/4</f>
        <v>0.02</v>
      </c>
      <c r="K16" s="15">
        <f>H16/4</f>
        <v>0.02</v>
      </c>
      <c r="L16" s="15">
        <f>H16/4</f>
        <v>0.02</v>
      </c>
      <c r="M16" s="15">
        <f>H16/4</f>
        <v>0.02</v>
      </c>
    </row>
    <row r="17" spans="2:15" ht="10.35" customHeight="1" x14ac:dyDescent="0.25">
      <c r="B17" s="10" t="s">
        <v>9</v>
      </c>
      <c r="C17" s="11">
        <v>511.4</v>
      </c>
      <c r="D17" s="12" t="str">
        <f>D6</f>
        <v>(16/02/16)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25">
      <c r="B18" s="17" t="s">
        <v>12</v>
      </c>
      <c r="C18" s="11">
        <v>448.6</v>
      </c>
      <c r="D18" s="12" t="str">
        <f>D7</f>
        <v>(18/01/16)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25">
      <c r="B19" s="18" t="s">
        <v>14</v>
      </c>
      <c r="C19" s="19">
        <f>(C17-C18)</f>
        <v>62.799999999999955</v>
      </c>
      <c r="D19" s="20" t="s">
        <v>15</v>
      </c>
      <c r="E19" s="6"/>
      <c r="F19" s="26" t="s">
        <v>26</v>
      </c>
      <c r="G19" s="27"/>
      <c r="H19" s="28">
        <f>(H14+H16-H17)</f>
        <v>363.50192479999765</v>
      </c>
      <c r="I19" s="28">
        <f t="shared" ref="I19:M19" si="2">(I14+I16-I17)</f>
        <v>0</v>
      </c>
      <c r="J19" s="28">
        <f t="shared" si="2"/>
        <v>33.860783999999995</v>
      </c>
      <c r="K19" s="28">
        <f t="shared" si="2"/>
        <v>41.411674799999979</v>
      </c>
      <c r="L19" s="28">
        <f t="shared" si="2"/>
        <v>34.189083600000011</v>
      </c>
      <c r="M19" s="28">
        <f t="shared" si="2"/>
        <v>254.04038239999764</v>
      </c>
      <c r="N19" s="76" t="s">
        <v>36</v>
      </c>
      <c r="O19" s="77">
        <f>SUM(J19:M19)</f>
        <v>363.5019247999976</v>
      </c>
    </row>
    <row r="20" spans="2:15" ht="10.35" customHeight="1" x14ac:dyDescent="0.25">
      <c r="B20" s="6"/>
      <c r="C20" s="6"/>
      <c r="D20" s="6"/>
      <c r="E20" s="13"/>
    </row>
    <row r="21" spans="2:15" ht="10.35" customHeight="1" x14ac:dyDescent="0.25">
      <c r="B21" s="78" t="s">
        <v>27</v>
      </c>
      <c r="C21" s="79"/>
      <c r="D21" s="80"/>
      <c r="E21" s="13"/>
    </row>
    <row r="22" spans="2:15" ht="10.35" customHeight="1" x14ac:dyDescent="0.25">
      <c r="B22" s="10" t="s">
        <v>9</v>
      </c>
      <c r="C22" s="11">
        <v>511.6</v>
      </c>
      <c r="D22" s="12" t="str">
        <f>D6</f>
        <v>(16/02/16)</v>
      </c>
      <c r="E22" s="13"/>
    </row>
    <row r="23" spans="2:15" ht="10.35" customHeight="1" x14ac:dyDescent="0.25">
      <c r="B23" s="17" t="s">
        <v>12</v>
      </c>
      <c r="C23" s="11">
        <v>462</v>
      </c>
      <c r="D23" s="12" t="str">
        <f>D7</f>
        <v>(18/01/16)</v>
      </c>
      <c r="E23" s="13"/>
    </row>
    <row r="24" spans="2:15" ht="10.35" customHeight="1" x14ac:dyDescent="0.25">
      <c r="B24" s="18" t="s">
        <v>14</v>
      </c>
      <c r="C24" s="19">
        <f>C22-C23</f>
        <v>49.600000000000023</v>
      </c>
      <c r="D24" s="20" t="s">
        <v>15</v>
      </c>
      <c r="E24" s="13"/>
    </row>
    <row r="25" spans="2:15" ht="10.35" customHeight="1" x14ac:dyDescent="0.25">
      <c r="B25" s="6"/>
      <c r="C25" s="6"/>
      <c r="D25" s="6"/>
      <c r="E25" s="13"/>
    </row>
    <row r="26" spans="2:15" ht="10.35" customHeight="1" x14ac:dyDescent="0.25">
      <c r="B26" s="78" t="s">
        <v>28</v>
      </c>
      <c r="C26" s="79"/>
      <c r="D26" s="80"/>
      <c r="E26" s="13"/>
      <c r="F26" s="30" t="s">
        <v>29</v>
      </c>
      <c r="G26" s="31"/>
      <c r="H26" s="32"/>
    </row>
    <row r="27" spans="2:15" ht="10.35" customHeight="1" x14ac:dyDescent="0.25">
      <c r="B27" s="33" t="s">
        <v>30</v>
      </c>
      <c r="C27" s="34">
        <f>(C8-SUM(C14,C19,C24))</f>
        <v>451.39999999999566</v>
      </c>
      <c r="D27" s="35" t="s">
        <v>15</v>
      </c>
      <c r="E27" s="13"/>
      <c r="F27" s="26" t="s">
        <v>31</v>
      </c>
      <c r="G27" s="36"/>
      <c r="H27" s="37">
        <f>M19</f>
        <v>254.04038239999764</v>
      </c>
      <c r="I27" s="28"/>
      <c r="J27" s="6"/>
      <c r="K27" s="6"/>
    </row>
    <row r="28" spans="2:15" ht="10.35" customHeight="1" x14ac:dyDescent="0.25">
      <c r="F28" s="26"/>
      <c r="G28" s="36"/>
      <c r="H28" s="38"/>
      <c r="I28" s="38"/>
      <c r="J28" s="39"/>
      <c r="K28" s="39"/>
      <c r="L28" s="39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25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25">
      <c r="B32" s="1" t="str">
        <f>B3</f>
        <v>Consumo Energía FEBRERO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03-MAR-2016</v>
      </c>
      <c r="K32" s="46"/>
      <c r="L32" s="40"/>
    </row>
    <row r="33" spans="2:13" ht="10.35" customHeight="1" x14ac:dyDescent="0.25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83" t="s">
        <v>1</v>
      </c>
      <c r="C34" s="84"/>
      <c r="D34" s="85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32840.199999999997</v>
      </c>
      <c r="D35" s="12" t="str">
        <f>D6</f>
        <v>(16/02/16)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32227.4</v>
      </c>
      <c r="D36" s="54" t="str">
        <f>D7</f>
        <v>(18/01/16)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612.79999999999563</v>
      </c>
      <c r="D37" s="20" t="s">
        <v>15</v>
      </c>
      <c r="E37" s="13"/>
      <c r="F37" s="6" t="s">
        <v>16</v>
      </c>
      <c r="G37" s="14">
        <f>G8</f>
        <v>0.4637</v>
      </c>
      <c r="H37" s="22">
        <f t="shared" si="3"/>
        <v>284.15535999999798</v>
      </c>
      <c r="I37" s="22"/>
      <c r="J37" s="22">
        <f t="shared" ref="J37:J48" si="4">K8</f>
        <v>29.12035999999998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0.16</v>
      </c>
      <c r="I39" s="15"/>
      <c r="J39" s="15">
        <f t="shared" si="4"/>
        <v>0.04</v>
      </c>
      <c r="K39" s="51"/>
      <c r="L39" s="51"/>
      <c r="M39" s="51"/>
    </row>
    <row r="40" spans="2:13" ht="10.35" customHeight="1" x14ac:dyDescent="0.25">
      <c r="B40" s="78" t="str">
        <f>B11</f>
        <v>MEDIDOR 1 - M1 (Sr. Roberto Valdiviezo)</v>
      </c>
      <c r="C40" s="79"/>
      <c r="D40" s="80"/>
      <c r="E40" s="6"/>
      <c r="F40" s="6" t="s">
        <v>20</v>
      </c>
      <c r="G40" s="14"/>
      <c r="H40" s="15">
        <f t="shared" si="3"/>
        <v>54.70656479999964</v>
      </c>
      <c r="I40" s="15">
        <f t="shared" ref="I40" si="5">((SUM(I35:I38)-I39)*0.18)</f>
        <v>0</v>
      </c>
      <c r="J40" s="15">
        <f t="shared" si="4"/>
        <v>6.1313147999999957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508.8</v>
      </c>
      <c r="D41" s="60" t="str">
        <f>D35</f>
        <v>(16/02/16)</v>
      </c>
      <c r="E41" s="6"/>
      <c r="F41" s="6" t="s">
        <v>21</v>
      </c>
      <c r="G41" s="14">
        <f>G12</f>
        <v>7.9000000000000008E-3</v>
      </c>
      <c r="H41" s="15">
        <f t="shared" si="3"/>
        <v>4.84</v>
      </c>
      <c r="I41" s="15"/>
      <c r="J41" s="15">
        <f t="shared" si="4"/>
        <v>1.21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459.8</v>
      </c>
      <c r="D42" s="54" t="str">
        <f>D36</f>
        <v>(18/01/16)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49</v>
      </c>
      <c r="D43" s="20" t="s">
        <v>15</v>
      </c>
      <c r="E43" s="13"/>
      <c r="F43" s="6" t="s">
        <v>22</v>
      </c>
      <c r="G43" s="14"/>
      <c r="H43" s="15">
        <f>H14</f>
        <v>363.47192479999768</v>
      </c>
      <c r="I43" s="15">
        <f t="shared" ref="I43" si="6">SUM(I35:I39)+SUM(I40:I41)</f>
        <v>0</v>
      </c>
      <c r="J43" s="15">
        <f t="shared" si="4"/>
        <v>41.404174799999979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78" t="str">
        <f>B16</f>
        <v>MEDIDOR 2 - M2 (Srta. Maria Jesus)</v>
      </c>
      <c r="C45" s="79"/>
      <c r="D45" s="80"/>
      <c r="E45" s="13"/>
      <c r="F45" s="6" t="s">
        <v>24</v>
      </c>
      <c r="G45" s="14"/>
      <c r="H45" s="15">
        <f>H16</f>
        <v>0.08</v>
      </c>
      <c r="I45" s="15"/>
      <c r="J45" s="15">
        <f t="shared" si="4"/>
        <v>0.02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511.4</v>
      </c>
      <c r="D46" s="60" t="str">
        <f>D41</f>
        <v>(16/02/16)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448.6</v>
      </c>
      <c r="D47" s="54" t="str">
        <f>D42</f>
        <v>(18/01/16)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62.799999999999955</v>
      </c>
      <c r="D48" s="20" t="s">
        <v>15</v>
      </c>
      <c r="E48" s="6"/>
      <c r="F48" s="26" t="s">
        <v>26</v>
      </c>
      <c r="G48" s="27"/>
      <c r="H48" s="28">
        <f>(H43+H45-H46)</f>
        <v>363.50192479999765</v>
      </c>
      <c r="I48" s="28">
        <f t="shared" ref="I48" si="7">(I43+I45-I46)</f>
        <v>0</v>
      </c>
      <c r="J48" s="22">
        <f t="shared" si="4"/>
        <v>41.411674799999979</v>
      </c>
      <c r="K48" s="64"/>
      <c r="L48" s="64"/>
      <c r="M48" s="64"/>
    </row>
    <row r="49" spans="2:12" ht="10.35" customHeight="1" x14ac:dyDescent="0.25">
      <c r="B49" s="6"/>
      <c r="C49" s="6"/>
      <c r="D49" s="6"/>
      <c r="E49" s="13"/>
      <c r="K49" s="63"/>
      <c r="L49" s="40"/>
    </row>
    <row r="50" spans="2:12" ht="10.35" customHeight="1" x14ac:dyDescent="0.25">
      <c r="B50" s="78" t="s">
        <v>27</v>
      </c>
      <c r="C50" s="81"/>
      <c r="D50" s="82"/>
      <c r="E50" s="13"/>
      <c r="K50" s="63"/>
      <c r="L50" s="40"/>
    </row>
    <row r="51" spans="2:12" ht="10.35" customHeight="1" x14ac:dyDescent="0.25">
      <c r="B51" s="10" t="s">
        <v>9</v>
      </c>
      <c r="C51" s="59">
        <f>C22</f>
        <v>511.6</v>
      </c>
      <c r="D51" s="60" t="str">
        <f>D35</f>
        <v>(16/02/16)</v>
      </c>
      <c r="E51" s="13"/>
      <c r="K51" s="63"/>
      <c r="L51" s="40"/>
    </row>
    <row r="52" spans="2:12" ht="10.35" customHeight="1" x14ac:dyDescent="0.25">
      <c r="B52" s="17" t="s">
        <v>12</v>
      </c>
      <c r="C52" s="61">
        <f>C23</f>
        <v>462</v>
      </c>
      <c r="D52" s="54" t="str">
        <f>D36</f>
        <v>(18/01/16)</v>
      </c>
      <c r="E52" s="13"/>
      <c r="K52" s="63"/>
      <c r="L52" s="40"/>
    </row>
    <row r="53" spans="2:12" ht="10.35" customHeight="1" x14ac:dyDescent="0.25">
      <c r="B53" s="18" t="s">
        <v>14</v>
      </c>
      <c r="C53" s="19">
        <f>C24</f>
        <v>49.600000000000023</v>
      </c>
      <c r="D53" s="20" t="s">
        <v>15</v>
      </c>
      <c r="E53" s="13"/>
      <c r="K53" s="63"/>
      <c r="L53" s="40"/>
    </row>
    <row r="54" spans="2:12" ht="10.35" customHeight="1" x14ac:dyDescent="0.25">
      <c r="B54" s="6"/>
      <c r="C54" s="6"/>
      <c r="D54" s="6"/>
      <c r="E54" s="13"/>
      <c r="K54" s="63"/>
      <c r="L54" s="40"/>
    </row>
    <row r="55" spans="2:12" ht="10.35" customHeight="1" x14ac:dyDescent="0.25">
      <c r="B55" s="78" t="str">
        <f>B26</f>
        <v>MEDIDOR P- MP (Sra. Ursula Barrientos)</v>
      </c>
      <c r="C55" s="79"/>
      <c r="D55" s="80"/>
      <c r="E55" s="13"/>
      <c r="F55" s="30" t="s">
        <v>29</v>
      </c>
      <c r="G55" s="31"/>
      <c r="H55" s="32"/>
      <c r="K55" s="65"/>
      <c r="L55" s="65"/>
    </row>
    <row r="56" spans="2:12" ht="10.35" customHeight="1" x14ac:dyDescent="0.25">
      <c r="B56" s="33" t="s">
        <v>30</v>
      </c>
      <c r="C56" s="34">
        <f>C27</f>
        <v>451.39999999999566</v>
      </c>
      <c r="D56" s="35" t="s">
        <v>15</v>
      </c>
      <c r="E56" s="13"/>
      <c r="F56" s="26" t="s">
        <v>32</v>
      </c>
      <c r="G56" s="36"/>
      <c r="H56" s="37">
        <f>J48</f>
        <v>41.411674799999979</v>
      </c>
      <c r="I56" s="66"/>
      <c r="J56" s="6"/>
      <c r="K56" s="65"/>
      <c r="L56" s="65"/>
    </row>
    <row r="57" spans="2:12" ht="10.35" customHeight="1" x14ac:dyDescent="0.25">
      <c r="I57" s="38"/>
      <c r="J57" s="39"/>
      <c r="K57" s="65"/>
      <c r="L57" s="65"/>
    </row>
    <row r="58" spans="2:12" ht="10.35" customHeight="1" x14ac:dyDescent="0.25">
      <c r="F58" s="26"/>
      <c r="G58" s="36"/>
      <c r="H58" s="38"/>
      <c r="I58" s="38"/>
      <c r="J58" s="39"/>
      <c r="K58" s="40"/>
      <c r="L58" s="40"/>
    </row>
    <row r="59" spans="2:12" ht="10.35" customHeight="1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ht="10.35" customHeight="1" x14ac:dyDescent="0.25">
      <c r="F60" s="26"/>
      <c r="G60" s="36"/>
      <c r="H60" s="38"/>
      <c r="I60" s="38"/>
      <c r="J60" s="39"/>
      <c r="K60" s="40"/>
    </row>
    <row r="61" spans="2:12" ht="10.35" customHeight="1" x14ac:dyDescent="0.25">
      <c r="I61" s="38"/>
      <c r="J61" s="39"/>
      <c r="K61" s="40"/>
    </row>
    <row r="62" spans="2:12" ht="10.35" customHeight="1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10.35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10.35" customHeight="1" x14ac:dyDescent="0.25">
      <c r="B64" s="1" t="str">
        <f>B32</f>
        <v>Consumo Energía FEBRERO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03-MAR-2016</v>
      </c>
      <c r="K64" s="40"/>
    </row>
    <row r="65" spans="2:11" ht="10.35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10.35" customHeight="1" x14ac:dyDescent="0.25">
      <c r="B66" s="83" t="s">
        <v>1</v>
      </c>
      <c r="C66" s="84"/>
      <c r="D66" s="85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10.35" customHeight="1" x14ac:dyDescent="0.25">
      <c r="B67" s="49" t="s">
        <v>9</v>
      </c>
      <c r="C67" s="50">
        <f>C6</f>
        <v>32840.199999999997</v>
      </c>
      <c r="D67" s="12" t="str">
        <f>D6</f>
        <v>(16/02/16)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10.35" customHeight="1" x14ac:dyDescent="0.25">
      <c r="B68" s="52" t="s">
        <v>12</v>
      </c>
      <c r="C68" s="53">
        <f>C7</f>
        <v>32227.4</v>
      </c>
      <c r="D68" s="54" t="str">
        <f>D7</f>
        <v>(18/01/16)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10.35" customHeight="1" x14ac:dyDescent="0.25">
      <c r="B69" s="55" t="s">
        <v>14</v>
      </c>
      <c r="C69" s="56">
        <f>C8</f>
        <v>612.79999999999563</v>
      </c>
      <c r="D69" s="20" t="s">
        <v>15</v>
      </c>
      <c r="E69" s="13"/>
      <c r="F69" s="6" t="s">
        <v>16</v>
      </c>
      <c r="G69" s="21">
        <f>G8</f>
        <v>0.4637</v>
      </c>
      <c r="H69" s="22">
        <f t="shared" ref="H69:H80" si="8">H8</f>
        <v>284.15535999999798</v>
      </c>
      <c r="I69" s="22"/>
      <c r="J69" s="23">
        <f t="shared" ref="J69:J80" si="9">M8</f>
        <v>209.31417999999798</v>
      </c>
      <c r="K69" s="40"/>
    </row>
    <row r="70" spans="2:11" ht="10.35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10.35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0.16</v>
      </c>
      <c r="I71" s="15"/>
      <c r="J71" s="16">
        <f t="shared" si="9"/>
        <v>0.04</v>
      </c>
      <c r="K71" s="40"/>
    </row>
    <row r="72" spans="2:11" ht="10.35" customHeight="1" x14ac:dyDescent="0.25">
      <c r="B72" s="78" t="str">
        <f>B11</f>
        <v>MEDIDOR 1 - M1 (Sr. Roberto Valdiviezo)</v>
      </c>
      <c r="C72" s="79"/>
      <c r="D72" s="80"/>
      <c r="E72" s="6"/>
      <c r="F72" s="6" t="s">
        <v>20</v>
      </c>
      <c r="G72" s="14"/>
      <c r="H72" s="15">
        <f t="shared" si="8"/>
        <v>54.70656479999964</v>
      </c>
      <c r="I72" s="15">
        <f t="shared" ref="I72" si="10">((SUM(I67:I70)-I71)*0.18)</f>
        <v>0</v>
      </c>
      <c r="J72" s="16">
        <f t="shared" si="9"/>
        <v>38.566202399999632</v>
      </c>
      <c r="K72" s="40"/>
    </row>
    <row r="73" spans="2:11" ht="10.35" customHeight="1" x14ac:dyDescent="0.25">
      <c r="B73" s="10" t="s">
        <v>9</v>
      </c>
      <c r="C73" s="59">
        <f>C12</f>
        <v>508.8</v>
      </c>
      <c r="D73" s="60" t="str">
        <f>D67</f>
        <v>(16/02/16)</v>
      </c>
      <c r="E73" s="6"/>
      <c r="F73" s="6" t="s">
        <v>21</v>
      </c>
      <c r="G73" s="14">
        <f>G12</f>
        <v>7.9000000000000008E-3</v>
      </c>
      <c r="H73" s="15">
        <f t="shared" si="8"/>
        <v>4.84</v>
      </c>
      <c r="I73" s="15"/>
      <c r="J73" s="16">
        <f t="shared" si="9"/>
        <v>1.21</v>
      </c>
      <c r="K73" s="40"/>
    </row>
    <row r="74" spans="2:11" ht="10.35" customHeight="1" x14ac:dyDescent="0.25">
      <c r="B74" s="17" t="s">
        <v>12</v>
      </c>
      <c r="C74" s="61">
        <f>C13</f>
        <v>459.8</v>
      </c>
      <c r="D74" s="54" t="str">
        <f>D68</f>
        <v>(18/01/16)</v>
      </c>
      <c r="E74" s="6"/>
      <c r="F74" s="6"/>
      <c r="G74" s="14"/>
      <c r="H74" s="15"/>
      <c r="I74" s="15"/>
      <c r="J74" s="16"/>
    </row>
    <row r="75" spans="2:11" ht="10.35" customHeight="1" x14ac:dyDescent="0.25">
      <c r="B75" s="18" t="s">
        <v>14</v>
      </c>
      <c r="C75" s="19">
        <f>C14</f>
        <v>49</v>
      </c>
      <c r="D75" s="20" t="s">
        <v>15</v>
      </c>
      <c r="E75" s="13"/>
      <c r="F75" s="6" t="s">
        <v>22</v>
      </c>
      <c r="G75" s="14"/>
      <c r="H75" s="15">
        <f t="shared" si="8"/>
        <v>363.47192479999768</v>
      </c>
      <c r="I75" s="15">
        <f t="shared" ref="I75" si="11">SUM(I67:I71)+SUM(I72:I73)</f>
        <v>0</v>
      </c>
      <c r="J75" s="16">
        <f t="shared" si="9"/>
        <v>254.03288239999762</v>
      </c>
    </row>
    <row r="76" spans="2:11" ht="10.35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10.35" customHeight="1" x14ac:dyDescent="0.25">
      <c r="B77" s="78" t="str">
        <f>B16</f>
        <v>MEDIDOR 2 - M2 (Srta. Maria Jesus)</v>
      </c>
      <c r="C77" s="79"/>
      <c r="D77" s="80"/>
      <c r="E77" s="13"/>
      <c r="F77" s="6" t="s">
        <v>24</v>
      </c>
      <c r="G77" s="14"/>
      <c r="H77" s="15">
        <f t="shared" si="8"/>
        <v>0.08</v>
      </c>
      <c r="I77" s="15"/>
      <c r="J77" s="16">
        <f t="shared" si="9"/>
        <v>0.02</v>
      </c>
    </row>
    <row r="78" spans="2:11" ht="10.35" customHeight="1" x14ac:dyDescent="0.25">
      <c r="B78" s="10" t="s">
        <v>9</v>
      </c>
      <c r="C78" s="59">
        <f>C17</f>
        <v>511.4</v>
      </c>
      <c r="D78" s="60" t="str">
        <f>D73</f>
        <v>(16/02/16)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10.35" customHeight="1" x14ac:dyDescent="0.25">
      <c r="B79" s="17" t="s">
        <v>12</v>
      </c>
      <c r="C79" s="61">
        <f>C18</f>
        <v>448.6</v>
      </c>
      <c r="D79" s="54" t="str">
        <f>D74</f>
        <v>(18/01/16)</v>
      </c>
      <c r="E79" s="6"/>
      <c r="F79" s="6"/>
      <c r="G79" s="25"/>
      <c r="H79" s="15"/>
      <c r="I79" s="6"/>
      <c r="J79" s="16"/>
    </row>
    <row r="80" spans="2:11" ht="10.35" customHeight="1" x14ac:dyDescent="0.25">
      <c r="B80" s="18" t="s">
        <v>14</v>
      </c>
      <c r="C80" s="19">
        <f>C19</f>
        <v>62.799999999999955</v>
      </c>
      <c r="D80" s="20" t="s">
        <v>15</v>
      </c>
      <c r="E80" s="6"/>
      <c r="F80" s="26" t="s">
        <v>26</v>
      </c>
      <c r="G80" s="27"/>
      <c r="H80" s="22">
        <f t="shared" si="8"/>
        <v>363.50192479999765</v>
      </c>
      <c r="I80" s="28">
        <f t="shared" ref="I80" si="12">(I75+I77-I78)</f>
        <v>0</v>
      </c>
      <c r="J80" s="23">
        <f t="shared" si="9"/>
        <v>254.04038239999764</v>
      </c>
    </row>
    <row r="81" spans="2:10" ht="10.35" customHeight="1" x14ac:dyDescent="0.25">
      <c r="B81" s="6"/>
      <c r="C81" s="6"/>
      <c r="D81" s="6"/>
      <c r="E81" s="13"/>
    </row>
    <row r="82" spans="2:10" ht="10.35" customHeight="1" x14ac:dyDescent="0.25">
      <c r="B82" s="78" t="s">
        <v>27</v>
      </c>
      <c r="C82" s="81"/>
      <c r="D82" s="82"/>
      <c r="E82" s="13"/>
    </row>
    <row r="83" spans="2:10" ht="10.35" customHeight="1" x14ac:dyDescent="0.25">
      <c r="B83" s="10" t="s">
        <v>9</v>
      </c>
      <c r="C83" s="59">
        <f>C22</f>
        <v>511.6</v>
      </c>
      <c r="D83" s="60" t="str">
        <f>D67</f>
        <v>(16/02/16)</v>
      </c>
      <c r="E83" s="13"/>
    </row>
    <row r="84" spans="2:10" ht="10.35" customHeight="1" x14ac:dyDescent="0.25">
      <c r="B84" s="17" t="s">
        <v>12</v>
      </c>
      <c r="C84" s="61">
        <f>C23</f>
        <v>462</v>
      </c>
      <c r="D84" s="54" t="str">
        <f>D68</f>
        <v>(18/01/16)</v>
      </c>
      <c r="E84" s="13"/>
    </row>
    <row r="85" spans="2:10" ht="10.35" customHeight="1" x14ac:dyDescent="0.25">
      <c r="B85" s="18" t="s">
        <v>14</v>
      </c>
      <c r="C85" s="19">
        <f>C24</f>
        <v>49.600000000000023</v>
      </c>
      <c r="D85" s="20" t="s">
        <v>15</v>
      </c>
      <c r="E85" s="13"/>
    </row>
    <row r="86" spans="2:10" ht="10.35" customHeight="1" x14ac:dyDescent="0.25">
      <c r="B86" s="6"/>
      <c r="C86" s="6"/>
      <c r="D86" s="6"/>
      <c r="E86" s="13"/>
    </row>
    <row r="87" spans="2:10" ht="10.35" customHeight="1" x14ac:dyDescent="0.25">
      <c r="B87" s="78" t="str">
        <f>B55</f>
        <v>MEDIDOR P- MP (Sra. Ursula Barrientos)</v>
      </c>
      <c r="C87" s="79"/>
      <c r="D87" s="80"/>
      <c r="E87" s="13"/>
      <c r="F87" s="30" t="s">
        <v>33</v>
      </c>
      <c r="G87" s="31"/>
      <c r="H87" s="32"/>
    </row>
    <row r="88" spans="2:10" ht="10.35" customHeight="1" x14ac:dyDescent="0.25">
      <c r="B88" s="33" t="s">
        <v>30</v>
      </c>
      <c r="C88" s="34">
        <f>C27</f>
        <v>451.39999999999566</v>
      </c>
      <c r="D88" s="35" t="s">
        <v>15</v>
      </c>
      <c r="E88" s="13"/>
      <c r="F88" s="26" t="s">
        <v>31</v>
      </c>
      <c r="G88" s="36"/>
      <c r="H88" s="38">
        <f>J80</f>
        <v>254.04038239999764</v>
      </c>
      <c r="I88" s="28"/>
      <c r="J88" s="6"/>
    </row>
    <row r="93" spans="2:10" ht="10.35" customHeight="1" x14ac:dyDescent="0.25">
      <c r="B93" s="69"/>
    </row>
    <row r="95" spans="2:10" ht="10.35" customHeight="1" x14ac:dyDescent="0.25">
      <c r="B95" s="70"/>
      <c r="E95" s="71"/>
    </row>
    <row r="96" spans="2:10" ht="10.35" customHeight="1" x14ac:dyDescent="0.25">
      <c r="B96" s="70"/>
      <c r="E96" s="71"/>
    </row>
    <row r="97" spans="2:11" ht="10.35" customHeight="1" x14ac:dyDescent="0.25">
      <c r="B97" s="70"/>
      <c r="E97" s="71"/>
    </row>
    <row r="98" spans="2:11" ht="10.35" customHeight="1" x14ac:dyDescent="0.25">
      <c r="B98" s="70"/>
      <c r="E98" s="71"/>
    </row>
    <row r="101" spans="2:11" ht="10.35" customHeight="1" x14ac:dyDescent="0.25">
      <c r="C101" s="72"/>
      <c r="D101" s="72"/>
      <c r="E101" s="73"/>
      <c r="F101" s="72"/>
      <c r="G101" s="74"/>
      <c r="H101" s="72"/>
      <c r="K101" s="75"/>
    </row>
    <row r="102" spans="2:11" ht="10.35" customHeight="1" x14ac:dyDescent="0.25">
      <c r="B102" s="72"/>
      <c r="D102" s="72"/>
      <c r="E102" s="73"/>
      <c r="F102" s="72"/>
      <c r="G102" s="74"/>
      <c r="H102" s="72"/>
      <c r="K102" s="75"/>
    </row>
    <row r="103" spans="2:11" ht="10.35" customHeight="1" x14ac:dyDescent="0.25">
      <c r="D103" s="72"/>
      <c r="E103" s="73"/>
      <c r="F103" s="72"/>
      <c r="G103" s="74"/>
      <c r="H103" s="72"/>
      <c r="K103" s="75"/>
    </row>
    <row r="104" spans="2:11" ht="10.35" customHeight="1" x14ac:dyDescent="0.25">
      <c r="K104" s="75"/>
    </row>
    <row r="105" spans="2:11" ht="10.35" customHeight="1" x14ac:dyDescent="0.25">
      <c r="J105" s="72"/>
      <c r="K105" s="7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 16</vt:lpstr>
      <vt:lpstr>FEB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2016-01-27T04:42:50Z</dcterms:created>
  <dcterms:modified xsi:type="dcterms:W3CDTF">2016-02-27T15:42:41Z</dcterms:modified>
</cp:coreProperties>
</file>