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 firstSheet="1" activeTab="4"/>
  </bookViews>
  <sheets>
    <sheet name="ENE 16" sheetId="1" r:id="rId1"/>
    <sheet name="FEB 16" sheetId="2" r:id="rId2"/>
    <sheet name="MAR 16" sheetId="3" r:id="rId3"/>
    <sheet name="ABR 16" sheetId="4" r:id="rId4"/>
    <sheet name="Hoja1" sheetId="5" r:id="rId5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5" l="1"/>
  <c r="J20" i="5"/>
  <c r="K20" i="5"/>
  <c r="L20" i="5"/>
  <c r="M20" i="5"/>
  <c r="I15" i="5"/>
  <c r="J15" i="5"/>
  <c r="K15" i="5"/>
  <c r="L15" i="5"/>
  <c r="M15" i="5"/>
  <c r="I12" i="5"/>
  <c r="J12" i="5"/>
  <c r="K12" i="5"/>
  <c r="L12" i="5"/>
  <c r="M12" i="5"/>
  <c r="H15" i="5"/>
  <c r="H12" i="5"/>
  <c r="D24" i="5"/>
  <c r="D19" i="5"/>
  <c r="D14" i="5"/>
  <c r="D85" i="5"/>
  <c r="C85" i="5"/>
  <c r="C84" i="5"/>
  <c r="C80" i="5"/>
  <c r="H79" i="5"/>
  <c r="C79" i="5"/>
  <c r="H78" i="5"/>
  <c r="B78" i="5"/>
  <c r="D75" i="5"/>
  <c r="D80" i="5" s="1"/>
  <c r="C75" i="5"/>
  <c r="H74" i="5"/>
  <c r="G74" i="5"/>
  <c r="C74" i="5"/>
  <c r="I73" i="5"/>
  <c r="I76" i="5" s="1"/>
  <c r="I81" i="5" s="1"/>
  <c r="B73" i="5"/>
  <c r="H72" i="5"/>
  <c r="F72" i="5"/>
  <c r="H71" i="5"/>
  <c r="G70" i="5"/>
  <c r="H69" i="5"/>
  <c r="D69" i="5"/>
  <c r="C69" i="5"/>
  <c r="H68" i="5"/>
  <c r="D68" i="5"/>
  <c r="D84" i="5" s="1"/>
  <c r="C68" i="5"/>
  <c r="J65" i="5"/>
  <c r="B64" i="5"/>
  <c r="B56" i="5"/>
  <c r="B88" i="5" s="1"/>
  <c r="C53" i="5"/>
  <c r="C52" i="5"/>
  <c r="C48" i="5"/>
  <c r="H47" i="5"/>
  <c r="C47" i="5"/>
  <c r="H46" i="5"/>
  <c r="B46" i="5"/>
  <c r="C43" i="5"/>
  <c r="J42" i="5"/>
  <c r="H42" i="5"/>
  <c r="G42" i="5"/>
  <c r="C42" i="5"/>
  <c r="I41" i="5"/>
  <c r="B41" i="5"/>
  <c r="H40" i="5"/>
  <c r="F40" i="5"/>
  <c r="H39" i="5"/>
  <c r="G38" i="5"/>
  <c r="H37" i="5"/>
  <c r="D37" i="5"/>
  <c r="D53" i="5" s="1"/>
  <c r="C37" i="5"/>
  <c r="I36" i="5"/>
  <c r="I44" i="5" s="1"/>
  <c r="I49" i="5" s="1"/>
  <c r="H36" i="5"/>
  <c r="D36" i="5"/>
  <c r="D52" i="5" s="1"/>
  <c r="C36" i="5"/>
  <c r="J33" i="5"/>
  <c r="B33" i="5"/>
  <c r="B65" i="5" s="1"/>
  <c r="B32" i="5"/>
  <c r="C25" i="5"/>
  <c r="C86" i="5" s="1"/>
  <c r="D23" i="5"/>
  <c r="C20" i="5"/>
  <c r="C81" i="5" s="1"/>
  <c r="M18" i="5"/>
  <c r="J79" i="5" s="1"/>
  <c r="L18" i="5"/>
  <c r="K18" i="5"/>
  <c r="J47" i="5" s="1"/>
  <c r="J18" i="5"/>
  <c r="D18" i="5"/>
  <c r="M17" i="5"/>
  <c r="J78" i="5" s="1"/>
  <c r="L17" i="5"/>
  <c r="K17" i="5"/>
  <c r="J46" i="5" s="1"/>
  <c r="J17" i="5"/>
  <c r="C15" i="5"/>
  <c r="C76" i="5" s="1"/>
  <c r="M13" i="5"/>
  <c r="J74" i="5" s="1"/>
  <c r="L13" i="5"/>
  <c r="K13" i="5"/>
  <c r="J13" i="5"/>
  <c r="D13" i="5"/>
  <c r="M11" i="5"/>
  <c r="L11" i="5"/>
  <c r="K11" i="5"/>
  <c r="J11" i="5"/>
  <c r="M10" i="5"/>
  <c r="J72" i="5" s="1"/>
  <c r="L10" i="5"/>
  <c r="K10" i="5"/>
  <c r="J40" i="5" s="1"/>
  <c r="J10" i="5"/>
  <c r="M9" i="5"/>
  <c r="J71" i="5" s="1"/>
  <c r="L9" i="5"/>
  <c r="K9" i="5"/>
  <c r="J39" i="5" s="1"/>
  <c r="J9" i="5"/>
  <c r="L8" i="5"/>
  <c r="C8" i="5"/>
  <c r="M7" i="5"/>
  <c r="J69" i="5" s="1"/>
  <c r="L7" i="5"/>
  <c r="K7" i="5"/>
  <c r="J37" i="5" s="1"/>
  <c r="J7" i="5"/>
  <c r="M6" i="5"/>
  <c r="L6" i="5"/>
  <c r="K6" i="5"/>
  <c r="J36" i="5" s="1"/>
  <c r="J6" i="5"/>
  <c r="K8" i="5" l="1"/>
  <c r="J38" i="5" s="1"/>
  <c r="C28" i="5"/>
  <c r="M8" i="5" s="1"/>
  <c r="J70" i="5" s="1"/>
  <c r="C44" i="5"/>
  <c r="J8" i="5"/>
  <c r="D43" i="5"/>
  <c r="D48" i="5" s="1"/>
  <c r="J68" i="5"/>
  <c r="C38" i="5"/>
  <c r="C70" i="5"/>
  <c r="H8" i="5"/>
  <c r="C49" i="5"/>
  <c r="C54" i="5"/>
  <c r="D42" i="5"/>
  <c r="D47" i="5" s="1"/>
  <c r="D74" i="5"/>
  <c r="D79" i="5" s="1"/>
  <c r="C85" i="4"/>
  <c r="C84" i="4"/>
  <c r="C80" i="4"/>
  <c r="H79" i="4"/>
  <c r="C79" i="4"/>
  <c r="H78" i="4"/>
  <c r="B78" i="4"/>
  <c r="C75" i="4"/>
  <c r="H74" i="4"/>
  <c r="G74" i="4"/>
  <c r="C74" i="4"/>
  <c r="I73" i="4"/>
  <c r="I76" i="4" s="1"/>
  <c r="I81" i="4" s="1"/>
  <c r="B73" i="4"/>
  <c r="H72" i="4"/>
  <c r="F72" i="4"/>
  <c r="H71" i="4"/>
  <c r="G70" i="4"/>
  <c r="H69" i="4"/>
  <c r="D69" i="4"/>
  <c r="D85" i="4" s="1"/>
  <c r="C69" i="4"/>
  <c r="H68" i="4"/>
  <c r="D68" i="4"/>
  <c r="D84" i="4" s="1"/>
  <c r="C68" i="4"/>
  <c r="J65" i="4"/>
  <c r="B64" i="4"/>
  <c r="B56" i="4"/>
  <c r="B88" i="4" s="1"/>
  <c r="C53" i="4"/>
  <c r="C52" i="4"/>
  <c r="C48" i="4"/>
  <c r="H47" i="4"/>
  <c r="C47" i="4"/>
  <c r="H46" i="4"/>
  <c r="B46" i="4"/>
  <c r="C43" i="4"/>
  <c r="H42" i="4"/>
  <c r="G42" i="4"/>
  <c r="C42" i="4"/>
  <c r="B41" i="4"/>
  <c r="H40" i="4"/>
  <c r="F40" i="4"/>
  <c r="H39" i="4"/>
  <c r="G38" i="4"/>
  <c r="H37" i="4"/>
  <c r="D37" i="4"/>
  <c r="D53" i="4" s="1"/>
  <c r="C37" i="4"/>
  <c r="I36" i="4"/>
  <c r="H36" i="4"/>
  <c r="D36" i="4"/>
  <c r="D52" i="4" s="1"/>
  <c r="C36" i="4"/>
  <c r="J33" i="4"/>
  <c r="B33" i="4"/>
  <c r="B65" i="4" s="1"/>
  <c r="B32" i="4"/>
  <c r="C25" i="4"/>
  <c r="C86" i="4" s="1"/>
  <c r="D24" i="4"/>
  <c r="D23" i="4"/>
  <c r="C20" i="4"/>
  <c r="C81" i="4" s="1"/>
  <c r="D19" i="4"/>
  <c r="M18" i="4"/>
  <c r="J79" i="4" s="1"/>
  <c r="L18" i="4"/>
  <c r="K18" i="4"/>
  <c r="J47" i="4" s="1"/>
  <c r="J18" i="4"/>
  <c r="D18" i="4"/>
  <c r="M17" i="4"/>
  <c r="J78" i="4" s="1"/>
  <c r="L17" i="4"/>
  <c r="K17" i="4"/>
  <c r="J46" i="4" s="1"/>
  <c r="J17" i="4"/>
  <c r="C15" i="4"/>
  <c r="C76" i="4" s="1"/>
  <c r="D14" i="4"/>
  <c r="M13" i="4"/>
  <c r="J74" i="4" s="1"/>
  <c r="L13" i="4"/>
  <c r="K13" i="4"/>
  <c r="J42" i="4" s="1"/>
  <c r="J13" i="4"/>
  <c r="D13" i="4"/>
  <c r="I12" i="4"/>
  <c r="I15" i="4" s="1"/>
  <c r="I20" i="4" s="1"/>
  <c r="M11" i="4"/>
  <c r="L11" i="4"/>
  <c r="K11" i="4"/>
  <c r="J11" i="4"/>
  <c r="M10" i="4"/>
  <c r="J72" i="4" s="1"/>
  <c r="L10" i="4"/>
  <c r="K10" i="4"/>
  <c r="J40" i="4" s="1"/>
  <c r="J10" i="4"/>
  <c r="M9" i="4"/>
  <c r="J71" i="4" s="1"/>
  <c r="L9" i="4"/>
  <c r="K9" i="4"/>
  <c r="J39" i="4" s="1"/>
  <c r="J9" i="4"/>
  <c r="L8" i="4"/>
  <c r="K8" i="4"/>
  <c r="J38" i="4" s="1"/>
  <c r="J8" i="4"/>
  <c r="C8" i="4"/>
  <c r="C70" i="4" s="1"/>
  <c r="M7" i="4"/>
  <c r="J69" i="4" s="1"/>
  <c r="L7" i="4"/>
  <c r="K7" i="4"/>
  <c r="J37" i="4" s="1"/>
  <c r="J7" i="4"/>
  <c r="M6" i="4"/>
  <c r="J68" i="4" s="1"/>
  <c r="L6" i="4"/>
  <c r="K6" i="4"/>
  <c r="J36" i="4" s="1"/>
  <c r="J6" i="4"/>
  <c r="J41" i="5" l="1"/>
  <c r="C57" i="5"/>
  <c r="C89" i="5"/>
  <c r="H70" i="5"/>
  <c r="H38" i="5"/>
  <c r="J73" i="5"/>
  <c r="J12" i="4"/>
  <c r="L12" i="4"/>
  <c r="H8" i="4"/>
  <c r="K12" i="4"/>
  <c r="J41" i="4" s="1"/>
  <c r="J15" i="4"/>
  <c r="J20" i="4" s="1"/>
  <c r="L15" i="4"/>
  <c r="L20" i="4" s="1"/>
  <c r="I41" i="4"/>
  <c r="I44" i="4" s="1"/>
  <c r="I49" i="4" s="1"/>
  <c r="D43" i="4"/>
  <c r="D48" i="4" s="1"/>
  <c r="C49" i="4"/>
  <c r="C54" i="4"/>
  <c r="D75" i="4"/>
  <c r="D80" i="4" s="1"/>
  <c r="C28" i="4"/>
  <c r="C38" i="4"/>
  <c r="D42" i="4"/>
  <c r="D47" i="4" s="1"/>
  <c r="C44" i="4"/>
  <c r="D74" i="4"/>
  <c r="D79" i="4" s="1"/>
  <c r="I15" i="3"/>
  <c r="J15" i="3"/>
  <c r="K15" i="3"/>
  <c r="L15" i="3"/>
  <c r="M15" i="3"/>
  <c r="I12" i="3"/>
  <c r="J12" i="3"/>
  <c r="K12" i="3"/>
  <c r="L12" i="3"/>
  <c r="M12" i="3"/>
  <c r="H15" i="3"/>
  <c r="H12" i="3"/>
  <c r="J76" i="5" l="1"/>
  <c r="H76" i="5"/>
  <c r="H44" i="5"/>
  <c r="H49" i="5" s="1"/>
  <c r="H20" i="5"/>
  <c r="H81" i="5" s="1"/>
  <c r="H73" i="5"/>
  <c r="H41" i="5"/>
  <c r="C89" i="4"/>
  <c r="C57" i="4"/>
  <c r="M8" i="4"/>
  <c r="H70" i="4"/>
  <c r="H38" i="4"/>
  <c r="H12" i="4"/>
  <c r="K15" i="4"/>
  <c r="J13" i="3"/>
  <c r="K13" i="3"/>
  <c r="L11" i="3"/>
  <c r="L13" i="3"/>
  <c r="M11" i="3"/>
  <c r="M13" i="3"/>
  <c r="K11" i="3"/>
  <c r="J11" i="3"/>
  <c r="J49" i="5" l="1"/>
  <c r="H57" i="5" s="1"/>
  <c r="J44" i="5"/>
  <c r="J81" i="5"/>
  <c r="H89" i="5" s="1"/>
  <c r="J44" i="4"/>
  <c r="K20" i="4"/>
  <c r="H73" i="4"/>
  <c r="H41" i="4"/>
  <c r="H15" i="4"/>
  <c r="J70" i="4"/>
  <c r="M12" i="4"/>
  <c r="J73" i="4" s="1"/>
  <c r="C85" i="3"/>
  <c r="C84" i="3"/>
  <c r="C80" i="3"/>
  <c r="H79" i="3"/>
  <c r="C79" i="3"/>
  <c r="H78" i="3"/>
  <c r="B78" i="3"/>
  <c r="C75" i="3"/>
  <c r="H74" i="3"/>
  <c r="G74" i="3"/>
  <c r="C74" i="3"/>
  <c r="I73" i="3"/>
  <c r="I76" i="3" s="1"/>
  <c r="I81" i="3" s="1"/>
  <c r="B73" i="3"/>
  <c r="H72" i="3"/>
  <c r="F72" i="3"/>
  <c r="H71" i="3"/>
  <c r="G70" i="3"/>
  <c r="H69" i="3"/>
  <c r="D69" i="3"/>
  <c r="D85" i="3" s="1"/>
  <c r="C69" i="3"/>
  <c r="H68" i="3"/>
  <c r="D68" i="3"/>
  <c r="D84" i="3" s="1"/>
  <c r="C68" i="3"/>
  <c r="J65" i="3"/>
  <c r="B64" i="3"/>
  <c r="B56" i="3"/>
  <c r="B88" i="3" s="1"/>
  <c r="C53" i="3"/>
  <c r="C52" i="3"/>
  <c r="C48" i="3"/>
  <c r="H47" i="3"/>
  <c r="C47" i="3"/>
  <c r="H46" i="3"/>
  <c r="B46" i="3"/>
  <c r="C43" i="3"/>
  <c r="H42" i="3"/>
  <c r="G42" i="3"/>
  <c r="C42" i="3"/>
  <c r="I41" i="3"/>
  <c r="B41" i="3"/>
  <c r="H40" i="3"/>
  <c r="F40" i="3"/>
  <c r="H39" i="3"/>
  <c r="G38" i="3"/>
  <c r="H37" i="3"/>
  <c r="D37" i="3"/>
  <c r="D53" i="3" s="1"/>
  <c r="C37" i="3"/>
  <c r="I36" i="3"/>
  <c r="H36" i="3"/>
  <c r="D36" i="3"/>
  <c r="D52" i="3" s="1"/>
  <c r="C36" i="3"/>
  <c r="J33" i="3"/>
  <c r="B33" i="3"/>
  <c r="B65" i="3" s="1"/>
  <c r="B32" i="3"/>
  <c r="C25" i="3"/>
  <c r="L8" i="3" s="1"/>
  <c r="D24" i="3"/>
  <c r="D23" i="3"/>
  <c r="C20" i="3"/>
  <c r="C81" i="3" s="1"/>
  <c r="D19" i="3"/>
  <c r="M18" i="3"/>
  <c r="J79" i="3" s="1"/>
  <c r="L18" i="3"/>
  <c r="K18" i="3"/>
  <c r="J47" i="3" s="1"/>
  <c r="J18" i="3"/>
  <c r="D18" i="3"/>
  <c r="M17" i="3"/>
  <c r="J78" i="3" s="1"/>
  <c r="L17" i="3"/>
  <c r="K17" i="3"/>
  <c r="J46" i="3" s="1"/>
  <c r="J17" i="3"/>
  <c r="C15" i="3"/>
  <c r="C76" i="3" s="1"/>
  <c r="D14" i="3"/>
  <c r="J74" i="3"/>
  <c r="J42" i="3"/>
  <c r="D13" i="3"/>
  <c r="I20" i="3"/>
  <c r="M10" i="3"/>
  <c r="J72" i="3" s="1"/>
  <c r="L10" i="3"/>
  <c r="K10" i="3"/>
  <c r="J40" i="3" s="1"/>
  <c r="J10" i="3"/>
  <c r="M9" i="3"/>
  <c r="J71" i="3" s="1"/>
  <c r="L9" i="3"/>
  <c r="K9" i="3"/>
  <c r="J39" i="3" s="1"/>
  <c r="J9" i="3"/>
  <c r="H8" i="3"/>
  <c r="C8" i="3"/>
  <c r="C70" i="3" s="1"/>
  <c r="M7" i="3"/>
  <c r="J69" i="3" s="1"/>
  <c r="L7" i="3"/>
  <c r="K7" i="3"/>
  <c r="J37" i="3" s="1"/>
  <c r="J7" i="3"/>
  <c r="M6" i="3"/>
  <c r="L6" i="3"/>
  <c r="K6" i="3"/>
  <c r="J6" i="3"/>
  <c r="O20" i="5" l="1"/>
  <c r="H28" i="5"/>
  <c r="J49" i="4"/>
  <c r="H57" i="4" s="1"/>
  <c r="M15" i="4"/>
  <c r="H20" i="4"/>
  <c r="H81" i="4" s="1"/>
  <c r="H76" i="4"/>
  <c r="H44" i="4"/>
  <c r="H49" i="4" s="1"/>
  <c r="H70" i="3"/>
  <c r="I44" i="3"/>
  <c r="I49" i="3" s="1"/>
  <c r="K8" i="3"/>
  <c r="J38" i="3" s="1"/>
  <c r="J8" i="3"/>
  <c r="J20" i="3"/>
  <c r="L20" i="3"/>
  <c r="J41" i="3"/>
  <c r="J36" i="3"/>
  <c r="D43" i="3"/>
  <c r="D48" i="3" s="1"/>
  <c r="C49" i="3"/>
  <c r="C54" i="3"/>
  <c r="J68" i="3"/>
  <c r="D75" i="3"/>
  <c r="D80" i="3" s="1"/>
  <c r="C86" i="3"/>
  <c r="C28" i="3"/>
  <c r="C38" i="3"/>
  <c r="H38" i="3"/>
  <c r="D42" i="3"/>
  <c r="D47" i="3" s="1"/>
  <c r="C44" i="3"/>
  <c r="D74" i="3"/>
  <c r="D79" i="3" s="1"/>
  <c r="C84" i="2"/>
  <c r="C83" i="2"/>
  <c r="C79" i="2"/>
  <c r="H78" i="2"/>
  <c r="C78" i="2"/>
  <c r="H77" i="2"/>
  <c r="B77" i="2"/>
  <c r="C74" i="2"/>
  <c r="H73" i="2"/>
  <c r="G73" i="2"/>
  <c r="C73" i="2"/>
  <c r="I72" i="2"/>
  <c r="I75" i="2" s="1"/>
  <c r="I80" i="2" s="1"/>
  <c r="B72" i="2"/>
  <c r="H71" i="2"/>
  <c r="F71" i="2"/>
  <c r="H70" i="2"/>
  <c r="G69" i="2"/>
  <c r="H68" i="2"/>
  <c r="D68" i="2"/>
  <c r="D74" i="2" s="1"/>
  <c r="D79" i="2" s="1"/>
  <c r="C68" i="2"/>
  <c r="H67" i="2"/>
  <c r="D67" i="2"/>
  <c r="D83" i="2" s="1"/>
  <c r="C67" i="2"/>
  <c r="J64" i="2"/>
  <c r="B63" i="2"/>
  <c r="B55" i="2"/>
  <c r="B87" i="2" s="1"/>
  <c r="D52" i="2"/>
  <c r="C52" i="2"/>
  <c r="C51" i="2"/>
  <c r="C47" i="2"/>
  <c r="H46" i="2"/>
  <c r="C46" i="2"/>
  <c r="H45" i="2"/>
  <c r="B45" i="2"/>
  <c r="C42" i="2"/>
  <c r="H41" i="2"/>
  <c r="G41" i="2"/>
  <c r="C41" i="2"/>
  <c r="B40" i="2"/>
  <c r="H39" i="2"/>
  <c r="F39" i="2"/>
  <c r="H38" i="2"/>
  <c r="G37" i="2"/>
  <c r="H36" i="2"/>
  <c r="D36" i="2"/>
  <c r="D42" i="2" s="1"/>
  <c r="D47" i="2" s="1"/>
  <c r="C36" i="2"/>
  <c r="I35" i="2"/>
  <c r="I40" i="2" s="1"/>
  <c r="H35" i="2"/>
  <c r="D35" i="2"/>
  <c r="D51" i="2" s="1"/>
  <c r="C35" i="2"/>
  <c r="J32" i="2"/>
  <c r="B32" i="2"/>
  <c r="B64" i="2" s="1"/>
  <c r="B31" i="2"/>
  <c r="C24" i="2"/>
  <c r="C85" i="2" s="1"/>
  <c r="D23" i="2"/>
  <c r="D22" i="2"/>
  <c r="C19" i="2"/>
  <c r="C80" i="2" s="1"/>
  <c r="D18" i="2"/>
  <c r="M17" i="2"/>
  <c r="J78" i="2" s="1"/>
  <c r="L17" i="2"/>
  <c r="K17" i="2"/>
  <c r="J46" i="2" s="1"/>
  <c r="J17" i="2"/>
  <c r="D17" i="2"/>
  <c r="M16" i="2"/>
  <c r="J77" i="2" s="1"/>
  <c r="L16" i="2"/>
  <c r="K16" i="2"/>
  <c r="J45" i="2" s="1"/>
  <c r="J16" i="2"/>
  <c r="I14" i="2"/>
  <c r="I19" i="2" s="1"/>
  <c r="C14" i="2"/>
  <c r="C43" i="2" s="1"/>
  <c r="D13" i="2"/>
  <c r="M12" i="2"/>
  <c r="J73" i="2" s="1"/>
  <c r="L12" i="2"/>
  <c r="K12" i="2"/>
  <c r="J41" i="2" s="1"/>
  <c r="J12" i="2"/>
  <c r="D12" i="2"/>
  <c r="I11" i="2"/>
  <c r="M10" i="2"/>
  <c r="J71" i="2" s="1"/>
  <c r="L10" i="2"/>
  <c r="K10" i="2"/>
  <c r="J39" i="2" s="1"/>
  <c r="J10" i="2"/>
  <c r="M9" i="2"/>
  <c r="J70" i="2" s="1"/>
  <c r="L9" i="2"/>
  <c r="K9" i="2"/>
  <c r="J38" i="2" s="1"/>
  <c r="J9" i="2"/>
  <c r="K8" i="2"/>
  <c r="J37" i="2" s="1"/>
  <c r="C8" i="2"/>
  <c r="M7" i="2"/>
  <c r="J68" i="2" s="1"/>
  <c r="L7" i="2"/>
  <c r="K7" i="2"/>
  <c r="J36" i="2" s="1"/>
  <c r="J7" i="2"/>
  <c r="M6" i="2"/>
  <c r="J67" i="2" s="1"/>
  <c r="L6" i="2"/>
  <c r="K6" i="2"/>
  <c r="J35" i="2" s="1"/>
  <c r="J6" i="2"/>
  <c r="J76" i="4" l="1"/>
  <c r="M20" i="4"/>
  <c r="K20" i="3"/>
  <c r="C89" i="3"/>
  <c r="C57" i="3"/>
  <c r="M8" i="3"/>
  <c r="J44" i="3"/>
  <c r="H73" i="3"/>
  <c r="H41" i="3"/>
  <c r="H20" i="3"/>
  <c r="L8" i="2"/>
  <c r="L11" i="2" s="1"/>
  <c r="L14" i="2" s="1"/>
  <c r="L19" i="2" s="1"/>
  <c r="C27" i="2"/>
  <c r="C88" i="2" s="1"/>
  <c r="K11" i="2"/>
  <c r="J40" i="2" s="1"/>
  <c r="J8" i="2"/>
  <c r="J11" i="2" s="1"/>
  <c r="J14" i="2" s="1"/>
  <c r="J19" i="2" s="1"/>
  <c r="C75" i="2"/>
  <c r="D84" i="2"/>
  <c r="C37" i="2"/>
  <c r="H8" i="2"/>
  <c r="C48" i="2"/>
  <c r="C53" i="2"/>
  <c r="C69" i="2"/>
  <c r="D41" i="2"/>
  <c r="D46" i="2" s="1"/>
  <c r="I43" i="2"/>
  <c r="I48" i="2" s="1"/>
  <c r="D73" i="2"/>
  <c r="D78" i="2" s="1"/>
  <c r="O19" i="1"/>
  <c r="J81" i="4" l="1"/>
  <c r="H89" i="4" s="1"/>
  <c r="H28" i="4"/>
  <c r="O20" i="4"/>
  <c r="H81" i="3"/>
  <c r="H76" i="3"/>
  <c r="H44" i="3"/>
  <c r="H49" i="3" s="1"/>
  <c r="J49" i="3"/>
  <c r="H57" i="3" s="1"/>
  <c r="J70" i="3"/>
  <c r="J73" i="3"/>
  <c r="K14" i="2"/>
  <c r="C56" i="2"/>
  <c r="M8" i="2"/>
  <c r="J69" i="2" s="1"/>
  <c r="J43" i="2"/>
  <c r="K19" i="2"/>
  <c r="J48" i="2" s="1"/>
  <c r="H56" i="2" s="1"/>
  <c r="H69" i="2"/>
  <c r="H37" i="2"/>
  <c r="H11" i="2"/>
  <c r="H14" i="2" s="1"/>
  <c r="M11" i="2"/>
  <c r="J72" i="2" s="1"/>
  <c r="C84" i="1"/>
  <c r="C83" i="1"/>
  <c r="C79" i="1"/>
  <c r="H78" i="1"/>
  <c r="C78" i="1"/>
  <c r="H77" i="1"/>
  <c r="B77" i="1"/>
  <c r="C74" i="1"/>
  <c r="H73" i="1"/>
  <c r="G73" i="1"/>
  <c r="C73" i="1"/>
  <c r="I72" i="1"/>
  <c r="I75" i="1" s="1"/>
  <c r="I80" i="1" s="1"/>
  <c r="B72" i="1"/>
  <c r="H71" i="1"/>
  <c r="F71" i="1"/>
  <c r="H70" i="1"/>
  <c r="G69" i="1"/>
  <c r="H68" i="1"/>
  <c r="D68" i="1"/>
  <c r="D84" i="1" s="1"/>
  <c r="C68" i="1"/>
  <c r="H67" i="1"/>
  <c r="D67" i="1"/>
  <c r="D73" i="1" s="1"/>
  <c r="D78" i="1" s="1"/>
  <c r="C67" i="1"/>
  <c r="J64" i="1"/>
  <c r="B63" i="1"/>
  <c r="B55" i="1"/>
  <c r="B87" i="1" s="1"/>
  <c r="C52" i="1"/>
  <c r="C51" i="1"/>
  <c r="C47" i="1"/>
  <c r="H46" i="1"/>
  <c r="C46" i="1"/>
  <c r="H45" i="1"/>
  <c r="B45" i="1"/>
  <c r="C42" i="1"/>
  <c r="H41" i="1"/>
  <c r="G41" i="1"/>
  <c r="D41" i="1"/>
  <c r="D46" i="1" s="1"/>
  <c r="C41" i="1"/>
  <c r="B40" i="1"/>
  <c r="H39" i="1"/>
  <c r="F39" i="1"/>
  <c r="H38" i="1"/>
  <c r="G37" i="1"/>
  <c r="H36" i="1"/>
  <c r="D36" i="1"/>
  <c r="D52" i="1" s="1"/>
  <c r="C36" i="1"/>
  <c r="I35" i="1"/>
  <c r="I40" i="1" s="1"/>
  <c r="H35" i="1"/>
  <c r="D35" i="1"/>
  <c r="D51" i="1" s="1"/>
  <c r="C35" i="1"/>
  <c r="J32" i="1"/>
  <c r="B32" i="1"/>
  <c r="B64" i="1" s="1"/>
  <c r="B31" i="1"/>
  <c r="C24" i="1"/>
  <c r="C85" i="1" s="1"/>
  <c r="D23" i="1"/>
  <c r="D22" i="1"/>
  <c r="C19" i="1"/>
  <c r="C80" i="1" s="1"/>
  <c r="D18" i="1"/>
  <c r="M17" i="1"/>
  <c r="J78" i="1" s="1"/>
  <c r="L17" i="1"/>
  <c r="K17" i="1"/>
  <c r="J46" i="1" s="1"/>
  <c r="J17" i="1"/>
  <c r="D17" i="1"/>
  <c r="M16" i="1"/>
  <c r="J77" i="1" s="1"/>
  <c r="L16" i="1"/>
  <c r="K16" i="1"/>
  <c r="J45" i="1" s="1"/>
  <c r="J16" i="1"/>
  <c r="C14" i="1"/>
  <c r="C75" i="1" s="1"/>
  <c r="D13" i="1"/>
  <c r="M12" i="1"/>
  <c r="J73" i="1" s="1"/>
  <c r="L12" i="1"/>
  <c r="K12" i="1"/>
  <c r="J41" i="1" s="1"/>
  <c r="J12" i="1"/>
  <c r="D12" i="1"/>
  <c r="I11" i="1"/>
  <c r="I14" i="1" s="1"/>
  <c r="I19" i="1" s="1"/>
  <c r="M10" i="1"/>
  <c r="J71" i="1" s="1"/>
  <c r="L10" i="1"/>
  <c r="K10" i="1"/>
  <c r="J39" i="1" s="1"/>
  <c r="J10" i="1"/>
  <c r="M9" i="1"/>
  <c r="J70" i="1" s="1"/>
  <c r="L9" i="1"/>
  <c r="K9" i="1"/>
  <c r="J38" i="1" s="1"/>
  <c r="J9" i="1"/>
  <c r="L8" i="1"/>
  <c r="C8" i="1"/>
  <c r="C69" i="1" s="1"/>
  <c r="M7" i="1"/>
  <c r="J68" i="1" s="1"/>
  <c r="L7" i="1"/>
  <c r="K7" i="1"/>
  <c r="J36" i="1" s="1"/>
  <c r="J7" i="1"/>
  <c r="M6" i="1"/>
  <c r="J67" i="1" s="1"/>
  <c r="L6" i="1"/>
  <c r="K6" i="1"/>
  <c r="J35" i="1" s="1"/>
  <c r="J6" i="1"/>
  <c r="J76" i="3" l="1"/>
  <c r="H19" i="2"/>
  <c r="H80" i="2" s="1"/>
  <c r="H75" i="2"/>
  <c r="H43" i="2"/>
  <c r="H48" i="2" s="1"/>
  <c r="M14" i="2"/>
  <c r="H72" i="2"/>
  <c r="H40" i="2"/>
  <c r="K8" i="1"/>
  <c r="J37" i="1" s="1"/>
  <c r="J8" i="1"/>
  <c r="J11" i="1" s="1"/>
  <c r="J14" i="1" s="1"/>
  <c r="J19" i="1" s="1"/>
  <c r="D83" i="1"/>
  <c r="H8" i="1"/>
  <c r="H69" i="1" s="1"/>
  <c r="D42" i="1"/>
  <c r="D47" i="1" s="1"/>
  <c r="D74" i="1"/>
  <c r="D79" i="1" s="1"/>
  <c r="C27" i="1"/>
  <c r="K11" i="1"/>
  <c r="J40" i="1" s="1"/>
  <c r="H11" i="1"/>
  <c r="H14" i="1" s="1"/>
  <c r="C48" i="1"/>
  <c r="C53" i="1"/>
  <c r="H37" i="1"/>
  <c r="I43" i="1"/>
  <c r="I48" i="1" s="1"/>
  <c r="L11" i="1"/>
  <c r="L14" i="1" s="1"/>
  <c r="L19" i="1" s="1"/>
  <c r="C37" i="1"/>
  <c r="C43" i="1"/>
  <c r="M20" i="3" l="1"/>
  <c r="J81" i="3" s="1"/>
  <c r="H89" i="3" s="1"/>
  <c r="J75" i="2"/>
  <c r="M19" i="2"/>
  <c r="C56" i="1"/>
  <c r="C88" i="1"/>
  <c r="M8" i="1"/>
  <c r="H75" i="1"/>
  <c r="H43" i="1"/>
  <c r="H48" i="1" s="1"/>
  <c r="H19" i="1"/>
  <c r="H80" i="1" s="1"/>
  <c r="K14" i="1"/>
  <c r="H72" i="1"/>
  <c r="H40" i="1"/>
  <c r="O20" i="3" l="1"/>
  <c r="H28" i="3"/>
  <c r="H27" i="2"/>
  <c r="J80" i="2"/>
  <c r="H88" i="2" s="1"/>
  <c r="O19" i="2"/>
  <c r="J69" i="1"/>
  <c r="M11" i="1"/>
  <c r="K19" i="1"/>
  <c r="J48" i="1" s="1"/>
  <c r="H56" i="1" s="1"/>
  <c r="J43" i="1"/>
  <c r="J72" i="1" l="1"/>
  <c r="M14" i="1"/>
  <c r="J75" i="1" l="1"/>
  <c r="M19" i="1"/>
  <c r="J80" i="1" l="1"/>
  <c r="H88" i="1" s="1"/>
  <c r="H27" i="1"/>
</calcChain>
</file>

<file path=xl/sharedStrings.xml><?xml version="1.0" encoding="utf-8"?>
<sst xmlns="http://schemas.openxmlformats.org/spreadsheetml/2006/main" count="608" uniqueCount="53">
  <si>
    <t>Suministro 1395500</t>
  </si>
  <si>
    <t>MEDIDOR PRINCIPAL</t>
  </si>
  <si>
    <t>Descripción</t>
  </si>
  <si>
    <t>Precio Unit.</t>
  </si>
  <si>
    <t>Importe</t>
  </si>
  <si>
    <t>Importe M1</t>
  </si>
  <si>
    <t>Importe M2</t>
  </si>
  <si>
    <t>Importe M3</t>
  </si>
  <si>
    <t>Importe MP</t>
  </si>
  <si>
    <t>Lectura Actual</t>
  </si>
  <si>
    <t>(16/12/15)</t>
  </si>
  <si>
    <t>Cargo Fijo</t>
  </si>
  <si>
    <t>Lectura Anterior</t>
  </si>
  <si>
    <t>Mant. y Reposición de Conexión</t>
  </si>
  <si>
    <t>Dif. de Lecturas</t>
  </si>
  <si>
    <t>kW.h</t>
  </si>
  <si>
    <t>Consumo Energía</t>
  </si>
  <si>
    <t>Alumbrado Público</t>
  </si>
  <si>
    <t>Interés Compensatorio</t>
  </si>
  <si>
    <t>MEDIDOR 1 - M1 (Sr. Roberto Valdiviezo)</t>
  </si>
  <si>
    <t>I.G.V.</t>
  </si>
  <si>
    <t>Electrificación Rural (Ley N 28749)</t>
  </si>
  <si>
    <t>SUBTOTAL DEL MES</t>
  </si>
  <si>
    <t>MEDIDOR 2 - M2 (Srta. Maria Jesus)</t>
  </si>
  <si>
    <t>Ajuste sencillo mes anterior</t>
  </si>
  <si>
    <t>Ajuste sencillo mes actual</t>
  </si>
  <si>
    <t>TOTAL IMPORTES</t>
  </si>
  <si>
    <t>MEDIDOR 3 - M3 (Sr. Abel Ludeña)</t>
  </si>
  <si>
    <t>MEDIDOR P- MP (Sra. Ursula Barrientos)</t>
  </si>
  <si>
    <t>TOTAL A PAGAR - REDONDEO</t>
  </si>
  <si>
    <t>Consumo</t>
  </si>
  <si>
    <t>Sra. Ursula Barrientos</t>
  </si>
  <si>
    <t>Srta. Maria Jesus</t>
  </si>
  <si>
    <t>TOTAL A PAGAR</t>
  </si>
  <si>
    <t>Consumo Energía ENERO 2016</t>
  </si>
  <si>
    <t>(18/01/16)</t>
  </si>
  <si>
    <t>TOTAL</t>
  </si>
  <si>
    <t>FECHA DE VENCIMIENTO: 03-FEB-2016</t>
  </si>
  <si>
    <t>Consumo Energía FEBRERO 2016</t>
  </si>
  <si>
    <t>FECHA DE VENCIMIENTO: 03-MAR-2016</t>
  </si>
  <si>
    <t>(16/02/16)</t>
  </si>
  <si>
    <t>Consumo Energía MARZO 2016</t>
  </si>
  <si>
    <t>FECHA DE VENCIMIENTO: 04-ABR-2016</t>
  </si>
  <si>
    <t>(16/03/16)</t>
  </si>
  <si>
    <t>Nota de Crédito Res. N° 012-2016-OS/CD</t>
  </si>
  <si>
    <t>MEDIDOR 2 - M2 (Sra. Carmen Anicama)</t>
  </si>
  <si>
    <t>Consumo Energía ABRIL 2016</t>
  </si>
  <si>
    <t>FECHA DE VENCIMIENTO: 03-MAY-2016</t>
  </si>
  <si>
    <t>(15/04/16)</t>
  </si>
  <si>
    <t>Consumo Energía MAYO 2016</t>
  </si>
  <si>
    <t>FECHA DE VENCIMIENTO: 03-JUN-2016</t>
  </si>
  <si>
    <t>(17/05/16)</t>
  </si>
  <si>
    <t>Nota de Débito Res. N° 012-2016-OS/CD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</si>
</sst>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S/.&quot;\ #,##0.00;[Red]&quot;S/.&quot;\ \-#,##0.00"/>
    <numFmt numFmtId="164" formatCode="0.0000"/>
    <numFmt numFmtId="165" formatCode="&quot;S/.&quot;\ #,##0.0;[Red]&quot;S/.&quot;\ \-#,##0.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7"/>
      <color rgb="FF002060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0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6"/>
      <color rgb="FF002060"/>
      <name val="Calibri"/>
      <family val="2"/>
      <scheme val="minor"/>
    </font>
    <font>
      <b/>
      <sz val="7"/>
      <color theme="0" tint="-4.9989318521683403E-2"/>
      <name val="Calibri"/>
      <family val="2"/>
      <scheme val="minor"/>
    </font>
    <font>
      <sz val="7"/>
      <color theme="0" tint="-4.9989318521683403E-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0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2" fontId="5" fillId="0" borderId="0" xfId="0" applyNumberFormat="1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Alignment="1">
      <alignment horizontal="right" vertical="center"/>
    </xf>
    <xf numFmtId="2" fontId="5" fillId="0" borderId="0" xfId="0" applyNumberFormat="1" applyFont="1" applyAlignment="1">
      <alignment horizontal="right" vertical="center"/>
    </xf>
    <xf numFmtId="2" fontId="5" fillId="0" borderId="0" xfId="0" applyNumberFormat="1" applyFont="1" applyAlignment="1">
      <alignment vertical="center"/>
    </xf>
    <xf numFmtId="0" fontId="5" fillId="4" borderId="8" xfId="0" applyFont="1" applyFill="1" applyBorder="1" applyAlignment="1">
      <alignment vertical="center"/>
    </xf>
    <xf numFmtId="0" fontId="5" fillId="0" borderId="9" xfId="0" applyFont="1" applyBorder="1" applyAlignment="1">
      <alignment vertical="center"/>
    </xf>
    <xf numFmtId="2" fontId="5" fillId="0" borderId="10" xfId="0" applyNumberFormat="1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164" fontId="5" fillId="0" borderId="0" xfId="0" applyNumberFormat="1" applyFont="1" applyAlignment="1">
      <alignment horizontal="right" vertical="center"/>
    </xf>
    <xf numFmtId="2" fontId="7" fillId="0" borderId="0" xfId="0" applyNumberFormat="1" applyFont="1" applyAlignment="1">
      <alignment horizontal="right" vertical="center"/>
    </xf>
    <xf numFmtId="2" fontId="7" fillId="0" borderId="0" xfId="0" applyNumberFormat="1" applyFont="1" applyAlignment="1">
      <alignment vertical="center"/>
    </xf>
    <xf numFmtId="8" fontId="5" fillId="0" borderId="0" xfId="0" applyNumberFormat="1" applyFont="1" applyAlignment="1">
      <alignment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8" fontId="7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0" fontId="9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center" vertical="center"/>
    </xf>
    <xf numFmtId="8" fontId="9" fillId="3" borderId="0" xfId="0" applyNumberFormat="1" applyFont="1" applyFill="1" applyAlignment="1">
      <alignment vertical="center"/>
    </xf>
    <xf numFmtId="0" fontId="5" fillId="0" borderId="1" xfId="0" applyFont="1" applyBorder="1" applyAlignment="1">
      <alignment vertical="center"/>
    </xf>
    <xf numFmtId="2" fontId="5" fillId="0" borderId="1" xfId="0" applyNumberFormat="1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horizontal="center"/>
    </xf>
    <xf numFmtId="165" fontId="7" fillId="0" borderId="0" xfId="0" applyNumberFormat="1" applyFont="1"/>
    <xf numFmtId="8" fontId="7" fillId="0" borderId="0" xfId="0" applyNumberFormat="1" applyFont="1"/>
    <xf numFmtId="0" fontId="5" fillId="0" borderId="0" xfId="0" applyFont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12" xfId="0" applyFont="1" applyBorder="1" applyAlignment="1">
      <alignment vertical="center"/>
    </xf>
    <xf numFmtId="0" fontId="11" fillId="0" borderId="0" xfId="0" applyFont="1" applyFill="1" applyBorder="1" applyAlignment="1">
      <alignment horizontal="right"/>
    </xf>
    <xf numFmtId="0" fontId="0" fillId="0" borderId="0" xfId="0" applyAlignment="1">
      <alignment horizontal="right" vertical="center"/>
    </xf>
    <xf numFmtId="0" fontId="3" fillId="0" borderId="0" xfId="0" applyFont="1" applyFill="1" applyBorder="1"/>
    <xf numFmtId="0" fontId="6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2" fontId="5" fillId="0" borderId="13" xfId="0" applyNumberFormat="1" applyFont="1" applyBorder="1" applyAlignment="1">
      <alignment vertical="center"/>
    </xf>
    <xf numFmtId="2" fontId="5" fillId="0" borderId="0" xfId="0" applyNumberFormat="1" applyFont="1" applyFill="1" applyBorder="1" applyAlignment="1">
      <alignment vertical="center"/>
    </xf>
    <xf numFmtId="0" fontId="5" fillId="4" borderId="13" xfId="0" applyFont="1" applyFill="1" applyBorder="1" applyAlignment="1">
      <alignment vertical="center"/>
    </xf>
    <xf numFmtId="2" fontId="5" fillId="4" borderId="13" xfId="0" applyNumberFormat="1" applyFont="1" applyFill="1" applyBorder="1" applyAlignment="1">
      <alignment vertical="center"/>
    </xf>
    <xf numFmtId="0" fontId="5" fillId="4" borderId="7" xfId="0" applyFont="1" applyFill="1" applyBorder="1" applyAlignment="1">
      <alignment vertical="center"/>
    </xf>
    <xf numFmtId="0" fontId="5" fillId="0" borderId="14" xfId="0" applyFont="1" applyBorder="1" applyAlignment="1">
      <alignment vertical="center"/>
    </xf>
    <xf numFmtId="2" fontId="5" fillId="0" borderId="14" xfId="0" applyNumberFormat="1" applyFont="1" applyBorder="1" applyAlignment="1">
      <alignment vertical="center"/>
    </xf>
    <xf numFmtId="2" fontId="7" fillId="0" borderId="0" xfId="0" applyNumberFormat="1" applyFont="1" applyFill="1" applyBorder="1" applyAlignment="1">
      <alignment vertical="center"/>
    </xf>
    <xf numFmtId="2" fontId="5" fillId="0" borderId="0" xfId="0" applyNumberFormat="1" applyFont="1" applyFill="1" applyBorder="1" applyAlignment="1">
      <alignment horizontal="right" vertical="center"/>
    </xf>
    <xf numFmtId="2" fontId="5" fillId="0" borderId="15" xfId="0" applyNumberFormat="1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2" fontId="5" fillId="4" borderId="0" xfId="0" applyNumberFormat="1" applyFont="1" applyFill="1" applyBorder="1" applyAlignment="1">
      <alignment vertical="center"/>
    </xf>
    <xf numFmtId="8" fontId="5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8" fontId="7" fillId="0" borderId="0" xfId="0" applyNumberFormat="1" applyFont="1" applyFill="1" applyBorder="1" applyAlignment="1">
      <alignment vertical="center"/>
    </xf>
    <xf numFmtId="0" fontId="5" fillId="0" borderId="0" xfId="0" applyFont="1" applyFill="1" applyBorder="1"/>
    <xf numFmtId="8" fontId="12" fillId="0" borderId="0" xfId="0" applyNumberFormat="1" applyFont="1" applyAlignment="1">
      <alignment vertical="center"/>
    </xf>
    <xf numFmtId="0" fontId="2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1" fillId="0" borderId="0" xfId="0" applyFont="1"/>
    <xf numFmtId="14" fontId="0" fillId="0" borderId="0" xfId="0" applyNumberFormat="1"/>
    <xf numFmtId="0" fontId="13" fillId="0" borderId="0" xfId="0" applyFont="1"/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8" fontId="14" fillId="0" borderId="0" xfId="0" applyNumberFormat="1" applyFont="1" applyAlignment="1">
      <alignment vertical="center"/>
    </xf>
    <xf numFmtId="0" fontId="7" fillId="0" borderId="0" xfId="0" applyFont="1" applyAlignment="1">
      <alignment horizontal="right" vertical="center"/>
    </xf>
    <xf numFmtId="8" fontId="5" fillId="0" borderId="0" xfId="0" applyNumberFormat="1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05"/>
  <sheetViews>
    <sheetView showGridLines="0" topLeftCell="D1" zoomScale="130" zoomScaleNormal="130" workbookViewId="0"/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29" customWidth="1"/>
    <col min="8" max="8" width="6.7109375" customWidth="1"/>
    <col min="9" max="9" width="0.7109375" customWidth="1"/>
    <col min="10" max="10" width="8.28515625" bestFit="1" customWidth="1"/>
    <col min="11" max="13" width="8.28515625" customWidth="1"/>
  </cols>
  <sheetData>
    <row r="2" spans="2:13" ht="10.35" customHeight="1" x14ac:dyDescent="0.3">
      <c r="B2" s="1" t="s">
        <v>0</v>
      </c>
      <c r="C2" s="2"/>
      <c r="D2" s="2"/>
      <c r="E2" s="2"/>
      <c r="F2" s="2"/>
      <c r="G2" s="2"/>
      <c r="H2" s="2"/>
      <c r="I2" s="2"/>
      <c r="J2" s="2"/>
      <c r="K2" s="3"/>
    </row>
    <row r="3" spans="2:13" ht="10.35" customHeight="1" x14ac:dyDescent="0.25">
      <c r="B3" s="1" t="s">
        <v>34</v>
      </c>
      <c r="C3" s="2"/>
      <c r="D3" s="2"/>
      <c r="E3" s="2"/>
      <c r="F3" s="2"/>
      <c r="G3" s="2"/>
      <c r="H3" s="2"/>
      <c r="I3" s="2"/>
      <c r="M3" s="4" t="s">
        <v>37</v>
      </c>
    </row>
    <row r="4" spans="2:13" ht="10.35" customHeight="1" x14ac:dyDescent="0.3">
      <c r="B4" s="3"/>
      <c r="C4" s="3"/>
      <c r="D4" s="3"/>
      <c r="E4" s="3"/>
      <c r="F4" s="3"/>
      <c r="G4" s="5"/>
      <c r="H4" s="3"/>
      <c r="I4" s="3"/>
      <c r="J4" s="3"/>
      <c r="K4" s="3"/>
    </row>
    <row r="5" spans="2:13" ht="10.35" customHeight="1" x14ac:dyDescent="0.25">
      <c r="B5" s="83" t="s">
        <v>1</v>
      </c>
      <c r="C5" s="84"/>
      <c r="D5" s="85"/>
      <c r="E5" s="6"/>
      <c r="F5" s="7" t="s">
        <v>2</v>
      </c>
      <c r="G5" s="7" t="s">
        <v>3</v>
      </c>
      <c r="H5" s="7" t="s">
        <v>4</v>
      </c>
      <c r="I5" s="8"/>
      <c r="J5" s="9" t="s">
        <v>5</v>
      </c>
      <c r="K5" s="7" t="s">
        <v>6</v>
      </c>
      <c r="L5" s="7" t="s">
        <v>7</v>
      </c>
      <c r="M5" s="7" t="s">
        <v>8</v>
      </c>
    </row>
    <row r="6" spans="2:13" ht="10.35" customHeight="1" x14ac:dyDescent="0.3">
      <c r="B6" s="10" t="s">
        <v>9</v>
      </c>
      <c r="C6" s="11">
        <v>32227.4</v>
      </c>
      <c r="D6" s="12" t="s">
        <v>35</v>
      </c>
      <c r="E6" s="13"/>
      <c r="F6" s="6" t="s">
        <v>11</v>
      </c>
      <c r="G6" s="14"/>
      <c r="H6" s="15">
        <v>2.4900000000000002</v>
      </c>
      <c r="I6" s="15"/>
      <c r="J6" s="16">
        <f>(H6/4)</f>
        <v>0.62250000000000005</v>
      </c>
      <c r="K6" s="16">
        <f>(H6/4)</f>
        <v>0.62250000000000005</v>
      </c>
      <c r="L6" s="16">
        <f>(H6/4)</f>
        <v>0.62250000000000005</v>
      </c>
      <c r="M6" s="16">
        <f>(H6/4)</f>
        <v>0.62250000000000005</v>
      </c>
    </row>
    <row r="7" spans="2:13" ht="10.35" customHeight="1" x14ac:dyDescent="0.25">
      <c r="B7" s="17" t="s">
        <v>12</v>
      </c>
      <c r="C7" s="11">
        <v>31689.1</v>
      </c>
      <c r="D7" s="12" t="s">
        <v>10</v>
      </c>
      <c r="E7" s="13"/>
      <c r="F7" s="6" t="s">
        <v>13</v>
      </c>
      <c r="G7" s="14"/>
      <c r="H7" s="15">
        <v>1.37</v>
      </c>
      <c r="I7" s="15"/>
      <c r="J7" s="16">
        <f>(H7/4)</f>
        <v>0.34250000000000003</v>
      </c>
      <c r="K7" s="16">
        <f>(H7/4)</f>
        <v>0.34250000000000003</v>
      </c>
      <c r="L7" s="16">
        <f>(H7/4)</f>
        <v>0.34250000000000003</v>
      </c>
      <c r="M7" s="16">
        <f>(H7/4)</f>
        <v>0.34250000000000003</v>
      </c>
    </row>
    <row r="8" spans="2:13" ht="10.35" customHeight="1" x14ac:dyDescent="0.25">
      <c r="B8" s="18" t="s">
        <v>14</v>
      </c>
      <c r="C8" s="19">
        <f>(C6-C7)</f>
        <v>538.30000000000291</v>
      </c>
      <c r="D8" s="20" t="s">
        <v>15</v>
      </c>
      <c r="E8" s="13"/>
      <c r="F8" s="6" t="s">
        <v>16</v>
      </c>
      <c r="G8" s="21">
        <v>0.45950000000000002</v>
      </c>
      <c r="H8" s="22">
        <f>(C8*G8)</f>
        <v>247.34885000000133</v>
      </c>
      <c r="I8" s="22"/>
      <c r="J8" s="23">
        <f>(C14*G8)</f>
        <v>25.548200000000012</v>
      </c>
      <c r="K8" s="23">
        <f>(C19*G8)</f>
        <v>5.2842500000000001</v>
      </c>
      <c r="L8" s="23">
        <f>(C24*G8)</f>
        <v>31.016250000000003</v>
      </c>
      <c r="M8" s="23">
        <f>(C27*G8)</f>
        <v>185.50015000000133</v>
      </c>
    </row>
    <row r="9" spans="2:13" ht="10.35" customHeight="1" x14ac:dyDescent="0.25">
      <c r="B9" s="6"/>
      <c r="C9" s="6"/>
      <c r="D9" s="6"/>
      <c r="E9" s="6"/>
      <c r="F9" s="6" t="s">
        <v>17</v>
      </c>
      <c r="G9" s="14"/>
      <c r="H9" s="15">
        <v>15.75</v>
      </c>
      <c r="I9" s="15"/>
      <c r="J9" s="16">
        <f>(H9/4)</f>
        <v>3.9375</v>
      </c>
      <c r="K9" s="16">
        <f>(H9/4)</f>
        <v>3.9375</v>
      </c>
      <c r="L9" s="16">
        <f>(H9/4)</f>
        <v>3.9375</v>
      </c>
      <c r="M9" s="16">
        <f>(H9/4)</f>
        <v>3.9375</v>
      </c>
    </row>
    <row r="10" spans="2:13" ht="10.35" customHeight="1" x14ac:dyDescent="0.25">
      <c r="B10" s="6"/>
      <c r="C10" s="6"/>
      <c r="D10" s="6"/>
      <c r="E10" s="6"/>
      <c r="F10" s="6" t="s">
        <v>18</v>
      </c>
      <c r="G10" s="14"/>
      <c r="H10" s="15">
        <v>0</v>
      </c>
      <c r="I10" s="15"/>
      <c r="J10" s="16">
        <f>H10/4</f>
        <v>0</v>
      </c>
      <c r="K10" s="16">
        <f>H10/4</f>
        <v>0</v>
      </c>
      <c r="L10" s="16">
        <f>H10/4</f>
        <v>0</v>
      </c>
      <c r="M10" s="16">
        <f>H10/4</f>
        <v>0</v>
      </c>
    </row>
    <row r="11" spans="2:13" ht="10.35" customHeight="1" x14ac:dyDescent="0.3">
      <c r="B11" s="78" t="s">
        <v>19</v>
      </c>
      <c r="C11" s="79"/>
      <c r="D11" s="80"/>
      <c r="E11" s="6"/>
      <c r="F11" s="6" t="s">
        <v>20</v>
      </c>
      <c r="G11" s="14"/>
      <c r="H11" s="15">
        <f>((SUM(H6:H9)+H10)*0.18)</f>
        <v>48.052593000000243</v>
      </c>
      <c r="I11" s="15">
        <f t="shared" ref="I11:M11" si="0">((SUM(I6:I9)+I10)*0.18)</f>
        <v>0</v>
      </c>
      <c r="J11" s="15">
        <f>((SUM(J6:J9)+J10)*0.18)</f>
        <v>5.4811260000000015</v>
      </c>
      <c r="K11" s="15">
        <f>((SUM(K6:K9)+K10)*0.18)</f>
        <v>1.833615</v>
      </c>
      <c r="L11" s="15">
        <f t="shared" si="0"/>
        <v>6.4653749999999999</v>
      </c>
      <c r="M11" s="15">
        <f t="shared" si="0"/>
        <v>34.272477000000237</v>
      </c>
    </row>
    <row r="12" spans="2:13" ht="10.35" customHeight="1" x14ac:dyDescent="0.25">
      <c r="B12" s="10" t="s">
        <v>9</v>
      </c>
      <c r="C12" s="11">
        <v>459.8</v>
      </c>
      <c r="D12" s="12" t="str">
        <f>D6</f>
        <v>(18/01/16)</v>
      </c>
      <c r="E12" s="6"/>
      <c r="F12" s="6" t="s">
        <v>21</v>
      </c>
      <c r="G12" s="14">
        <v>7.9000000000000008E-3</v>
      </c>
      <c r="H12" s="15">
        <v>4.25</v>
      </c>
      <c r="I12" s="15"/>
      <c r="J12" s="16">
        <f>(H12/4)</f>
        <v>1.0625</v>
      </c>
      <c r="K12" s="16">
        <f>(H12/4)</f>
        <v>1.0625</v>
      </c>
      <c r="L12" s="16">
        <f>(H12/4)</f>
        <v>1.0625</v>
      </c>
      <c r="M12" s="16">
        <f>(H12/4)</f>
        <v>1.0625</v>
      </c>
    </row>
    <row r="13" spans="2:13" ht="10.35" customHeight="1" x14ac:dyDescent="0.3">
      <c r="B13" s="17" t="s">
        <v>12</v>
      </c>
      <c r="C13" s="11">
        <v>404.2</v>
      </c>
      <c r="D13" s="12" t="str">
        <f>D7</f>
        <v>(16/12/15)</v>
      </c>
      <c r="E13" s="6"/>
      <c r="F13" s="6"/>
      <c r="G13" s="14"/>
      <c r="H13" s="15"/>
      <c r="I13" s="15"/>
      <c r="J13" s="16"/>
      <c r="K13" s="16"/>
      <c r="L13" s="16"/>
      <c r="M13" s="16"/>
    </row>
    <row r="14" spans="2:13" ht="10.35" customHeight="1" x14ac:dyDescent="0.3">
      <c r="B14" s="18" t="s">
        <v>14</v>
      </c>
      <c r="C14" s="19">
        <f>(C12-C13)</f>
        <v>55.600000000000023</v>
      </c>
      <c r="D14" s="20" t="s">
        <v>15</v>
      </c>
      <c r="E14" s="13"/>
      <c r="F14" s="6" t="s">
        <v>22</v>
      </c>
      <c r="G14" s="14"/>
      <c r="H14" s="15">
        <f>SUM(H6:H10)+SUM(H11:H12)</f>
        <v>319.26144300000158</v>
      </c>
      <c r="I14" s="15">
        <f t="shared" ref="I14:M14" si="1">SUM(I6:I10)+SUM(I11:I12)</f>
        <v>0</v>
      </c>
      <c r="J14" s="15">
        <f t="shared" si="1"/>
        <v>36.994326000000015</v>
      </c>
      <c r="K14" s="15">
        <f t="shared" si="1"/>
        <v>13.082865</v>
      </c>
      <c r="L14" s="15">
        <f t="shared" si="1"/>
        <v>43.446625000000004</v>
      </c>
      <c r="M14" s="15">
        <f t="shared" si="1"/>
        <v>225.73762700000157</v>
      </c>
    </row>
    <row r="15" spans="2:13" ht="10.35" customHeight="1" x14ac:dyDescent="0.3">
      <c r="B15" s="6"/>
      <c r="C15" s="6"/>
      <c r="D15" s="6"/>
      <c r="E15" s="13"/>
      <c r="F15" s="6"/>
      <c r="G15" s="14"/>
      <c r="H15" s="15"/>
      <c r="I15" s="15"/>
      <c r="J15" s="16"/>
      <c r="K15" s="16"/>
      <c r="L15" s="16"/>
      <c r="M15" s="16"/>
    </row>
    <row r="16" spans="2:13" ht="10.35" customHeight="1" x14ac:dyDescent="0.3">
      <c r="B16" s="78" t="s">
        <v>23</v>
      </c>
      <c r="C16" s="79"/>
      <c r="D16" s="80"/>
      <c r="E16" s="13"/>
      <c r="F16" s="6" t="s">
        <v>24</v>
      </c>
      <c r="G16" s="14"/>
      <c r="H16" s="15">
        <v>0.09</v>
      </c>
      <c r="I16" s="15"/>
      <c r="J16" s="15">
        <f>H16/4</f>
        <v>2.2499999999999999E-2</v>
      </c>
      <c r="K16" s="15">
        <f>H16/4</f>
        <v>2.2499999999999999E-2</v>
      </c>
      <c r="L16" s="15">
        <f>H16/4</f>
        <v>2.2499999999999999E-2</v>
      </c>
      <c r="M16" s="15">
        <f>H16/4</f>
        <v>2.2499999999999999E-2</v>
      </c>
    </row>
    <row r="17" spans="2:15" ht="10.35" customHeight="1" x14ac:dyDescent="0.3">
      <c r="B17" s="10" t="s">
        <v>9</v>
      </c>
      <c r="C17" s="11">
        <v>448.6</v>
      </c>
      <c r="D17" s="12" t="str">
        <f>D6</f>
        <v>(18/01/16)</v>
      </c>
      <c r="E17" s="6"/>
      <c r="F17" s="6" t="s">
        <v>25</v>
      </c>
      <c r="G17" s="14"/>
      <c r="H17" s="15">
        <v>0.05</v>
      </c>
      <c r="I17" s="15"/>
      <c r="J17" s="24">
        <f>(H17/4)</f>
        <v>1.2500000000000001E-2</v>
      </c>
      <c r="K17" s="24">
        <f>(H17/4)</f>
        <v>1.2500000000000001E-2</v>
      </c>
      <c r="L17" s="24">
        <f>(H17/4)</f>
        <v>1.2500000000000001E-2</v>
      </c>
      <c r="M17" s="24">
        <f>(H17/4)</f>
        <v>1.2500000000000001E-2</v>
      </c>
    </row>
    <row r="18" spans="2:15" ht="10.35" customHeight="1" x14ac:dyDescent="0.3">
      <c r="B18" s="17" t="s">
        <v>12</v>
      </c>
      <c r="C18" s="11">
        <v>437.1</v>
      </c>
      <c r="D18" s="12" t="str">
        <f>D7</f>
        <v>(16/12/15)</v>
      </c>
      <c r="E18" s="6"/>
      <c r="F18" s="6"/>
      <c r="G18" s="25"/>
      <c r="H18" s="6"/>
      <c r="I18" s="6"/>
      <c r="J18" s="6"/>
      <c r="K18" s="6"/>
      <c r="L18" s="6"/>
      <c r="M18" s="6"/>
    </row>
    <row r="19" spans="2:15" ht="10.35" customHeight="1" x14ac:dyDescent="0.3">
      <c r="B19" s="18" t="s">
        <v>14</v>
      </c>
      <c r="C19" s="19">
        <f>(C17-C18)</f>
        <v>11.5</v>
      </c>
      <c r="D19" s="20" t="s">
        <v>15</v>
      </c>
      <c r="E19" s="6"/>
      <c r="F19" s="26" t="s">
        <v>26</v>
      </c>
      <c r="G19" s="27"/>
      <c r="H19" s="28">
        <f>(H14+H16-H17)</f>
        <v>319.30144300000154</v>
      </c>
      <c r="I19" s="28">
        <f t="shared" ref="I19:M19" si="2">(I14+I16-I17)</f>
        <v>0</v>
      </c>
      <c r="J19" s="28">
        <f t="shared" si="2"/>
        <v>37.004326000000013</v>
      </c>
      <c r="K19" s="28">
        <f t="shared" si="2"/>
        <v>13.092865000000002</v>
      </c>
      <c r="L19" s="28">
        <f t="shared" si="2"/>
        <v>43.456625000000003</v>
      </c>
      <c r="M19" s="28">
        <f t="shared" si="2"/>
        <v>225.74762700000159</v>
      </c>
      <c r="N19" s="76" t="s">
        <v>36</v>
      </c>
      <c r="O19" s="77">
        <f>SUM(J19:M19)</f>
        <v>319.3014430000016</v>
      </c>
    </row>
    <row r="20" spans="2:15" ht="10.35" customHeight="1" x14ac:dyDescent="0.3">
      <c r="B20" s="6"/>
      <c r="C20" s="6"/>
      <c r="D20" s="6"/>
      <c r="E20" s="13"/>
    </row>
    <row r="21" spans="2:15" ht="10.35" customHeight="1" x14ac:dyDescent="0.25">
      <c r="B21" s="78" t="s">
        <v>27</v>
      </c>
      <c r="C21" s="79"/>
      <c r="D21" s="80"/>
      <c r="E21" s="13"/>
    </row>
    <row r="22" spans="2:15" ht="10.35" customHeight="1" x14ac:dyDescent="0.3">
      <c r="B22" s="10" t="s">
        <v>9</v>
      </c>
      <c r="C22" s="11">
        <v>462</v>
      </c>
      <c r="D22" s="12" t="str">
        <f>D6</f>
        <v>(18/01/16)</v>
      </c>
      <c r="E22" s="13"/>
    </row>
    <row r="23" spans="2:15" ht="10.35" customHeight="1" x14ac:dyDescent="0.3">
      <c r="B23" s="17" t="s">
        <v>12</v>
      </c>
      <c r="C23" s="11">
        <v>394.5</v>
      </c>
      <c r="D23" s="12" t="str">
        <f>D7</f>
        <v>(16/12/15)</v>
      </c>
      <c r="E23" s="13"/>
    </row>
    <row r="24" spans="2:15" ht="10.35" customHeight="1" x14ac:dyDescent="0.3">
      <c r="B24" s="18" t="s">
        <v>14</v>
      </c>
      <c r="C24" s="19">
        <f>C22-C23</f>
        <v>67.5</v>
      </c>
      <c r="D24" s="20" t="s">
        <v>15</v>
      </c>
      <c r="E24" s="13"/>
    </row>
    <row r="25" spans="2:15" ht="10.35" customHeight="1" x14ac:dyDescent="0.3">
      <c r="B25" s="6"/>
      <c r="C25" s="6"/>
      <c r="D25" s="6"/>
      <c r="E25" s="13"/>
    </row>
    <row r="26" spans="2:15" ht="10.35" customHeight="1" x14ac:dyDescent="0.3">
      <c r="B26" s="78" t="s">
        <v>28</v>
      </c>
      <c r="C26" s="79"/>
      <c r="D26" s="80"/>
      <c r="E26" s="13"/>
      <c r="F26" s="30" t="s">
        <v>29</v>
      </c>
      <c r="G26" s="31"/>
      <c r="H26" s="32"/>
    </row>
    <row r="27" spans="2:15" ht="10.35" customHeight="1" x14ac:dyDescent="0.3">
      <c r="B27" s="33" t="s">
        <v>30</v>
      </c>
      <c r="C27" s="34">
        <f>(C8-SUM(C14,C19,C24))</f>
        <v>403.70000000000289</v>
      </c>
      <c r="D27" s="35" t="s">
        <v>15</v>
      </c>
      <c r="E27" s="13"/>
      <c r="F27" s="26" t="s">
        <v>31</v>
      </c>
      <c r="G27" s="36"/>
      <c r="H27" s="37">
        <f>M19</f>
        <v>225.74762700000159</v>
      </c>
      <c r="I27" s="28"/>
      <c r="J27" s="6"/>
      <c r="K27" s="6"/>
    </row>
    <row r="28" spans="2:15" ht="10.35" customHeight="1" x14ac:dyDescent="0.3">
      <c r="F28" s="26"/>
      <c r="G28" s="36"/>
      <c r="H28" s="38"/>
      <c r="I28" s="38"/>
      <c r="J28" s="39"/>
      <c r="K28" s="39"/>
      <c r="L28" s="39"/>
    </row>
    <row r="29" spans="2:15" ht="10.35" customHeight="1" x14ac:dyDescent="0.3">
      <c r="F29" s="26"/>
      <c r="G29" s="36"/>
      <c r="H29" s="38"/>
      <c r="I29" s="38"/>
      <c r="J29" s="39"/>
      <c r="K29" s="39"/>
      <c r="L29" s="39"/>
    </row>
    <row r="30" spans="2:15" ht="10.35" customHeight="1" x14ac:dyDescent="0.3">
      <c r="B30" s="40"/>
      <c r="C30" s="40"/>
      <c r="D30" s="40"/>
      <c r="E30" s="40"/>
      <c r="F30" s="40"/>
      <c r="G30" s="41"/>
      <c r="H30" s="40"/>
      <c r="I30" s="40"/>
      <c r="J30" s="40"/>
      <c r="K30" s="40"/>
      <c r="L30" s="40"/>
    </row>
    <row r="31" spans="2:15" ht="10.35" customHeight="1" x14ac:dyDescent="0.3">
      <c r="B31" s="1" t="str">
        <f>B2</f>
        <v>Suministro 1395500</v>
      </c>
      <c r="C31" s="2"/>
      <c r="D31" s="2"/>
      <c r="E31" s="2"/>
      <c r="F31" s="2"/>
      <c r="G31" s="42"/>
      <c r="H31" s="2"/>
      <c r="I31" s="2"/>
      <c r="J31" s="43"/>
      <c r="K31" s="40"/>
      <c r="L31" s="44"/>
    </row>
    <row r="32" spans="2:15" ht="10.35" customHeight="1" x14ac:dyDescent="0.3">
      <c r="B32" s="1" t="str">
        <f>B3</f>
        <v>Consumo Energía ENERO 2016</v>
      </c>
      <c r="C32" s="2"/>
      <c r="D32" s="2"/>
      <c r="E32" s="2"/>
      <c r="F32" s="2"/>
      <c r="G32" s="42"/>
      <c r="H32" s="2"/>
      <c r="I32" s="2"/>
      <c r="J32" s="45" t="str">
        <f>M3</f>
        <v>FECHA DE VENCIMIENTO: 03-FEB-2016</v>
      </c>
      <c r="K32" s="46"/>
      <c r="L32" s="40"/>
    </row>
    <row r="33" spans="2:13" ht="10.35" customHeight="1" x14ac:dyDescent="0.3">
      <c r="B33" s="3"/>
      <c r="C33" s="3"/>
      <c r="D33" s="3"/>
      <c r="E33" s="3"/>
      <c r="F33" s="3"/>
      <c r="G33" s="5"/>
      <c r="H33" s="3"/>
      <c r="I33" s="3"/>
      <c r="J33" s="3"/>
      <c r="K33" s="47"/>
      <c r="L33" s="47"/>
    </row>
    <row r="34" spans="2:13" ht="10.35" customHeight="1" x14ac:dyDescent="0.25">
      <c r="B34" s="83" t="s">
        <v>1</v>
      </c>
      <c r="C34" s="84"/>
      <c r="D34" s="85"/>
      <c r="E34" s="6"/>
      <c r="F34" s="7" t="s">
        <v>2</v>
      </c>
      <c r="G34" s="7" t="s">
        <v>3</v>
      </c>
      <c r="H34" s="7" t="s">
        <v>4</v>
      </c>
      <c r="I34" s="48"/>
      <c r="J34" s="7" t="s">
        <v>6</v>
      </c>
      <c r="K34" s="47"/>
      <c r="L34" s="47"/>
      <c r="M34" s="47"/>
    </row>
    <row r="35" spans="2:13" ht="10.35" customHeight="1" x14ac:dyDescent="0.25">
      <c r="B35" s="49" t="s">
        <v>9</v>
      </c>
      <c r="C35" s="50">
        <f>C6</f>
        <v>32227.4</v>
      </c>
      <c r="D35" s="12" t="str">
        <f>D6</f>
        <v>(18/01/16)</v>
      </c>
      <c r="E35" s="13"/>
      <c r="F35" s="6" t="s">
        <v>11</v>
      </c>
      <c r="G35" s="14"/>
      <c r="H35" s="15">
        <f t="shared" ref="H35:I41" si="3">H6</f>
        <v>2.4900000000000002</v>
      </c>
      <c r="I35" s="15">
        <f t="shared" si="3"/>
        <v>0</v>
      </c>
      <c r="J35" s="15">
        <f>K6</f>
        <v>0.62250000000000005</v>
      </c>
      <c r="K35" s="51"/>
      <c r="L35" s="51"/>
      <c r="M35" s="51"/>
    </row>
    <row r="36" spans="2:13" ht="10.35" customHeight="1" x14ac:dyDescent="0.25">
      <c r="B36" s="52" t="s">
        <v>12</v>
      </c>
      <c r="C36" s="53">
        <f>C7</f>
        <v>31689.1</v>
      </c>
      <c r="D36" s="54" t="str">
        <f>D7</f>
        <v>(16/12/15)</v>
      </c>
      <c r="E36" s="13"/>
      <c r="F36" s="6" t="s">
        <v>13</v>
      </c>
      <c r="G36" s="14"/>
      <c r="H36" s="15">
        <f t="shared" si="3"/>
        <v>1.37</v>
      </c>
      <c r="I36" s="15"/>
      <c r="J36" s="15">
        <f>K7</f>
        <v>0.34250000000000003</v>
      </c>
      <c r="K36" s="51"/>
      <c r="L36" s="51"/>
      <c r="M36" s="51"/>
    </row>
    <row r="37" spans="2:13" ht="10.35" customHeight="1" x14ac:dyDescent="0.25">
      <c r="B37" s="55" t="s">
        <v>14</v>
      </c>
      <c r="C37" s="56">
        <f>C8</f>
        <v>538.30000000000291</v>
      </c>
      <c r="D37" s="20" t="s">
        <v>15</v>
      </c>
      <c r="E37" s="13"/>
      <c r="F37" s="6" t="s">
        <v>16</v>
      </c>
      <c r="G37" s="14">
        <f>G8</f>
        <v>0.45950000000000002</v>
      </c>
      <c r="H37" s="22">
        <f t="shared" si="3"/>
        <v>247.34885000000133</v>
      </c>
      <c r="I37" s="22"/>
      <c r="J37" s="22">
        <f t="shared" ref="J37:J48" si="4">K8</f>
        <v>5.2842500000000001</v>
      </c>
      <c r="K37" s="57"/>
      <c r="L37" s="57"/>
      <c r="M37" s="57"/>
    </row>
    <row r="38" spans="2:13" ht="10.35" customHeight="1" x14ac:dyDescent="0.25">
      <c r="B38" s="6"/>
      <c r="C38" s="6"/>
      <c r="D38" s="6"/>
      <c r="E38" s="6"/>
      <c r="F38" s="6" t="s">
        <v>17</v>
      </c>
      <c r="G38" s="14"/>
      <c r="H38" s="15">
        <f t="shared" si="3"/>
        <v>15.75</v>
      </c>
      <c r="I38" s="15"/>
      <c r="J38" s="15">
        <f t="shared" si="4"/>
        <v>3.9375</v>
      </c>
      <c r="K38" s="51"/>
      <c r="L38" s="51"/>
      <c r="M38" s="51"/>
    </row>
    <row r="39" spans="2:13" ht="10.35" customHeight="1" x14ac:dyDescent="0.25">
      <c r="B39" s="6"/>
      <c r="C39" s="6"/>
      <c r="D39" s="6"/>
      <c r="E39" s="6"/>
      <c r="F39" s="6" t="str">
        <f>F10</f>
        <v>Interés Compensatorio</v>
      </c>
      <c r="G39" s="14"/>
      <c r="H39" s="15">
        <f t="shared" si="3"/>
        <v>0</v>
      </c>
      <c r="I39" s="15"/>
      <c r="J39" s="15">
        <f t="shared" si="4"/>
        <v>0</v>
      </c>
      <c r="K39" s="51"/>
      <c r="L39" s="51"/>
      <c r="M39" s="51"/>
    </row>
    <row r="40" spans="2:13" ht="10.35" customHeight="1" x14ac:dyDescent="0.25">
      <c r="B40" s="78" t="str">
        <f>B11</f>
        <v>MEDIDOR 1 - M1 (Sr. Roberto Valdiviezo)</v>
      </c>
      <c r="C40" s="79"/>
      <c r="D40" s="80"/>
      <c r="E40" s="6"/>
      <c r="F40" s="6" t="s">
        <v>20</v>
      </c>
      <c r="G40" s="14"/>
      <c r="H40" s="15">
        <f t="shared" si="3"/>
        <v>48.052593000000243</v>
      </c>
      <c r="I40" s="15">
        <f t="shared" ref="I40" si="5">((SUM(I35:I38)-I39)*0.18)</f>
        <v>0</v>
      </c>
      <c r="J40" s="15">
        <f t="shared" si="4"/>
        <v>1.833615</v>
      </c>
      <c r="K40" s="58"/>
      <c r="L40" s="58"/>
      <c r="M40" s="58"/>
    </row>
    <row r="41" spans="2:13" ht="10.35" customHeight="1" x14ac:dyDescent="0.25">
      <c r="B41" s="10" t="s">
        <v>9</v>
      </c>
      <c r="C41" s="59">
        <f>C12</f>
        <v>459.8</v>
      </c>
      <c r="D41" s="60" t="str">
        <f>D35</f>
        <v>(18/01/16)</v>
      </c>
      <c r="E41" s="6"/>
      <c r="F41" s="6" t="s">
        <v>21</v>
      </c>
      <c r="G41" s="14">
        <f>G12</f>
        <v>7.9000000000000008E-3</v>
      </c>
      <c r="H41" s="15">
        <f t="shared" si="3"/>
        <v>4.25</v>
      </c>
      <c r="I41" s="15"/>
      <c r="J41" s="15">
        <f t="shared" si="4"/>
        <v>1.0625</v>
      </c>
      <c r="K41" s="51"/>
      <c r="L41" s="51"/>
      <c r="M41" s="51"/>
    </row>
    <row r="42" spans="2:13" ht="10.35" customHeight="1" x14ac:dyDescent="0.25">
      <c r="B42" s="17" t="s">
        <v>12</v>
      </c>
      <c r="C42" s="61">
        <f>C13</f>
        <v>404.2</v>
      </c>
      <c r="D42" s="54" t="str">
        <f>D36</f>
        <v>(16/12/15)</v>
      </c>
      <c r="E42" s="6"/>
      <c r="F42" s="6"/>
      <c r="G42" s="14"/>
      <c r="H42" s="15"/>
      <c r="I42" s="15"/>
      <c r="J42" s="15"/>
      <c r="K42" s="51"/>
      <c r="L42" s="51"/>
      <c r="M42" s="51"/>
    </row>
    <row r="43" spans="2:13" ht="10.35" customHeight="1" x14ac:dyDescent="0.25">
      <c r="B43" s="18" t="s">
        <v>14</v>
      </c>
      <c r="C43" s="19">
        <f>C14</f>
        <v>55.600000000000023</v>
      </c>
      <c r="D43" s="20" t="s">
        <v>15</v>
      </c>
      <c r="E43" s="13"/>
      <c r="F43" s="6" t="s">
        <v>22</v>
      </c>
      <c r="G43" s="14"/>
      <c r="H43" s="15">
        <f>H14</f>
        <v>319.26144300000158</v>
      </c>
      <c r="I43" s="15">
        <f t="shared" ref="I43" si="6">SUM(I35:I39)+SUM(I40:I41)</f>
        <v>0</v>
      </c>
      <c r="J43" s="15">
        <f t="shared" si="4"/>
        <v>13.082865</v>
      </c>
      <c r="K43" s="58"/>
      <c r="L43" s="58"/>
      <c r="M43" s="58"/>
    </row>
    <row r="44" spans="2:13" ht="10.35" customHeight="1" x14ac:dyDescent="0.25">
      <c r="B44" s="6"/>
      <c r="C44" s="6"/>
      <c r="D44" s="6"/>
      <c r="E44" s="13"/>
      <c r="F44" s="6"/>
      <c r="G44" s="14"/>
      <c r="H44" s="15"/>
      <c r="I44" s="15"/>
      <c r="J44" s="15"/>
      <c r="K44" s="51"/>
      <c r="L44" s="51"/>
      <c r="M44" s="51"/>
    </row>
    <row r="45" spans="2:13" ht="10.35" customHeight="1" x14ac:dyDescent="0.25">
      <c r="B45" s="78" t="str">
        <f>B16</f>
        <v>MEDIDOR 2 - M2 (Srta. Maria Jesus)</v>
      </c>
      <c r="C45" s="79"/>
      <c r="D45" s="80"/>
      <c r="E45" s="13"/>
      <c r="F45" s="6" t="s">
        <v>24</v>
      </c>
      <c r="G45" s="14"/>
      <c r="H45" s="15">
        <f>H16</f>
        <v>0.09</v>
      </c>
      <c r="I45" s="15"/>
      <c r="J45" s="15">
        <f t="shared" si="4"/>
        <v>2.2499999999999999E-2</v>
      </c>
      <c r="K45" s="58"/>
      <c r="L45" s="58"/>
      <c r="M45" s="58"/>
    </row>
    <row r="46" spans="2:13" ht="10.35" customHeight="1" x14ac:dyDescent="0.25">
      <c r="B46" s="10" t="s">
        <v>9</v>
      </c>
      <c r="C46" s="59">
        <f>C17</f>
        <v>448.6</v>
      </c>
      <c r="D46" s="60" t="str">
        <f>D41</f>
        <v>(18/01/16)</v>
      </c>
      <c r="E46" s="6"/>
      <c r="F46" s="6" t="s">
        <v>25</v>
      </c>
      <c r="G46" s="14"/>
      <c r="H46" s="15">
        <f>H17</f>
        <v>0.05</v>
      </c>
      <c r="I46" s="15"/>
      <c r="J46" s="15">
        <f t="shared" si="4"/>
        <v>1.2500000000000001E-2</v>
      </c>
      <c r="K46" s="62"/>
      <c r="L46" s="62"/>
      <c r="M46" s="62"/>
    </row>
    <row r="47" spans="2:13" ht="10.35" customHeight="1" x14ac:dyDescent="0.25">
      <c r="B47" s="17" t="s">
        <v>12</v>
      </c>
      <c r="C47" s="61">
        <f>C18</f>
        <v>437.1</v>
      </c>
      <c r="D47" s="54" t="str">
        <f>D42</f>
        <v>(16/12/15)</v>
      </c>
      <c r="E47" s="6"/>
      <c r="F47" s="6"/>
      <c r="G47" s="25"/>
      <c r="H47" s="6"/>
      <c r="I47" s="6"/>
      <c r="J47" s="15"/>
      <c r="K47" s="63"/>
      <c r="L47" s="63"/>
      <c r="M47" s="63"/>
    </row>
    <row r="48" spans="2:13" ht="10.35" customHeight="1" x14ac:dyDescent="0.25">
      <c r="B48" s="18" t="s">
        <v>14</v>
      </c>
      <c r="C48" s="19">
        <f>C19</f>
        <v>11.5</v>
      </c>
      <c r="D48" s="20" t="s">
        <v>15</v>
      </c>
      <c r="E48" s="6"/>
      <c r="F48" s="26" t="s">
        <v>26</v>
      </c>
      <c r="G48" s="27"/>
      <c r="H48" s="28">
        <f>(H43+H45-H46)</f>
        <v>319.30144300000154</v>
      </c>
      <c r="I48" s="28">
        <f t="shared" ref="I48" si="7">(I43+I45-I46)</f>
        <v>0</v>
      </c>
      <c r="J48" s="22">
        <f t="shared" si="4"/>
        <v>13.092865000000002</v>
      </c>
      <c r="K48" s="64"/>
      <c r="L48" s="64"/>
      <c r="M48" s="64"/>
    </row>
    <row r="49" spans="2:12" x14ac:dyDescent="0.25">
      <c r="B49" s="6"/>
      <c r="C49" s="6"/>
      <c r="D49" s="6"/>
      <c r="E49" s="13"/>
      <c r="K49" s="63"/>
      <c r="L49" s="40"/>
    </row>
    <row r="50" spans="2:12" x14ac:dyDescent="0.25">
      <c r="B50" s="78" t="s">
        <v>27</v>
      </c>
      <c r="C50" s="81"/>
      <c r="D50" s="82"/>
      <c r="E50" s="13"/>
      <c r="K50" s="63"/>
      <c r="L50" s="40"/>
    </row>
    <row r="51" spans="2:12" x14ac:dyDescent="0.25">
      <c r="B51" s="10" t="s">
        <v>9</v>
      </c>
      <c r="C51" s="59">
        <f>C22</f>
        <v>462</v>
      </c>
      <c r="D51" s="60" t="str">
        <f>D35</f>
        <v>(18/01/16)</v>
      </c>
      <c r="E51" s="13"/>
      <c r="K51" s="63"/>
      <c r="L51" s="40"/>
    </row>
    <row r="52" spans="2:12" x14ac:dyDescent="0.25">
      <c r="B52" s="17" t="s">
        <v>12</v>
      </c>
      <c r="C52" s="61">
        <f>C23</f>
        <v>394.5</v>
      </c>
      <c r="D52" s="54" t="str">
        <f>D36</f>
        <v>(16/12/15)</v>
      </c>
      <c r="E52" s="13"/>
      <c r="K52" s="63"/>
      <c r="L52" s="40"/>
    </row>
    <row r="53" spans="2:12" x14ac:dyDescent="0.25">
      <c r="B53" s="18" t="s">
        <v>14</v>
      </c>
      <c r="C53" s="19">
        <f>C24</f>
        <v>67.5</v>
      </c>
      <c r="D53" s="20" t="s">
        <v>15</v>
      </c>
      <c r="E53" s="13"/>
      <c r="K53" s="63"/>
      <c r="L53" s="40"/>
    </row>
    <row r="54" spans="2:12" x14ac:dyDescent="0.25">
      <c r="B54" s="6"/>
      <c r="C54" s="6"/>
      <c r="D54" s="6"/>
      <c r="E54" s="13"/>
      <c r="K54" s="63"/>
      <c r="L54" s="40"/>
    </row>
    <row r="55" spans="2:12" x14ac:dyDescent="0.25">
      <c r="B55" s="78" t="str">
        <f>B26</f>
        <v>MEDIDOR P- MP (Sra. Ursula Barrientos)</v>
      </c>
      <c r="C55" s="79"/>
      <c r="D55" s="80"/>
      <c r="E55" s="13"/>
      <c r="F55" s="30" t="s">
        <v>29</v>
      </c>
      <c r="G55" s="31"/>
      <c r="H55" s="32"/>
      <c r="K55" s="65"/>
      <c r="L55" s="65"/>
    </row>
    <row r="56" spans="2:12" x14ac:dyDescent="0.25">
      <c r="B56" s="33" t="s">
        <v>30</v>
      </c>
      <c r="C56" s="34">
        <f>C27</f>
        <v>403.70000000000289</v>
      </c>
      <c r="D56" s="35" t="s">
        <v>15</v>
      </c>
      <c r="E56" s="13"/>
      <c r="F56" s="26" t="s">
        <v>32</v>
      </c>
      <c r="G56" s="36"/>
      <c r="H56" s="37">
        <f>J48</f>
        <v>13.092865000000002</v>
      </c>
      <c r="I56" s="66"/>
      <c r="J56" s="6"/>
      <c r="K56" s="65"/>
      <c r="L56" s="65"/>
    </row>
    <row r="57" spans="2:12" x14ac:dyDescent="0.25">
      <c r="I57" s="38"/>
      <c r="J57" s="39"/>
      <c r="K57" s="65"/>
      <c r="L57" s="65"/>
    </row>
    <row r="58" spans="2:12" x14ac:dyDescent="0.25">
      <c r="F58" s="26"/>
      <c r="G58" s="36"/>
      <c r="H58" s="38"/>
      <c r="I58" s="38"/>
      <c r="J58" s="39"/>
      <c r="K58" s="40"/>
      <c r="L58" s="40"/>
    </row>
    <row r="59" spans="2:12" x14ac:dyDescent="0.25">
      <c r="B59" s="67"/>
      <c r="C59" s="46"/>
      <c r="D59" s="46"/>
      <c r="E59" s="46"/>
      <c r="F59" s="46"/>
      <c r="G59" s="68"/>
      <c r="H59" s="46"/>
      <c r="I59" s="46"/>
      <c r="J59" s="40"/>
      <c r="K59" s="40"/>
      <c r="L59" s="44"/>
    </row>
    <row r="60" spans="2:12" x14ac:dyDescent="0.25">
      <c r="F60" s="26"/>
      <c r="G60" s="36"/>
      <c r="H60" s="38"/>
      <c r="I60" s="38"/>
      <c r="J60" s="39"/>
      <c r="K60" s="40"/>
    </row>
    <row r="61" spans="2:12" x14ac:dyDescent="0.25">
      <c r="I61" s="38"/>
      <c r="J61" s="39"/>
      <c r="K61" s="40"/>
    </row>
    <row r="62" spans="2:12" x14ac:dyDescent="0.25">
      <c r="B62" s="40"/>
      <c r="C62" s="40"/>
      <c r="D62" s="40"/>
      <c r="E62" s="40"/>
      <c r="F62" s="40"/>
      <c r="G62" s="41"/>
      <c r="H62" s="40"/>
      <c r="I62" s="40"/>
      <c r="J62" s="40"/>
      <c r="K62" s="40"/>
    </row>
    <row r="63" spans="2:12" ht="9.9499999999999993" customHeight="1" x14ac:dyDescent="0.25">
      <c r="B63" s="1" t="str">
        <f>B2</f>
        <v>Suministro 1395500</v>
      </c>
      <c r="C63" s="2"/>
      <c r="D63" s="2"/>
      <c r="E63" s="2"/>
      <c r="F63" s="2"/>
      <c r="G63" s="42"/>
      <c r="H63" s="2"/>
      <c r="I63" s="2"/>
      <c r="J63" s="2"/>
      <c r="K63" s="40"/>
    </row>
    <row r="64" spans="2:12" ht="9.9499999999999993" customHeight="1" x14ac:dyDescent="0.25">
      <c r="B64" s="1" t="str">
        <f>B32</f>
        <v>Consumo Energía ENERO 2016</v>
      </c>
      <c r="C64" s="2"/>
      <c r="D64" s="2"/>
      <c r="E64" s="2"/>
      <c r="F64" s="2"/>
      <c r="G64" s="42"/>
      <c r="H64" s="2"/>
      <c r="I64" s="2"/>
      <c r="J64" s="45" t="str">
        <f>M3</f>
        <v>FECHA DE VENCIMIENTO: 03-FEB-2016</v>
      </c>
      <c r="K64" s="40"/>
    </row>
    <row r="65" spans="2:11" ht="9.9499999999999993" customHeight="1" x14ac:dyDescent="0.25">
      <c r="B65" s="3"/>
      <c r="C65" s="3"/>
      <c r="D65" s="3"/>
      <c r="E65" s="3"/>
      <c r="F65" s="3"/>
      <c r="G65" s="5"/>
      <c r="H65" s="3"/>
      <c r="I65" s="3"/>
      <c r="J65" s="3"/>
      <c r="K65" s="40"/>
    </row>
    <row r="66" spans="2:11" ht="9.9499999999999993" customHeight="1" x14ac:dyDescent="0.25">
      <c r="B66" s="83" t="s">
        <v>1</v>
      </c>
      <c r="C66" s="84"/>
      <c r="D66" s="85"/>
      <c r="E66" s="6"/>
      <c r="F66" s="7" t="s">
        <v>2</v>
      </c>
      <c r="G66" s="7" t="s">
        <v>3</v>
      </c>
      <c r="H66" s="7" t="s">
        <v>4</v>
      </c>
      <c r="I66" s="8"/>
      <c r="J66" s="7" t="s">
        <v>8</v>
      </c>
      <c r="K66" s="40"/>
    </row>
    <row r="67" spans="2:11" ht="9.9499999999999993" customHeight="1" x14ac:dyDescent="0.25">
      <c r="B67" s="49" t="s">
        <v>9</v>
      </c>
      <c r="C67" s="50">
        <f>C6</f>
        <v>32227.4</v>
      </c>
      <c r="D67" s="12" t="str">
        <f>D6</f>
        <v>(18/01/16)</v>
      </c>
      <c r="E67" s="13"/>
      <c r="F67" s="6" t="s">
        <v>11</v>
      </c>
      <c r="G67" s="14"/>
      <c r="H67" s="15">
        <f>H6</f>
        <v>2.4900000000000002</v>
      </c>
      <c r="I67" s="15"/>
      <c r="J67" s="16">
        <f>M6</f>
        <v>0.62250000000000005</v>
      </c>
      <c r="K67" s="40"/>
    </row>
    <row r="68" spans="2:11" ht="9.9499999999999993" customHeight="1" x14ac:dyDescent="0.25">
      <c r="B68" s="52" t="s">
        <v>12</v>
      </c>
      <c r="C68" s="53">
        <f>C7</f>
        <v>31689.1</v>
      </c>
      <c r="D68" s="54" t="str">
        <f>D7</f>
        <v>(16/12/15)</v>
      </c>
      <c r="E68" s="13"/>
      <c r="F68" s="6" t="s">
        <v>13</v>
      </c>
      <c r="G68" s="14"/>
      <c r="H68" s="15">
        <f>H7</f>
        <v>1.37</v>
      </c>
      <c r="I68" s="15"/>
      <c r="J68" s="16">
        <f>M7</f>
        <v>0.34250000000000003</v>
      </c>
      <c r="K68" s="40"/>
    </row>
    <row r="69" spans="2:11" ht="9.9499999999999993" customHeight="1" x14ac:dyDescent="0.25">
      <c r="B69" s="55" t="s">
        <v>14</v>
      </c>
      <c r="C69" s="56">
        <f>C8</f>
        <v>538.30000000000291</v>
      </c>
      <c r="D69" s="20" t="s">
        <v>15</v>
      </c>
      <c r="E69" s="13"/>
      <c r="F69" s="6" t="s">
        <v>16</v>
      </c>
      <c r="G69" s="21">
        <f>G8</f>
        <v>0.45950000000000002</v>
      </c>
      <c r="H69" s="22">
        <f t="shared" ref="H69:H80" si="8">H8</f>
        <v>247.34885000000133</v>
      </c>
      <c r="I69" s="22"/>
      <c r="J69" s="23">
        <f t="shared" ref="J69:J80" si="9">M8</f>
        <v>185.50015000000133</v>
      </c>
      <c r="K69" s="40"/>
    </row>
    <row r="70" spans="2:11" ht="9.9499999999999993" customHeight="1" x14ac:dyDescent="0.25">
      <c r="B70" s="6"/>
      <c r="C70" s="6"/>
      <c r="D70" s="6"/>
      <c r="E70" s="6"/>
      <c r="F70" s="6" t="s">
        <v>17</v>
      </c>
      <c r="G70" s="14"/>
      <c r="H70" s="15">
        <f t="shared" si="8"/>
        <v>15.75</v>
      </c>
      <c r="I70" s="15"/>
      <c r="J70" s="16">
        <f t="shared" si="9"/>
        <v>3.9375</v>
      </c>
      <c r="K70" s="40"/>
    </row>
    <row r="71" spans="2:11" ht="9.9499999999999993" customHeight="1" x14ac:dyDescent="0.25">
      <c r="B71" s="6"/>
      <c r="C71" s="6"/>
      <c r="D71" s="6"/>
      <c r="E71" s="6"/>
      <c r="F71" s="6" t="str">
        <f>F10</f>
        <v>Interés Compensatorio</v>
      </c>
      <c r="G71" s="14"/>
      <c r="H71" s="15">
        <f t="shared" si="8"/>
        <v>0</v>
      </c>
      <c r="I71" s="15"/>
      <c r="J71" s="16">
        <f t="shared" si="9"/>
        <v>0</v>
      </c>
      <c r="K71" s="40"/>
    </row>
    <row r="72" spans="2:11" ht="9.9499999999999993" customHeight="1" x14ac:dyDescent="0.25">
      <c r="B72" s="78" t="str">
        <f>B11</f>
        <v>MEDIDOR 1 - M1 (Sr. Roberto Valdiviezo)</v>
      </c>
      <c r="C72" s="79"/>
      <c r="D72" s="80"/>
      <c r="E72" s="6"/>
      <c r="F72" s="6" t="s">
        <v>20</v>
      </c>
      <c r="G72" s="14"/>
      <c r="H72" s="15">
        <f t="shared" si="8"/>
        <v>48.052593000000243</v>
      </c>
      <c r="I72" s="15">
        <f t="shared" ref="I72" si="10">((SUM(I67:I70)-I71)*0.18)</f>
        <v>0</v>
      </c>
      <c r="J72" s="16">
        <f t="shared" si="9"/>
        <v>34.272477000000237</v>
      </c>
      <c r="K72" s="40"/>
    </row>
    <row r="73" spans="2:11" ht="9.9499999999999993" customHeight="1" x14ac:dyDescent="0.25">
      <c r="B73" s="10" t="s">
        <v>9</v>
      </c>
      <c r="C73" s="59">
        <f>C12</f>
        <v>459.8</v>
      </c>
      <c r="D73" s="60" t="str">
        <f>D67</f>
        <v>(18/01/16)</v>
      </c>
      <c r="E73" s="6"/>
      <c r="F73" s="6" t="s">
        <v>21</v>
      </c>
      <c r="G73" s="14">
        <f>G12</f>
        <v>7.9000000000000008E-3</v>
      </c>
      <c r="H73" s="15">
        <f t="shared" si="8"/>
        <v>4.25</v>
      </c>
      <c r="I73" s="15"/>
      <c r="J73" s="16">
        <f t="shared" si="9"/>
        <v>1.0625</v>
      </c>
      <c r="K73" s="40"/>
    </row>
    <row r="74" spans="2:11" ht="9.9499999999999993" customHeight="1" x14ac:dyDescent="0.25">
      <c r="B74" s="17" t="s">
        <v>12</v>
      </c>
      <c r="C74" s="61">
        <f>C13</f>
        <v>404.2</v>
      </c>
      <c r="D74" s="54" t="str">
        <f>D68</f>
        <v>(16/12/15)</v>
      </c>
      <c r="E74" s="6"/>
      <c r="F74" s="6"/>
      <c r="G74" s="14"/>
      <c r="H74" s="15"/>
      <c r="I74" s="15"/>
      <c r="J74" s="16"/>
    </row>
    <row r="75" spans="2:11" ht="9.9499999999999993" customHeight="1" x14ac:dyDescent="0.25">
      <c r="B75" s="18" t="s">
        <v>14</v>
      </c>
      <c r="C75" s="19">
        <f>C14</f>
        <v>55.600000000000023</v>
      </c>
      <c r="D75" s="20" t="s">
        <v>15</v>
      </c>
      <c r="E75" s="13"/>
      <c r="F75" s="6" t="s">
        <v>22</v>
      </c>
      <c r="G75" s="14"/>
      <c r="H75" s="15">
        <f t="shared" si="8"/>
        <v>319.26144300000158</v>
      </c>
      <c r="I75" s="15">
        <f t="shared" ref="I75" si="11">SUM(I67:I71)+SUM(I72:I73)</f>
        <v>0</v>
      </c>
      <c r="J75" s="16">
        <f t="shared" si="9"/>
        <v>225.73762700000157</v>
      </c>
    </row>
    <row r="76" spans="2:11" ht="9.9499999999999993" customHeight="1" x14ac:dyDescent="0.25">
      <c r="B76" s="6"/>
      <c r="C76" s="6"/>
      <c r="D76" s="6"/>
      <c r="E76" s="13"/>
      <c r="F76" s="6"/>
      <c r="G76" s="14"/>
      <c r="H76" s="15"/>
      <c r="I76" s="15"/>
      <c r="J76" s="16"/>
    </row>
    <row r="77" spans="2:11" ht="9.9499999999999993" customHeight="1" x14ac:dyDescent="0.25">
      <c r="B77" s="78" t="str">
        <f>B16</f>
        <v>MEDIDOR 2 - M2 (Srta. Maria Jesus)</v>
      </c>
      <c r="C77" s="79"/>
      <c r="D77" s="80"/>
      <c r="E77" s="13"/>
      <c r="F77" s="6" t="s">
        <v>24</v>
      </c>
      <c r="G77" s="14"/>
      <c r="H77" s="15">
        <f t="shared" si="8"/>
        <v>0.09</v>
      </c>
      <c r="I77" s="15"/>
      <c r="J77" s="16">
        <f t="shared" si="9"/>
        <v>2.2499999999999999E-2</v>
      </c>
    </row>
    <row r="78" spans="2:11" ht="9.9499999999999993" customHeight="1" x14ac:dyDescent="0.25">
      <c r="B78" s="10" t="s">
        <v>9</v>
      </c>
      <c r="C78" s="59">
        <f>C17</f>
        <v>448.6</v>
      </c>
      <c r="D78" s="60" t="str">
        <f>D73</f>
        <v>(18/01/16)</v>
      </c>
      <c r="E78" s="6"/>
      <c r="F78" s="6" t="s">
        <v>25</v>
      </c>
      <c r="G78" s="14"/>
      <c r="H78" s="15">
        <f t="shared" si="8"/>
        <v>0.05</v>
      </c>
      <c r="I78" s="15"/>
      <c r="J78" s="16">
        <f t="shared" si="9"/>
        <v>1.2500000000000001E-2</v>
      </c>
    </row>
    <row r="79" spans="2:11" ht="9.9499999999999993" customHeight="1" x14ac:dyDescent="0.25">
      <c r="B79" s="17" t="s">
        <v>12</v>
      </c>
      <c r="C79" s="61">
        <f>C18</f>
        <v>437.1</v>
      </c>
      <c r="D79" s="54" t="str">
        <f>D74</f>
        <v>(16/12/15)</v>
      </c>
      <c r="E79" s="6"/>
      <c r="F79" s="6"/>
      <c r="G79" s="25"/>
      <c r="H79" s="15"/>
      <c r="I79" s="6"/>
      <c r="J79" s="16"/>
    </row>
    <row r="80" spans="2:11" ht="9.9499999999999993" customHeight="1" x14ac:dyDescent="0.25">
      <c r="B80" s="18" t="s">
        <v>14</v>
      </c>
      <c r="C80" s="19">
        <f>C19</f>
        <v>11.5</v>
      </c>
      <c r="D80" s="20" t="s">
        <v>15</v>
      </c>
      <c r="E80" s="6"/>
      <c r="F80" s="26" t="s">
        <v>26</v>
      </c>
      <c r="G80" s="27"/>
      <c r="H80" s="22">
        <f t="shared" si="8"/>
        <v>319.30144300000154</v>
      </c>
      <c r="I80" s="28">
        <f t="shared" ref="I80" si="12">(I75+I77-I78)</f>
        <v>0</v>
      </c>
      <c r="J80" s="23">
        <f t="shared" si="9"/>
        <v>225.74762700000159</v>
      </c>
    </row>
    <row r="81" spans="2:10" ht="9.9499999999999993" customHeight="1" x14ac:dyDescent="0.25">
      <c r="B81" s="6"/>
      <c r="C81" s="6"/>
      <c r="D81" s="6"/>
      <c r="E81" s="13"/>
    </row>
    <row r="82" spans="2:10" ht="9.9499999999999993" customHeight="1" x14ac:dyDescent="0.25">
      <c r="B82" s="78" t="s">
        <v>27</v>
      </c>
      <c r="C82" s="81"/>
      <c r="D82" s="82"/>
      <c r="E82" s="13"/>
    </row>
    <row r="83" spans="2:10" ht="9.9499999999999993" customHeight="1" x14ac:dyDescent="0.25">
      <c r="B83" s="10" t="s">
        <v>9</v>
      </c>
      <c r="C83" s="59">
        <f>C22</f>
        <v>462</v>
      </c>
      <c r="D83" s="60" t="str">
        <f>D67</f>
        <v>(18/01/16)</v>
      </c>
      <c r="E83" s="13"/>
    </row>
    <row r="84" spans="2:10" ht="9.9499999999999993" customHeight="1" x14ac:dyDescent="0.25">
      <c r="B84" s="17" t="s">
        <v>12</v>
      </c>
      <c r="C84" s="61">
        <f>C23</f>
        <v>394.5</v>
      </c>
      <c r="D84" s="54" t="str">
        <f>D68</f>
        <v>(16/12/15)</v>
      </c>
      <c r="E84" s="13"/>
    </row>
    <row r="85" spans="2:10" ht="9.9499999999999993" customHeight="1" x14ac:dyDescent="0.25">
      <c r="B85" s="18" t="s">
        <v>14</v>
      </c>
      <c r="C85" s="19">
        <f>C24</f>
        <v>67.5</v>
      </c>
      <c r="D85" s="20" t="s">
        <v>15</v>
      </c>
      <c r="E85" s="13"/>
    </row>
    <row r="86" spans="2:10" ht="9.9499999999999993" customHeight="1" x14ac:dyDescent="0.25">
      <c r="B86" s="6"/>
      <c r="C86" s="6"/>
      <c r="D86" s="6"/>
      <c r="E86" s="13"/>
    </row>
    <row r="87" spans="2:10" ht="9.9499999999999993" customHeight="1" x14ac:dyDescent="0.25">
      <c r="B87" s="78" t="str">
        <f>B55</f>
        <v>MEDIDOR P- MP (Sra. Ursula Barrientos)</v>
      </c>
      <c r="C87" s="79"/>
      <c r="D87" s="80"/>
      <c r="E87" s="13"/>
      <c r="F87" s="30" t="s">
        <v>33</v>
      </c>
      <c r="G87" s="31"/>
      <c r="H87" s="32"/>
    </row>
    <row r="88" spans="2:10" ht="9.9499999999999993" customHeight="1" x14ac:dyDescent="0.25">
      <c r="B88" s="33" t="s">
        <v>30</v>
      </c>
      <c r="C88" s="34">
        <f>C27</f>
        <v>403.70000000000289</v>
      </c>
      <c r="D88" s="35" t="s">
        <v>15</v>
      </c>
      <c r="E88" s="13"/>
      <c r="F88" s="26" t="s">
        <v>31</v>
      </c>
      <c r="G88" s="36"/>
      <c r="H88" s="38">
        <f>J80</f>
        <v>225.74762700000159</v>
      </c>
      <c r="I88" s="28"/>
      <c r="J88" s="6"/>
    </row>
    <row r="93" spans="2:10" x14ac:dyDescent="0.25">
      <c r="B93" s="69"/>
    </row>
    <row r="95" spans="2:10" x14ac:dyDescent="0.25">
      <c r="B95" s="70"/>
      <c r="E95" s="71"/>
    </row>
    <row r="96" spans="2:10" x14ac:dyDescent="0.25">
      <c r="B96" s="70"/>
      <c r="E96" s="71"/>
    </row>
    <row r="97" spans="2:11" x14ac:dyDescent="0.25">
      <c r="B97" s="70"/>
      <c r="E97" s="71"/>
    </row>
    <row r="98" spans="2:11" x14ac:dyDescent="0.25">
      <c r="B98" s="70"/>
      <c r="E98" s="71"/>
    </row>
    <row r="101" spans="2:11" x14ac:dyDescent="0.25">
      <c r="C101" s="72"/>
      <c r="D101" s="72"/>
      <c r="E101" s="73"/>
      <c r="F101" s="72"/>
      <c r="G101" s="74"/>
      <c r="H101" s="72"/>
      <c r="K101" s="75"/>
    </row>
    <row r="102" spans="2:11" x14ac:dyDescent="0.25">
      <c r="B102" s="72"/>
      <c r="D102" s="72"/>
      <c r="E102" s="73"/>
      <c r="F102" s="72"/>
      <c r="G102" s="74"/>
      <c r="H102" s="72"/>
      <c r="K102" s="75"/>
    </row>
    <row r="103" spans="2:11" x14ac:dyDescent="0.25">
      <c r="D103" s="72"/>
      <c r="E103" s="73"/>
      <c r="F103" s="72"/>
      <c r="G103" s="74"/>
      <c r="H103" s="72"/>
      <c r="K103" s="75"/>
    </row>
    <row r="104" spans="2:11" x14ac:dyDescent="0.25">
      <c r="K104" s="75"/>
    </row>
    <row r="105" spans="2:11" x14ac:dyDescent="0.25">
      <c r="J105" s="72"/>
      <c r="K105" s="75"/>
    </row>
  </sheetData>
  <mergeCells count="15">
    <mergeCell ref="B34:D34"/>
    <mergeCell ref="B5:D5"/>
    <mergeCell ref="B11:D11"/>
    <mergeCell ref="B16:D16"/>
    <mergeCell ref="B21:D21"/>
    <mergeCell ref="B26:D26"/>
    <mergeCell ref="B77:D77"/>
    <mergeCell ref="B82:D82"/>
    <mergeCell ref="B87:D87"/>
    <mergeCell ref="B40:D40"/>
    <mergeCell ref="B45:D45"/>
    <mergeCell ref="B50:D50"/>
    <mergeCell ref="B55:D55"/>
    <mergeCell ref="B66:D66"/>
    <mergeCell ref="B72:D72"/>
  </mergeCells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05"/>
  <sheetViews>
    <sheetView topLeftCell="B1" zoomScale="130" zoomScaleNormal="130" workbookViewId="0">
      <selection sqref="A1:XFD1"/>
    </sheetView>
  </sheetViews>
  <sheetFormatPr baseColWidth="10" defaultRowHeight="10.35" customHeight="1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29" customWidth="1"/>
    <col min="8" max="8" width="6.7109375" customWidth="1"/>
    <col min="9" max="9" width="0.7109375" customWidth="1"/>
    <col min="10" max="10" width="8.28515625" bestFit="1" customWidth="1"/>
    <col min="11" max="13" width="8.28515625" customWidth="1"/>
  </cols>
  <sheetData>
    <row r="2" spans="2:13" ht="10.35" customHeight="1" x14ac:dyDescent="0.3">
      <c r="B2" s="1" t="s">
        <v>0</v>
      </c>
      <c r="C2" s="2"/>
      <c r="D2" s="2"/>
      <c r="E2" s="2"/>
      <c r="F2" s="2"/>
      <c r="G2" s="2"/>
      <c r="H2" s="2"/>
      <c r="I2" s="2"/>
      <c r="J2" s="2"/>
      <c r="K2" s="3"/>
    </row>
    <row r="3" spans="2:13" ht="10.35" customHeight="1" x14ac:dyDescent="0.25">
      <c r="B3" s="1" t="s">
        <v>38</v>
      </c>
      <c r="C3" s="2"/>
      <c r="D3" s="2"/>
      <c r="E3" s="2"/>
      <c r="F3" s="2"/>
      <c r="G3" s="2"/>
      <c r="H3" s="2"/>
      <c r="I3" s="2"/>
      <c r="M3" s="4" t="s">
        <v>39</v>
      </c>
    </row>
    <row r="4" spans="2:13" ht="10.35" customHeight="1" x14ac:dyDescent="0.3">
      <c r="B4" s="3"/>
      <c r="C4" s="3"/>
      <c r="D4" s="3"/>
      <c r="E4" s="3"/>
      <c r="F4" s="3"/>
      <c r="G4" s="5"/>
      <c r="H4" s="3"/>
      <c r="I4" s="3"/>
      <c r="J4" s="3"/>
      <c r="K4" s="3"/>
    </row>
    <row r="5" spans="2:13" ht="10.35" customHeight="1" x14ac:dyDescent="0.25">
      <c r="B5" s="83" t="s">
        <v>1</v>
      </c>
      <c r="C5" s="84"/>
      <c r="D5" s="85"/>
      <c r="E5" s="6"/>
      <c r="F5" s="7" t="s">
        <v>2</v>
      </c>
      <c r="G5" s="7" t="s">
        <v>3</v>
      </c>
      <c r="H5" s="7" t="s">
        <v>4</v>
      </c>
      <c r="I5" s="8"/>
      <c r="J5" s="9" t="s">
        <v>5</v>
      </c>
      <c r="K5" s="7" t="s">
        <v>6</v>
      </c>
      <c r="L5" s="7" t="s">
        <v>7</v>
      </c>
      <c r="M5" s="7" t="s">
        <v>8</v>
      </c>
    </row>
    <row r="6" spans="2:13" ht="10.35" customHeight="1" x14ac:dyDescent="0.3">
      <c r="B6" s="10" t="s">
        <v>9</v>
      </c>
      <c r="C6" s="11">
        <v>32840.199999999997</v>
      </c>
      <c r="D6" s="12" t="s">
        <v>40</v>
      </c>
      <c r="E6" s="13"/>
      <c r="F6" s="6" t="s">
        <v>11</v>
      </c>
      <c r="G6" s="14"/>
      <c r="H6" s="15">
        <v>2.4900000000000002</v>
      </c>
      <c r="I6" s="15"/>
      <c r="J6" s="16">
        <f>(H6/4)</f>
        <v>0.62250000000000005</v>
      </c>
      <c r="K6" s="16">
        <f>(H6/4)</f>
        <v>0.62250000000000005</v>
      </c>
      <c r="L6" s="16">
        <f>(H6/4)</f>
        <v>0.62250000000000005</v>
      </c>
      <c r="M6" s="16">
        <f>(H6/4)</f>
        <v>0.62250000000000005</v>
      </c>
    </row>
    <row r="7" spans="2:13" ht="10.35" customHeight="1" x14ac:dyDescent="0.25">
      <c r="B7" s="17" t="s">
        <v>12</v>
      </c>
      <c r="C7" s="11">
        <v>32227.4</v>
      </c>
      <c r="D7" s="12" t="s">
        <v>35</v>
      </c>
      <c r="E7" s="13"/>
      <c r="F7" s="6" t="s">
        <v>13</v>
      </c>
      <c r="G7" s="14"/>
      <c r="H7" s="15">
        <v>1.37</v>
      </c>
      <c r="I7" s="15"/>
      <c r="J7" s="16">
        <f>(H7/4)</f>
        <v>0.34250000000000003</v>
      </c>
      <c r="K7" s="16">
        <f>(H7/4)</f>
        <v>0.34250000000000003</v>
      </c>
      <c r="L7" s="16">
        <f>(H7/4)</f>
        <v>0.34250000000000003</v>
      </c>
      <c r="M7" s="16">
        <f>(H7/4)</f>
        <v>0.34250000000000003</v>
      </c>
    </row>
    <row r="8" spans="2:13" ht="10.35" customHeight="1" x14ac:dyDescent="0.25">
      <c r="B8" s="18" t="s">
        <v>14</v>
      </c>
      <c r="C8" s="19">
        <f>(C6-C7)</f>
        <v>612.79999999999563</v>
      </c>
      <c r="D8" s="20" t="s">
        <v>15</v>
      </c>
      <c r="E8" s="13"/>
      <c r="F8" s="6" t="s">
        <v>16</v>
      </c>
      <c r="G8" s="21">
        <v>0.4637</v>
      </c>
      <c r="H8" s="22">
        <f>(C8*G8)</f>
        <v>284.15535999999798</v>
      </c>
      <c r="I8" s="22"/>
      <c r="J8" s="23">
        <f>(C14*G8)</f>
        <v>22.721299999999999</v>
      </c>
      <c r="K8" s="23">
        <f>(C19*G8)</f>
        <v>29.12035999999998</v>
      </c>
      <c r="L8" s="23">
        <f>(C24*G8)</f>
        <v>22.999520000000011</v>
      </c>
      <c r="M8" s="23">
        <f>(C27*G8)</f>
        <v>209.31417999999798</v>
      </c>
    </row>
    <row r="9" spans="2:13" ht="10.35" customHeight="1" x14ac:dyDescent="0.25">
      <c r="B9" s="6"/>
      <c r="C9" s="6"/>
      <c r="D9" s="6"/>
      <c r="E9" s="6"/>
      <c r="F9" s="6" t="s">
        <v>17</v>
      </c>
      <c r="G9" s="14"/>
      <c r="H9" s="15">
        <v>15.75</v>
      </c>
      <c r="I9" s="15"/>
      <c r="J9" s="16">
        <f>(H9/4)</f>
        <v>3.9375</v>
      </c>
      <c r="K9" s="16">
        <f>(H9/4)</f>
        <v>3.9375</v>
      </c>
      <c r="L9" s="16">
        <f>(H9/4)</f>
        <v>3.9375</v>
      </c>
      <c r="M9" s="16">
        <f>(H9/4)</f>
        <v>3.9375</v>
      </c>
    </row>
    <row r="10" spans="2:13" ht="10.35" customHeight="1" x14ac:dyDescent="0.25">
      <c r="B10" s="6"/>
      <c r="C10" s="6"/>
      <c r="D10" s="6"/>
      <c r="E10" s="6"/>
      <c r="F10" s="6" t="s">
        <v>18</v>
      </c>
      <c r="G10" s="14"/>
      <c r="H10" s="15">
        <v>0.16</v>
      </c>
      <c r="I10" s="15"/>
      <c r="J10" s="16">
        <f>H10/4</f>
        <v>0.04</v>
      </c>
      <c r="K10" s="16">
        <f>H10/4</f>
        <v>0.04</v>
      </c>
      <c r="L10" s="16">
        <f>H10/4</f>
        <v>0.04</v>
      </c>
      <c r="M10" s="16">
        <f>H10/4</f>
        <v>0.04</v>
      </c>
    </row>
    <row r="11" spans="2:13" ht="10.35" customHeight="1" x14ac:dyDescent="0.3">
      <c r="B11" s="78" t="s">
        <v>19</v>
      </c>
      <c r="C11" s="79"/>
      <c r="D11" s="80"/>
      <c r="E11" s="6"/>
      <c r="F11" s="6" t="s">
        <v>20</v>
      </c>
      <c r="G11" s="14"/>
      <c r="H11" s="15">
        <f>((SUM(H6:H9)+H10)*0.18)</f>
        <v>54.70656479999964</v>
      </c>
      <c r="I11" s="15">
        <f t="shared" ref="I11:M11" si="0">((SUM(I6:I9)+I10)*0.18)</f>
        <v>0</v>
      </c>
      <c r="J11" s="15">
        <f>((SUM(J6:J9)+J10)*0.18)</f>
        <v>4.9794839999999994</v>
      </c>
      <c r="K11" s="15">
        <f>((SUM(K6:K9)+K10)*0.18)</f>
        <v>6.1313147999999957</v>
      </c>
      <c r="L11" s="15">
        <f t="shared" si="0"/>
        <v>5.0295636000000012</v>
      </c>
      <c r="M11" s="15">
        <f t="shared" si="0"/>
        <v>38.566202399999632</v>
      </c>
    </row>
    <row r="12" spans="2:13" ht="10.35" customHeight="1" x14ac:dyDescent="0.25">
      <c r="B12" s="10" t="s">
        <v>9</v>
      </c>
      <c r="C12" s="11">
        <v>508.8</v>
      </c>
      <c r="D12" s="12" t="str">
        <f>D6</f>
        <v>(16/02/16)</v>
      </c>
      <c r="E12" s="6"/>
      <c r="F12" s="6" t="s">
        <v>21</v>
      </c>
      <c r="G12" s="14">
        <v>7.9000000000000008E-3</v>
      </c>
      <c r="H12" s="15">
        <v>4.84</v>
      </c>
      <c r="I12" s="15"/>
      <c r="J12" s="16">
        <f>(H12/4)</f>
        <v>1.21</v>
      </c>
      <c r="K12" s="16">
        <f>(H12/4)</f>
        <v>1.21</v>
      </c>
      <c r="L12" s="16">
        <f>(H12/4)</f>
        <v>1.21</v>
      </c>
      <c r="M12" s="16">
        <f>(H12/4)</f>
        <v>1.21</v>
      </c>
    </row>
    <row r="13" spans="2:13" ht="10.35" customHeight="1" x14ac:dyDescent="0.3">
      <c r="B13" s="17" t="s">
        <v>12</v>
      </c>
      <c r="C13" s="11">
        <v>459.8</v>
      </c>
      <c r="D13" s="12" t="str">
        <f>D7</f>
        <v>(18/01/16)</v>
      </c>
      <c r="E13" s="6"/>
      <c r="F13" s="6"/>
      <c r="G13" s="14"/>
      <c r="H13" s="15"/>
      <c r="I13" s="15"/>
      <c r="J13" s="16"/>
      <c r="K13" s="16"/>
      <c r="L13" s="16"/>
      <c r="M13" s="16"/>
    </row>
    <row r="14" spans="2:13" ht="10.35" customHeight="1" x14ac:dyDescent="0.3">
      <c r="B14" s="18" t="s">
        <v>14</v>
      </c>
      <c r="C14" s="19">
        <f>(C12-C13)</f>
        <v>49</v>
      </c>
      <c r="D14" s="20" t="s">
        <v>15</v>
      </c>
      <c r="E14" s="13"/>
      <c r="F14" s="6" t="s">
        <v>22</v>
      </c>
      <c r="G14" s="14"/>
      <c r="H14" s="15">
        <f>SUM(H6:H10)+SUM(H11:H12)</f>
        <v>363.47192479999768</v>
      </c>
      <c r="I14" s="15">
        <f t="shared" ref="I14:M14" si="1">SUM(I6:I10)+SUM(I11:I12)</f>
        <v>0</v>
      </c>
      <c r="J14" s="15">
        <f t="shared" si="1"/>
        <v>33.853283999999995</v>
      </c>
      <c r="K14" s="15">
        <f t="shared" si="1"/>
        <v>41.404174799999979</v>
      </c>
      <c r="L14" s="15">
        <f t="shared" si="1"/>
        <v>34.18158360000001</v>
      </c>
      <c r="M14" s="15">
        <f t="shared" si="1"/>
        <v>254.03288239999762</v>
      </c>
    </row>
    <row r="15" spans="2:13" ht="10.35" customHeight="1" x14ac:dyDescent="0.3">
      <c r="B15" s="6"/>
      <c r="C15" s="6"/>
      <c r="D15" s="6"/>
      <c r="E15" s="13"/>
      <c r="F15" s="6"/>
      <c r="G15" s="14"/>
      <c r="H15" s="15"/>
      <c r="I15" s="15"/>
      <c r="J15" s="16"/>
      <c r="K15" s="16"/>
      <c r="L15" s="16"/>
      <c r="M15" s="16"/>
    </row>
    <row r="16" spans="2:13" ht="10.35" customHeight="1" x14ac:dyDescent="0.3">
      <c r="B16" s="78" t="s">
        <v>23</v>
      </c>
      <c r="C16" s="79"/>
      <c r="D16" s="80"/>
      <c r="E16" s="13"/>
      <c r="F16" s="6" t="s">
        <v>24</v>
      </c>
      <c r="G16" s="14"/>
      <c r="H16" s="15">
        <v>0.08</v>
      </c>
      <c r="I16" s="15"/>
      <c r="J16" s="15">
        <f>H16/4</f>
        <v>0.02</v>
      </c>
      <c r="K16" s="15">
        <f>H16/4</f>
        <v>0.02</v>
      </c>
      <c r="L16" s="15">
        <f>H16/4</f>
        <v>0.02</v>
      </c>
      <c r="M16" s="15">
        <f>H16/4</f>
        <v>0.02</v>
      </c>
    </row>
    <row r="17" spans="2:15" ht="10.35" customHeight="1" x14ac:dyDescent="0.3">
      <c r="B17" s="10" t="s">
        <v>9</v>
      </c>
      <c r="C17" s="11">
        <v>511.4</v>
      </c>
      <c r="D17" s="12" t="str">
        <f>D6</f>
        <v>(16/02/16)</v>
      </c>
      <c r="E17" s="6"/>
      <c r="F17" s="6" t="s">
        <v>25</v>
      </c>
      <c r="G17" s="14"/>
      <c r="H17" s="15">
        <v>0.05</v>
      </c>
      <c r="I17" s="15"/>
      <c r="J17" s="24">
        <f>(H17/4)</f>
        <v>1.2500000000000001E-2</v>
      </c>
      <c r="K17" s="24">
        <f>(H17/4)</f>
        <v>1.2500000000000001E-2</v>
      </c>
      <c r="L17" s="24">
        <f>(H17/4)</f>
        <v>1.2500000000000001E-2</v>
      </c>
      <c r="M17" s="24">
        <f>(H17/4)</f>
        <v>1.2500000000000001E-2</v>
      </c>
    </row>
    <row r="18" spans="2:15" ht="10.35" customHeight="1" x14ac:dyDescent="0.3">
      <c r="B18" s="17" t="s">
        <v>12</v>
      </c>
      <c r="C18" s="11">
        <v>448.6</v>
      </c>
      <c r="D18" s="12" t="str">
        <f>D7</f>
        <v>(18/01/16)</v>
      </c>
      <c r="E18" s="6"/>
      <c r="F18" s="6"/>
      <c r="G18" s="25"/>
      <c r="H18" s="6"/>
      <c r="I18" s="6"/>
      <c r="J18" s="6"/>
      <c r="K18" s="6"/>
      <c r="L18" s="6"/>
      <c r="M18" s="6"/>
    </row>
    <row r="19" spans="2:15" ht="10.35" customHeight="1" x14ac:dyDescent="0.3">
      <c r="B19" s="18" t="s">
        <v>14</v>
      </c>
      <c r="C19" s="19">
        <f>(C17-C18)</f>
        <v>62.799999999999955</v>
      </c>
      <c r="D19" s="20" t="s">
        <v>15</v>
      </c>
      <c r="E19" s="6"/>
      <c r="F19" s="26" t="s">
        <v>26</v>
      </c>
      <c r="G19" s="27"/>
      <c r="H19" s="28">
        <f>(H14+H16-H17)</f>
        <v>363.50192479999765</v>
      </c>
      <c r="I19" s="28">
        <f t="shared" ref="I19:M19" si="2">(I14+I16-I17)</f>
        <v>0</v>
      </c>
      <c r="J19" s="28">
        <f t="shared" si="2"/>
        <v>33.860783999999995</v>
      </c>
      <c r="K19" s="28">
        <f t="shared" si="2"/>
        <v>41.411674799999979</v>
      </c>
      <c r="L19" s="28">
        <f t="shared" si="2"/>
        <v>34.189083600000011</v>
      </c>
      <c r="M19" s="28">
        <f t="shared" si="2"/>
        <v>254.04038239999764</v>
      </c>
      <c r="N19" s="76" t="s">
        <v>36</v>
      </c>
      <c r="O19" s="77">
        <f>SUM(J19:M19)</f>
        <v>363.5019247999976</v>
      </c>
    </row>
    <row r="20" spans="2:15" ht="10.35" customHeight="1" x14ac:dyDescent="0.3">
      <c r="B20" s="6"/>
      <c r="C20" s="6"/>
      <c r="D20" s="6"/>
      <c r="E20" s="13"/>
    </row>
    <row r="21" spans="2:15" ht="10.35" customHeight="1" x14ac:dyDescent="0.25">
      <c r="B21" s="78" t="s">
        <v>27</v>
      </c>
      <c r="C21" s="79"/>
      <c r="D21" s="80"/>
      <c r="E21" s="13"/>
    </row>
    <row r="22" spans="2:15" ht="10.35" customHeight="1" x14ac:dyDescent="0.3">
      <c r="B22" s="10" t="s">
        <v>9</v>
      </c>
      <c r="C22" s="11">
        <v>511.6</v>
      </c>
      <c r="D22" s="12" t="str">
        <f>D6</f>
        <v>(16/02/16)</v>
      </c>
      <c r="E22" s="13"/>
    </row>
    <row r="23" spans="2:15" ht="10.35" customHeight="1" x14ac:dyDescent="0.3">
      <c r="B23" s="17" t="s">
        <v>12</v>
      </c>
      <c r="C23" s="11">
        <v>462</v>
      </c>
      <c r="D23" s="12" t="str">
        <f>D7</f>
        <v>(18/01/16)</v>
      </c>
      <c r="E23" s="13"/>
    </row>
    <row r="24" spans="2:15" ht="10.35" customHeight="1" x14ac:dyDescent="0.3">
      <c r="B24" s="18" t="s">
        <v>14</v>
      </c>
      <c r="C24" s="19">
        <f>C22-C23</f>
        <v>49.600000000000023</v>
      </c>
      <c r="D24" s="20" t="s">
        <v>15</v>
      </c>
      <c r="E24" s="13"/>
    </row>
    <row r="25" spans="2:15" ht="10.35" customHeight="1" x14ac:dyDescent="0.3">
      <c r="B25" s="6"/>
      <c r="C25" s="6"/>
      <c r="D25" s="6"/>
      <c r="E25" s="13"/>
    </row>
    <row r="26" spans="2:15" ht="10.35" customHeight="1" x14ac:dyDescent="0.3">
      <c r="B26" s="78" t="s">
        <v>28</v>
      </c>
      <c r="C26" s="79"/>
      <c r="D26" s="80"/>
      <c r="E26" s="13"/>
      <c r="F26" s="30" t="s">
        <v>29</v>
      </c>
      <c r="G26" s="31"/>
      <c r="H26" s="32"/>
    </row>
    <row r="27" spans="2:15" ht="10.35" customHeight="1" x14ac:dyDescent="0.3">
      <c r="B27" s="33" t="s">
        <v>30</v>
      </c>
      <c r="C27" s="34">
        <f>(C8-SUM(C14,C19,C24))</f>
        <v>451.39999999999566</v>
      </c>
      <c r="D27" s="35" t="s">
        <v>15</v>
      </c>
      <c r="E27" s="13"/>
      <c r="F27" s="26" t="s">
        <v>31</v>
      </c>
      <c r="G27" s="36"/>
      <c r="H27" s="37">
        <f>M19</f>
        <v>254.04038239999764</v>
      </c>
      <c r="I27" s="28"/>
      <c r="J27" s="6"/>
      <c r="K27" s="6"/>
    </row>
    <row r="28" spans="2:15" ht="10.35" customHeight="1" x14ac:dyDescent="0.3">
      <c r="F28" s="26"/>
      <c r="G28" s="36"/>
      <c r="H28" s="38"/>
      <c r="I28" s="38"/>
      <c r="J28" s="39"/>
      <c r="K28" s="39"/>
      <c r="L28" s="39"/>
    </row>
    <row r="29" spans="2:15" ht="10.35" customHeight="1" x14ac:dyDescent="0.3">
      <c r="F29" s="26"/>
      <c r="G29" s="36"/>
      <c r="H29" s="38"/>
      <c r="I29" s="38"/>
      <c r="J29" s="39"/>
      <c r="K29" s="39"/>
      <c r="L29" s="39"/>
    </row>
    <row r="30" spans="2:15" ht="10.35" customHeight="1" x14ac:dyDescent="0.3">
      <c r="B30" s="40"/>
      <c r="C30" s="40"/>
      <c r="D30" s="40"/>
      <c r="E30" s="40"/>
      <c r="F30" s="40"/>
      <c r="G30" s="41"/>
      <c r="H30" s="40"/>
      <c r="I30" s="40"/>
      <c r="J30" s="40"/>
      <c r="K30" s="40"/>
      <c r="L30" s="40"/>
    </row>
    <row r="31" spans="2:15" ht="10.35" customHeight="1" x14ac:dyDescent="0.3">
      <c r="B31" s="1" t="str">
        <f>B2</f>
        <v>Suministro 1395500</v>
      </c>
      <c r="C31" s="2"/>
      <c r="D31" s="2"/>
      <c r="E31" s="2"/>
      <c r="F31" s="2"/>
      <c r="G31" s="42"/>
      <c r="H31" s="2"/>
      <c r="I31" s="2"/>
      <c r="J31" s="43"/>
      <c r="K31" s="40"/>
      <c r="L31" s="44"/>
    </row>
    <row r="32" spans="2:15" ht="10.35" customHeight="1" x14ac:dyDescent="0.3">
      <c r="B32" s="1" t="str">
        <f>B3</f>
        <v>Consumo Energía FEBRERO 2016</v>
      </c>
      <c r="C32" s="2"/>
      <c r="D32" s="2"/>
      <c r="E32" s="2"/>
      <c r="F32" s="2"/>
      <c r="G32" s="42"/>
      <c r="H32" s="2"/>
      <c r="I32" s="2"/>
      <c r="J32" s="45" t="str">
        <f>M3</f>
        <v>FECHA DE VENCIMIENTO: 03-MAR-2016</v>
      </c>
      <c r="K32" s="46"/>
      <c r="L32" s="40"/>
    </row>
    <row r="33" spans="2:13" ht="10.35" customHeight="1" x14ac:dyDescent="0.3">
      <c r="B33" s="3"/>
      <c r="C33" s="3"/>
      <c r="D33" s="3"/>
      <c r="E33" s="3"/>
      <c r="F33" s="3"/>
      <c r="G33" s="5"/>
      <c r="H33" s="3"/>
      <c r="I33" s="3"/>
      <c r="J33" s="3"/>
      <c r="K33" s="47"/>
      <c r="L33" s="47"/>
    </row>
    <row r="34" spans="2:13" ht="10.35" customHeight="1" x14ac:dyDescent="0.25">
      <c r="B34" s="83" t="s">
        <v>1</v>
      </c>
      <c r="C34" s="84"/>
      <c r="D34" s="85"/>
      <c r="E34" s="6"/>
      <c r="F34" s="7" t="s">
        <v>2</v>
      </c>
      <c r="G34" s="7" t="s">
        <v>3</v>
      </c>
      <c r="H34" s="7" t="s">
        <v>4</v>
      </c>
      <c r="I34" s="48"/>
      <c r="J34" s="7" t="s">
        <v>6</v>
      </c>
      <c r="K34" s="47"/>
      <c r="L34" s="47"/>
      <c r="M34" s="47"/>
    </row>
    <row r="35" spans="2:13" ht="10.35" customHeight="1" x14ac:dyDescent="0.25">
      <c r="B35" s="49" t="s">
        <v>9</v>
      </c>
      <c r="C35" s="50">
        <f>C6</f>
        <v>32840.199999999997</v>
      </c>
      <c r="D35" s="12" t="str">
        <f>D6</f>
        <v>(16/02/16)</v>
      </c>
      <c r="E35" s="13"/>
      <c r="F35" s="6" t="s">
        <v>11</v>
      </c>
      <c r="G35" s="14"/>
      <c r="H35" s="15">
        <f t="shared" ref="H35:I41" si="3">H6</f>
        <v>2.4900000000000002</v>
      </c>
      <c r="I35" s="15">
        <f t="shared" si="3"/>
        <v>0</v>
      </c>
      <c r="J35" s="15">
        <f>K6</f>
        <v>0.62250000000000005</v>
      </c>
      <c r="K35" s="51"/>
      <c r="L35" s="51"/>
      <c r="M35" s="51"/>
    </row>
    <row r="36" spans="2:13" ht="10.35" customHeight="1" x14ac:dyDescent="0.25">
      <c r="B36" s="52" t="s">
        <v>12</v>
      </c>
      <c r="C36" s="53">
        <f>C7</f>
        <v>32227.4</v>
      </c>
      <c r="D36" s="54" t="str">
        <f>D7</f>
        <v>(18/01/16)</v>
      </c>
      <c r="E36" s="13"/>
      <c r="F36" s="6" t="s">
        <v>13</v>
      </c>
      <c r="G36" s="14"/>
      <c r="H36" s="15">
        <f t="shared" si="3"/>
        <v>1.37</v>
      </c>
      <c r="I36" s="15"/>
      <c r="J36" s="15">
        <f>K7</f>
        <v>0.34250000000000003</v>
      </c>
      <c r="K36" s="51"/>
      <c r="L36" s="51"/>
      <c r="M36" s="51"/>
    </row>
    <row r="37" spans="2:13" ht="10.35" customHeight="1" x14ac:dyDescent="0.25">
      <c r="B37" s="55" t="s">
        <v>14</v>
      </c>
      <c r="C37" s="56">
        <f>C8</f>
        <v>612.79999999999563</v>
      </c>
      <c r="D37" s="20" t="s">
        <v>15</v>
      </c>
      <c r="E37" s="13"/>
      <c r="F37" s="6" t="s">
        <v>16</v>
      </c>
      <c r="G37" s="14">
        <f>G8</f>
        <v>0.4637</v>
      </c>
      <c r="H37" s="22">
        <f t="shared" si="3"/>
        <v>284.15535999999798</v>
      </c>
      <c r="I37" s="22"/>
      <c r="J37" s="22">
        <f t="shared" ref="J37:J48" si="4">K8</f>
        <v>29.12035999999998</v>
      </c>
      <c r="K37" s="57"/>
      <c r="L37" s="57"/>
      <c r="M37" s="57"/>
    </row>
    <row r="38" spans="2:13" ht="10.35" customHeight="1" x14ac:dyDescent="0.25">
      <c r="B38" s="6"/>
      <c r="C38" s="6"/>
      <c r="D38" s="6"/>
      <c r="E38" s="6"/>
      <c r="F38" s="6" t="s">
        <v>17</v>
      </c>
      <c r="G38" s="14"/>
      <c r="H38" s="15">
        <f t="shared" si="3"/>
        <v>15.75</v>
      </c>
      <c r="I38" s="15"/>
      <c r="J38" s="15">
        <f t="shared" si="4"/>
        <v>3.9375</v>
      </c>
      <c r="K38" s="51"/>
      <c r="L38" s="51"/>
      <c r="M38" s="51"/>
    </row>
    <row r="39" spans="2:13" ht="10.35" customHeight="1" x14ac:dyDescent="0.25">
      <c r="B39" s="6"/>
      <c r="C39" s="6"/>
      <c r="D39" s="6"/>
      <c r="E39" s="6"/>
      <c r="F39" s="6" t="str">
        <f>F10</f>
        <v>Interés Compensatorio</v>
      </c>
      <c r="G39" s="14"/>
      <c r="H39" s="15">
        <f t="shared" si="3"/>
        <v>0.16</v>
      </c>
      <c r="I39" s="15"/>
      <c r="J39" s="15">
        <f t="shared" si="4"/>
        <v>0.04</v>
      </c>
      <c r="K39" s="51"/>
      <c r="L39" s="51"/>
      <c r="M39" s="51"/>
    </row>
    <row r="40" spans="2:13" ht="10.35" customHeight="1" x14ac:dyDescent="0.25">
      <c r="B40" s="78" t="str">
        <f>B11</f>
        <v>MEDIDOR 1 - M1 (Sr. Roberto Valdiviezo)</v>
      </c>
      <c r="C40" s="79"/>
      <c r="D40" s="80"/>
      <c r="E40" s="6"/>
      <c r="F40" s="6" t="s">
        <v>20</v>
      </c>
      <c r="G40" s="14"/>
      <c r="H40" s="15">
        <f t="shared" si="3"/>
        <v>54.70656479999964</v>
      </c>
      <c r="I40" s="15">
        <f t="shared" ref="I40" si="5">((SUM(I35:I38)-I39)*0.18)</f>
        <v>0</v>
      </c>
      <c r="J40" s="15">
        <f t="shared" si="4"/>
        <v>6.1313147999999957</v>
      </c>
      <c r="K40" s="58"/>
      <c r="L40" s="58"/>
      <c r="M40" s="58"/>
    </row>
    <row r="41" spans="2:13" ht="10.35" customHeight="1" x14ac:dyDescent="0.25">
      <c r="B41" s="10" t="s">
        <v>9</v>
      </c>
      <c r="C41" s="59">
        <f>C12</f>
        <v>508.8</v>
      </c>
      <c r="D41" s="60" t="str">
        <f>D35</f>
        <v>(16/02/16)</v>
      </c>
      <c r="E41" s="6"/>
      <c r="F41" s="6" t="s">
        <v>21</v>
      </c>
      <c r="G41" s="14">
        <f>G12</f>
        <v>7.9000000000000008E-3</v>
      </c>
      <c r="H41" s="15">
        <f t="shared" si="3"/>
        <v>4.84</v>
      </c>
      <c r="I41" s="15"/>
      <c r="J41" s="15">
        <f t="shared" si="4"/>
        <v>1.21</v>
      </c>
      <c r="K41" s="51"/>
      <c r="L41" s="51"/>
      <c r="M41" s="51"/>
    </row>
    <row r="42" spans="2:13" ht="10.35" customHeight="1" x14ac:dyDescent="0.25">
      <c r="B42" s="17" t="s">
        <v>12</v>
      </c>
      <c r="C42" s="61">
        <f>C13</f>
        <v>459.8</v>
      </c>
      <c r="D42" s="54" t="str">
        <f>D36</f>
        <v>(18/01/16)</v>
      </c>
      <c r="E42" s="6"/>
      <c r="F42" s="6"/>
      <c r="G42" s="14"/>
      <c r="H42" s="15"/>
      <c r="I42" s="15"/>
      <c r="J42" s="15"/>
      <c r="K42" s="51"/>
      <c r="L42" s="51"/>
      <c r="M42" s="51"/>
    </row>
    <row r="43" spans="2:13" ht="10.35" customHeight="1" x14ac:dyDescent="0.25">
      <c r="B43" s="18" t="s">
        <v>14</v>
      </c>
      <c r="C43" s="19">
        <f>C14</f>
        <v>49</v>
      </c>
      <c r="D43" s="20" t="s">
        <v>15</v>
      </c>
      <c r="E43" s="13"/>
      <c r="F43" s="6" t="s">
        <v>22</v>
      </c>
      <c r="G43" s="14"/>
      <c r="H43" s="15">
        <f>H14</f>
        <v>363.47192479999768</v>
      </c>
      <c r="I43" s="15">
        <f t="shared" ref="I43" si="6">SUM(I35:I39)+SUM(I40:I41)</f>
        <v>0</v>
      </c>
      <c r="J43" s="15">
        <f t="shared" si="4"/>
        <v>41.404174799999979</v>
      </c>
      <c r="K43" s="58"/>
      <c r="L43" s="58"/>
      <c r="M43" s="58"/>
    </row>
    <row r="44" spans="2:13" ht="10.35" customHeight="1" x14ac:dyDescent="0.25">
      <c r="B44" s="6"/>
      <c r="C44" s="6"/>
      <c r="D44" s="6"/>
      <c r="E44" s="13"/>
      <c r="F44" s="6"/>
      <c r="G44" s="14"/>
      <c r="H44" s="15"/>
      <c r="I44" s="15"/>
      <c r="J44" s="15"/>
      <c r="K44" s="51"/>
      <c r="L44" s="51"/>
      <c r="M44" s="51"/>
    </row>
    <row r="45" spans="2:13" ht="10.35" customHeight="1" x14ac:dyDescent="0.25">
      <c r="B45" s="78" t="str">
        <f>B16</f>
        <v>MEDIDOR 2 - M2 (Srta. Maria Jesus)</v>
      </c>
      <c r="C45" s="79"/>
      <c r="D45" s="80"/>
      <c r="E45" s="13"/>
      <c r="F45" s="6" t="s">
        <v>24</v>
      </c>
      <c r="G45" s="14"/>
      <c r="H45" s="15">
        <f>H16</f>
        <v>0.08</v>
      </c>
      <c r="I45" s="15"/>
      <c r="J45" s="15">
        <f t="shared" si="4"/>
        <v>0.02</v>
      </c>
      <c r="K45" s="58"/>
      <c r="L45" s="58"/>
      <c r="M45" s="58"/>
    </row>
    <row r="46" spans="2:13" ht="10.35" customHeight="1" x14ac:dyDescent="0.25">
      <c r="B46" s="10" t="s">
        <v>9</v>
      </c>
      <c r="C46" s="59">
        <f>C17</f>
        <v>511.4</v>
      </c>
      <c r="D46" s="60" t="str">
        <f>D41</f>
        <v>(16/02/16)</v>
      </c>
      <c r="E46" s="6"/>
      <c r="F46" s="6" t="s">
        <v>25</v>
      </c>
      <c r="G46" s="14"/>
      <c r="H46" s="15">
        <f>H17</f>
        <v>0.05</v>
      </c>
      <c r="I46" s="15"/>
      <c r="J46" s="15">
        <f t="shared" si="4"/>
        <v>1.2500000000000001E-2</v>
      </c>
      <c r="K46" s="62"/>
      <c r="L46" s="62"/>
      <c r="M46" s="62"/>
    </row>
    <row r="47" spans="2:13" ht="10.35" customHeight="1" x14ac:dyDescent="0.25">
      <c r="B47" s="17" t="s">
        <v>12</v>
      </c>
      <c r="C47" s="61">
        <f>C18</f>
        <v>448.6</v>
      </c>
      <c r="D47" s="54" t="str">
        <f>D42</f>
        <v>(18/01/16)</v>
      </c>
      <c r="E47" s="6"/>
      <c r="F47" s="6"/>
      <c r="G47" s="25"/>
      <c r="H47" s="6"/>
      <c r="I47" s="6"/>
      <c r="J47" s="15"/>
      <c r="K47" s="63"/>
      <c r="L47" s="63"/>
      <c r="M47" s="63"/>
    </row>
    <row r="48" spans="2:13" ht="10.35" customHeight="1" x14ac:dyDescent="0.25">
      <c r="B48" s="18" t="s">
        <v>14</v>
      </c>
      <c r="C48" s="19">
        <f>C19</f>
        <v>62.799999999999955</v>
      </c>
      <c r="D48" s="20" t="s">
        <v>15</v>
      </c>
      <c r="E48" s="6"/>
      <c r="F48" s="26" t="s">
        <v>26</v>
      </c>
      <c r="G48" s="27"/>
      <c r="H48" s="28">
        <f>(H43+H45-H46)</f>
        <v>363.50192479999765</v>
      </c>
      <c r="I48" s="28">
        <f t="shared" ref="I48" si="7">(I43+I45-I46)</f>
        <v>0</v>
      </c>
      <c r="J48" s="22">
        <f t="shared" si="4"/>
        <v>41.411674799999979</v>
      </c>
      <c r="K48" s="64"/>
      <c r="L48" s="64"/>
      <c r="M48" s="64"/>
    </row>
    <row r="49" spans="2:12" ht="10.35" customHeight="1" x14ac:dyDescent="0.25">
      <c r="B49" s="6"/>
      <c r="C49" s="6"/>
      <c r="D49" s="6"/>
      <c r="E49" s="13"/>
      <c r="K49" s="63"/>
      <c r="L49" s="40"/>
    </row>
    <row r="50" spans="2:12" ht="10.35" customHeight="1" x14ac:dyDescent="0.25">
      <c r="B50" s="78" t="s">
        <v>27</v>
      </c>
      <c r="C50" s="81"/>
      <c r="D50" s="82"/>
      <c r="E50" s="13"/>
      <c r="K50" s="63"/>
      <c r="L50" s="40"/>
    </row>
    <row r="51" spans="2:12" ht="10.35" customHeight="1" x14ac:dyDescent="0.25">
      <c r="B51" s="10" t="s">
        <v>9</v>
      </c>
      <c r="C51" s="59">
        <f>C22</f>
        <v>511.6</v>
      </c>
      <c r="D51" s="60" t="str">
        <f>D35</f>
        <v>(16/02/16)</v>
      </c>
      <c r="E51" s="13"/>
      <c r="K51" s="63"/>
      <c r="L51" s="40"/>
    </row>
    <row r="52" spans="2:12" ht="10.35" customHeight="1" x14ac:dyDescent="0.25">
      <c r="B52" s="17" t="s">
        <v>12</v>
      </c>
      <c r="C52" s="61">
        <f>C23</f>
        <v>462</v>
      </c>
      <c r="D52" s="54" t="str">
        <f>D36</f>
        <v>(18/01/16)</v>
      </c>
      <c r="E52" s="13"/>
      <c r="K52" s="63"/>
      <c r="L52" s="40"/>
    </row>
    <row r="53" spans="2:12" ht="10.35" customHeight="1" x14ac:dyDescent="0.25">
      <c r="B53" s="18" t="s">
        <v>14</v>
      </c>
      <c r="C53" s="19">
        <f>C24</f>
        <v>49.600000000000023</v>
      </c>
      <c r="D53" s="20" t="s">
        <v>15</v>
      </c>
      <c r="E53" s="13"/>
      <c r="K53" s="63"/>
      <c r="L53" s="40"/>
    </row>
    <row r="54" spans="2:12" ht="10.35" customHeight="1" x14ac:dyDescent="0.25">
      <c r="B54" s="6"/>
      <c r="C54" s="6"/>
      <c r="D54" s="6"/>
      <c r="E54" s="13"/>
      <c r="K54" s="63"/>
      <c r="L54" s="40"/>
    </row>
    <row r="55" spans="2:12" ht="10.35" customHeight="1" x14ac:dyDescent="0.25">
      <c r="B55" s="78" t="str">
        <f>B26</f>
        <v>MEDIDOR P- MP (Sra. Ursula Barrientos)</v>
      </c>
      <c r="C55" s="79"/>
      <c r="D55" s="80"/>
      <c r="E55" s="13"/>
      <c r="F55" s="30" t="s">
        <v>29</v>
      </c>
      <c r="G55" s="31"/>
      <c r="H55" s="32"/>
      <c r="K55" s="65"/>
      <c r="L55" s="65"/>
    </row>
    <row r="56" spans="2:12" ht="10.35" customHeight="1" x14ac:dyDescent="0.25">
      <c r="B56" s="33" t="s">
        <v>30</v>
      </c>
      <c r="C56" s="34">
        <f>C27</f>
        <v>451.39999999999566</v>
      </c>
      <c r="D56" s="35" t="s">
        <v>15</v>
      </c>
      <c r="E56" s="13"/>
      <c r="F56" s="26" t="s">
        <v>32</v>
      </c>
      <c r="G56" s="36"/>
      <c r="H56" s="37">
        <f>J48</f>
        <v>41.411674799999979</v>
      </c>
      <c r="I56" s="66"/>
      <c r="J56" s="6"/>
      <c r="K56" s="65"/>
      <c r="L56" s="65"/>
    </row>
    <row r="57" spans="2:12" ht="10.35" customHeight="1" x14ac:dyDescent="0.25">
      <c r="I57" s="38"/>
      <c r="J57" s="39"/>
      <c r="K57" s="65"/>
      <c r="L57" s="65"/>
    </row>
    <row r="58" spans="2:12" ht="10.35" customHeight="1" x14ac:dyDescent="0.25">
      <c r="F58" s="26"/>
      <c r="G58" s="36"/>
      <c r="H58" s="38"/>
      <c r="I58" s="38"/>
      <c r="J58" s="39"/>
      <c r="K58" s="40"/>
      <c r="L58" s="40"/>
    </row>
    <row r="59" spans="2:12" ht="10.35" customHeight="1" x14ac:dyDescent="0.25">
      <c r="B59" s="67"/>
      <c r="C59" s="46"/>
      <c r="D59" s="46"/>
      <c r="E59" s="46"/>
      <c r="F59" s="46"/>
      <c r="G59" s="68"/>
      <c r="H59" s="46"/>
      <c r="I59" s="46"/>
      <c r="J59" s="40"/>
      <c r="K59" s="40"/>
      <c r="L59" s="44"/>
    </row>
    <row r="60" spans="2:12" ht="10.35" customHeight="1" x14ac:dyDescent="0.25">
      <c r="F60" s="26"/>
      <c r="G60" s="36"/>
      <c r="H60" s="38"/>
      <c r="I60" s="38"/>
      <c r="J60" s="39"/>
      <c r="K60" s="40"/>
    </row>
    <row r="61" spans="2:12" ht="10.35" customHeight="1" x14ac:dyDescent="0.25">
      <c r="I61" s="38"/>
      <c r="J61" s="39"/>
      <c r="K61" s="40"/>
    </row>
    <row r="62" spans="2:12" ht="10.35" customHeight="1" x14ac:dyDescent="0.25">
      <c r="B62" s="40"/>
      <c r="C62" s="40"/>
      <c r="D62" s="40"/>
      <c r="E62" s="40"/>
      <c r="F62" s="40"/>
      <c r="G62" s="41"/>
      <c r="H62" s="40"/>
      <c r="I62" s="40"/>
      <c r="J62" s="40"/>
      <c r="K62" s="40"/>
    </row>
    <row r="63" spans="2:12" ht="10.35" customHeight="1" x14ac:dyDescent="0.25">
      <c r="B63" s="1" t="str">
        <f>B2</f>
        <v>Suministro 1395500</v>
      </c>
      <c r="C63" s="2"/>
      <c r="D63" s="2"/>
      <c r="E63" s="2"/>
      <c r="F63" s="2"/>
      <c r="G63" s="42"/>
      <c r="H63" s="2"/>
      <c r="I63" s="2"/>
      <c r="J63" s="2"/>
      <c r="K63" s="40"/>
    </row>
    <row r="64" spans="2:12" ht="10.35" customHeight="1" x14ac:dyDescent="0.25">
      <c r="B64" s="1" t="str">
        <f>B32</f>
        <v>Consumo Energía FEBRERO 2016</v>
      </c>
      <c r="C64" s="2"/>
      <c r="D64" s="2"/>
      <c r="E64" s="2"/>
      <c r="F64" s="2"/>
      <c r="G64" s="42"/>
      <c r="H64" s="2"/>
      <c r="I64" s="2"/>
      <c r="J64" s="45" t="str">
        <f>M3</f>
        <v>FECHA DE VENCIMIENTO: 03-MAR-2016</v>
      </c>
      <c r="K64" s="40"/>
    </row>
    <row r="65" spans="2:11" ht="10.35" customHeight="1" x14ac:dyDescent="0.25">
      <c r="B65" s="3"/>
      <c r="C65" s="3"/>
      <c r="D65" s="3"/>
      <c r="E65" s="3"/>
      <c r="F65" s="3"/>
      <c r="G65" s="5"/>
      <c r="H65" s="3"/>
      <c r="I65" s="3"/>
      <c r="J65" s="3"/>
      <c r="K65" s="40"/>
    </row>
    <row r="66" spans="2:11" ht="10.35" customHeight="1" x14ac:dyDescent="0.25">
      <c r="B66" s="83" t="s">
        <v>1</v>
      </c>
      <c r="C66" s="84"/>
      <c r="D66" s="85"/>
      <c r="E66" s="6"/>
      <c r="F66" s="7" t="s">
        <v>2</v>
      </c>
      <c r="G66" s="7" t="s">
        <v>3</v>
      </c>
      <c r="H66" s="7" t="s">
        <v>4</v>
      </c>
      <c r="I66" s="8"/>
      <c r="J66" s="7" t="s">
        <v>8</v>
      </c>
      <c r="K66" s="40"/>
    </row>
    <row r="67" spans="2:11" ht="10.35" customHeight="1" x14ac:dyDescent="0.25">
      <c r="B67" s="49" t="s">
        <v>9</v>
      </c>
      <c r="C67" s="50">
        <f>C6</f>
        <v>32840.199999999997</v>
      </c>
      <c r="D67" s="12" t="str">
        <f>D6</f>
        <v>(16/02/16)</v>
      </c>
      <c r="E67" s="13"/>
      <c r="F67" s="6" t="s">
        <v>11</v>
      </c>
      <c r="G67" s="14"/>
      <c r="H67" s="15">
        <f>H6</f>
        <v>2.4900000000000002</v>
      </c>
      <c r="I67" s="15"/>
      <c r="J67" s="16">
        <f>M6</f>
        <v>0.62250000000000005</v>
      </c>
      <c r="K67" s="40"/>
    </row>
    <row r="68" spans="2:11" ht="10.35" customHeight="1" x14ac:dyDescent="0.25">
      <c r="B68" s="52" t="s">
        <v>12</v>
      </c>
      <c r="C68" s="53">
        <f>C7</f>
        <v>32227.4</v>
      </c>
      <c r="D68" s="54" t="str">
        <f>D7</f>
        <v>(18/01/16)</v>
      </c>
      <c r="E68" s="13"/>
      <c r="F68" s="6" t="s">
        <v>13</v>
      </c>
      <c r="G68" s="14"/>
      <c r="H68" s="15">
        <f>H7</f>
        <v>1.37</v>
      </c>
      <c r="I68" s="15"/>
      <c r="J68" s="16">
        <f>M7</f>
        <v>0.34250000000000003</v>
      </c>
      <c r="K68" s="40"/>
    </row>
    <row r="69" spans="2:11" ht="10.35" customHeight="1" x14ac:dyDescent="0.25">
      <c r="B69" s="55" t="s">
        <v>14</v>
      </c>
      <c r="C69" s="56">
        <f>C8</f>
        <v>612.79999999999563</v>
      </c>
      <c r="D69" s="20" t="s">
        <v>15</v>
      </c>
      <c r="E69" s="13"/>
      <c r="F69" s="6" t="s">
        <v>16</v>
      </c>
      <c r="G69" s="21">
        <f>G8</f>
        <v>0.4637</v>
      </c>
      <c r="H69" s="22">
        <f t="shared" ref="H69:H80" si="8">H8</f>
        <v>284.15535999999798</v>
      </c>
      <c r="I69" s="22"/>
      <c r="J69" s="23">
        <f t="shared" ref="J69:J80" si="9">M8</f>
        <v>209.31417999999798</v>
      </c>
      <c r="K69" s="40"/>
    </row>
    <row r="70" spans="2:11" ht="10.35" customHeight="1" x14ac:dyDescent="0.25">
      <c r="B70" s="6"/>
      <c r="C70" s="6"/>
      <c r="D70" s="6"/>
      <c r="E70" s="6"/>
      <c r="F70" s="6" t="s">
        <v>17</v>
      </c>
      <c r="G70" s="14"/>
      <c r="H70" s="15">
        <f t="shared" si="8"/>
        <v>15.75</v>
      </c>
      <c r="I70" s="15"/>
      <c r="J70" s="16">
        <f t="shared" si="9"/>
        <v>3.9375</v>
      </c>
      <c r="K70" s="40"/>
    </row>
    <row r="71" spans="2:11" ht="10.35" customHeight="1" x14ac:dyDescent="0.25">
      <c r="B71" s="6"/>
      <c r="C71" s="6"/>
      <c r="D71" s="6"/>
      <c r="E71" s="6"/>
      <c r="F71" s="6" t="str">
        <f>F10</f>
        <v>Interés Compensatorio</v>
      </c>
      <c r="G71" s="14"/>
      <c r="H71" s="15">
        <f t="shared" si="8"/>
        <v>0.16</v>
      </c>
      <c r="I71" s="15"/>
      <c r="J71" s="16">
        <f t="shared" si="9"/>
        <v>0.04</v>
      </c>
      <c r="K71" s="40"/>
    </row>
    <row r="72" spans="2:11" ht="10.35" customHeight="1" x14ac:dyDescent="0.25">
      <c r="B72" s="78" t="str">
        <f>B11</f>
        <v>MEDIDOR 1 - M1 (Sr. Roberto Valdiviezo)</v>
      </c>
      <c r="C72" s="79"/>
      <c r="D72" s="80"/>
      <c r="E72" s="6"/>
      <c r="F72" s="6" t="s">
        <v>20</v>
      </c>
      <c r="G72" s="14"/>
      <c r="H72" s="15">
        <f t="shared" si="8"/>
        <v>54.70656479999964</v>
      </c>
      <c r="I72" s="15">
        <f t="shared" ref="I72" si="10">((SUM(I67:I70)-I71)*0.18)</f>
        <v>0</v>
      </c>
      <c r="J72" s="16">
        <f t="shared" si="9"/>
        <v>38.566202399999632</v>
      </c>
      <c r="K72" s="40"/>
    </row>
    <row r="73" spans="2:11" ht="10.35" customHeight="1" x14ac:dyDescent="0.25">
      <c r="B73" s="10" t="s">
        <v>9</v>
      </c>
      <c r="C73" s="59">
        <f>C12</f>
        <v>508.8</v>
      </c>
      <c r="D73" s="60" t="str">
        <f>D67</f>
        <v>(16/02/16)</v>
      </c>
      <c r="E73" s="6"/>
      <c r="F73" s="6" t="s">
        <v>21</v>
      </c>
      <c r="G73" s="14">
        <f>G12</f>
        <v>7.9000000000000008E-3</v>
      </c>
      <c r="H73" s="15">
        <f t="shared" si="8"/>
        <v>4.84</v>
      </c>
      <c r="I73" s="15"/>
      <c r="J73" s="16">
        <f t="shared" si="9"/>
        <v>1.21</v>
      </c>
      <c r="K73" s="40"/>
    </row>
    <row r="74" spans="2:11" ht="10.35" customHeight="1" x14ac:dyDescent="0.25">
      <c r="B74" s="17" t="s">
        <v>12</v>
      </c>
      <c r="C74" s="61">
        <f>C13</f>
        <v>459.8</v>
      </c>
      <c r="D74" s="54" t="str">
        <f>D68</f>
        <v>(18/01/16)</v>
      </c>
      <c r="E74" s="6"/>
      <c r="F74" s="6"/>
      <c r="G74" s="14"/>
      <c r="H74" s="15"/>
      <c r="I74" s="15"/>
      <c r="J74" s="16"/>
    </row>
    <row r="75" spans="2:11" ht="10.35" customHeight="1" x14ac:dyDescent="0.25">
      <c r="B75" s="18" t="s">
        <v>14</v>
      </c>
      <c r="C75" s="19">
        <f>C14</f>
        <v>49</v>
      </c>
      <c r="D75" s="20" t="s">
        <v>15</v>
      </c>
      <c r="E75" s="13"/>
      <c r="F75" s="6" t="s">
        <v>22</v>
      </c>
      <c r="G75" s="14"/>
      <c r="H75" s="15">
        <f t="shared" si="8"/>
        <v>363.47192479999768</v>
      </c>
      <c r="I75" s="15">
        <f t="shared" ref="I75" si="11">SUM(I67:I71)+SUM(I72:I73)</f>
        <v>0</v>
      </c>
      <c r="J75" s="16">
        <f t="shared" si="9"/>
        <v>254.03288239999762</v>
      </c>
    </row>
    <row r="76" spans="2:11" ht="10.35" customHeight="1" x14ac:dyDescent="0.25">
      <c r="B76" s="6"/>
      <c r="C76" s="6"/>
      <c r="D76" s="6"/>
      <c r="E76" s="13"/>
      <c r="F76" s="6"/>
      <c r="G76" s="14"/>
      <c r="H76" s="15"/>
      <c r="I76" s="15"/>
      <c r="J76" s="16"/>
    </row>
    <row r="77" spans="2:11" ht="10.35" customHeight="1" x14ac:dyDescent="0.25">
      <c r="B77" s="78" t="str">
        <f>B16</f>
        <v>MEDIDOR 2 - M2 (Srta. Maria Jesus)</v>
      </c>
      <c r="C77" s="79"/>
      <c r="D77" s="80"/>
      <c r="E77" s="13"/>
      <c r="F77" s="6" t="s">
        <v>24</v>
      </c>
      <c r="G77" s="14"/>
      <c r="H77" s="15">
        <f t="shared" si="8"/>
        <v>0.08</v>
      </c>
      <c r="I77" s="15"/>
      <c r="J77" s="16">
        <f t="shared" si="9"/>
        <v>0.02</v>
      </c>
    </row>
    <row r="78" spans="2:11" ht="10.35" customHeight="1" x14ac:dyDescent="0.25">
      <c r="B78" s="10" t="s">
        <v>9</v>
      </c>
      <c r="C78" s="59">
        <f>C17</f>
        <v>511.4</v>
      </c>
      <c r="D78" s="60" t="str">
        <f>D73</f>
        <v>(16/02/16)</v>
      </c>
      <c r="E78" s="6"/>
      <c r="F78" s="6" t="s">
        <v>25</v>
      </c>
      <c r="G78" s="14"/>
      <c r="H78" s="15">
        <f t="shared" si="8"/>
        <v>0.05</v>
      </c>
      <c r="I78" s="15"/>
      <c r="J78" s="16">
        <f t="shared" si="9"/>
        <v>1.2500000000000001E-2</v>
      </c>
    </row>
    <row r="79" spans="2:11" ht="10.35" customHeight="1" x14ac:dyDescent="0.25">
      <c r="B79" s="17" t="s">
        <v>12</v>
      </c>
      <c r="C79" s="61">
        <f>C18</f>
        <v>448.6</v>
      </c>
      <c r="D79" s="54" t="str">
        <f>D74</f>
        <v>(18/01/16)</v>
      </c>
      <c r="E79" s="6"/>
      <c r="F79" s="6"/>
      <c r="G79" s="25"/>
      <c r="H79" s="15"/>
      <c r="I79" s="6"/>
      <c r="J79" s="16"/>
    </row>
    <row r="80" spans="2:11" ht="10.35" customHeight="1" x14ac:dyDescent="0.25">
      <c r="B80" s="18" t="s">
        <v>14</v>
      </c>
      <c r="C80" s="19">
        <f>C19</f>
        <v>62.799999999999955</v>
      </c>
      <c r="D80" s="20" t="s">
        <v>15</v>
      </c>
      <c r="E80" s="6"/>
      <c r="F80" s="26" t="s">
        <v>26</v>
      </c>
      <c r="G80" s="27"/>
      <c r="H80" s="22">
        <f t="shared" si="8"/>
        <v>363.50192479999765</v>
      </c>
      <c r="I80" s="28">
        <f t="shared" ref="I80" si="12">(I75+I77-I78)</f>
        <v>0</v>
      </c>
      <c r="J80" s="23">
        <f t="shared" si="9"/>
        <v>254.04038239999764</v>
      </c>
    </row>
    <row r="81" spans="2:10" ht="10.35" customHeight="1" x14ac:dyDescent="0.25">
      <c r="B81" s="6"/>
      <c r="C81" s="6"/>
      <c r="D81" s="6"/>
      <c r="E81" s="13"/>
    </row>
    <row r="82" spans="2:10" ht="10.35" customHeight="1" x14ac:dyDescent="0.25">
      <c r="B82" s="78" t="s">
        <v>27</v>
      </c>
      <c r="C82" s="81"/>
      <c r="D82" s="82"/>
      <c r="E82" s="13"/>
    </row>
    <row r="83" spans="2:10" ht="10.35" customHeight="1" x14ac:dyDescent="0.25">
      <c r="B83" s="10" t="s">
        <v>9</v>
      </c>
      <c r="C83" s="59">
        <f>C22</f>
        <v>511.6</v>
      </c>
      <c r="D83" s="60" t="str">
        <f>D67</f>
        <v>(16/02/16)</v>
      </c>
      <c r="E83" s="13"/>
    </row>
    <row r="84" spans="2:10" ht="10.35" customHeight="1" x14ac:dyDescent="0.25">
      <c r="B84" s="17" t="s">
        <v>12</v>
      </c>
      <c r="C84" s="61">
        <f>C23</f>
        <v>462</v>
      </c>
      <c r="D84" s="54" t="str">
        <f>D68</f>
        <v>(18/01/16)</v>
      </c>
      <c r="E84" s="13"/>
    </row>
    <row r="85" spans="2:10" ht="10.35" customHeight="1" x14ac:dyDescent="0.25">
      <c r="B85" s="18" t="s">
        <v>14</v>
      </c>
      <c r="C85" s="19">
        <f>C24</f>
        <v>49.600000000000023</v>
      </c>
      <c r="D85" s="20" t="s">
        <v>15</v>
      </c>
      <c r="E85" s="13"/>
    </row>
    <row r="86" spans="2:10" ht="10.35" customHeight="1" x14ac:dyDescent="0.25">
      <c r="B86" s="6"/>
      <c r="C86" s="6"/>
      <c r="D86" s="6"/>
      <c r="E86" s="13"/>
    </row>
    <row r="87" spans="2:10" ht="10.35" customHeight="1" x14ac:dyDescent="0.25">
      <c r="B87" s="78" t="str">
        <f>B55</f>
        <v>MEDIDOR P- MP (Sra. Ursula Barrientos)</v>
      </c>
      <c r="C87" s="79"/>
      <c r="D87" s="80"/>
      <c r="E87" s="13"/>
      <c r="F87" s="30" t="s">
        <v>33</v>
      </c>
      <c r="G87" s="31"/>
      <c r="H87" s="32"/>
    </row>
    <row r="88" spans="2:10" ht="10.35" customHeight="1" x14ac:dyDescent="0.25">
      <c r="B88" s="33" t="s">
        <v>30</v>
      </c>
      <c r="C88" s="34">
        <f>C27</f>
        <v>451.39999999999566</v>
      </c>
      <c r="D88" s="35" t="s">
        <v>15</v>
      </c>
      <c r="E88" s="13"/>
      <c r="F88" s="26" t="s">
        <v>31</v>
      </c>
      <c r="G88" s="36"/>
      <c r="H88" s="38">
        <f>J80</f>
        <v>254.04038239999764</v>
      </c>
      <c r="I88" s="28"/>
      <c r="J88" s="6"/>
    </row>
    <row r="93" spans="2:10" ht="10.35" customHeight="1" x14ac:dyDescent="0.25">
      <c r="B93" s="69"/>
    </row>
    <row r="95" spans="2:10" ht="10.35" customHeight="1" x14ac:dyDescent="0.25">
      <c r="B95" s="70"/>
      <c r="E95" s="71"/>
    </row>
    <row r="96" spans="2:10" ht="10.35" customHeight="1" x14ac:dyDescent="0.25">
      <c r="B96" s="70"/>
      <c r="E96" s="71"/>
    </row>
    <row r="97" spans="2:11" ht="10.35" customHeight="1" x14ac:dyDescent="0.25">
      <c r="B97" s="70"/>
      <c r="E97" s="71"/>
    </row>
    <row r="98" spans="2:11" ht="10.35" customHeight="1" x14ac:dyDescent="0.25">
      <c r="B98" s="70"/>
      <c r="E98" s="71"/>
    </row>
    <row r="101" spans="2:11" ht="10.35" customHeight="1" x14ac:dyDescent="0.25">
      <c r="C101" s="72"/>
      <c r="D101" s="72"/>
      <c r="E101" s="73"/>
      <c r="F101" s="72"/>
      <c r="G101" s="74"/>
      <c r="H101" s="72"/>
      <c r="K101" s="75"/>
    </row>
    <row r="102" spans="2:11" ht="10.35" customHeight="1" x14ac:dyDescent="0.25">
      <c r="B102" s="72"/>
      <c r="D102" s="72"/>
      <c r="E102" s="73"/>
      <c r="F102" s="72"/>
      <c r="G102" s="74"/>
      <c r="H102" s="72"/>
      <c r="K102" s="75"/>
    </row>
    <row r="103" spans="2:11" ht="10.35" customHeight="1" x14ac:dyDescent="0.25">
      <c r="D103" s="72"/>
      <c r="E103" s="73"/>
      <c r="F103" s="72"/>
      <c r="G103" s="74"/>
      <c r="H103" s="72"/>
      <c r="K103" s="75"/>
    </row>
    <row r="104" spans="2:11" ht="10.35" customHeight="1" x14ac:dyDescent="0.25">
      <c r="K104" s="75"/>
    </row>
    <row r="105" spans="2:11" ht="10.35" customHeight="1" x14ac:dyDescent="0.25">
      <c r="J105" s="72"/>
      <c r="K105" s="75"/>
    </row>
  </sheetData>
  <mergeCells count="15">
    <mergeCell ref="B34:D34"/>
    <mergeCell ref="B5:D5"/>
    <mergeCell ref="B11:D11"/>
    <mergeCell ref="B16:D16"/>
    <mergeCell ref="B21:D21"/>
    <mergeCell ref="B26:D26"/>
    <mergeCell ref="B77:D77"/>
    <mergeCell ref="B82:D82"/>
    <mergeCell ref="B87:D87"/>
    <mergeCell ref="B40:D40"/>
    <mergeCell ref="B45:D45"/>
    <mergeCell ref="B50:D50"/>
    <mergeCell ref="B55:D55"/>
    <mergeCell ref="B66:D66"/>
    <mergeCell ref="B72:D7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06"/>
  <sheetViews>
    <sheetView topLeftCell="B1" zoomScale="130" zoomScaleNormal="130" workbookViewId="0">
      <selection activeCell="B1" sqref="A1:XFD1048576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29" customWidth="1"/>
    <col min="8" max="8" width="6.7109375" customWidth="1"/>
    <col min="9" max="9" width="0.7109375" customWidth="1"/>
    <col min="10" max="10" width="8.28515625" bestFit="1" customWidth="1"/>
    <col min="11" max="13" width="8.28515625" customWidth="1"/>
  </cols>
  <sheetData>
    <row r="1" spans="2:13" ht="10.35" customHeight="1" x14ac:dyDescent="0.3"/>
    <row r="2" spans="2:13" ht="10.35" customHeight="1" x14ac:dyDescent="0.3">
      <c r="B2" s="1" t="s">
        <v>0</v>
      </c>
      <c r="C2" s="2"/>
      <c r="D2" s="2"/>
      <c r="E2" s="2"/>
      <c r="F2" s="2"/>
      <c r="G2" s="2"/>
      <c r="H2" s="2"/>
      <c r="I2" s="2"/>
      <c r="J2" s="2"/>
      <c r="K2" s="3"/>
    </row>
    <row r="3" spans="2:13" ht="10.35" customHeight="1" x14ac:dyDescent="0.25">
      <c r="B3" s="1" t="s">
        <v>41</v>
      </c>
      <c r="C3" s="2"/>
      <c r="D3" s="2"/>
      <c r="E3" s="2"/>
      <c r="F3" s="2"/>
      <c r="G3" s="2"/>
      <c r="H3" s="2"/>
      <c r="I3" s="2"/>
      <c r="M3" s="4" t="s">
        <v>42</v>
      </c>
    </row>
    <row r="4" spans="2:13" ht="10.35" customHeight="1" x14ac:dyDescent="0.3">
      <c r="B4" s="3"/>
      <c r="C4" s="3"/>
      <c r="D4" s="3"/>
      <c r="E4" s="3"/>
      <c r="F4" s="3"/>
      <c r="G4" s="5"/>
      <c r="H4" s="3"/>
      <c r="I4" s="3"/>
      <c r="J4" s="3"/>
      <c r="K4" s="3"/>
    </row>
    <row r="5" spans="2:13" ht="10.35" customHeight="1" x14ac:dyDescent="0.25">
      <c r="B5" s="83" t="s">
        <v>1</v>
      </c>
      <c r="C5" s="84"/>
      <c r="D5" s="85"/>
      <c r="E5" s="6"/>
      <c r="F5" s="7" t="s">
        <v>2</v>
      </c>
      <c r="G5" s="7" t="s">
        <v>3</v>
      </c>
      <c r="H5" s="7" t="s">
        <v>4</v>
      </c>
      <c r="I5" s="8"/>
      <c r="J5" s="9" t="s">
        <v>5</v>
      </c>
      <c r="K5" s="7" t="s">
        <v>6</v>
      </c>
      <c r="L5" s="7" t="s">
        <v>7</v>
      </c>
      <c r="M5" s="7" t="s">
        <v>8</v>
      </c>
    </row>
    <row r="6" spans="2:13" ht="10.35" customHeight="1" x14ac:dyDescent="0.3">
      <c r="B6" s="10" t="s">
        <v>9</v>
      </c>
      <c r="C6" s="11">
        <v>33406.1</v>
      </c>
      <c r="D6" s="12" t="s">
        <v>43</v>
      </c>
      <c r="E6" s="13"/>
      <c r="F6" s="6" t="s">
        <v>11</v>
      </c>
      <c r="G6" s="14"/>
      <c r="H6" s="15">
        <v>2.4900000000000002</v>
      </c>
      <c r="I6" s="15"/>
      <c r="J6" s="16">
        <f>(H6/4)</f>
        <v>0.62250000000000005</v>
      </c>
      <c r="K6" s="16">
        <f>(H6/4)</f>
        <v>0.62250000000000005</v>
      </c>
      <c r="L6" s="16">
        <f>(H6/4)</f>
        <v>0.62250000000000005</v>
      </c>
      <c r="M6" s="16">
        <f>(H6/4)</f>
        <v>0.62250000000000005</v>
      </c>
    </row>
    <row r="7" spans="2:13" ht="10.35" customHeight="1" x14ac:dyDescent="0.25">
      <c r="B7" s="17" t="s">
        <v>12</v>
      </c>
      <c r="C7" s="11">
        <v>32840.199999999997</v>
      </c>
      <c r="D7" s="12" t="s">
        <v>40</v>
      </c>
      <c r="E7" s="13"/>
      <c r="F7" s="6" t="s">
        <v>13</v>
      </c>
      <c r="G7" s="14"/>
      <c r="H7" s="15">
        <v>1.37</v>
      </c>
      <c r="I7" s="15"/>
      <c r="J7" s="16">
        <f>(H7/4)</f>
        <v>0.34250000000000003</v>
      </c>
      <c r="K7" s="16">
        <f>(H7/4)</f>
        <v>0.34250000000000003</v>
      </c>
      <c r="L7" s="16">
        <f>(H7/4)</f>
        <v>0.34250000000000003</v>
      </c>
      <c r="M7" s="16">
        <f>(H7/4)</f>
        <v>0.34250000000000003</v>
      </c>
    </row>
    <row r="8" spans="2:13" ht="10.35" customHeight="1" x14ac:dyDescent="0.25">
      <c r="B8" s="18" t="s">
        <v>14</v>
      </c>
      <c r="C8" s="19">
        <f>(C6-C7)</f>
        <v>565.90000000000146</v>
      </c>
      <c r="D8" s="20" t="s">
        <v>15</v>
      </c>
      <c r="E8" s="13"/>
      <c r="F8" s="6" t="s">
        <v>16</v>
      </c>
      <c r="G8" s="21">
        <v>0.46329999999999999</v>
      </c>
      <c r="H8" s="22">
        <f>(C8*G8)</f>
        <v>262.18147000000067</v>
      </c>
      <c r="I8" s="22"/>
      <c r="J8" s="23">
        <f>(C15*G8)</f>
        <v>22.979679999999984</v>
      </c>
      <c r="K8" s="23">
        <f>(C20*G8)</f>
        <v>49.387780000000006</v>
      </c>
      <c r="L8" s="23">
        <f>(C25*G8)</f>
        <v>23.350319999999989</v>
      </c>
      <c r="M8" s="23">
        <f>(C28*G8)</f>
        <v>166.4636900000007</v>
      </c>
    </row>
    <row r="9" spans="2:13" ht="10.35" customHeight="1" x14ac:dyDescent="0.25">
      <c r="B9" s="6"/>
      <c r="C9" s="6"/>
      <c r="D9" s="6"/>
      <c r="E9" s="6"/>
      <c r="F9" s="6" t="s">
        <v>17</v>
      </c>
      <c r="G9" s="14"/>
      <c r="H9" s="15">
        <v>15.75</v>
      </c>
      <c r="I9" s="15"/>
      <c r="J9" s="16">
        <f>(H9/4)</f>
        <v>3.9375</v>
      </c>
      <c r="K9" s="16">
        <f>(H9/4)</f>
        <v>3.9375</v>
      </c>
      <c r="L9" s="16">
        <f>(H9/4)</f>
        <v>3.9375</v>
      </c>
      <c r="M9" s="16">
        <f>(H9/4)</f>
        <v>3.9375</v>
      </c>
    </row>
    <row r="10" spans="2:13" ht="10.35" customHeight="1" x14ac:dyDescent="0.25">
      <c r="B10" s="6"/>
      <c r="C10" s="6"/>
      <c r="D10" s="6"/>
      <c r="E10" s="6"/>
      <c r="F10" s="6" t="s">
        <v>18</v>
      </c>
      <c r="G10" s="14"/>
      <c r="H10" s="15">
        <v>0.44</v>
      </c>
      <c r="I10" s="15"/>
      <c r="J10" s="16">
        <f>H10/4</f>
        <v>0.11</v>
      </c>
      <c r="K10" s="16">
        <f>H10/4</f>
        <v>0.11</v>
      </c>
      <c r="L10" s="16">
        <f>H10/4</f>
        <v>0.11</v>
      </c>
      <c r="M10" s="16">
        <f>H10/4</f>
        <v>0.11</v>
      </c>
    </row>
    <row r="11" spans="2:13" ht="10.35" customHeight="1" x14ac:dyDescent="0.25">
      <c r="B11" s="6"/>
      <c r="C11" s="6"/>
      <c r="D11" s="6"/>
      <c r="E11" s="6"/>
      <c r="F11" s="6" t="s">
        <v>44</v>
      </c>
      <c r="G11" s="14"/>
      <c r="H11" s="15">
        <v>4.1900000000000004</v>
      </c>
      <c r="I11" s="15"/>
      <c r="J11" s="16">
        <f>(H11/4)</f>
        <v>1.0475000000000001</v>
      </c>
      <c r="K11" s="16">
        <f>(H11/4)</f>
        <v>1.0475000000000001</v>
      </c>
      <c r="L11" s="16">
        <f t="shared" ref="L11" si="0">(H11/4)</f>
        <v>1.0475000000000001</v>
      </c>
      <c r="M11" s="16">
        <f t="shared" ref="M11" si="1">(H11/4)</f>
        <v>1.0475000000000001</v>
      </c>
    </row>
    <row r="12" spans="2:13" ht="10.35" customHeight="1" x14ac:dyDescent="0.3">
      <c r="B12" s="78" t="s">
        <v>19</v>
      </c>
      <c r="C12" s="79"/>
      <c r="D12" s="80"/>
      <c r="E12" s="6"/>
      <c r="F12" s="6" t="s">
        <v>20</v>
      </c>
      <c r="G12" s="14"/>
      <c r="H12" s="15">
        <f>((SUM(H6:H10)-(H11))*0.18)</f>
        <v>50.047464600000119</v>
      </c>
      <c r="I12" s="15">
        <f t="shared" ref="I12:M12" si="2">((SUM(I6:I10)-(I11))*0.18)</f>
        <v>0</v>
      </c>
      <c r="J12" s="15">
        <f t="shared" si="2"/>
        <v>4.8500423999999969</v>
      </c>
      <c r="K12" s="15">
        <f t="shared" si="2"/>
        <v>9.6035004000000015</v>
      </c>
      <c r="L12" s="15">
        <f t="shared" si="2"/>
        <v>4.9167575999999977</v>
      </c>
      <c r="M12" s="15">
        <f t="shared" si="2"/>
        <v>30.677164200000124</v>
      </c>
    </row>
    <row r="13" spans="2:13" ht="10.35" customHeight="1" x14ac:dyDescent="0.25">
      <c r="B13" s="10" t="s">
        <v>9</v>
      </c>
      <c r="C13" s="11">
        <v>558.4</v>
      </c>
      <c r="D13" s="12" t="str">
        <f>D6</f>
        <v>(16/03/16)</v>
      </c>
      <c r="E13" s="6"/>
      <c r="F13" s="6" t="s">
        <v>21</v>
      </c>
      <c r="G13" s="14">
        <v>7.9000000000000008E-3</v>
      </c>
      <c r="H13" s="15">
        <v>4.47</v>
      </c>
      <c r="I13" s="15"/>
      <c r="J13" s="16">
        <f>H13/4</f>
        <v>1.1174999999999999</v>
      </c>
      <c r="K13" s="16">
        <f>H13/4</f>
        <v>1.1174999999999999</v>
      </c>
      <c r="L13" s="16">
        <f t="shared" ref="L13" si="3">(H13/4)</f>
        <v>1.1174999999999999</v>
      </c>
      <c r="M13" s="16">
        <f t="shared" ref="M13" si="4">(H13/4)</f>
        <v>1.1174999999999999</v>
      </c>
    </row>
    <row r="14" spans="2:13" ht="10.35" customHeight="1" x14ac:dyDescent="0.3">
      <c r="B14" s="17" t="s">
        <v>12</v>
      </c>
      <c r="C14" s="11">
        <v>508.8</v>
      </c>
      <c r="D14" s="12" t="str">
        <f>D7</f>
        <v>(16/02/16)</v>
      </c>
      <c r="E14" s="6"/>
      <c r="F14" s="6"/>
      <c r="G14" s="14"/>
      <c r="H14" s="15"/>
      <c r="I14" s="15"/>
      <c r="J14" s="16"/>
      <c r="K14" s="16"/>
      <c r="L14" s="16"/>
      <c r="M14" s="16"/>
    </row>
    <row r="15" spans="2:13" ht="10.35" customHeight="1" x14ac:dyDescent="0.3">
      <c r="B15" s="18" t="s">
        <v>14</v>
      </c>
      <c r="C15" s="19">
        <f>(C13-C14)</f>
        <v>49.599999999999966</v>
      </c>
      <c r="D15" s="20" t="s">
        <v>15</v>
      </c>
      <c r="E15" s="13"/>
      <c r="F15" s="6" t="s">
        <v>22</v>
      </c>
      <c r="G15" s="14"/>
      <c r="H15" s="15">
        <f>SUM(H6:H10)+SUM(H12:H13)-(H11)</f>
        <v>332.55893460000078</v>
      </c>
      <c r="I15" s="15">
        <f t="shared" ref="I15:M15" si="5">SUM(I6:I10)+SUM(I12:I13)-(I11)</f>
        <v>0</v>
      </c>
      <c r="J15" s="15">
        <f t="shared" si="5"/>
        <v>32.912222399999983</v>
      </c>
      <c r="K15" s="15">
        <f t="shared" si="5"/>
        <v>64.073780400000018</v>
      </c>
      <c r="L15" s="15">
        <f t="shared" si="5"/>
        <v>33.349577599999989</v>
      </c>
      <c r="M15" s="15">
        <f t="shared" si="5"/>
        <v>202.22335420000081</v>
      </c>
    </row>
    <row r="16" spans="2:13" ht="10.35" customHeight="1" x14ac:dyDescent="0.3">
      <c r="B16" s="6"/>
      <c r="C16" s="6"/>
      <c r="D16" s="6"/>
      <c r="E16" s="13"/>
      <c r="F16" s="6"/>
      <c r="G16" s="14"/>
      <c r="H16" s="15"/>
      <c r="I16" s="15"/>
      <c r="J16" s="16"/>
      <c r="K16" s="16"/>
      <c r="L16" s="16"/>
      <c r="M16" s="16"/>
    </row>
    <row r="17" spans="2:15" ht="10.35" customHeight="1" x14ac:dyDescent="0.3">
      <c r="B17" s="78" t="s">
        <v>45</v>
      </c>
      <c r="C17" s="79"/>
      <c r="D17" s="80"/>
      <c r="E17" s="13"/>
      <c r="F17" s="6" t="s">
        <v>24</v>
      </c>
      <c r="G17" s="14"/>
      <c r="H17" s="15">
        <v>0.06</v>
      </c>
      <c r="I17" s="15"/>
      <c r="J17" s="15">
        <f>H17/4</f>
        <v>1.4999999999999999E-2</v>
      </c>
      <c r="K17" s="15">
        <f>H17/4</f>
        <v>1.4999999999999999E-2</v>
      </c>
      <c r="L17" s="15">
        <f>H17/4</f>
        <v>1.4999999999999999E-2</v>
      </c>
      <c r="M17" s="15">
        <f>H17/4</f>
        <v>1.4999999999999999E-2</v>
      </c>
    </row>
    <row r="18" spans="2:15" ht="10.35" customHeight="1" x14ac:dyDescent="0.3">
      <c r="B18" s="10" t="s">
        <v>9</v>
      </c>
      <c r="C18" s="11">
        <v>618</v>
      </c>
      <c r="D18" s="12" t="str">
        <f>D6</f>
        <v>(16/03/16)</v>
      </c>
      <c r="E18" s="6"/>
      <c r="F18" s="6" t="s">
        <v>25</v>
      </c>
      <c r="G18" s="14"/>
      <c r="H18" s="15">
        <v>0.02</v>
      </c>
      <c r="I18" s="15"/>
      <c r="J18" s="24">
        <f>(H18/4)</f>
        <v>5.0000000000000001E-3</v>
      </c>
      <c r="K18" s="24">
        <f>(H18/4)</f>
        <v>5.0000000000000001E-3</v>
      </c>
      <c r="L18" s="24">
        <f>(H18/4)</f>
        <v>5.0000000000000001E-3</v>
      </c>
      <c r="M18" s="24">
        <f>(H18/4)</f>
        <v>5.0000000000000001E-3</v>
      </c>
    </row>
    <row r="19" spans="2:15" ht="10.35" customHeight="1" x14ac:dyDescent="0.3">
      <c r="B19" s="17" t="s">
        <v>12</v>
      </c>
      <c r="C19" s="11">
        <v>511.4</v>
      </c>
      <c r="D19" s="12" t="str">
        <f>D7</f>
        <v>(16/02/16)</v>
      </c>
      <c r="E19" s="6"/>
      <c r="F19" s="6"/>
      <c r="G19" s="25"/>
      <c r="H19" s="6"/>
      <c r="I19" s="6"/>
      <c r="J19" s="6"/>
      <c r="K19" s="6"/>
      <c r="L19" s="6"/>
      <c r="M19" s="6"/>
    </row>
    <row r="20" spans="2:15" ht="10.35" customHeight="1" x14ac:dyDescent="0.3">
      <c r="B20" s="18" t="s">
        <v>14</v>
      </c>
      <c r="C20" s="19">
        <f>(C18-C19)</f>
        <v>106.60000000000002</v>
      </c>
      <c r="D20" s="20" t="s">
        <v>15</v>
      </c>
      <c r="E20" s="6"/>
      <c r="F20" s="26" t="s">
        <v>26</v>
      </c>
      <c r="G20" s="27"/>
      <c r="H20" s="28">
        <f>(H15+H17-H18)</f>
        <v>332.5989346000008</v>
      </c>
      <c r="I20" s="28">
        <f t="shared" ref="I20:M20" si="6">(I15+I17-I18)</f>
        <v>0</v>
      </c>
      <c r="J20" s="28">
        <f t="shared" si="6"/>
        <v>32.922222399999981</v>
      </c>
      <c r="K20" s="28">
        <f t="shared" si="6"/>
        <v>64.083780400000023</v>
      </c>
      <c r="L20" s="28">
        <f t="shared" si="6"/>
        <v>33.359577599999987</v>
      </c>
      <c r="M20" s="28">
        <f t="shared" si="6"/>
        <v>202.2333542000008</v>
      </c>
      <c r="N20" s="76" t="s">
        <v>36</v>
      </c>
      <c r="O20" s="77">
        <f>SUM(J20:M20)</f>
        <v>332.5989346000008</v>
      </c>
    </row>
    <row r="21" spans="2:15" ht="10.35" customHeight="1" x14ac:dyDescent="0.3">
      <c r="B21" s="6"/>
      <c r="C21" s="6"/>
      <c r="D21" s="6"/>
      <c r="E21" s="13"/>
    </row>
    <row r="22" spans="2:15" ht="10.35" customHeight="1" x14ac:dyDescent="0.25">
      <c r="B22" s="78" t="s">
        <v>27</v>
      </c>
      <c r="C22" s="79"/>
      <c r="D22" s="80"/>
      <c r="E22" s="13"/>
    </row>
    <row r="23" spans="2:15" ht="10.35" customHeight="1" x14ac:dyDescent="0.3">
      <c r="B23" s="10" t="s">
        <v>9</v>
      </c>
      <c r="C23" s="11">
        <v>562</v>
      </c>
      <c r="D23" s="12" t="str">
        <f>D6</f>
        <v>(16/03/16)</v>
      </c>
      <c r="E23" s="13"/>
    </row>
    <row r="24" spans="2:15" ht="10.35" customHeight="1" x14ac:dyDescent="0.3">
      <c r="B24" s="17" t="s">
        <v>12</v>
      </c>
      <c r="C24" s="11">
        <v>511.6</v>
      </c>
      <c r="D24" s="12" t="str">
        <f>D7</f>
        <v>(16/02/16)</v>
      </c>
      <c r="E24" s="13"/>
    </row>
    <row r="25" spans="2:15" ht="10.35" customHeight="1" x14ac:dyDescent="0.3">
      <c r="B25" s="18" t="s">
        <v>14</v>
      </c>
      <c r="C25" s="19">
        <f>C23-C24</f>
        <v>50.399999999999977</v>
      </c>
      <c r="D25" s="20" t="s">
        <v>15</v>
      </c>
      <c r="E25" s="13"/>
    </row>
    <row r="26" spans="2:15" ht="10.35" customHeight="1" x14ac:dyDescent="0.3">
      <c r="B26" s="6"/>
      <c r="C26" s="6"/>
      <c r="D26" s="6"/>
      <c r="E26" s="13"/>
    </row>
    <row r="27" spans="2:15" ht="10.35" customHeight="1" x14ac:dyDescent="0.3">
      <c r="B27" s="78" t="s">
        <v>28</v>
      </c>
      <c r="C27" s="79"/>
      <c r="D27" s="80"/>
      <c r="E27" s="13"/>
      <c r="F27" s="30" t="s">
        <v>29</v>
      </c>
      <c r="G27" s="31"/>
      <c r="H27" s="32"/>
    </row>
    <row r="28" spans="2:15" ht="10.35" customHeight="1" x14ac:dyDescent="0.3">
      <c r="B28" s="33" t="s">
        <v>30</v>
      </c>
      <c r="C28" s="34">
        <f>(C8-SUM(C15,C20,C25))</f>
        <v>359.30000000000149</v>
      </c>
      <c r="D28" s="35" t="s">
        <v>15</v>
      </c>
      <c r="E28" s="13"/>
      <c r="F28" s="26" t="s">
        <v>31</v>
      </c>
      <c r="G28" s="36"/>
      <c r="H28" s="37">
        <f>M20</f>
        <v>202.2333542000008</v>
      </c>
      <c r="I28" s="28"/>
      <c r="J28" s="6"/>
      <c r="K28" s="6"/>
    </row>
    <row r="29" spans="2:15" ht="10.35" customHeight="1" x14ac:dyDescent="0.3">
      <c r="F29" s="26"/>
      <c r="G29" s="36"/>
      <c r="H29" s="38"/>
      <c r="I29" s="38"/>
      <c r="J29" s="39"/>
      <c r="K29" s="39"/>
      <c r="L29" s="39"/>
    </row>
    <row r="30" spans="2:15" ht="10.35" customHeight="1" x14ac:dyDescent="0.3">
      <c r="F30" s="26"/>
      <c r="G30" s="36"/>
      <c r="H30" s="38"/>
      <c r="I30" s="38"/>
      <c r="J30" s="39"/>
      <c r="K30" s="39"/>
      <c r="L30" s="39"/>
    </row>
    <row r="31" spans="2:15" ht="10.35" customHeight="1" x14ac:dyDescent="0.3">
      <c r="B31" s="40"/>
      <c r="C31" s="40"/>
      <c r="D31" s="40"/>
      <c r="E31" s="40"/>
      <c r="F31" s="40"/>
      <c r="G31" s="41"/>
      <c r="H31" s="40"/>
      <c r="I31" s="40"/>
      <c r="J31" s="40"/>
      <c r="K31" s="40"/>
      <c r="L31" s="40"/>
    </row>
    <row r="32" spans="2:15" ht="10.35" customHeight="1" x14ac:dyDescent="0.3">
      <c r="B32" s="1" t="str">
        <f>B2</f>
        <v>Suministro 1395500</v>
      </c>
      <c r="C32" s="2"/>
      <c r="D32" s="2"/>
      <c r="E32" s="2"/>
      <c r="F32" s="2"/>
      <c r="G32" s="42"/>
      <c r="H32" s="2"/>
      <c r="I32" s="2"/>
      <c r="J32" s="43"/>
      <c r="K32" s="40"/>
      <c r="L32" s="44"/>
    </row>
    <row r="33" spans="2:13" ht="10.35" customHeight="1" x14ac:dyDescent="0.3">
      <c r="B33" s="1" t="str">
        <f>B3</f>
        <v>Consumo Energía MARZO 2016</v>
      </c>
      <c r="C33" s="2"/>
      <c r="D33" s="2"/>
      <c r="E33" s="2"/>
      <c r="F33" s="2"/>
      <c r="G33" s="42"/>
      <c r="H33" s="2"/>
      <c r="I33" s="2"/>
      <c r="J33" s="45" t="str">
        <f>M3</f>
        <v>FECHA DE VENCIMIENTO: 04-ABR-2016</v>
      </c>
      <c r="K33" s="46"/>
      <c r="L33" s="40"/>
    </row>
    <row r="34" spans="2:13" ht="14.45" x14ac:dyDescent="0.3">
      <c r="B34" s="3"/>
      <c r="C34" s="3"/>
      <c r="D34" s="3"/>
      <c r="E34" s="3"/>
      <c r="F34" s="3"/>
      <c r="G34" s="5"/>
      <c r="H34" s="3"/>
      <c r="I34" s="3"/>
      <c r="J34" s="3"/>
      <c r="K34" s="47"/>
      <c r="L34" s="47"/>
    </row>
    <row r="35" spans="2:13" x14ac:dyDescent="0.25">
      <c r="B35" s="83" t="s">
        <v>1</v>
      </c>
      <c r="C35" s="84"/>
      <c r="D35" s="85"/>
      <c r="E35" s="6"/>
      <c r="F35" s="7" t="s">
        <v>2</v>
      </c>
      <c r="G35" s="7" t="s">
        <v>3</v>
      </c>
      <c r="H35" s="7" t="s">
        <v>4</v>
      </c>
      <c r="I35" s="48"/>
      <c r="J35" s="7" t="s">
        <v>6</v>
      </c>
      <c r="K35" s="47"/>
      <c r="L35" s="47"/>
      <c r="M35" s="47"/>
    </row>
    <row r="36" spans="2:13" x14ac:dyDescent="0.25">
      <c r="B36" s="49" t="s">
        <v>9</v>
      </c>
      <c r="C36" s="50">
        <f>C6</f>
        <v>33406.1</v>
      </c>
      <c r="D36" s="12" t="str">
        <f>D6</f>
        <v>(16/03/16)</v>
      </c>
      <c r="E36" s="13"/>
      <c r="F36" s="6" t="s">
        <v>11</v>
      </c>
      <c r="G36" s="14"/>
      <c r="H36" s="15">
        <f>H6</f>
        <v>2.4900000000000002</v>
      </c>
      <c r="I36" s="15">
        <f>I6</f>
        <v>0</v>
      </c>
      <c r="J36" s="15">
        <f>K6</f>
        <v>0.62250000000000005</v>
      </c>
      <c r="K36" s="51"/>
      <c r="L36" s="51"/>
      <c r="M36" s="51"/>
    </row>
    <row r="37" spans="2:13" x14ac:dyDescent="0.25">
      <c r="B37" s="52" t="s">
        <v>12</v>
      </c>
      <c r="C37" s="53">
        <f>C7</f>
        <v>32840.199999999997</v>
      </c>
      <c r="D37" s="54" t="str">
        <f>D7</f>
        <v>(16/02/16)</v>
      </c>
      <c r="E37" s="13"/>
      <c r="F37" s="6" t="s">
        <v>13</v>
      </c>
      <c r="G37" s="14"/>
      <c r="H37" s="15">
        <f>H7</f>
        <v>1.37</v>
      </c>
      <c r="I37" s="15"/>
      <c r="J37" s="15">
        <f>K7</f>
        <v>0.34250000000000003</v>
      </c>
      <c r="K37" s="51"/>
      <c r="L37" s="51"/>
      <c r="M37" s="51"/>
    </row>
    <row r="38" spans="2:13" x14ac:dyDescent="0.25">
      <c r="B38" s="55" t="s">
        <v>14</v>
      </c>
      <c r="C38" s="56">
        <f>C8</f>
        <v>565.90000000000146</v>
      </c>
      <c r="D38" s="20" t="s">
        <v>15</v>
      </c>
      <c r="E38" s="13"/>
      <c r="F38" s="6" t="s">
        <v>16</v>
      </c>
      <c r="G38" s="14">
        <f>G8</f>
        <v>0.46329999999999999</v>
      </c>
      <c r="H38" s="22">
        <f>H8</f>
        <v>262.18147000000067</v>
      </c>
      <c r="I38" s="22"/>
      <c r="J38" s="22">
        <f>K8</f>
        <v>49.387780000000006</v>
      </c>
      <c r="K38" s="57"/>
      <c r="L38" s="57"/>
      <c r="M38" s="57"/>
    </row>
    <row r="39" spans="2:13" x14ac:dyDescent="0.25">
      <c r="B39" s="6"/>
      <c r="C39" s="6"/>
      <c r="D39" s="6"/>
      <c r="E39" s="6"/>
      <c r="F39" s="6" t="s">
        <v>17</v>
      </c>
      <c r="G39" s="14"/>
      <c r="H39" s="15">
        <f>H9</f>
        <v>15.75</v>
      </c>
      <c r="I39" s="15"/>
      <c r="J39" s="15">
        <f>K9</f>
        <v>3.9375</v>
      </c>
      <c r="K39" s="51"/>
      <c r="L39" s="51"/>
      <c r="M39" s="51"/>
    </row>
    <row r="40" spans="2:13" x14ac:dyDescent="0.25">
      <c r="B40" s="6"/>
      <c r="C40" s="6"/>
      <c r="D40" s="6"/>
      <c r="E40" s="6"/>
      <c r="F40" s="6" t="str">
        <f>F10</f>
        <v>Interés Compensatorio</v>
      </c>
      <c r="G40" s="14"/>
      <c r="H40" s="15">
        <f>H10</f>
        <v>0.44</v>
      </c>
      <c r="I40" s="15"/>
      <c r="J40" s="15">
        <f>K10</f>
        <v>0.11</v>
      </c>
      <c r="K40" s="51"/>
      <c r="L40" s="51"/>
      <c r="M40" s="51"/>
    </row>
    <row r="41" spans="2:13" x14ac:dyDescent="0.25">
      <c r="B41" s="78" t="str">
        <f>B12</f>
        <v>MEDIDOR 1 - M1 (Sr. Roberto Valdiviezo)</v>
      </c>
      <c r="C41" s="79"/>
      <c r="D41" s="80"/>
      <c r="E41" s="6"/>
      <c r="F41" s="6" t="s">
        <v>20</v>
      </c>
      <c r="G41" s="14"/>
      <c r="H41" s="15">
        <f t="shared" ref="H41:H42" si="7">H12</f>
        <v>50.047464600000119</v>
      </c>
      <c r="I41" s="15">
        <f t="shared" ref="I41" si="8">((SUM(I36:I39)-I40)*0.18)</f>
        <v>0</v>
      </c>
      <c r="J41" s="15">
        <f t="shared" ref="J41:J49" si="9">K12</f>
        <v>9.6035004000000015</v>
      </c>
      <c r="K41" s="58"/>
      <c r="L41" s="58"/>
      <c r="M41" s="58"/>
    </row>
    <row r="42" spans="2:13" x14ac:dyDescent="0.25">
      <c r="B42" s="10" t="s">
        <v>9</v>
      </c>
      <c r="C42" s="59">
        <f>C13</f>
        <v>558.4</v>
      </c>
      <c r="D42" s="60" t="str">
        <f>D36</f>
        <v>(16/03/16)</v>
      </c>
      <c r="E42" s="6"/>
      <c r="F42" s="6" t="s">
        <v>21</v>
      </c>
      <c r="G42" s="14">
        <f>G13</f>
        <v>7.9000000000000008E-3</v>
      </c>
      <c r="H42" s="15">
        <f t="shared" si="7"/>
        <v>4.47</v>
      </c>
      <c r="I42" s="15"/>
      <c r="J42" s="15">
        <f t="shared" si="9"/>
        <v>1.1174999999999999</v>
      </c>
      <c r="K42" s="51"/>
      <c r="L42" s="51"/>
      <c r="M42" s="51"/>
    </row>
    <row r="43" spans="2:13" x14ac:dyDescent="0.25">
      <c r="B43" s="17" t="s">
        <v>12</v>
      </c>
      <c r="C43" s="61">
        <f>C14</f>
        <v>508.8</v>
      </c>
      <c r="D43" s="54" t="str">
        <f>D37</f>
        <v>(16/02/16)</v>
      </c>
      <c r="E43" s="6"/>
      <c r="F43" s="6"/>
      <c r="G43" s="14"/>
      <c r="H43" s="15"/>
      <c r="I43" s="15"/>
      <c r="J43" s="15"/>
      <c r="K43" s="51"/>
      <c r="L43" s="51"/>
      <c r="M43" s="51"/>
    </row>
    <row r="44" spans="2:13" x14ac:dyDescent="0.25">
      <c r="B44" s="18" t="s">
        <v>14</v>
      </c>
      <c r="C44" s="19">
        <f>C15</f>
        <v>49.599999999999966</v>
      </c>
      <c r="D44" s="20" t="s">
        <v>15</v>
      </c>
      <c r="E44" s="13"/>
      <c r="F44" s="6" t="s">
        <v>22</v>
      </c>
      <c r="G44" s="14"/>
      <c r="H44" s="15">
        <f>H15</f>
        <v>332.55893460000078</v>
      </c>
      <c r="I44" s="15">
        <f t="shared" ref="I44" si="10">SUM(I36:I40)+SUM(I41:I42)</f>
        <v>0</v>
      </c>
      <c r="J44" s="15">
        <f t="shared" si="9"/>
        <v>64.073780400000018</v>
      </c>
      <c r="K44" s="58"/>
      <c r="L44" s="58"/>
      <c r="M44" s="58"/>
    </row>
    <row r="45" spans="2:13" x14ac:dyDescent="0.25">
      <c r="B45" s="6"/>
      <c r="C45" s="6"/>
      <c r="D45" s="6"/>
      <c r="E45" s="13"/>
      <c r="F45" s="6"/>
      <c r="G45" s="14"/>
      <c r="H45" s="15"/>
      <c r="I45" s="15"/>
      <c r="J45" s="15"/>
      <c r="K45" s="51"/>
      <c r="L45" s="51"/>
      <c r="M45" s="51"/>
    </row>
    <row r="46" spans="2:13" x14ac:dyDescent="0.25">
      <c r="B46" s="78" t="str">
        <f>B17</f>
        <v>MEDIDOR 2 - M2 (Sra. Carmen Anicama)</v>
      </c>
      <c r="C46" s="79"/>
      <c r="D46" s="80"/>
      <c r="E46" s="13"/>
      <c r="F46" s="6" t="s">
        <v>24</v>
      </c>
      <c r="G46" s="14"/>
      <c r="H46" s="15">
        <f>H17</f>
        <v>0.06</v>
      </c>
      <c r="I46" s="15"/>
      <c r="J46" s="15">
        <f t="shared" si="9"/>
        <v>1.4999999999999999E-2</v>
      </c>
      <c r="K46" s="58"/>
      <c r="L46" s="58"/>
      <c r="M46" s="58"/>
    </row>
    <row r="47" spans="2:13" x14ac:dyDescent="0.25">
      <c r="B47" s="10" t="s">
        <v>9</v>
      </c>
      <c r="C47" s="59">
        <f>C18</f>
        <v>618</v>
      </c>
      <c r="D47" s="60" t="str">
        <f>D42</f>
        <v>(16/03/16)</v>
      </c>
      <c r="E47" s="6"/>
      <c r="F47" s="6" t="s">
        <v>25</v>
      </c>
      <c r="G47" s="14"/>
      <c r="H47" s="15">
        <f>H18</f>
        <v>0.02</v>
      </c>
      <c r="I47" s="15"/>
      <c r="J47" s="15">
        <f t="shared" si="9"/>
        <v>5.0000000000000001E-3</v>
      </c>
      <c r="K47" s="62"/>
      <c r="L47" s="62"/>
      <c r="M47" s="62"/>
    </row>
    <row r="48" spans="2:13" x14ac:dyDescent="0.25">
      <c r="B48" s="17" t="s">
        <v>12</v>
      </c>
      <c r="C48" s="61">
        <f>C19</f>
        <v>511.4</v>
      </c>
      <c r="D48" s="54" t="str">
        <f>D43</f>
        <v>(16/02/16)</v>
      </c>
      <c r="E48" s="6"/>
      <c r="F48" s="6"/>
      <c r="G48" s="25"/>
      <c r="H48" s="6"/>
      <c r="I48" s="6"/>
      <c r="J48" s="15"/>
      <c r="K48" s="63"/>
      <c r="L48" s="63"/>
      <c r="M48" s="63"/>
    </row>
    <row r="49" spans="2:13" x14ac:dyDescent="0.25">
      <c r="B49" s="18" t="s">
        <v>14</v>
      </c>
      <c r="C49" s="19">
        <f>C20</f>
        <v>106.60000000000002</v>
      </c>
      <c r="D49" s="20" t="s">
        <v>15</v>
      </c>
      <c r="E49" s="6"/>
      <c r="F49" s="26" t="s">
        <v>26</v>
      </c>
      <c r="G49" s="27"/>
      <c r="H49" s="28">
        <f>(H44+H46-H47)</f>
        <v>332.5989346000008</v>
      </c>
      <c r="I49" s="28">
        <f t="shared" ref="I49" si="11">(I44+I46-I47)</f>
        <v>0</v>
      </c>
      <c r="J49" s="22">
        <f t="shared" si="9"/>
        <v>64.083780400000023</v>
      </c>
      <c r="K49" s="64"/>
      <c r="L49" s="64"/>
      <c r="M49" s="64"/>
    </row>
    <row r="50" spans="2:13" x14ac:dyDescent="0.25">
      <c r="B50" s="6"/>
      <c r="C50" s="6"/>
      <c r="D50" s="6"/>
      <c r="E50" s="13"/>
      <c r="K50" s="63"/>
      <c r="L50" s="40"/>
    </row>
    <row r="51" spans="2:13" x14ac:dyDescent="0.25">
      <c r="B51" s="78" t="s">
        <v>27</v>
      </c>
      <c r="C51" s="81"/>
      <c r="D51" s="82"/>
      <c r="E51" s="13"/>
      <c r="K51" s="63"/>
      <c r="L51" s="40"/>
    </row>
    <row r="52" spans="2:13" x14ac:dyDescent="0.25">
      <c r="B52" s="10" t="s">
        <v>9</v>
      </c>
      <c r="C52" s="59">
        <f>C23</f>
        <v>562</v>
      </c>
      <c r="D52" s="60" t="str">
        <f>D36</f>
        <v>(16/03/16)</v>
      </c>
      <c r="E52" s="13"/>
      <c r="K52" s="63"/>
      <c r="L52" s="40"/>
    </row>
    <row r="53" spans="2:13" x14ac:dyDescent="0.25">
      <c r="B53" s="17" t="s">
        <v>12</v>
      </c>
      <c r="C53" s="61">
        <f>C24</f>
        <v>511.6</v>
      </c>
      <c r="D53" s="54" t="str">
        <f>D37</f>
        <v>(16/02/16)</v>
      </c>
      <c r="E53" s="13"/>
      <c r="K53" s="63"/>
      <c r="L53" s="40"/>
    </row>
    <row r="54" spans="2:13" x14ac:dyDescent="0.25">
      <c r="B54" s="18" t="s">
        <v>14</v>
      </c>
      <c r="C54" s="19">
        <f>C25</f>
        <v>50.399999999999977</v>
      </c>
      <c r="D54" s="20" t="s">
        <v>15</v>
      </c>
      <c r="E54" s="13"/>
      <c r="K54" s="63"/>
      <c r="L54" s="40"/>
    </row>
    <row r="55" spans="2:13" x14ac:dyDescent="0.25">
      <c r="B55" s="6"/>
      <c r="C55" s="6"/>
      <c r="D55" s="6"/>
      <c r="E55" s="13"/>
      <c r="K55" s="63"/>
      <c r="L55" s="40"/>
    </row>
    <row r="56" spans="2:13" x14ac:dyDescent="0.25">
      <c r="B56" s="78" t="str">
        <f>B27</f>
        <v>MEDIDOR P- MP (Sra. Ursula Barrientos)</v>
      </c>
      <c r="C56" s="79"/>
      <c r="D56" s="80"/>
      <c r="E56" s="13"/>
      <c r="F56" s="30" t="s">
        <v>29</v>
      </c>
      <c r="G56" s="31"/>
      <c r="H56" s="32"/>
      <c r="K56" s="65"/>
      <c r="L56" s="65"/>
    </row>
    <row r="57" spans="2:13" x14ac:dyDescent="0.25">
      <c r="B57" s="33" t="s">
        <v>30</v>
      </c>
      <c r="C57" s="34">
        <f>C28</f>
        <v>359.30000000000149</v>
      </c>
      <c r="D57" s="35" t="s">
        <v>15</v>
      </c>
      <c r="E57" s="13"/>
      <c r="F57" s="26" t="s">
        <v>32</v>
      </c>
      <c r="G57" s="36"/>
      <c r="H57" s="37">
        <f>J49</f>
        <v>64.083780400000023</v>
      </c>
      <c r="I57" s="66"/>
      <c r="J57" s="6"/>
      <c r="K57" s="65"/>
      <c r="L57" s="65"/>
    </row>
    <row r="58" spans="2:13" x14ac:dyDescent="0.25">
      <c r="I58" s="38"/>
      <c r="J58" s="39"/>
      <c r="K58" s="65"/>
      <c r="L58" s="65"/>
    </row>
    <row r="59" spans="2:13" x14ac:dyDescent="0.25">
      <c r="F59" s="26"/>
      <c r="G59" s="36"/>
      <c r="H59" s="38"/>
      <c r="I59" s="38"/>
      <c r="J59" s="39"/>
      <c r="K59" s="40"/>
      <c r="L59" s="40"/>
    </row>
    <row r="60" spans="2:13" x14ac:dyDescent="0.25">
      <c r="B60" s="67"/>
      <c r="C60" s="46"/>
      <c r="D60" s="46"/>
      <c r="E60" s="46"/>
      <c r="F60" s="46"/>
      <c r="G60" s="68"/>
      <c r="H60" s="46"/>
      <c r="I60" s="46"/>
      <c r="J60" s="40"/>
      <c r="K60" s="40"/>
      <c r="L60" s="44"/>
    </row>
    <row r="61" spans="2:13" x14ac:dyDescent="0.25">
      <c r="F61" s="26"/>
      <c r="G61" s="36"/>
      <c r="H61" s="38"/>
      <c r="I61" s="38"/>
      <c r="J61" s="39"/>
      <c r="K61" s="40"/>
    </row>
    <row r="62" spans="2:13" x14ac:dyDescent="0.25">
      <c r="I62" s="38"/>
      <c r="J62" s="39"/>
      <c r="K62" s="40"/>
    </row>
    <row r="63" spans="2:13" x14ac:dyDescent="0.25">
      <c r="B63" s="40"/>
      <c r="C63" s="40"/>
      <c r="D63" s="40"/>
      <c r="E63" s="40"/>
      <c r="F63" s="40"/>
      <c r="G63" s="41"/>
      <c r="H63" s="40"/>
      <c r="I63" s="40"/>
      <c r="J63" s="40"/>
      <c r="K63" s="40"/>
    </row>
    <row r="64" spans="2:13" x14ac:dyDescent="0.25">
      <c r="B64" s="1" t="str">
        <f>B2</f>
        <v>Suministro 1395500</v>
      </c>
      <c r="C64" s="2"/>
      <c r="D64" s="2"/>
      <c r="E64" s="2"/>
      <c r="F64" s="2"/>
      <c r="G64" s="42"/>
      <c r="H64" s="2"/>
      <c r="I64" s="2"/>
      <c r="J64" s="2"/>
      <c r="K64" s="40"/>
    </row>
    <row r="65" spans="2:11" x14ac:dyDescent="0.25">
      <c r="B65" s="1" t="str">
        <f>B33</f>
        <v>Consumo Energía MARZO 2016</v>
      </c>
      <c r="C65" s="2"/>
      <c r="D65" s="2"/>
      <c r="E65" s="2"/>
      <c r="F65" s="2"/>
      <c r="G65" s="42"/>
      <c r="H65" s="2"/>
      <c r="I65" s="2"/>
      <c r="J65" s="45" t="str">
        <f>M3</f>
        <v>FECHA DE VENCIMIENTO: 04-ABR-2016</v>
      </c>
      <c r="K65" s="40"/>
    </row>
    <row r="66" spans="2:11" x14ac:dyDescent="0.25">
      <c r="B66" s="3"/>
      <c r="C66" s="3"/>
      <c r="D66" s="3"/>
      <c r="E66" s="3"/>
      <c r="F66" s="3"/>
      <c r="G66" s="5"/>
      <c r="H66" s="3"/>
      <c r="I66" s="3"/>
      <c r="J66" s="3"/>
      <c r="K66" s="40"/>
    </row>
    <row r="67" spans="2:11" x14ac:dyDescent="0.25">
      <c r="B67" s="83" t="s">
        <v>1</v>
      </c>
      <c r="C67" s="84"/>
      <c r="D67" s="85"/>
      <c r="E67" s="6"/>
      <c r="F67" s="7" t="s">
        <v>2</v>
      </c>
      <c r="G67" s="7" t="s">
        <v>3</v>
      </c>
      <c r="H67" s="7" t="s">
        <v>4</v>
      </c>
      <c r="I67" s="8"/>
      <c r="J67" s="7" t="s">
        <v>8</v>
      </c>
      <c r="K67" s="40"/>
    </row>
    <row r="68" spans="2:11" x14ac:dyDescent="0.25">
      <c r="B68" s="49" t="s">
        <v>9</v>
      </c>
      <c r="C68" s="50">
        <f>C6</f>
        <v>33406.1</v>
      </c>
      <c r="D68" s="12" t="str">
        <f>D6</f>
        <v>(16/03/16)</v>
      </c>
      <c r="E68" s="13"/>
      <c r="F68" s="6" t="s">
        <v>11</v>
      </c>
      <c r="G68" s="14"/>
      <c r="H68" s="15">
        <f>H6</f>
        <v>2.4900000000000002</v>
      </c>
      <c r="I68" s="15"/>
      <c r="J68" s="16">
        <f>M6</f>
        <v>0.62250000000000005</v>
      </c>
      <c r="K68" s="40"/>
    </row>
    <row r="69" spans="2:11" x14ac:dyDescent="0.25">
      <c r="B69" s="52" t="s">
        <v>12</v>
      </c>
      <c r="C69" s="53">
        <f>C7</f>
        <v>32840.199999999997</v>
      </c>
      <c r="D69" s="54" t="str">
        <f>D7</f>
        <v>(16/02/16)</v>
      </c>
      <c r="E69" s="13"/>
      <c r="F69" s="6" t="s">
        <v>13</v>
      </c>
      <c r="G69" s="14"/>
      <c r="H69" s="15">
        <f>H7</f>
        <v>1.37</v>
      </c>
      <c r="I69" s="15"/>
      <c r="J69" s="16">
        <f>M7</f>
        <v>0.34250000000000003</v>
      </c>
      <c r="K69" s="40"/>
    </row>
    <row r="70" spans="2:11" x14ac:dyDescent="0.25">
      <c r="B70" s="55" t="s">
        <v>14</v>
      </c>
      <c r="C70" s="56">
        <f>C8</f>
        <v>565.90000000000146</v>
      </c>
      <c r="D70" s="20" t="s">
        <v>15</v>
      </c>
      <c r="E70" s="13"/>
      <c r="F70" s="6" t="s">
        <v>16</v>
      </c>
      <c r="G70" s="21">
        <f>G8</f>
        <v>0.46329999999999999</v>
      </c>
      <c r="H70" s="22">
        <f>H8</f>
        <v>262.18147000000067</v>
      </c>
      <c r="I70" s="22"/>
      <c r="J70" s="23">
        <f>M8</f>
        <v>166.4636900000007</v>
      </c>
      <c r="K70" s="40"/>
    </row>
    <row r="71" spans="2:11" x14ac:dyDescent="0.25">
      <c r="B71" s="6"/>
      <c r="C71" s="6"/>
      <c r="D71" s="6"/>
      <c r="E71" s="6"/>
      <c r="F71" s="6" t="s">
        <v>17</v>
      </c>
      <c r="G71" s="14"/>
      <c r="H71" s="15">
        <f>H9</f>
        <v>15.75</v>
      </c>
      <c r="I71" s="15"/>
      <c r="J71" s="16">
        <f>M9</f>
        <v>3.9375</v>
      </c>
      <c r="K71" s="40"/>
    </row>
    <row r="72" spans="2:11" x14ac:dyDescent="0.25">
      <c r="B72" s="6"/>
      <c r="C72" s="6"/>
      <c r="D72" s="6"/>
      <c r="E72" s="6"/>
      <c r="F72" s="6" t="str">
        <f>F10</f>
        <v>Interés Compensatorio</v>
      </c>
      <c r="G72" s="14"/>
      <c r="H72" s="15">
        <f>H10</f>
        <v>0.44</v>
      </c>
      <c r="I72" s="15"/>
      <c r="J72" s="16">
        <f>M10</f>
        <v>0.11</v>
      </c>
      <c r="K72" s="40"/>
    </row>
    <row r="73" spans="2:11" x14ac:dyDescent="0.25">
      <c r="B73" s="78" t="str">
        <f>B12</f>
        <v>MEDIDOR 1 - M1 (Sr. Roberto Valdiviezo)</v>
      </c>
      <c r="C73" s="79"/>
      <c r="D73" s="80"/>
      <c r="E73" s="6"/>
      <c r="F73" s="6" t="s">
        <v>20</v>
      </c>
      <c r="G73" s="14"/>
      <c r="H73" s="15">
        <f t="shared" ref="H73:H81" si="12">H12</f>
        <v>50.047464600000119</v>
      </c>
      <c r="I73" s="15">
        <f t="shared" ref="I73" si="13">((SUM(I68:I71)-I72)*0.18)</f>
        <v>0</v>
      </c>
      <c r="J73" s="16">
        <f t="shared" ref="J73:J81" si="14">M12</f>
        <v>30.677164200000124</v>
      </c>
      <c r="K73" s="40"/>
    </row>
    <row r="74" spans="2:11" x14ac:dyDescent="0.25">
      <c r="B74" s="10" t="s">
        <v>9</v>
      </c>
      <c r="C74" s="59">
        <f>C13</f>
        <v>558.4</v>
      </c>
      <c r="D74" s="60" t="str">
        <f>D68</f>
        <v>(16/03/16)</v>
      </c>
      <c r="E74" s="6"/>
      <c r="F74" s="6" t="s">
        <v>21</v>
      </c>
      <c r="G74" s="14">
        <f>G13</f>
        <v>7.9000000000000008E-3</v>
      </c>
      <c r="H74" s="15">
        <f t="shared" si="12"/>
        <v>4.47</v>
      </c>
      <c r="I74" s="15"/>
      <c r="J74" s="16">
        <f t="shared" si="14"/>
        <v>1.1174999999999999</v>
      </c>
      <c r="K74" s="40"/>
    </row>
    <row r="75" spans="2:11" x14ac:dyDescent="0.25">
      <c r="B75" s="17" t="s">
        <v>12</v>
      </c>
      <c r="C75" s="61">
        <f>C14</f>
        <v>508.8</v>
      </c>
      <c r="D75" s="54" t="str">
        <f>D69</f>
        <v>(16/02/16)</v>
      </c>
      <c r="E75" s="6"/>
      <c r="F75" s="6"/>
      <c r="G75" s="14"/>
      <c r="H75" s="15"/>
      <c r="I75" s="15"/>
      <c r="J75" s="16"/>
    </row>
    <row r="76" spans="2:11" x14ac:dyDescent="0.25">
      <c r="B76" s="18" t="s">
        <v>14</v>
      </c>
      <c r="C76" s="19">
        <f>C15</f>
        <v>49.599999999999966</v>
      </c>
      <c r="D76" s="20" t="s">
        <v>15</v>
      </c>
      <c r="E76" s="13"/>
      <c r="F76" s="6" t="s">
        <v>22</v>
      </c>
      <c r="G76" s="14"/>
      <c r="H76" s="15">
        <f t="shared" si="12"/>
        <v>332.55893460000078</v>
      </c>
      <c r="I76" s="15">
        <f t="shared" ref="I76" si="15">SUM(I68:I72)+SUM(I73:I74)</f>
        <v>0</v>
      </c>
      <c r="J76" s="16">
        <f t="shared" si="14"/>
        <v>202.22335420000081</v>
      </c>
    </row>
    <row r="77" spans="2:11" x14ac:dyDescent="0.25">
      <c r="B77" s="6"/>
      <c r="C77" s="6"/>
      <c r="D77" s="6"/>
      <c r="E77" s="13"/>
      <c r="F77" s="6"/>
      <c r="G77" s="14"/>
      <c r="H77" s="15"/>
      <c r="I77" s="15"/>
      <c r="J77" s="16"/>
    </row>
    <row r="78" spans="2:11" x14ac:dyDescent="0.25">
      <c r="B78" s="78" t="str">
        <f>B17</f>
        <v>MEDIDOR 2 - M2 (Sra. Carmen Anicama)</v>
      </c>
      <c r="C78" s="79"/>
      <c r="D78" s="80"/>
      <c r="E78" s="13"/>
      <c r="F78" s="6" t="s">
        <v>24</v>
      </c>
      <c r="G78" s="14"/>
      <c r="H78" s="15">
        <f t="shared" si="12"/>
        <v>0.06</v>
      </c>
      <c r="I78" s="15"/>
      <c r="J78" s="16">
        <f t="shared" si="14"/>
        <v>1.4999999999999999E-2</v>
      </c>
    </row>
    <row r="79" spans="2:11" x14ac:dyDescent="0.25">
      <c r="B79" s="10" t="s">
        <v>9</v>
      </c>
      <c r="C79" s="59">
        <f>C18</f>
        <v>618</v>
      </c>
      <c r="D79" s="60" t="str">
        <f>D74</f>
        <v>(16/03/16)</v>
      </c>
      <c r="E79" s="6"/>
      <c r="F79" s="6" t="s">
        <v>25</v>
      </c>
      <c r="G79" s="14"/>
      <c r="H79" s="15">
        <f t="shared" si="12"/>
        <v>0.02</v>
      </c>
      <c r="I79" s="15"/>
      <c r="J79" s="16">
        <f t="shared" si="14"/>
        <v>5.0000000000000001E-3</v>
      </c>
    </row>
    <row r="80" spans="2:11" x14ac:dyDescent="0.25">
      <c r="B80" s="17" t="s">
        <v>12</v>
      </c>
      <c r="C80" s="61">
        <f>C19</f>
        <v>511.4</v>
      </c>
      <c r="D80" s="54" t="str">
        <f>D75</f>
        <v>(16/02/16)</v>
      </c>
      <c r="E80" s="6"/>
      <c r="F80" s="6"/>
      <c r="G80" s="25"/>
      <c r="H80" s="15"/>
      <c r="I80" s="6"/>
      <c r="J80" s="16"/>
    </row>
    <row r="81" spans="2:10" x14ac:dyDescent="0.25">
      <c r="B81" s="18" t="s">
        <v>14</v>
      </c>
      <c r="C81" s="19">
        <f>C20</f>
        <v>106.60000000000002</v>
      </c>
      <c r="D81" s="20" t="s">
        <v>15</v>
      </c>
      <c r="E81" s="6"/>
      <c r="F81" s="26" t="s">
        <v>26</v>
      </c>
      <c r="G81" s="27"/>
      <c r="H81" s="22">
        <f t="shared" si="12"/>
        <v>332.5989346000008</v>
      </c>
      <c r="I81" s="28">
        <f t="shared" ref="I81" si="16">(I76+I78-I79)</f>
        <v>0</v>
      </c>
      <c r="J81" s="23">
        <f t="shared" si="14"/>
        <v>202.2333542000008</v>
      </c>
    </row>
    <row r="82" spans="2:10" x14ac:dyDescent="0.25">
      <c r="B82" s="6"/>
      <c r="C82" s="6"/>
      <c r="D82" s="6"/>
      <c r="E82" s="13"/>
    </row>
    <row r="83" spans="2:10" x14ac:dyDescent="0.25">
      <c r="B83" s="78" t="s">
        <v>27</v>
      </c>
      <c r="C83" s="81"/>
      <c r="D83" s="82"/>
      <c r="E83" s="13"/>
    </row>
    <row r="84" spans="2:10" x14ac:dyDescent="0.25">
      <c r="B84" s="10" t="s">
        <v>9</v>
      </c>
      <c r="C84" s="59">
        <f>C23</f>
        <v>562</v>
      </c>
      <c r="D84" s="60" t="str">
        <f>D68</f>
        <v>(16/03/16)</v>
      </c>
      <c r="E84" s="13"/>
    </row>
    <row r="85" spans="2:10" x14ac:dyDescent="0.25">
      <c r="B85" s="17" t="s">
        <v>12</v>
      </c>
      <c r="C85" s="61">
        <f>C24</f>
        <v>511.6</v>
      </c>
      <c r="D85" s="54" t="str">
        <f>D69</f>
        <v>(16/02/16)</v>
      </c>
      <c r="E85" s="13"/>
    </row>
    <row r="86" spans="2:10" x14ac:dyDescent="0.25">
      <c r="B86" s="18" t="s">
        <v>14</v>
      </c>
      <c r="C86" s="19">
        <f>C25</f>
        <v>50.399999999999977</v>
      </c>
      <c r="D86" s="20" t="s">
        <v>15</v>
      </c>
      <c r="E86" s="13"/>
    </row>
    <row r="87" spans="2:10" x14ac:dyDescent="0.25">
      <c r="B87" s="6"/>
      <c r="C87" s="6"/>
      <c r="D87" s="6"/>
      <c r="E87" s="13"/>
    </row>
    <row r="88" spans="2:10" x14ac:dyDescent="0.25">
      <c r="B88" s="78" t="str">
        <f>B56</f>
        <v>MEDIDOR P- MP (Sra. Ursula Barrientos)</v>
      </c>
      <c r="C88" s="79"/>
      <c r="D88" s="80"/>
      <c r="E88" s="13"/>
      <c r="F88" s="30" t="s">
        <v>33</v>
      </c>
      <c r="G88" s="31"/>
      <c r="H88" s="32"/>
    </row>
    <row r="89" spans="2:10" x14ac:dyDescent="0.25">
      <c r="B89" s="33" t="s">
        <v>30</v>
      </c>
      <c r="C89" s="34">
        <f>C28</f>
        <v>359.30000000000149</v>
      </c>
      <c r="D89" s="35" t="s">
        <v>15</v>
      </c>
      <c r="E89" s="13"/>
      <c r="F89" s="26" t="s">
        <v>31</v>
      </c>
      <c r="G89" s="36"/>
      <c r="H89" s="38">
        <f>J81</f>
        <v>202.2333542000008</v>
      </c>
      <c r="I89" s="28"/>
      <c r="J89" s="6"/>
    </row>
    <row r="94" spans="2:10" x14ac:dyDescent="0.25">
      <c r="B94" s="69"/>
    </row>
    <row r="96" spans="2:10" x14ac:dyDescent="0.25">
      <c r="B96" s="70"/>
      <c r="E96" s="71"/>
    </row>
    <row r="97" spans="2:11" x14ac:dyDescent="0.25">
      <c r="B97" s="70"/>
      <c r="E97" s="71"/>
    </row>
    <row r="98" spans="2:11" x14ac:dyDescent="0.25">
      <c r="B98" s="70"/>
      <c r="E98" s="71"/>
    </row>
    <row r="99" spans="2:11" x14ac:dyDescent="0.25">
      <c r="B99" s="70"/>
      <c r="E99" s="71"/>
    </row>
    <row r="102" spans="2:11" x14ac:dyDescent="0.25">
      <c r="C102" s="72"/>
      <c r="D102" s="72"/>
      <c r="E102" s="73"/>
      <c r="F102" s="72"/>
      <c r="G102" s="74"/>
      <c r="H102" s="72"/>
      <c r="K102" s="75"/>
    </row>
    <row r="103" spans="2:11" x14ac:dyDescent="0.25">
      <c r="B103" s="72"/>
      <c r="D103" s="72"/>
      <c r="E103" s="73"/>
      <c r="F103" s="72"/>
      <c r="G103" s="74"/>
      <c r="H103" s="72"/>
      <c r="K103" s="75"/>
    </row>
    <row r="104" spans="2:11" x14ac:dyDescent="0.25">
      <c r="D104" s="72"/>
      <c r="E104" s="73"/>
      <c r="F104" s="72"/>
      <c r="G104" s="74"/>
      <c r="H104" s="72"/>
      <c r="K104" s="75"/>
    </row>
    <row r="105" spans="2:11" x14ac:dyDescent="0.25">
      <c r="K105" s="75"/>
    </row>
    <row r="106" spans="2:11" x14ac:dyDescent="0.25">
      <c r="J106" s="72"/>
      <c r="K106" s="75"/>
    </row>
  </sheetData>
  <mergeCells count="15">
    <mergeCell ref="B35:D35"/>
    <mergeCell ref="B5:D5"/>
    <mergeCell ref="B12:D12"/>
    <mergeCell ref="B17:D17"/>
    <mergeCell ref="B22:D22"/>
    <mergeCell ref="B27:D27"/>
    <mergeCell ref="B78:D78"/>
    <mergeCell ref="B83:D83"/>
    <mergeCell ref="B88:D88"/>
    <mergeCell ref="B41:D41"/>
    <mergeCell ref="B46:D46"/>
    <mergeCell ref="B51:D51"/>
    <mergeCell ref="B56:D56"/>
    <mergeCell ref="B67:D67"/>
    <mergeCell ref="B73:D7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06"/>
  <sheetViews>
    <sheetView topLeftCell="B1" zoomScale="130" zoomScaleNormal="130" workbookViewId="0">
      <selection activeCell="B1" sqref="A1:XFD1048576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29" customWidth="1"/>
    <col min="8" max="8" width="6.7109375" customWidth="1"/>
    <col min="9" max="9" width="0.7109375" customWidth="1"/>
    <col min="10" max="10" width="8.28515625" bestFit="1" customWidth="1"/>
    <col min="11" max="13" width="8.28515625" customWidth="1"/>
  </cols>
  <sheetData>
    <row r="2" spans="2:13" ht="14.45" x14ac:dyDescent="0.3">
      <c r="B2" s="1" t="s">
        <v>0</v>
      </c>
      <c r="C2" s="2"/>
      <c r="D2" s="2"/>
      <c r="E2" s="2"/>
      <c r="F2" s="2"/>
      <c r="G2" s="2"/>
      <c r="H2" s="2"/>
      <c r="I2" s="2"/>
      <c r="J2" s="2"/>
      <c r="K2" s="3"/>
    </row>
    <row r="3" spans="2:13" x14ac:dyDescent="0.25">
      <c r="B3" s="1" t="s">
        <v>46</v>
      </c>
      <c r="C3" s="2"/>
      <c r="D3" s="2"/>
      <c r="E3" s="2"/>
      <c r="F3" s="2"/>
      <c r="G3" s="2"/>
      <c r="H3" s="2"/>
      <c r="I3" s="2"/>
      <c r="M3" s="4" t="s">
        <v>47</v>
      </c>
    </row>
    <row r="4" spans="2:13" ht="14.45" x14ac:dyDescent="0.3">
      <c r="B4" s="3"/>
      <c r="C4" s="3"/>
      <c r="D4" s="3"/>
      <c r="E4" s="3"/>
      <c r="F4" s="3"/>
      <c r="G4" s="5"/>
      <c r="H4" s="3"/>
      <c r="I4" s="3"/>
      <c r="J4" s="3"/>
      <c r="K4" s="3"/>
    </row>
    <row r="5" spans="2:13" ht="10.15" customHeight="1" x14ac:dyDescent="0.25">
      <c r="B5" s="83" t="s">
        <v>1</v>
      </c>
      <c r="C5" s="84"/>
      <c r="D5" s="85"/>
      <c r="E5" s="6"/>
      <c r="F5" s="7" t="s">
        <v>2</v>
      </c>
      <c r="G5" s="7" t="s">
        <v>3</v>
      </c>
      <c r="H5" s="7" t="s">
        <v>4</v>
      </c>
      <c r="I5" s="8"/>
      <c r="J5" s="9" t="s">
        <v>5</v>
      </c>
      <c r="K5" s="7" t="s">
        <v>6</v>
      </c>
      <c r="L5" s="7" t="s">
        <v>7</v>
      </c>
      <c r="M5" s="7" t="s">
        <v>8</v>
      </c>
    </row>
    <row r="6" spans="2:13" ht="10.15" customHeight="1" x14ac:dyDescent="0.3">
      <c r="B6" s="10" t="s">
        <v>9</v>
      </c>
      <c r="C6" s="11">
        <v>33964.800000000003</v>
      </c>
      <c r="D6" s="12" t="s">
        <v>48</v>
      </c>
      <c r="E6" s="13"/>
      <c r="F6" s="6" t="s">
        <v>11</v>
      </c>
      <c r="G6" s="14"/>
      <c r="H6" s="15">
        <v>2.5</v>
      </c>
      <c r="I6" s="15"/>
      <c r="J6" s="16">
        <f>(H6/4)</f>
        <v>0.625</v>
      </c>
      <c r="K6" s="16">
        <f>(H6/4)</f>
        <v>0.625</v>
      </c>
      <c r="L6" s="16">
        <f>(H6/4)</f>
        <v>0.625</v>
      </c>
      <c r="M6" s="16">
        <f>(H6/4)</f>
        <v>0.625</v>
      </c>
    </row>
    <row r="7" spans="2:13" ht="10.15" customHeight="1" x14ac:dyDescent="0.25">
      <c r="B7" s="17" t="s">
        <v>12</v>
      </c>
      <c r="C7" s="11">
        <v>33406.1</v>
      </c>
      <c r="D7" s="12" t="s">
        <v>43</v>
      </c>
      <c r="E7" s="13"/>
      <c r="F7" s="6" t="s">
        <v>13</v>
      </c>
      <c r="G7" s="14"/>
      <c r="H7" s="15">
        <v>1.37</v>
      </c>
      <c r="I7" s="15"/>
      <c r="J7" s="16">
        <f>(H7/4)</f>
        <v>0.34250000000000003</v>
      </c>
      <c r="K7" s="16">
        <f>(H7/4)</f>
        <v>0.34250000000000003</v>
      </c>
      <c r="L7" s="16">
        <f>(H7/4)</f>
        <v>0.34250000000000003</v>
      </c>
      <c r="M7" s="16">
        <f>(H7/4)</f>
        <v>0.34250000000000003</v>
      </c>
    </row>
    <row r="8" spans="2:13" ht="10.15" customHeight="1" x14ac:dyDescent="0.25">
      <c r="B8" s="18" t="s">
        <v>14</v>
      </c>
      <c r="C8" s="19">
        <f>(C6-C7)</f>
        <v>558.70000000000437</v>
      </c>
      <c r="D8" s="20" t="s">
        <v>15</v>
      </c>
      <c r="E8" s="13"/>
      <c r="F8" s="6" t="s">
        <v>16</v>
      </c>
      <c r="G8" s="21">
        <v>0.4582</v>
      </c>
      <c r="H8" s="22">
        <f>(C8*G8)</f>
        <v>255.99634000000199</v>
      </c>
      <c r="I8" s="22"/>
      <c r="J8" s="23">
        <f>(C15*G8)</f>
        <v>28.683320000000009</v>
      </c>
      <c r="K8" s="23">
        <f>(C20*G8)</f>
        <v>50.081259999999979</v>
      </c>
      <c r="L8" s="23">
        <f>(C25*G8)</f>
        <v>23.8264</v>
      </c>
      <c r="M8" s="23">
        <f>(C28*G8)</f>
        <v>153.40536000000202</v>
      </c>
    </row>
    <row r="9" spans="2:13" ht="10.15" customHeight="1" x14ac:dyDescent="0.25">
      <c r="B9" s="6"/>
      <c r="C9" s="6"/>
      <c r="D9" s="6"/>
      <c r="E9" s="6"/>
      <c r="F9" s="6" t="s">
        <v>17</v>
      </c>
      <c r="G9" s="14"/>
      <c r="H9" s="15">
        <v>15.75</v>
      </c>
      <c r="I9" s="15"/>
      <c r="J9" s="16">
        <f>(H9/4)</f>
        <v>3.9375</v>
      </c>
      <c r="K9" s="16">
        <f>(H9/4)</f>
        <v>3.9375</v>
      </c>
      <c r="L9" s="16">
        <f>(H9/4)</f>
        <v>3.9375</v>
      </c>
      <c r="M9" s="16">
        <f>(H9/4)</f>
        <v>3.9375</v>
      </c>
    </row>
    <row r="10" spans="2:13" ht="10.15" customHeight="1" x14ac:dyDescent="0.25">
      <c r="B10" s="6"/>
      <c r="C10" s="6"/>
      <c r="D10" s="6"/>
      <c r="E10" s="6"/>
      <c r="F10" s="6" t="s">
        <v>18</v>
      </c>
      <c r="G10" s="14"/>
      <c r="H10" s="15">
        <v>0.49</v>
      </c>
      <c r="I10" s="15"/>
      <c r="J10" s="16">
        <f>H10/4</f>
        <v>0.1225</v>
      </c>
      <c r="K10" s="16">
        <f>H10/4</f>
        <v>0.1225</v>
      </c>
      <c r="L10" s="16">
        <f>H10/4</f>
        <v>0.1225</v>
      </c>
      <c r="M10" s="16">
        <f>H10/4</f>
        <v>0.1225</v>
      </c>
    </row>
    <row r="11" spans="2:13" ht="10.15" customHeight="1" x14ac:dyDescent="0.25">
      <c r="B11" s="6"/>
      <c r="C11" s="6"/>
      <c r="D11" s="6"/>
      <c r="E11" s="6"/>
      <c r="F11" s="6" t="s">
        <v>44</v>
      </c>
      <c r="G11" s="14"/>
      <c r="H11" s="15">
        <v>0</v>
      </c>
      <c r="I11" s="15"/>
      <c r="J11" s="16">
        <f>(H11/4)</f>
        <v>0</v>
      </c>
      <c r="K11" s="16">
        <f>(H11/4)</f>
        <v>0</v>
      </c>
      <c r="L11" s="16">
        <f t="shared" ref="L11" si="0">(H11/4)</f>
        <v>0</v>
      </c>
      <c r="M11" s="16">
        <f t="shared" ref="M11" si="1">(H11/4)</f>
        <v>0</v>
      </c>
    </row>
    <row r="12" spans="2:13" ht="10.15" customHeight="1" x14ac:dyDescent="0.3">
      <c r="B12" s="78" t="s">
        <v>19</v>
      </c>
      <c r="C12" s="79"/>
      <c r="D12" s="80"/>
      <c r="E12" s="6"/>
      <c r="F12" s="6" t="s">
        <v>20</v>
      </c>
      <c r="G12" s="14"/>
      <c r="H12" s="15">
        <f>((SUM(H6:H10)-(H11))*0.18)</f>
        <v>49.699141200000355</v>
      </c>
      <c r="I12" s="15">
        <f t="shared" ref="I12:M12" si="2">((SUM(I6:I10)-(I11))*0.18)</f>
        <v>0</v>
      </c>
      <c r="J12" s="15">
        <f t="shared" si="2"/>
        <v>6.0679476000000019</v>
      </c>
      <c r="K12" s="15">
        <f t="shared" si="2"/>
        <v>9.9195767999999962</v>
      </c>
      <c r="L12" s="15">
        <f t="shared" si="2"/>
        <v>5.193702</v>
      </c>
      <c r="M12" s="15">
        <f t="shared" si="2"/>
        <v>28.517914800000362</v>
      </c>
    </row>
    <row r="13" spans="2:13" ht="10.15" customHeight="1" x14ac:dyDescent="0.25">
      <c r="B13" s="10" t="s">
        <v>9</v>
      </c>
      <c r="C13" s="11">
        <v>621</v>
      </c>
      <c r="D13" s="12" t="str">
        <f>D6</f>
        <v>(15/04/16)</v>
      </c>
      <c r="E13" s="6"/>
      <c r="F13" s="6" t="s">
        <v>21</v>
      </c>
      <c r="G13" s="14">
        <v>7.9000000000000008E-3</v>
      </c>
      <c r="H13" s="15">
        <v>4.41</v>
      </c>
      <c r="I13" s="15"/>
      <c r="J13" s="16">
        <f>H13/4</f>
        <v>1.1025</v>
      </c>
      <c r="K13" s="16">
        <f>H13/4</f>
        <v>1.1025</v>
      </c>
      <c r="L13" s="16">
        <f t="shared" ref="L13" si="3">(H13/4)</f>
        <v>1.1025</v>
      </c>
      <c r="M13" s="16">
        <f t="shared" ref="M13" si="4">(H13/4)</f>
        <v>1.1025</v>
      </c>
    </row>
    <row r="14" spans="2:13" ht="10.15" customHeight="1" x14ac:dyDescent="0.3">
      <c r="B14" s="17" t="s">
        <v>12</v>
      </c>
      <c r="C14" s="11">
        <v>558.4</v>
      </c>
      <c r="D14" s="12" t="str">
        <f>D7</f>
        <v>(16/03/16)</v>
      </c>
      <c r="E14" s="6"/>
      <c r="F14" s="6"/>
      <c r="G14" s="14"/>
      <c r="H14" s="15"/>
      <c r="I14" s="15"/>
      <c r="J14" s="16"/>
      <c r="K14" s="16"/>
      <c r="L14" s="16"/>
      <c r="M14" s="16"/>
    </row>
    <row r="15" spans="2:13" ht="10.15" customHeight="1" x14ac:dyDescent="0.3">
      <c r="B15" s="18" t="s">
        <v>14</v>
      </c>
      <c r="C15" s="19">
        <f>(C13-C14)</f>
        <v>62.600000000000023</v>
      </c>
      <c r="D15" s="20" t="s">
        <v>15</v>
      </c>
      <c r="E15" s="13"/>
      <c r="F15" s="6" t="s">
        <v>22</v>
      </c>
      <c r="G15" s="14"/>
      <c r="H15" s="15">
        <f>SUM(H6:H10)+SUM(H12:H13)-(H11)</f>
        <v>330.21548120000233</v>
      </c>
      <c r="I15" s="15">
        <f t="shared" ref="I15:M15" si="5">SUM(I6:I10)+SUM(I12:I13)-(I11)</f>
        <v>0</v>
      </c>
      <c r="J15" s="15">
        <f t="shared" si="5"/>
        <v>40.881267600000015</v>
      </c>
      <c r="K15" s="15">
        <f t="shared" si="5"/>
        <v>66.130836799999983</v>
      </c>
      <c r="L15" s="15">
        <f t="shared" si="5"/>
        <v>35.150101999999997</v>
      </c>
      <c r="M15" s="15">
        <f t="shared" si="5"/>
        <v>188.05327480000238</v>
      </c>
    </row>
    <row r="16" spans="2:13" ht="10.15" customHeight="1" x14ac:dyDescent="0.3">
      <c r="B16" s="6"/>
      <c r="C16" s="6"/>
      <c r="D16" s="6"/>
      <c r="E16" s="13"/>
      <c r="F16" s="6"/>
      <c r="G16" s="14"/>
      <c r="H16" s="15"/>
      <c r="I16" s="15"/>
      <c r="J16" s="16"/>
      <c r="K16" s="16"/>
      <c r="L16" s="16"/>
      <c r="M16" s="16"/>
    </row>
    <row r="17" spans="2:15" ht="10.15" customHeight="1" x14ac:dyDescent="0.3">
      <c r="B17" s="78" t="s">
        <v>45</v>
      </c>
      <c r="C17" s="79"/>
      <c r="D17" s="80"/>
      <c r="E17" s="13"/>
      <c r="F17" s="6" t="s">
        <v>24</v>
      </c>
      <c r="G17" s="14"/>
      <c r="H17" s="15">
        <v>0.02</v>
      </c>
      <c r="I17" s="15"/>
      <c r="J17" s="15">
        <f>H17/4</f>
        <v>5.0000000000000001E-3</v>
      </c>
      <c r="K17" s="15">
        <f>H17/4</f>
        <v>5.0000000000000001E-3</v>
      </c>
      <c r="L17" s="15">
        <f>H17/4</f>
        <v>5.0000000000000001E-3</v>
      </c>
      <c r="M17" s="15">
        <f>H17/4</f>
        <v>5.0000000000000001E-3</v>
      </c>
    </row>
    <row r="18" spans="2:15" ht="10.15" customHeight="1" x14ac:dyDescent="0.3">
      <c r="B18" s="10" t="s">
        <v>9</v>
      </c>
      <c r="C18" s="11">
        <v>727.3</v>
      </c>
      <c r="D18" s="12" t="str">
        <f>D6</f>
        <v>(15/04/16)</v>
      </c>
      <c r="E18" s="6"/>
      <c r="F18" s="6" t="s">
        <v>25</v>
      </c>
      <c r="G18" s="14"/>
      <c r="H18" s="15">
        <v>0.04</v>
      </c>
      <c r="I18" s="15"/>
      <c r="J18" s="24">
        <f>(H18/4)</f>
        <v>0.01</v>
      </c>
      <c r="K18" s="24">
        <f>(H18/4)</f>
        <v>0.01</v>
      </c>
      <c r="L18" s="24">
        <f>(H18/4)</f>
        <v>0.01</v>
      </c>
      <c r="M18" s="24">
        <f>(H18/4)</f>
        <v>0.01</v>
      </c>
    </row>
    <row r="19" spans="2:15" ht="10.15" customHeight="1" x14ac:dyDescent="0.3">
      <c r="B19" s="17" t="s">
        <v>12</v>
      </c>
      <c r="C19" s="11">
        <v>618</v>
      </c>
      <c r="D19" s="12" t="str">
        <f>D7</f>
        <v>(16/03/16)</v>
      </c>
      <c r="E19" s="6"/>
      <c r="F19" s="6"/>
      <c r="G19" s="25"/>
      <c r="H19" s="6"/>
      <c r="I19" s="6"/>
      <c r="J19" s="6"/>
      <c r="K19" s="6"/>
      <c r="L19" s="6"/>
      <c r="M19" s="6"/>
    </row>
    <row r="20" spans="2:15" ht="10.15" customHeight="1" x14ac:dyDescent="0.3">
      <c r="B20" s="18" t="s">
        <v>14</v>
      </c>
      <c r="C20" s="19">
        <f>(C18-C19)</f>
        <v>109.29999999999995</v>
      </c>
      <c r="D20" s="20" t="s">
        <v>15</v>
      </c>
      <c r="E20" s="6"/>
      <c r="F20" s="26" t="s">
        <v>26</v>
      </c>
      <c r="G20" s="27"/>
      <c r="H20" s="28">
        <f>(H15+H17-H18)</f>
        <v>330.19548120000229</v>
      </c>
      <c r="I20" s="28">
        <f t="shared" ref="I20:M20" si="6">(I15+I17-I18)</f>
        <v>0</v>
      </c>
      <c r="J20" s="28">
        <f t="shared" si="6"/>
        <v>40.87626760000002</v>
      </c>
      <c r="K20" s="28">
        <f t="shared" si="6"/>
        <v>66.125836799999973</v>
      </c>
      <c r="L20" s="28">
        <f t="shared" si="6"/>
        <v>35.145102000000001</v>
      </c>
      <c r="M20" s="28">
        <f t="shared" si="6"/>
        <v>188.04827480000239</v>
      </c>
      <c r="N20" s="76" t="s">
        <v>36</v>
      </c>
      <c r="O20" s="77">
        <f>SUM(J20:M20)</f>
        <v>330.1954812000024</v>
      </c>
    </row>
    <row r="21" spans="2:15" ht="10.15" customHeight="1" x14ac:dyDescent="0.3">
      <c r="B21" s="6"/>
      <c r="C21" s="6"/>
      <c r="D21" s="6"/>
      <c r="E21" s="13"/>
    </row>
    <row r="22" spans="2:15" ht="10.15" customHeight="1" x14ac:dyDescent="0.25">
      <c r="B22" s="78" t="s">
        <v>27</v>
      </c>
      <c r="C22" s="79"/>
      <c r="D22" s="80"/>
      <c r="E22" s="13"/>
    </row>
    <row r="23" spans="2:15" ht="10.15" customHeight="1" x14ac:dyDescent="0.3">
      <c r="B23" s="10" t="s">
        <v>9</v>
      </c>
      <c r="C23" s="11">
        <v>614</v>
      </c>
      <c r="D23" s="12" t="str">
        <f>D6</f>
        <v>(15/04/16)</v>
      </c>
      <c r="E23" s="13"/>
    </row>
    <row r="24" spans="2:15" ht="10.15" customHeight="1" x14ac:dyDescent="0.3">
      <c r="B24" s="17" t="s">
        <v>12</v>
      </c>
      <c r="C24" s="11">
        <v>562</v>
      </c>
      <c r="D24" s="12" t="str">
        <f>D7</f>
        <v>(16/03/16)</v>
      </c>
      <c r="E24" s="13"/>
    </row>
    <row r="25" spans="2:15" ht="10.15" customHeight="1" x14ac:dyDescent="0.3">
      <c r="B25" s="18" t="s">
        <v>14</v>
      </c>
      <c r="C25" s="19">
        <f>C23-C24</f>
        <v>52</v>
      </c>
      <c r="D25" s="20" t="s">
        <v>15</v>
      </c>
      <c r="E25" s="13"/>
    </row>
    <row r="26" spans="2:15" ht="10.15" customHeight="1" x14ac:dyDescent="0.3">
      <c r="B26" s="6"/>
      <c r="C26" s="6"/>
      <c r="D26" s="6"/>
      <c r="E26" s="13"/>
    </row>
    <row r="27" spans="2:15" ht="10.15" customHeight="1" x14ac:dyDescent="0.3">
      <c r="B27" s="78" t="s">
        <v>28</v>
      </c>
      <c r="C27" s="79"/>
      <c r="D27" s="80"/>
      <c r="E27" s="13"/>
      <c r="F27" s="30" t="s">
        <v>29</v>
      </c>
      <c r="G27" s="31"/>
      <c r="H27" s="32"/>
    </row>
    <row r="28" spans="2:15" ht="10.15" customHeight="1" x14ac:dyDescent="0.3">
      <c r="B28" s="33" t="s">
        <v>30</v>
      </c>
      <c r="C28" s="34">
        <f>(C8-SUM(C15,C20,C25))</f>
        <v>334.80000000000439</v>
      </c>
      <c r="D28" s="35" t="s">
        <v>15</v>
      </c>
      <c r="E28" s="13"/>
      <c r="F28" s="26" t="s">
        <v>31</v>
      </c>
      <c r="G28" s="36"/>
      <c r="H28" s="37">
        <f>M20</f>
        <v>188.04827480000239</v>
      </c>
      <c r="I28" s="28"/>
      <c r="J28" s="6"/>
      <c r="K28" s="6"/>
    </row>
    <row r="29" spans="2:15" ht="10.35" customHeight="1" x14ac:dyDescent="0.3">
      <c r="F29" s="26"/>
      <c r="G29" s="36"/>
      <c r="H29" s="38"/>
      <c r="I29" s="38"/>
      <c r="J29" s="39"/>
      <c r="K29" s="39"/>
      <c r="L29" s="39"/>
    </row>
    <row r="30" spans="2:15" ht="10.35" customHeight="1" x14ac:dyDescent="0.3">
      <c r="F30" s="26"/>
      <c r="G30" s="36"/>
      <c r="H30" s="38"/>
      <c r="I30" s="38"/>
      <c r="J30" s="39"/>
      <c r="K30" s="39"/>
      <c r="L30" s="39"/>
    </row>
    <row r="31" spans="2:15" ht="10.35" customHeight="1" x14ac:dyDescent="0.3">
      <c r="B31" s="40"/>
      <c r="C31" s="40"/>
      <c r="D31" s="40"/>
      <c r="E31" s="40"/>
      <c r="F31" s="40"/>
      <c r="G31" s="41"/>
      <c r="H31" s="40"/>
      <c r="I31" s="40"/>
      <c r="J31" s="40"/>
      <c r="K31" s="40"/>
      <c r="L31" s="40"/>
    </row>
    <row r="32" spans="2:15" ht="10.35" customHeight="1" x14ac:dyDescent="0.3">
      <c r="B32" s="1" t="str">
        <f>B2</f>
        <v>Suministro 1395500</v>
      </c>
      <c r="C32" s="2"/>
      <c r="D32" s="2"/>
      <c r="E32" s="2"/>
      <c r="F32" s="2"/>
      <c r="G32" s="42"/>
      <c r="H32" s="2"/>
      <c r="I32" s="2"/>
      <c r="J32" s="43"/>
      <c r="K32" s="40"/>
      <c r="L32" s="44"/>
    </row>
    <row r="33" spans="2:13" x14ac:dyDescent="0.25">
      <c r="B33" s="1" t="str">
        <f>B3</f>
        <v>Consumo Energía ABRIL 2016</v>
      </c>
      <c r="C33" s="2"/>
      <c r="D33" s="2"/>
      <c r="E33" s="2"/>
      <c r="F33" s="2"/>
      <c r="G33" s="42"/>
      <c r="H33" s="2"/>
      <c r="I33" s="2"/>
      <c r="J33" s="45" t="str">
        <f>M3</f>
        <v>FECHA DE VENCIMIENTO: 03-MAY-2016</v>
      </c>
      <c r="K33" s="46"/>
      <c r="L33" s="40"/>
    </row>
    <row r="34" spans="2:13" x14ac:dyDescent="0.25">
      <c r="B34" s="3"/>
      <c r="C34" s="3"/>
      <c r="D34" s="3"/>
      <c r="E34" s="3"/>
      <c r="F34" s="3"/>
      <c r="G34" s="5"/>
      <c r="H34" s="3"/>
      <c r="I34" s="3"/>
      <c r="J34" s="3"/>
      <c r="K34" s="47"/>
      <c r="L34" s="47"/>
    </row>
    <row r="35" spans="2:13" x14ac:dyDescent="0.25">
      <c r="B35" s="83" t="s">
        <v>1</v>
      </c>
      <c r="C35" s="84"/>
      <c r="D35" s="85"/>
      <c r="E35" s="6"/>
      <c r="F35" s="7" t="s">
        <v>2</v>
      </c>
      <c r="G35" s="7" t="s">
        <v>3</v>
      </c>
      <c r="H35" s="7" t="s">
        <v>4</v>
      </c>
      <c r="I35" s="48"/>
      <c r="J35" s="7" t="s">
        <v>6</v>
      </c>
      <c r="K35" s="47"/>
      <c r="L35" s="47"/>
      <c r="M35" s="47"/>
    </row>
    <row r="36" spans="2:13" x14ac:dyDescent="0.25">
      <c r="B36" s="49" t="s">
        <v>9</v>
      </c>
      <c r="C36" s="50">
        <f>C6</f>
        <v>33964.800000000003</v>
      </c>
      <c r="D36" s="12" t="str">
        <f>D6</f>
        <v>(15/04/16)</v>
      </c>
      <c r="E36" s="13"/>
      <c r="F36" s="6" t="s">
        <v>11</v>
      </c>
      <c r="G36" s="14"/>
      <c r="H36" s="15">
        <f>H6</f>
        <v>2.5</v>
      </c>
      <c r="I36" s="15">
        <f>I6</f>
        <v>0</v>
      </c>
      <c r="J36" s="15">
        <f>K6</f>
        <v>0.625</v>
      </c>
      <c r="K36" s="51"/>
      <c r="L36" s="51"/>
      <c r="M36" s="51"/>
    </row>
    <row r="37" spans="2:13" x14ac:dyDescent="0.25">
      <c r="B37" s="52" t="s">
        <v>12</v>
      </c>
      <c r="C37" s="53">
        <f>C7</f>
        <v>33406.1</v>
      </c>
      <c r="D37" s="54" t="str">
        <f>D7</f>
        <v>(16/03/16)</v>
      </c>
      <c r="E37" s="13"/>
      <c r="F37" s="6" t="s">
        <v>13</v>
      </c>
      <c r="G37" s="14"/>
      <c r="H37" s="15">
        <f>H7</f>
        <v>1.37</v>
      </c>
      <c r="I37" s="15"/>
      <c r="J37" s="15">
        <f>K7</f>
        <v>0.34250000000000003</v>
      </c>
      <c r="K37" s="51"/>
      <c r="L37" s="51"/>
      <c r="M37" s="51"/>
    </row>
    <row r="38" spans="2:13" x14ac:dyDescent="0.25">
      <c r="B38" s="55" t="s">
        <v>14</v>
      </c>
      <c r="C38" s="56">
        <f>C8</f>
        <v>558.70000000000437</v>
      </c>
      <c r="D38" s="20" t="s">
        <v>15</v>
      </c>
      <c r="E38" s="13"/>
      <c r="F38" s="6" t="s">
        <v>16</v>
      </c>
      <c r="G38" s="14">
        <f>G8</f>
        <v>0.4582</v>
      </c>
      <c r="H38" s="22">
        <f>H8</f>
        <v>255.99634000000199</v>
      </c>
      <c r="I38" s="22"/>
      <c r="J38" s="22">
        <f>K8</f>
        <v>50.081259999999979</v>
      </c>
      <c r="K38" s="57"/>
      <c r="L38" s="57"/>
      <c r="M38" s="57"/>
    </row>
    <row r="39" spans="2:13" x14ac:dyDescent="0.25">
      <c r="B39" s="6"/>
      <c r="C39" s="6"/>
      <c r="D39" s="6"/>
      <c r="E39" s="6"/>
      <c r="F39" s="6" t="s">
        <v>17</v>
      </c>
      <c r="G39" s="14"/>
      <c r="H39" s="15">
        <f>H9</f>
        <v>15.75</v>
      </c>
      <c r="I39" s="15"/>
      <c r="J39" s="15">
        <f>K9</f>
        <v>3.9375</v>
      </c>
      <c r="K39" s="51"/>
      <c r="L39" s="51"/>
      <c r="M39" s="51"/>
    </row>
    <row r="40" spans="2:13" x14ac:dyDescent="0.25">
      <c r="B40" s="6"/>
      <c r="C40" s="6"/>
      <c r="D40" s="6"/>
      <c r="E40" s="6"/>
      <c r="F40" s="6" t="str">
        <f>F10</f>
        <v>Interés Compensatorio</v>
      </c>
      <c r="G40" s="14"/>
      <c r="H40" s="15">
        <f>H10</f>
        <v>0.49</v>
      </c>
      <c r="I40" s="15"/>
      <c r="J40" s="15">
        <f>K10</f>
        <v>0.1225</v>
      </c>
      <c r="K40" s="51"/>
      <c r="L40" s="51"/>
      <c r="M40" s="51"/>
    </row>
    <row r="41" spans="2:13" x14ac:dyDescent="0.25">
      <c r="B41" s="78" t="str">
        <f>B12</f>
        <v>MEDIDOR 1 - M1 (Sr. Roberto Valdiviezo)</v>
      </c>
      <c r="C41" s="79"/>
      <c r="D41" s="80"/>
      <c r="E41" s="6"/>
      <c r="F41" s="6" t="s">
        <v>20</v>
      </c>
      <c r="G41" s="14"/>
      <c r="H41" s="15">
        <f t="shared" ref="H41:H42" si="7">H12</f>
        <v>49.699141200000355</v>
      </c>
      <c r="I41" s="15">
        <f t="shared" ref="I41" si="8">((SUM(I36:I39)-I40)*0.18)</f>
        <v>0</v>
      </c>
      <c r="J41" s="15">
        <f t="shared" ref="J41:J49" si="9">K12</f>
        <v>9.9195767999999962</v>
      </c>
      <c r="K41" s="58"/>
      <c r="L41" s="58"/>
      <c r="M41" s="58"/>
    </row>
    <row r="42" spans="2:13" x14ac:dyDescent="0.25">
      <c r="B42" s="10" t="s">
        <v>9</v>
      </c>
      <c r="C42" s="59">
        <f>C13</f>
        <v>621</v>
      </c>
      <c r="D42" s="60" t="str">
        <f>D36</f>
        <v>(15/04/16)</v>
      </c>
      <c r="E42" s="6"/>
      <c r="F42" s="6" t="s">
        <v>21</v>
      </c>
      <c r="G42" s="14">
        <f>G13</f>
        <v>7.9000000000000008E-3</v>
      </c>
      <c r="H42" s="15">
        <f t="shared" si="7"/>
        <v>4.41</v>
      </c>
      <c r="I42" s="15"/>
      <c r="J42" s="15">
        <f t="shared" si="9"/>
        <v>1.1025</v>
      </c>
      <c r="K42" s="51"/>
      <c r="L42" s="51"/>
      <c r="M42" s="51"/>
    </row>
    <row r="43" spans="2:13" x14ac:dyDescent="0.25">
      <c r="B43" s="17" t="s">
        <v>12</v>
      </c>
      <c r="C43" s="61">
        <f>C14</f>
        <v>558.4</v>
      </c>
      <c r="D43" s="54" t="str">
        <f>D37</f>
        <v>(16/03/16)</v>
      </c>
      <c r="E43" s="6"/>
      <c r="F43" s="6"/>
      <c r="G43" s="14"/>
      <c r="H43" s="15"/>
      <c r="I43" s="15"/>
      <c r="J43" s="15"/>
      <c r="K43" s="51"/>
      <c r="L43" s="51"/>
      <c r="M43" s="51"/>
    </row>
    <row r="44" spans="2:13" x14ac:dyDescent="0.25">
      <c r="B44" s="18" t="s">
        <v>14</v>
      </c>
      <c r="C44" s="19">
        <f>C15</f>
        <v>62.600000000000023</v>
      </c>
      <c r="D44" s="20" t="s">
        <v>15</v>
      </c>
      <c r="E44" s="13"/>
      <c r="F44" s="6" t="s">
        <v>22</v>
      </c>
      <c r="G44" s="14"/>
      <c r="H44" s="15">
        <f>H15</f>
        <v>330.21548120000233</v>
      </c>
      <c r="I44" s="15">
        <f t="shared" ref="I44" si="10">SUM(I36:I40)+SUM(I41:I42)</f>
        <v>0</v>
      </c>
      <c r="J44" s="15">
        <f t="shared" si="9"/>
        <v>66.130836799999983</v>
      </c>
      <c r="K44" s="58"/>
      <c r="L44" s="58"/>
      <c r="M44" s="58"/>
    </row>
    <row r="45" spans="2:13" x14ac:dyDescent="0.25">
      <c r="B45" s="6"/>
      <c r="C45" s="6"/>
      <c r="D45" s="6"/>
      <c r="E45" s="13"/>
      <c r="F45" s="6"/>
      <c r="G45" s="14"/>
      <c r="H45" s="15"/>
      <c r="I45" s="15"/>
      <c r="J45" s="15"/>
      <c r="K45" s="51"/>
      <c r="L45" s="51"/>
      <c r="M45" s="51"/>
    </row>
    <row r="46" spans="2:13" x14ac:dyDescent="0.25">
      <c r="B46" s="78" t="str">
        <f>B17</f>
        <v>MEDIDOR 2 - M2 (Sra. Carmen Anicama)</v>
      </c>
      <c r="C46" s="79"/>
      <c r="D46" s="80"/>
      <c r="E46" s="13"/>
      <c r="F46" s="6" t="s">
        <v>24</v>
      </c>
      <c r="G46" s="14"/>
      <c r="H46" s="15">
        <f>H17</f>
        <v>0.02</v>
      </c>
      <c r="I46" s="15"/>
      <c r="J46" s="15">
        <f t="shared" si="9"/>
        <v>5.0000000000000001E-3</v>
      </c>
      <c r="K46" s="58"/>
      <c r="L46" s="58"/>
      <c r="M46" s="58"/>
    </row>
    <row r="47" spans="2:13" x14ac:dyDescent="0.25">
      <c r="B47" s="10" t="s">
        <v>9</v>
      </c>
      <c r="C47" s="59">
        <f>C18</f>
        <v>727.3</v>
      </c>
      <c r="D47" s="60" t="str">
        <f>D42</f>
        <v>(15/04/16)</v>
      </c>
      <c r="E47" s="6"/>
      <c r="F47" s="6" t="s">
        <v>25</v>
      </c>
      <c r="G47" s="14"/>
      <c r="H47" s="15">
        <f>H18</f>
        <v>0.04</v>
      </c>
      <c r="I47" s="15"/>
      <c r="J47" s="15">
        <f t="shared" si="9"/>
        <v>0.01</v>
      </c>
      <c r="K47" s="62"/>
      <c r="L47" s="62"/>
      <c r="M47" s="62"/>
    </row>
    <row r="48" spans="2:13" x14ac:dyDescent="0.25">
      <c r="B48" s="17" t="s">
        <v>12</v>
      </c>
      <c r="C48" s="61">
        <f>C19</f>
        <v>618</v>
      </c>
      <c r="D48" s="54" t="str">
        <f>D43</f>
        <v>(16/03/16)</v>
      </c>
      <c r="E48" s="6"/>
      <c r="F48" s="6"/>
      <c r="G48" s="25"/>
      <c r="H48" s="6"/>
      <c r="I48" s="6"/>
      <c r="J48" s="15"/>
      <c r="K48" s="63"/>
      <c r="L48" s="63"/>
      <c r="M48" s="63"/>
    </row>
    <row r="49" spans="2:13" x14ac:dyDescent="0.25">
      <c r="B49" s="18" t="s">
        <v>14</v>
      </c>
      <c r="C49" s="19">
        <f>C20</f>
        <v>109.29999999999995</v>
      </c>
      <c r="D49" s="20" t="s">
        <v>15</v>
      </c>
      <c r="E49" s="6"/>
      <c r="F49" s="26" t="s">
        <v>26</v>
      </c>
      <c r="G49" s="27"/>
      <c r="H49" s="28">
        <f>(H44+H46-H47)</f>
        <v>330.19548120000229</v>
      </c>
      <c r="I49" s="28">
        <f t="shared" ref="I49" si="11">(I44+I46-I47)</f>
        <v>0</v>
      </c>
      <c r="J49" s="22">
        <f t="shared" si="9"/>
        <v>66.125836799999973</v>
      </c>
      <c r="K49" s="64"/>
      <c r="L49" s="64"/>
      <c r="M49" s="64"/>
    </row>
    <row r="50" spans="2:13" x14ac:dyDescent="0.25">
      <c r="B50" s="6"/>
      <c r="C50" s="6"/>
      <c r="D50" s="6"/>
      <c r="E50" s="13"/>
      <c r="K50" s="63"/>
      <c r="L50" s="40"/>
    </row>
    <row r="51" spans="2:13" x14ac:dyDescent="0.25">
      <c r="B51" s="78" t="s">
        <v>27</v>
      </c>
      <c r="C51" s="81"/>
      <c r="D51" s="82"/>
      <c r="E51" s="13"/>
      <c r="K51" s="63"/>
      <c r="L51" s="40"/>
    </row>
    <row r="52" spans="2:13" x14ac:dyDescent="0.25">
      <c r="B52" s="10" t="s">
        <v>9</v>
      </c>
      <c r="C52" s="59">
        <f>C23</f>
        <v>614</v>
      </c>
      <c r="D52" s="60" t="str">
        <f>D36</f>
        <v>(15/04/16)</v>
      </c>
      <c r="E52" s="13"/>
      <c r="K52" s="63"/>
      <c r="L52" s="40"/>
    </row>
    <row r="53" spans="2:13" x14ac:dyDescent="0.25">
      <c r="B53" s="17" t="s">
        <v>12</v>
      </c>
      <c r="C53" s="61">
        <f>C24</f>
        <v>562</v>
      </c>
      <c r="D53" s="54" t="str">
        <f>D37</f>
        <v>(16/03/16)</v>
      </c>
      <c r="E53" s="13"/>
      <c r="K53" s="63"/>
      <c r="L53" s="40"/>
    </row>
    <row r="54" spans="2:13" x14ac:dyDescent="0.25">
      <c r="B54" s="18" t="s">
        <v>14</v>
      </c>
      <c r="C54" s="19">
        <f>C25</f>
        <v>52</v>
      </c>
      <c r="D54" s="20" t="s">
        <v>15</v>
      </c>
      <c r="E54" s="13"/>
      <c r="K54" s="63"/>
      <c r="L54" s="40"/>
    </row>
    <row r="55" spans="2:13" x14ac:dyDescent="0.25">
      <c r="B55" s="6"/>
      <c r="C55" s="6"/>
      <c r="D55" s="6"/>
      <c r="E55" s="13"/>
      <c r="K55" s="63"/>
      <c r="L55" s="40"/>
    </row>
    <row r="56" spans="2:13" x14ac:dyDescent="0.25">
      <c r="B56" s="78" t="str">
        <f>B27</f>
        <v>MEDIDOR P- MP (Sra. Ursula Barrientos)</v>
      </c>
      <c r="C56" s="79"/>
      <c r="D56" s="80"/>
      <c r="E56" s="13"/>
      <c r="F56" s="30" t="s">
        <v>29</v>
      </c>
      <c r="G56" s="31"/>
      <c r="H56" s="32"/>
      <c r="K56" s="65"/>
      <c r="L56" s="65"/>
    </row>
    <row r="57" spans="2:13" x14ac:dyDescent="0.25">
      <c r="B57" s="33" t="s">
        <v>30</v>
      </c>
      <c r="C57" s="34">
        <f>C28</f>
        <v>334.80000000000439</v>
      </c>
      <c r="D57" s="35" t="s">
        <v>15</v>
      </c>
      <c r="E57" s="13"/>
      <c r="F57" s="26" t="s">
        <v>32</v>
      </c>
      <c r="G57" s="36"/>
      <c r="H57" s="37">
        <f>J49</f>
        <v>66.125836799999973</v>
      </c>
      <c r="I57" s="66"/>
      <c r="J57" s="6"/>
      <c r="K57" s="65"/>
      <c r="L57" s="65"/>
    </row>
    <row r="58" spans="2:13" x14ac:dyDescent="0.25">
      <c r="I58" s="38"/>
      <c r="J58" s="39"/>
      <c r="K58" s="65"/>
      <c r="L58" s="65"/>
    </row>
    <row r="59" spans="2:13" x14ac:dyDescent="0.25">
      <c r="F59" s="26"/>
      <c r="G59" s="36"/>
      <c r="H59" s="38"/>
      <c r="I59" s="38"/>
      <c r="J59" s="39"/>
      <c r="K59" s="40"/>
      <c r="L59" s="40"/>
    </row>
    <row r="60" spans="2:13" x14ac:dyDescent="0.25">
      <c r="B60" s="67"/>
      <c r="C60" s="46"/>
      <c r="D60" s="46"/>
      <c r="E60" s="46"/>
      <c r="F60" s="46"/>
      <c r="G60" s="68"/>
      <c r="H60" s="46"/>
      <c r="I60" s="46"/>
      <c r="J60" s="40"/>
      <c r="K60" s="40"/>
      <c r="L60" s="44"/>
    </row>
    <row r="61" spans="2:13" x14ac:dyDescent="0.25">
      <c r="F61" s="26"/>
      <c r="G61" s="36"/>
      <c r="H61" s="38"/>
      <c r="I61" s="38"/>
      <c r="J61" s="39"/>
      <c r="K61" s="40"/>
    </row>
    <row r="62" spans="2:13" x14ac:dyDescent="0.25">
      <c r="I62" s="38"/>
      <c r="J62" s="39"/>
      <c r="K62" s="40"/>
    </row>
    <row r="63" spans="2:13" x14ac:dyDescent="0.25">
      <c r="B63" s="40"/>
      <c r="C63" s="40"/>
      <c r="D63" s="40"/>
      <c r="E63" s="40"/>
      <c r="F63" s="40"/>
      <c r="G63" s="41"/>
      <c r="H63" s="40"/>
      <c r="I63" s="40"/>
      <c r="J63" s="40"/>
      <c r="K63" s="40"/>
    </row>
    <row r="64" spans="2:13" x14ac:dyDescent="0.25">
      <c r="B64" s="1" t="str">
        <f>B2</f>
        <v>Suministro 1395500</v>
      </c>
      <c r="C64" s="2"/>
      <c r="D64" s="2"/>
      <c r="E64" s="2"/>
      <c r="F64" s="2"/>
      <c r="G64" s="42"/>
      <c r="H64" s="2"/>
      <c r="I64" s="2"/>
      <c r="J64" s="2"/>
      <c r="K64" s="40"/>
    </row>
    <row r="65" spans="2:11" x14ac:dyDescent="0.25">
      <c r="B65" s="1" t="str">
        <f>B33</f>
        <v>Consumo Energía ABRIL 2016</v>
      </c>
      <c r="C65" s="2"/>
      <c r="D65" s="2"/>
      <c r="E65" s="2"/>
      <c r="F65" s="2"/>
      <c r="G65" s="42"/>
      <c r="H65" s="2"/>
      <c r="I65" s="2"/>
      <c r="J65" s="45" t="str">
        <f>M3</f>
        <v>FECHA DE VENCIMIENTO: 03-MAY-2016</v>
      </c>
      <c r="K65" s="40"/>
    </row>
    <row r="66" spans="2:11" x14ac:dyDescent="0.25">
      <c r="B66" s="3"/>
      <c r="C66" s="3"/>
      <c r="D66" s="3"/>
      <c r="E66" s="3"/>
      <c r="F66" s="3"/>
      <c r="G66" s="5"/>
      <c r="H66" s="3"/>
      <c r="I66" s="3"/>
      <c r="J66" s="3"/>
      <c r="K66" s="40"/>
    </row>
    <row r="67" spans="2:11" x14ac:dyDescent="0.25">
      <c r="B67" s="83" t="s">
        <v>1</v>
      </c>
      <c r="C67" s="84"/>
      <c r="D67" s="85"/>
      <c r="E67" s="6"/>
      <c r="F67" s="7" t="s">
        <v>2</v>
      </c>
      <c r="G67" s="7" t="s">
        <v>3</v>
      </c>
      <c r="H67" s="7" t="s">
        <v>4</v>
      </c>
      <c r="I67" s="8"/>
      <c r="J67" s="7" t="s">
        <v>8</v>
      </c>
      <c r="K67" s="40"/>
    </row>
    <row r="68" spans="2:11" x14ac:dyDescent="0.25">
      <c r="B68" s="49" t="s">
        <v>9</v>
      </c>
      <c r="C68" s="50">
        <f>C6</f>
        <v>33964.800000000003</v>
      </c>
      <c r="D68" s="12" t="str">
        <f>D6</f>
        <v>(15/04/16)</v>
      </c>
      <c r="E68" s="13"/>
      <c r="F68" s="6" t="s">
        <v>11</v>
      </c>
      <c r="G68" s="14"/>
      <c r="H68" s="15">
        <f>H6</f>
        <v>2.5</v>
      </c>
      <c r="I68" s="15"/>
      <c r="J68" s="16">
        <f>M6</f>
        <v>0.625</v>
      </c>
      <c r="K68" s="40"/>
    </row>
    <row r="69" spans="2:11" x14ac:dyDescent="0.25">
      <c r="B69" s="52" t="s">
        <v>12</v>
      </c>
      <c r="C69" s="53">
        <f>C7</f>
        <v>33406.1</v>
      </c>
      <c r="D69" s="54" t="str">
        <f>D7</f>
        <v>(16/03/16)</v>
      </c>
      <c r="E69" s="13"/>
      <c r="F69" s="6" t="s">
        <v>13</v>
      </c>
      <c r="G69" s="14"/>
      <c r="H69" s="15">
        <f>H7</f>
        <v>1.37</v>
      </c>
      <c r="I69" s="15"/>
      <c r="J69" s="16">
        <f>M7</f>
        <v>0.34250000000000003</v>
      </c>
      <c r="K69" s="40"/>
    </row>
    <row r="70" spans="2:11" x14ac:dyDescent="0.25">
      <c r="B70" s="55" t="s">
        <v>14</v>
      </c>
      <c r="C70" s="56">
        <f>C8</f>
        <v>558.70000000000437</v>
      </c>
      <c r="D70" s="20" t="s">
        <v>15</v>
      </c>
      <c r="E70" s="13"/>
      <c r="F70" s="6" t="s">
        <v>16</v>
      </c>
      <c r="G70" s="21">
        <f>G8</f>
        <v>0.4582</v>
      </c>
      <c r="H70" s="22">
        <f>H8</f>
        <v>255.99634000000199</v>
      </c>
      <c r="I70" s="22"/>
      <c r="J70" s="23">
        <f>M8</f>
        <v>153.40536000000202</v>
      </c>
      <c r="K70" s="40"/>
    </row>
    <row r="71" spans="2:11" x14ac:dyDescent="0.25">
      <c r="B71" s="6"/>
      <c r="C71" s="6"/>
      <c r="D71" s="6"/>
      <c r="E71" s="6"/>
      <c r="F71" s="6" t="s">
        <v>17</v>
      </c>
      <c r="G71" s="14"/>
      <c r="H71" s="15">
        <f>H9</f>
        <v>15.75</v>
      </c>
      <c r="I71" s="15"/>
      <c r="J71" s="16">
        <f>M9</f>
        <v>3.9375</v>
      </c>
      <c r="K71" s="40"/>
    </row>
    <row r="72" spans="2:11" x14ac:dyDescent="0.25">
      <c r="B72" s="6"/>
      <c r="C72" s="6"/>
      <c r="D72" s="6"/>
      <c r="E72" s="6"/>
      <c r="F72" s="6" t="str">
        <f>F10</f>
        <v>Interés Compensatorio</v>
      </c>
      <c r="G72" s="14"/>
      <c r="H72" s="15">
        <f>H10</f>
        <v>0.49</v>
      </c>
      <c r="I72" s="15"/>
      <c r="J72" s="16">
        <f>M10</f>
        <v>0.1225</v>
      </c>
      <c r="K72" s="40"/>
    </row>
    <row r="73" spans="2:11" x14ac:dyDescent="0.25">
      <c r="B73" s="78" t="str">
        <f>B12</f>
        <v>MEDIDOR 1 - M1 (Sr. Roberto Valdiviezo)</v>
      </c>
      <c r="C73" s="79"/>
      <c r="D73" s="80"/>
      <c r="E73" s="6"/>
      <c r="F73" s="6" t="s">
        <v>20</v>
      </c>
      <c r="G73" s="14"/>
      <c r="H73" s="15">
        <f t="shared" ref="H73:H81" si="12">H12</f>
        <v>49.699141200000355</v>
      </c>
      <c r="I73" s="15">
        <f t="shared" ref="I73" si="13">((SUM(I68:I71)-I72)*0.18)</f>
        <v>0</v>
      </c>
      <c r="J73" s="16">
        <f t="shared" ref="J73:J81" si="14">M12</f>
        <v>28.517914800000362</v>
      </c>
      <c r="K73" s="40"/>
    </row>
    <row r="74" spans="2:11" x14ac:dyDescent="0.25">
      <c r="B74" s="10" t="s">
        <v>9</v>
      </c>
      <c r="C74" s="59">
        <f>C13</f>
        <v>621</v>
      </c>
      <c r="D74" s="60" t="str">
        <f>D68</f>
        <v>(15/04/16)</v>
      </c>
      <c r="E74" s="6"/>
      <c r="F74" s="6" t="s">
        <v>21</v>
      </c>
      <c r="G74" s="14">
        <f>G13</f>
        <v>7.9000000000000008E-3</v>
      </c>
      <c r="H74" s="15">
        <f t="shared" si="12"/>
        <v>4.41</v>
      </c>
      <c r="I74" s="15"/>
      <c r="J74" s="16">
        <f t="shared" si="14"/>
        <v>1.1025</v>
      </c>
      <c r="K74" s="40"/>
    </row>
    <row r="75" spans="2:11" x14ac:dyDescent="0.25">
      <c r="B75" s="17" t="s">
        <v>12</v>
      </c>
      <c r="C75" s="61">
        <f>C14</f>
        <v>558.4</v>
      </c>
      <c r="D75" s="54" t="str">
        <f>D69</f>
        <v>(16/03/16)</v>
      </c>
      <c r="E75" s="6"/>
      <c r="F75" s="6"/>
      <c r="G75" s="14"/>
      <c r="H75" s="15"/>
      <c r="I75" s="15"/>
      <c r="J75" s="16"/>
    </row>
    <row r="76" spans="2:11" x14ac:dyDescent="0.25">
      <c r="B76" s="18" t="s">
        <v>14</v>
      </c>
      <c r="C76" s="19">
        <f>C15</f>
        <v>62.600000000000023</v>
      </c>
      <c r="D76" s="20" t="s">
        <v>15</v>
      </c>
      <c r="E76" s="13"/>
      <c r="F76" s="6" t="s">
        <v>22</v>
      </c>
      <c r="G76" s="14"/>
      <c r="H76" s="15">
        <f t="shared" si="12"/>
        <v>330.21548120000233</v>
      </c>
      <c r="I76" s="15">
        <f t="shared" ref="I76" si="15">SUM(I68:I72)+SUM(I73:I74)</f>
        <v>0</v>
      </c>
      <c r="J76" s="16">
        <f t="shared" si="14"/>
        <v>188.05327480000238</v>
      </c>
    </row>
    <row r="77" spans="2:11" x14ac:dyDescent="0.25">
      <c r="B77" s="6"/>
      <c r="C77" s="6"/>
      <c r="D77" s="6"/>
      <c r="E77" s="13"/>
      <c r="F77" s="6"/>
      <c r="G77" s="14"/>
      <c r="H77" s="15"/>
      <c r="I77" s="15"/>
      <c r="J77" s="16"/>
    </row>
    <row r="78" spans="2:11" x14ac:dyDescent="0.25">
      <c r="B78" s="78" t="str">
        <f>B17</f>
        <v>MEDIDOR 2 - M2 (Sra. Carmen Anicama)</v>
      </c>
      <c r="C78" s="79"/>
      <c r="D78" s="80"/>
      <c r="E78" s="13"/>
      <c r="F78" s="6" t="s">
        <v>24</v>
      </c>
      <c r="G78" s="14"/>
      <c r="H78" s="15">
        <f t="shared" si="12"/>
        <v>0.02</v>
      </c>
      <c r="I78" s="15"/>
      <c r="J78" s="16">
        <f t="shared" si="14"/>
        <v>5.0000000000000001E-3</v>
      </c>
    </row>
    <row r="79" spans="2:11" x14ac:dyDescent="0.25">
      <c r="B79" s="10" t="s">
        <v>9</v>
      </c>
      <c r="C79" s="59">
        <f>C18</f>
        <v>727.3</v>
      </c>
      <c r="D79" s="60" t="str">
        <f>D74</f>
        <v>(15/04/16)</v>
      </c>
      <c r="E79" s="6"/>
      <c r="F79" s="6" t="s">
        <v>25</v>
      </c>
      <c r="G79" s="14"/>
      <c r="H79" s="15">
        <f t="shared" si="12"/>
        <v>0.04</v>
      </c>
      <c r="I79" s="15"/>
      <c r="J79" s="16">
        <f t="shared" si="14"/>
        <v>0.01</v>
      </c>
    </row>
    <row r="80" spans="2:11" x14ac:dyDescent="0.25">
      <c r="B80" s="17" t="s">
        <v>12</v>
      </c>
      <c r="C80" s="61">
        <f>C19</f>
        <v>618</v>
      </c>
      <c r="D80" s="54" t="str">
        <f>D75</f>
        <v>(16/03/16)</v>
      </c>
      <c r="E80" s="6"/>
      <c r="F80" s="6"/>
      <c r="G80" s="25"/>
      <c r="H80" s="15"/>
      <c r="I80" s="6"/>
      <c r="J80" s="16"/>
    </row>
    <row r="81" spans="2:10" x14ac:dyDescent="0.25">
      <c r="B81" s="18" t="s">
        <v>14</v>
      </c>
      <c r="C81" s="19">
        <f>C20</f>
        <v>109.29999999999995</v>
      </c>
      <c r="D81" s="20" t="s">
        <v>15</v>
      </c>
      <c r="E81" s="6"/>
      <c r="F81" s="26" t="s">
        <v>26</v>
      </c>
      <c r="G81" s="27"/>
      <c r="H81" s="22">
        <f t="shared" si="12"/>
        <v>330.19548120000229</v>
      </c>
      <c r="I81" s="28">
        <f t="shared" ref="I81" si="16">(I76+I78-I79)</f>
        <v>0</v>
      </c>
      <c r="J81" s="23">
        <f t="shared" si="14"/>
        <v>188.04827480000239</v>
      </c>
    </row>
    <row r="82" spans="2:10" x14ac:dyDescent="0.25">
      <c r="B82" s="6"/>
      <c r="C82" s="6"/>
      <c r="D82" s="6"/>
      <c r="E82" s="13"/>
    </row>
    <row r="83" spans="2:10" x14ac:dyDescent="0.25">
      <c r="B83" s="78" t="s">
        <v>27</v>
      </c>
      <c r="C83" s="81"/>
      <c r="D83" s="82"/>
      <c r="E83" s="13"/>
    </row>
    <row r="84" spans="2:10" x14ac:dyDescent="0.25">
      <c r="B84" s="10" t="s">
        <v>9</v>
      </c>
      <c r="C84" s="59">
        <f>C23</f>
        <v>614</v>
      </c>
      <c r="D84" s="60" t="str">
        <f>D68</f>
        <v>(15/04/16)</v>
      </c>
      <c r="E84" s="13"/>
    </row>
    <row r="85" spans="2:10" x14ac:dyDescent="0.25">
      <c r="B85" s="17" t="s">
        <v>12</v>
      </c>
      <c r="C85" s="61">
        <f>C24</f>
        <v>562</v>
      </c>
      <c r="D85" s="54" t="str">
        <f>D69</f>
        <v>(16/03/16)</v>
      </c>
      <c r="E85" s="13"/>
    </row>
    <row r="86" spans="2:10" x14ac:dyDescent="0.25">
      <c r="B86" s="18" t="s">
        <v>14</v>
      </c>
      <c r="C86" s="19">
        <f>C25</f>
        <v>52</v>
      </c>
      <c r="D86" s="20" t="s">
        <v>15</v>
      </c>
      <c r="E86" s="13"/>
    </row>
    <row r="87" spans="2:10" x14ac:dyDescent="0.25">
      <c r="B87" s="6"/>
      <c r="C87" s="6"/>
      <c r="D87" s="6"/>
      <c r="E87" s="13"/>
    </row>
    <row r="88" spans="2:10" x14ac:dyDescent="0.25">
      <c r="B88" s="78" t="str">
        <f>B56</f>
        <v>MEDIDOR P- MP (Sra. Ursula Barrientos)</v>
      </c>
      <c r="C88" s="79"/>
      <c r="D88" s="80"/>
      <c r="E88" s="13"/>
      <c r="F88" s="30" t="s">
        <v>33</v>
      </c>
      <c r="G88" s="31"/>
      <c r="H88" s="32"/>
    </row>
    <row r="89" spans="2:10" x14ac:dyDescent="0.25">
      <c r="B89" s="33" t="s">
        <v>30</v>
      </c>
      <c r="C89" s="34">
        <f>C28</f>
        <v>334.80000000000439</v>
      </c>
      <c r="D89" s="35" t="s">
        <v>15</v>
      </c>
      <c r="E89" s="13"/>
      <c r="F89" s="26" t="s">
        <v>31</v>
      </c>
      <c r="G89" s="36"/>
      <c r="H89" s="38">
        <f>J81</f>
        <v>188.04827480000239</v>
      </c>
      <c r="I89" s="28"/>
      <c r="J89" s="6"/>
    </row>
    <row r="94" spans="2:10" x14ac:dyDescent="0.25">
      <c r="B94" s="69"/>
    </row>
    <row r="96" spans="2:10" x14ac:dyDescent="0.25">
      <c r="B96" s="70"/>
      <c r="E96" s="71"/>
    </row>
    <row r="97" spans="2:11" x14ac:dyDescent="0.25">
      <c r="B97" s="70"/>
      <c r="E97" s="71"/>
    </row>
    <row r="98" spans="2:11" x14ac:dyDescent="0.25">
      <c r="B98" s="70"/>
      <c r="E98" s="71"/>
    </row>
    <row r="99" spans="2:11" x14ac:dyDescent="0.25">
      <c r="B99" s="70"/>
      <c r="E99" s="71"/>
    </row>
    <row r="102" spans="2:11" x14ac:dyDescent="0.25">
      <c r="C102" s="72"/>
      <c r="D102" s="72"/>
      <c r="E102" s="73"/>
      <c r="F102" s="72"/>
      <c r="G102" s="74"/>
      <c r="H102" s="72"/>
      <c r="K102" s="75"/>
    </row>
    <row r="103" spans="2:11" x14ac:dyDescent="0.25">
      <c r="B103" s="72"/>
      <c r="D103" s="72"/>
      <c r="E103" s="73"/>
      <c r="F103" s="72"/>
      <c r="G103" s="74"/>
      <c r="H103" s="72"/>
      <c r="K103" s="75"/>
    </row>
    <row r="104" spans="2:11" x14ac:dyDescent="0.25">
      <c r="D104" s="72"/>
      <c r="E104" s="73"/>
      <c r="F104" s="72"/>
      <c r="G104" s="74"/>
      <c r="H104" s="72"/>
      <c r="K104" s="75"/>
    </row>
    <row r="105" spans="2:11" x14ac:dyDescent="0.25">
      <c r="K105" s="75"/>
    </row>
    <row r="106" spans="2:11" x14ac:dyDescent="0.25">
      <c r="J106" s="72"/>
      <c r="K106" s="75"/>
    </row>
  </sheetData>
  <mergeCells count="15">
    <mergeCell ref="B35:D35"/>
    <mergeCell ref="B5:D5"/>
    <mergeCell ref="B12:D12"/>
    <mergeCell ref="B17:D17"/>
    <mergeCell ref="B22:D22"/>
    <mergeCell ref="B27:D27"/>
    <mergeCell ref="B78:D78"/>
    <mergeCell ref="B83:D83"/>
    <mergeCell ref="B88:D88"/>
    <mergeCell ref="B41:D41"/>
    <mergeCell ref="B46:D46"/>
    <mergeCell ref="B51:D51"/>
    <mergeCell ref="B56:D56"/>
    <mergeCell ref="B67:D67"/>
    <mergeCell ref="B73:D7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06"/>
  <sheetViews>
    <sheetView tabSelected="1" zoomScale="130" zoomScaleNormal="130" workbookViewId="0">
      <selection activeCell="F2" sqref="F2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29" customWidth="1"/>
    <col min="8" max="8" width="6.7109375" customWidth="1"/>
    <col min="9" max="9" width="0.7109375" customWidth="1"/>
    <col min="10" max="10" width="8.28515625" bestFit="1" customWidth="1"/>
    <col min="11" max="13" width="8.28515625" customWidth="1"/>
  </cols>
  <sheetData>
    <row r="2" spans="2:13" x14ac:dyDescent="0.25">
      <c r="B2" s="1" t="s">
        <v>0</v>
      </c>
      <c r="C2" s="2"/>
      <c r="D2" s="2"/>
      <c r="E2" s="2"/>
      <c r="F2" s="2"/>
      <c r="G2" s="2"/>
      <c r="H2" s="2"/>
      <c r="I2" s="2"/>
      <c r="J2" s="2"/>
      <c r="K2" s="3"/>
    </row>
    <row r="3" spans="2:13" x14ac:dyDescent="0.25">
      <c r="B3" s="1" t="s">
        <v>49</v>
      </c>
      <c r="C3" s="2"/>
      <c r="D3" s="2"/>
      <c r="E3" s="2"/>
      <c r="F3" s="2"/>
      <c r="G3" s="2"/>
      <c r="H3" s="2"/>
      <c r="I3" s="2"/>
      <c r="M3" s="4" t="s">
        <v>50</v>
      </c>
    </row>
    <row r="4" spans="2:13" ht="10.35" customHeight="1" x14ac:dyDescent="0.25">
      <c r="B4" s="3"/>
      <c r="C4" s="3"/>
      <c r="D4" s="3"/>
      <c r="E4" s="3"/>
      <c r="F4" s="3"/>
      <c r="G4" s="5"/>
      <c r="H4" s="3"/>
      <c r="I4" s="3"/>
      <c r="J4" s="3"/>
      <c r="K4" s="3"/>
    </row>
    <row r="5" spans="2:13" ht="10.35" customHeight="1" x14ac:dyDescent="0.25">
      <c r="B5" s="83" t="s">
        <v>1</v>
      </c>
      <c r="C5" s="84"/>
      <c r="D5" s="85"/>
      <c r="E5" s="6"/>
      <c r="F5" s="7" t="s">
        <v>2</v>
      </c>
      <c r="G5" s="7" t="s">
        <v>3</v>
      </c>
      <c r="H5" s="7" t="s">
        <v>4</v>
      </c>
      <c r="I5" s="8"/>
      <c r="J5" s="9" t="s">
        <v>5</v>
      </c>
      <c r="K5" s="7" t="s">
        <v>6</v>
      </c>
      <c r="L5" s="7" t="s">
        <v>7</v>
      </c>
      <c r="M5" s="7" t="s">
        <v>8</v>
      </c>
    </row>
    <row r="6" spans="2:13" ht="10.35" customHeight="1" x14ac:dyDescent="0.25">
      <c r="B6" s="10" t="s">
        <v>9</v>
      </c>
      <c r="C6" s="11">
        <v>34534.5</v>
      </c>
      <c r="D6" s="12" t="s">
        <v>51</v>
      </c>
      <c r="E6" s="13"/>
      <c r="F6" s="6" t="s">
        <v>11</v>
      </c>
      <c r="G6" s="14"/>
      <c r="H6" s="15">
        <v>2.4900000000000002</v>
      </c>
      <c r="I6" s="15"/>
      <c r="J6" s="16">
        <f>(H6/4)</f>
        <v>0.62250000000000005</v>
      </c>
      <c r="K6" s="16">
        <f>(H6/4)</f>
        <v>0.62250000000000005</v>
      </c>
      <c r="L6" s="16">
        <f>(H6/4)</f>
        <v>0.62250000000000005</v>
      </c>
      <c r="M6" s="16">
        <f>(H6/4)</f>
        <v>0.62250000000000005</v>
      </c>
    </row>
    <row r="7" spans="2:13" ht="10.35" customHeight="1" x14ac:dyDescent="0.25">
      <c r="B7" s="17" t="s">
        <v>12</v>
      </c>
      <c r="C7" s="11">
        <v>33964.800000000003</v>
      </c>
      <c r="D7" s="12" t="s">
        <v>48</v>
      </c>
      <c r="E7" s="13"/>
      <c r="F7" s="6" t="s">
        <v>13</v>
      </c>
      <c r="G7" s="14"/>
      <c r="H7" s="15">
        <v>1.35</v>
      </c>
      <c r="I7" s="15"/>
      <c r="J7" s="16">
        <f>(H7/4)</f>
        <v>0.33750000000000002</v>
      </c>
      <c r="K7" s="16">
        <f>(H7/4)</f>
        <v>0.33750000000000002</v>
      </c>
      <c r="L7" s="16">
        <f>(H7/4)</f>
        <v>0.33750000000000002</v>
      </c>
      <c r="M7" s="16">
        <f>(H7/4)</f>
        <v>0.33750000000000002</v>
      </c>
    </row>
    <row r="8" spans="2:13" ht="10.35" customHeight="1" x14ac:dyDescent="0.25">
      <c r="B8" s="18" t="s">
        <v>14</v>
      </c>
      <c r="C8" s="19">
        <f>(C6-C7)</f>
        <v>569.69999999999709</v>
      </c>
      <c r="D8" s="20" t="s">
        <v>15</v>
      </c>
      <c r="E8" s="13"/>
      <c r="F8" s="6" t="s">
        <v>16</v>
      </c>
      <c r="G8" s="21">
        <v>0.44219999999999998</v>
      </c>
      <c r="H8" s="22">
        <f>(C8*G8)</f>
        <v>251.92133999999871</v>
      </c>
      <c r="I8" s="22"/>
      <c r="J8" s="23">
        <f>(C15*G8)</f>
        <v>29.052540000000018</v>
      </c>
      <c r="K8" s="23">
        <f>(C20*G8)</f>
        <v>40.947720000000011</v>
      </c>
      <c r="L8" s="23">
        <f>(C25*G8)</f>
        <v>24.586320000000008</v>
      </c>
      <c r="M8" s="23">
        <f>(C28*G8)</f>
        <v>157.33475999999865</v>
      </c>
    </row>
    <row r="9" spans="2:13" ht="10.35" customHeight="1" x14ac:dyDescent="0.25">
      <c r="B9" s="6"/>
      <c r="C9" s="6"/>
      <c r="D9" s="6"/>
      <c r="E9" s="6"/>
      <c r="F9" s="6" t="s">
        <v>17</v>
      </c>
      <c r="G9" s="14"/>
      <c r="H9" s="15">
        <v>19.600000000000001</v>
      </c>
      <c r="I9" s="15"/>
      <c r="J9" s="16">
        <f>(H9/4)</f>
        <v>4.9000000000000004</v>
      </c>
      <c r="K9" s="16">
        <f>(H9/4)</f>
        <v>4.9000000000000004</v>
      </c>
      <c r="L9" s="16">
        <f>(H9/4)</f>
        <v>4.9000000000000004</v>
      </c>
      <c r="M9" s="16">
        <f>(H9/4)</f>
        <v>4.9000000000000004</v>
      </c>
    </row>
    <row r="10" spans="2:13" ht="10.35" customHeight="1" x14ac:dyDescent="0.25">
      <c r="B10" s="6"/>
      <c r="C10" s="6"/>
      <c r="D10" s="6"/>
      <c r="E10" s="6"/>
      <c r="F10" s="6" t="s">
        <v>18</v>
      </c>
      <c r="G10" s="14"/>
      <c r="H10" s="15">
        <v>1.06</v>
      </c>
      <c r="I10" s="15"/>
      <c r="J10" s="16">
        <f>H10/4</f>
        <v>0.26500000000000001</v>
      </c>
      <c r="K10" s="16">
        <f>H10/4</f>
        <v>0.26500000000000001</v>
      </c>
      <c r="L10" s="16">
        <f>H10/4</f>
        <v>0.26500000000000001</v>
      </c>
      <c r="M10" s="16">
        <f>H10/4</f>
        <v>0.26500000000000001</v>
      </c>
    </row>
    <row r="11" spans="2:13" ht="10.35" customHeight="1" x14ac:dyDescent="0.25">
      <c r="B11" s="6"/>
      <c r="C11" s="6"/>
      <c r="D11" s="6"/>
      <c r="E11" s="6"/>
      <c r="F11" s="6" t="s">
        <v>52</v>
      </c>
      <c r="G11" s="14"/>
      <c r="H11" s="15">
        <v>0.63</v>
      </c>
      <c r="I11" s="15"/>
      <c r="J11" s="16">
        <f>(H11/4)</f>
        <v>0.1575</v>
      </c>
      <c r="K11" s="16">
        <f>(H11/4)</f>
        <v>0.1575</v>
      </c>
      <c r="L11" s="16">
        <f t="shared" ref="L11" si="0">(H11/4)</f>
        <v>0.1575</v>
      </c>
      <c r="M11" s="16">
        <f t="shared" ref="M11" si="1">(H11/4)</f>
        <v>0.1575</v>
      </c>
    </row>
    <row r="12" spans="2:13" ht="10.35" customHeight="1" x14ac:dyDescent="0.25">
      <c r="B12" s="78" t="s">
        <v>19</v>
      </c>
      <c r="C12" s="79"/>
      <c r="D12" s="80"/>
      <c r="E12" s="6"/>
      <c r="F12" s="6" t="s">
        <v>20</v>
      </c>
      <c r="G12" s="14"/>
      <c r="H12" s="15">
        <f>((SUM(H6:H10)+(H11))*0.18)</f>
        <v>49.86924119999977</v>
      </c>
      <c r="I12" s="15">
        <f t="shared" ref="I12:M12" si="2">((SUM(I6:I10)+(I11))*0.18)</f>
        <v>0</v>
      </c>
      <c r="J12" s="15">
        <f t="shared" si="2"/>
        <v>6.3603072000000038</v>
      </c>
      <c r="K12" s="15">
        <f t="shared" si="2"/>
        <v>8.5014396000000012</v>
      </c>
      <c r="L12" s="15">
        <f t="shared" si="2"/>
        <v>5.5563876000000008</v>
      </c>
      <c r="M12" s="15">
        <f t="shared" si="2"/>
        <v>29.451106799999756</v>
      </c>
    </row>
    <row r="13" spans="2:13" ht="10.35" customHeight="1" x14ac:dyDescent="0.25">
      <c r="B13" s="10" t="s">
        <v>9</v>
      </c>
      <c r="C13" s="11">
        <v>686.7</v>
      </c>
      <c r="D13" s="12" t="str">
        <f>D6</f>
        <v>(17/05/16)</v>
      </c>
      <c r="E13" s="6"/>
      <c r="F13" s="6" t="s">
        <v>21</v>
      </c>
      <c r="G13" s="14">
        <v>7.9000000000000008E-3</v>
      </c>
      <c r="H13" s="15">
        <v>4.5</v>
      </c>
      <c r="I13" s="15"/>
      <c r="J13" s="16">
        <f>H13/4</f>
        <v>1.125</v>
      </c>
      <c r="K13" s="16">
        <f>H13/4</f>
        <v>1.125</v>
      </c>
      <c r="L13" s="16">
        <f t="shared" ref="L13" si="3">(H13/4)</f>
        <v>1.125</v>
      </c>
      <c r="M13" s="16">
        <f t="shared" ref="M13" si="4">(H13/4)</f>
        <v>1.125</v>
      </c>
    </row>
    <row r="14" spans="2:13" ht="10.35" customHeight="1" x14ac:dyDescent="0.25">
      <c r="B14" s="17" t="s">
        <v>12</v>
      </c>
      <c r="C14" s="11">
        <v>621</v>
      </c>
      <c r="D14" s="12" t="str">
        <f>D7</f>
        <v>(15/04/16)</v>
      </c>
      <c r="E14" s="6"/>
      <c r="F14" s="6"/>
      <c r="G14" s="14"/>
      <c r="H14" s="15"/>
      <c r="I14" s="15"/>
      <c r="J14" s="16"/>
      <c r="K14" s="16"/>
      <c r="L14" s="16"/>
      <c r="M14" s="16"/>
    </row>
    <row r="15" spans="2:13" ht="10.35" customHeight="1" x14ac:dyDescent="0.25">
      <c r="B15" s="18" t="s">
        <v>14</v>
      </c>
      <c r="C15" s="19">
        <f>(C13-C14)</f>
        <v>65.700000000000045</v>
      </c>
      <c r="D15" s="20" t="s">
        <v>15</v>
      </c>
      <c r="E15" s="13"/>
      <c r="F15" s="6" t="s">
        <v>22</v>
      </c>
      <c r="G15" s="14"/>
      <c r="H15" s="15">
        <f>SUM(H6:H10)+SUM(H12:H13)+(H11)</f>
        <v>331.42058119999848</v>
      </c>
      <c r="I15" s="15">
        <f t="shared" ref="I15:M15" si="5">SUM(I6:I10)+SUM(I12:I13)+(I11)</f>
        <v>0</v>
      </c>
      <c r="J15" s="15">
        <f t="shared" si="5"/>
        <v>42.820347200000022</v>
      </c>
      <c r="K15" s="15">
        <f t="shared" si="5"/>
        <v>56.856659600000015</v>
      </c>
      <c r="L15" s="15">
        <f t="shared" si="5"/>
        <v>37.550207600000007</v>
      </c>
      <c r="M15" s="15">
        <f t="shared" si="5"/>
        <v>194.19336679999842</v>
      </c>
    </row>
    <row r="16" spans="2:13" ht="10.35" customHeight="1" x14ac:dyDescent="0.25">
      <c r="B16" s="6"/>
      <c r="C16" s="6"/>
      <c r="D16" s="6"/>
      <c r="E16" s="13"/>
      <c r="F16" s="6"/>
      <c r="G16" s="14"/>
      <c r="H16" s="15"/>
      <c r="I16" s="15"/>
      <c r="J16" s="16"/>
      <c r="K16" s="16"/>
      <c r="L16" s="16"/>
      <c r="M16" s="16"/>
    </row>
    <row r="17" spans="2:15" ht="10.15" customHeight="1" x14ac:dyDescent="0.25">
      <c r="B17" s="78" t="s">
        <v>45</v>
      </c>
      <c r="C17" s="79"/>
      <c r="D17" s="80"/>
      <c r="E17" s="13"/>
      <c r="F17" s="6" t="s">
        <v>24</v>
      </c>
      <c r="G17" s="14"/>
      <c r="H17" s="15">
        <v>4.88</v>
      </c>
      <c r="I17" s="15"/>
      <c r="J17" s="15">
        <f>H17/4</f>
        <v>1.22</v>
      </c>
      <c r="K17" s="15">
        <f>H17/4</f>
        <v>1.22</v>
      </c>
      <c r="L17" s="15">
        <f>H17/4</f>
        <v>1.22</v>
      </c>
      <c r="M17" s="15">
        <f>H17/4</f>
        <v>1.22</v>
      </c>
    </row>
    <row r="18" spans="2:15" ht="10.15" customHeight="1" x14ac:dyDescent="0.25">
      <c r="B18" s="10" t="s">
        <v>9</v>
      </c>
      <c r="C18" s="11">
        <v>819.9</v>
      </c>
      <c r="D18" s="12" t="str">
        <f>D6</f>
        <v>(17/05/16)</v>
      </c>
      <c r="E18" s="6"/>
      <c r="F18" s="6" t="s">
        <v>25</v>
      </c>
      <c r="G18" s="14"/>
      <c r="H18" s="15">
        <v>0</v>
      </c>
      <c r="I18" s="15"/>
      <c r="J18" s="24">
        <f>(H18/4)</f>
        <v>0</v>
      </c>
      <c r="K18" s="24">
        <f>(H18/4)</f>
        <v>0</v>
      </c>
      <c r="L18" s="24">
        <f>(H18/4)</f>
        <v>0</v>
      </c>
      <c r="M18" s="24">
        <f>(H18/4)</f>
        <v>0</v>
      </c>
    </row>
    <row r="19" spans="2:15" ht="10.15" customHeight="1" x14ac:dyDescent="0.25">
      <c r="B19" s="17" t="s">
        <v>12</v>
      </c>
      <c r="C19" s="11">
        <v>727.3</v>
      </c>
      <c r="D19" s="12" t="str">
        <f>D7</f>
        <v>(15/04/16)</v>
      </c>
      <c r="E19" s="6"/>
      <c r="F19" s="6"/>
      <c r="G19" s="25"/>
      <c r="H19" s="6"/>
      <c r="I19" s="6"/>
      <c r="J19" s="6"/>
      <c r="K19" s="6"/>
      <c r="L19" s="6"/>
      <c r="M19" s="6"/>
    </row>
    <row r="20" spans="2:15" ht="10.15" customHeight="1" x14ac:dyDescent="0.25">
      <c r="B20" s="18" t="s">
        <v>14</v>
      </c>
      <c r="C20" s="19">
        <f>(C18-C19)</f>
        <v>92.600000000000023</v>
      </c>
      <c r="D20" s="20" t="s">
        <v>15</v>
      </c>
      <c r="E20" s="6"/>
      <c r="F20" s="26" t="s">
        <v>26</v>
      </c>
      <c r="G20" s="27"/>
      <c r="H20" s="28">
        <f>(H15+H17-H18)</f>
        <v>336.30058119999848</v>
      </c>
      <c r="I20" s="28">
        <f t="shared" ref="I20:M20" si="6">(I15+I17-I18)</f>
        <v>0</v>
      </c>
      <c r="J20" s="28">
        <f t="shared" si="6"/>
        <v>44.040347200000021</v>
      </c>
      <c r="K20" s="28">
        <f t="shared" si="6"/>
        <v>58.076659600000013</v>
      </c>
      <c r="L20" s="28">
        <f t="shared" si="6"/>
        <v>38.770207600000006</v>
      </c>
      <c r="M20" s="28">
        <f t="shared" si="6"/>
        <v>195.41336679999841</v>
      </c>
      <c r="N20" s="76" t="s">
        <v>36</v>
      </c>
      <c r="O20" s="77">
        <f>SUM(J20:M20)</f>
        <v>336.30058119999848</v>
      </c>
    </row>
    <row r="21" spans="2:15" ht="10.15" customHeight="1" x14ac:dyDescent="0.25">
      <c r="B21" s="6"/>
      <c r="C21" s="6"/>
      <c r="D21" s="6"/>
      <c r="E21" s="13"/>
    </row>
    <row r="22" spans="2:15" ht="10.15" customHeight="1" x14ac:dyDescent="0.25">
      <c r="B22" s="78" t="s">
        <v>27</v>
      </c>
      <c r="C22" s="79"/>
      <c r="D22" s="80"/>
      <c r="E22" s="13"/>
    </row>
    <row r="23" spans="2:15" ht="10.15" customHeight="1" x14ac:dyDescent="0.25">
      <c r="B23" s="10" t="s">
        <v>9</v>
      </c>
      <c r="C23" s="11">
        <v>669.6</v>
      </c>
      <c r="D23" s="12" t="str">
        <f>D6</f>
        <v>(17/05/16)</v>
      </c>
      <c r="E23" s="13"/>
    </row>
    <row r="24" spans="2:15" ht="10.15" customHeight="1" x14ac:dyDescent="0.25">
      <c r="B24" s="17" t="s">
        <v>12</v>
      </c>
      <c r="C24" s="11">
        <v>614</v>
      </c>
      <c r="D24" s="12" t="str">
        <f>D7</f>
        <v>(15/04/16)</v>
      </c>
      <c r="E24" s="13"/>
    </row>
    <row r="25" spans="2:15" ht="10.15" customHeight="1" x14ac:dyDescent="0.25">
      <c r="B25" s="18" t="s">
        <v>14</v>
      </c>
      <c r="C25" s="19">
        <f>C23-C24</f>
        <v>55.600000000000023</v>
      </c>
      <c r="D25" s="20" t="s">
        <v>15</v>
      </c>
      <c r="E25" s="13"/>
    </row>
    <row r="26" spans="2:15" ht="10.15" customHeight="1" x14ac:dyDescent="0.25">
      <c r="B26" s="6"/>
      <c r="C26" s="6"/>
      <c r="D26" s="6"/>
      <c r="E26" s="13"/>
    </row>
    <row r="27" spans="2:15" ht="10.15" customHeight="1" x14ac:dyDescent="0.25">
      <c r="B27" s="78" t="s">
        <v>28</v>
      </c>
      <c r="C27" s="79"/>
      <c r="D27" s="80"/>
      <c r="E27" s="13"/>
      <c r="F27" s="30" t="s">
        <v>29</v>
      </c>
      <c r="G27" s="31"/>
      <c r="H27" s="32"/>
    </row>
    <row r="28" spans="2:15" ht="10.15" customHeight="1" x14ac:dyDescent="0.25">
      <c r="B28" s="33" t="s">
        <v>30</v>
      </c>
      <c r="C28" s="34">
        <f>(C8-SUM(C15,C20,C25))</f>
        <v>355.799999999997</v>
      </c>
      <c r="D28" s="35" t="s">
        <v>15</v>
      </c>
      <c r="E28" s="13"/>
      <c r="F28" s="26" t="s">
        <v>31</v>
      </c>
      <c r="G28" s="36"/>
      <c r="H28" s="37">
        <f>M20</f>
        <v>195.41336679999841</v>
      </c>
      <c r="I28" s="28"/>
      <c r="J28" s="6"/>
      <c r="K28" s="6"/>
    </row>
    <row r="29" spans="2:15" ht="10.35" customHeight="1" x14ac:dyDescent="0.25">
      <c r="F29" s="26"/>
      <c r="G29" s="36"/>
      <c r="H29" s="38"/>
      <c r="I29" s="38"/>
      <c r="J29" s="39"/>
      <c r="K29" s="39"/>
      <c r="L29" s="39"/>
    </row>
    <row r="30" spans="2:15" ht="10.35" customHeight="1" x14ac:dyDescent="0.25">
      <c r="F30" s="26"/>
      <c r="G30" s="36"/>
      <c r="H30" s="38"/>
      <c r="I30" s="38"/>
      <c r="J30" s="39"/>
      <c r="K30" s="39"/>
      <c r="L30" s="39"/>
    </row>
    <row r="31" spans="2:15" ht="10.35" customHeight="1" x14ac:dyDescent="0.25">
      <c r="B31" s="40"/>
      <c r="C31" s="40"/>
      <c r="D31" s="40"/>
      <c r="E31" s="40"/>
      <c r="F31" s="40"/>
      <c r="G31" s="41"/>
      <c r="H31" s="40"/>
      <c r="I31" s="40"/>
      <c r="J31" s="40"/>
      <c r="K31" s="40"/>
      <c r="L31" s="40"/>
    </row>
    <row r="32" spans="2:15" ht="10.35" customHeight="1" x14ac:dyDescent="0.25">
      <c r="B32" s="1" t="str">
        <f>B2</f>
        <v>Suministro 1395500</v>
      </c>
      <c r="C32" s="2"/>
      <c r="D32" s="2"/>
      <c r="E32" s="2"/>
      <c r="F32" s="2"/>
      <c r="G32" s="42"/>
      <c r="H32" s="2"/>
      <c r="I32" s="2"/>
      <c r="J32" s="43"/>
      <c r="K32" s="40"/>
      <c r="L32" s="44"/>
    </row>
    <row r="33" spans="2:13" x14ac:dyDescent="0.25">
      <c r="B33" s="1" t="str">
        <f>B3</f>
        <v>Consumo Energía MAYO 2016</v>
      </c>
      <c r="C33" s="2"/>
      <c r="D33" s="2"/>
      <c r="E33" s="2"/>
      <c r="F33" s="2"/>
      <c r="G33" s="42"/>
      <c r="H33" s="2"/>
      <c r="I33" s="2"/>
      <c r="J33" s="45" t="str">
        <f>M3</f>
        <v>FECHA DE VENCIMIENTO: 03-JUN-2016</v>
      </c>
      <c r="K33" s="46"/>
      <c r="L33" s="40"/>
    </row>
    <row r="34" spans="2:13" x14ac:dyDescent="0.25">
      <c r="B34" s="3"/>
      <c r="C34" s="3"/>
      <c r="D34" s="3"/>
      <c r="E34" s="3"/>
      <c r="F34" s="3"/>
      <c r="G34" s="5"/>
      <c r="H34" s="3"/>
      <c r="I34" s="3"/>
      <c r="J34" s="3"/>
      <c r="K34" s="47"/>
      <c r="L34" s="47"/>
    </row>
    <row r="35" spans="2:13" x14ac:dyDescent="0.25">
      <c r="B35" s="83" t="s">
        <v>1</v>
      </c>
      <c r="C35" s="84"/>
      <c r="D35" s="85"/>
      <c r="E35" s="6"/>
      <c r="F35" s="7" t="s">
        <v>2</v>
      </c>
      <c r="G35" s="7" t="s">
        <v>3</v>
      </c>
      <c r="H35" s="7" t="s">
        <v>4</v>
      </c>
      <c r="I35" s="48"/>
      <c r="J35" s="7" t="s">
        <v>6</v>
      </c>
      <c r="K35" s="47"/>
      <c r="L35" s="47"/>
      <c r="M35" s="47"/>
    </row>
    <row r="36" spans="2:13" x14ac:dyDescent="0.25">
      <c r="B36" s="49" t="s">
        <v>9</v>
      </c>
      <c r="C36" s="50">
        <f>C6</f>
        <v>34534.5</v>
      </c>
      <c r="D36" s="12" t="str">
        <f>D6</f>
        <v>(17/05/16)</v>
      </c>
      <c r="E36" s="13"/>
      <c r="F36" s="6" t="s">
        <v>11</v>
      </c>
      <c r="G36" s="14"/>
      <c r="H36" s="15">
        <f>H6</f>
        <v>2.4900000000000002</v>
      </c>
      <c r="I36" s="15">
        <f>I6</f>
        <v>0</v>
      </c>
      <c r="J36" s="15">
        <f>K6</f>
        <v>0.62250000000000005</v>
      </c>
      <c r="K36" s="51"/>
      <c r="L36" s="51"/>
      <c r="M36" s="51"/>
    </row>
    <row r="37" spans="2:13" x14ac:dyDescent="0.25">
      <c r="B37" s="52" t="s">
        <v>12</v>
      </c>
      <c r="C37" s="53">
        <f>C7</f>
        <v>33964.800000000003</v>
      </c>
      <c r="D37" s="54" t="str">
        <f>D7</f>
        <v>(15/04/16)</v>
      </c>
      <c r="E37" s="13"/>
      <c r="F37" s="6" t="s">
        <v>13</v>
      </c>
      <c r="G37" s="14"/>
      <c r="H37" s="15">
        <f>H7</f>
        <v>1.35</v>
      </c>
      <c r="I37" s="15"/>
      <c r="J37" s="15">
        <f>K7</f>
        <v>0.33750000000000002</v>
      </c>
      <c r="K37" s="51"/>
      <c r="L37" s="51"/>
      <c r="M37" s="51"/>
    </row>
    <row r="38" spans="2:13" x14ac:dyDescent="0.25">
      <c r="B38" s="55" t="s">
        <v>14</v>
      </c>
      <c r="C38" s="56">
        <f>C8</f>
        <v>569.69999999999709</v>
      </c>
      <c r="D38" s="20" t="s">
        <v>15</v>
      </c>
      <c r="E38" s="13"/>
      <c r="F38" s="6" t="s">
        <v>16</v>
      </c>
      <c r="G38" s="14">
        <f>G8</f>
        <v>0.44219999999999998</v>
      </c>
      <c r="H38" s="22">
        <f>H8</f>
        <v>251.92133999999871</v>
      </c>
      <c r="I38" s="22"/>
      <c r="J38" s="22">
        <f>K8</f>
        <v>40.947720000000011</v>
      </c>
      <c r="K38" s="57"/>
      <c r="L38" s="57"/>
      <c r="M38" s="57"/>
    </row>
    <row r="39" spans="2:13" x14ac:dyDescent="0.25">
      <c r="B39" s="6"/>
      <c r="C39" s="6"/>
      <c r="D39" s="6"/>
      <c r="E39" s="6"/>
      <c r="F39" s="6" t="s">
        <v>17</v>
      </c>
      <c r="G39" s="14"/>
      <c r="H39" s="15">
        <f>H9</f>
        <v>19.600000000000001</v>
      </c>
      <c r="I39" s="15"/>
      <c r="J39" s="15">
        <f>K9</f>
        <v>4.9000000000000004</v>
      </c>
      <c r="K39" s="51"/>
      <c r="L39" s="51"/>
      <c r="M39" s="51"/>
    </row>
    <row r="40" spans="2:13" x14ac:dyDescent="0.25">
      <c r="B40" s="6"/>
      <c r="C40" s="6"/>
      <c r="D40" s="6"/>
      <c r="E40" s="6"/>
      <c r="F40" s="6" t="str">
        <f>F10</f>
        <v>Interés Compensatorio</v>
      </c>
      <c r="G40" s="14"/>
      <c r="H40" s="15">
        <f>H10</f>
        <v>1.06</v>
      </c>
      <c r="I40" s="15"/>
      <c r="J40" s="15">
        <f>K10</f>
        <v>0.26500000000000001</v>
      </c>
      <c r="K40" s="51"/>
      <c r="L40" s="51"/>
      <c r="M40" s="51"/>
    </row>
    <row r="41" spans="2:13" x14ac:dyDescent="0.25">
      <c r="B41" s="78" t="str">
        <f>B12</f>
        <v>MEDIDOR 1 - M1 (Sr. Roberto Valdiviezo)</v>
      </c>
      <c r="C41" s="79"/>
      <c r="D41" s="80"/>
      <c r="E41" s="6"/>
      <c r="F41" s="6" t="s">
        <v>20</v>
      </c>
      <c r="G41" s="14"/>
      <c r="H41" s="15">
        <f t="shared" ref="H41:H42" si="7">H12</f>
        <v>49.86924119999977</v>
      </c>
      <c r="I41" s="15">
        <f t="shared" ref="I41" si="8">((SUM(I36:I39)-I40)*0.18)</f>
        <v>0</v>
      </c>
      <c r="J41" s="15">
        <f t="shared" ref="J41:J49" si="9">K12</f>
        <v>8.5014396000000012</v>
      </c>
      <c r="K41" s="58"/>
      <c r="L41" s="58"/>
      <c r="M41" s="58"/>
    </row>
    <row r="42" spans="2:13" x14ac:dyDescent="0.25">
      <c r="B42" s="10" t="s">
        <v>9</v>
      </c>
      <c r="C42" s="59">
        <f>C13</f>
        <v>686.7</v>
      </c>
      <c r="D42" s="60" t="str">
        <f>D36</f>
        <v>(17/05/16)</v>
      </c>
      <c r="E42" s="6"/>
      <c r="F42" s="6" t="s">
        <v>21</v>
      </c>
      <c r="G42" s="14">
        <f>G13</f>
        <v>7.9000000000000008E-3</v>
      </c>
      <c r="H42" s="15">
        <f t="shared" si="7"/>
        <v>4.5</v>
      </c>
      <c r="I42" s="15"/>
      <c r="J42" s="15">
        <f t="shared" si="9"/>
        <v>1.125</v>
      </c>
      <c r="K42" s="51"/>
      <c r="L42" s="51"/>
      <c r="M42" s="51"/>
    </row>
    <row r="43" spans="2:13" x14ac:dyDescent="0.25">
      <c r="B43" s="17" t="s">
        <v>12</v>
      </c>
      <c r="C43" s="61">
        <f>C14</f>
        <v>621</v>
      </c>
      <c r="D43" s="54" t="str">
        <f>D37</f>
        <v>(15/04/16)</v>
      </c>
      <c r="E43" s="6"/>
      <c r="F43" s="6"/>
      <c r="G43" s="14"/>
      <c r="H43" s="15"/>
      <c r="I43" s="15"/>
      <c r="J43" s="15"/>
      <c r="K43" s="51"/>
      <c r="L43" s="51"/>
      <c r="M43" s="51"/>
    </row>
    <row r="44" spans="2:13" x14ac:dyDescent="0.25">
      <c r="B44" s="18" t="s">
        <v>14</v>
      </c>
      <c r="C44" s="19">
        <f>C15</f>
        <v>65.700000000000045</v>
      </c>
      <c r="D44" s="20" t="s">
        <v>15</v>
      </c>
      <c r="E44" s="13"/>
      <c r="F44" s="6" t="s">
        <v>22</v>
      </c>
      <c r="G44" s="14"/>
      <c r="H44" s="15">
        <f>H15</f>
        <v>331.42058119999848</v>
      </c>
      <c r="I44" s="15">
        <f t="shared" ref="I44" si="10">SUM(I36:I40)+SUM(I41:I42)</f>
        <v>0</v>
      </c>
      <c r="J44" s="15">
        <f t="shared" si="9"/>
        <v>56.856659600000015</v>
      </c>
      <c r="K44" s="58"/>
      <c r="L44" s="58"/>
      <c r="M44" s="58"/>
    </row>
    <row r="45" spans="2:13" x14ac:dyDescent="0.25">
      <c r="B45" s="6"/>
      <c r="C45" s="6"/>
      <c r="D45" s="6"/>
      <c r="E45" s="13"/>
      <c r="F45" s="6"/>
      <c r="G45" s="14"/>
      <c r="H45" s="15"/>
      <c r="I45" s="15"/>
      <c r="J45" s="15"/>
      <c r="K45" s="51"/>
      <c r="L45" s="51"/>
      <c r="M45" s="51"/>
    </row>
    <row r="46" spans="2:13" x14ac:dyDescent="0.25">
      <c r="B46" s="78" t="str">
        <f>B17</f>
        <v>MEDIDOR 2 - M2 (Sra. Carmen Anicama)</v>
      </c>
      <c r="C46" s="79"/>
      <c r="D46" s="80"/>
      <c r="E46" s="13"/>
      <c r="F46" s="6" t="s">
        <v>24</v>
      </c>
      <c r="G46" s="14"/>
      <c r="H46" s="15">
        <f>H17</f>
        <v>4.88</v>
      </c>
      <c r="I46" s="15"/>
      <c r="J46" s="15">
        <f t="shared" si="9"/>
        <v>1.22</v>
      </c>
      <c r="K46" s="58"/>
      <c r="L46" s="58"/>
      <c r="M46" s="58"/>
    </row>
    <row r="47" spans="2:13" x14ac:dyDescent="0.25">
      <c r="B47" s="10" t="s">
        <v>9</v>
      </c>
      <c r="C47" s="59">
        <f>C18</f>
        <v>819.9</v>
      </c>
      <c r="D47" s="60" t="str">
        <f>D42</f>
        <v>(17/05/16)</v>
      </c>
      <c r="E47" s="6"/>
      <c r="F47" s="6" t="s">
        <v>25</v>
      </c>
      <c r="G47" s="14"/>
      <c r="H47" s="15">
        <f>H18</f>
        <v>0</v>
      </c>
      <c r="I47" s="15"/>
      <c r="J47" s="15">
        <f t="shared" si="9"/>
        <v>0</v>
      </c>
      <c r="K47" s="62"/>
      <c r="L47" s="62"/>
      <c r="M47" s="62"/>
    </row>
    <row r="48" spans="2:13" x14ac:dyDescent="0.25">
      <c r="B48" s="17" t="s">
        <v>12</v>
      </c>
      <c r="C48" s="61">
        <f>C19</f>
        <v>727.3</v>
      </c>
      <c r="D48" s="54" t="str">
        <f>D43</f>
        <v>(15/04/16)</v>
      </c>
      <c r="E48" s="6"/>
      <c r="F48" s="6"/>
      <c r="G48" s="25"/>
      <c r="H48" s="6"/>
      <c r="I48" s="6"/>
      <c r="J48" s="15"/>
      <c r="K48" s="63"/>
      <c r="L48" s="63"/>
      <c r="M48" s="63"/>
    </row>
    <row r="49" spans="2:13" x14ac:dyDescent="0.25">
      <c r="B49" s="18" t="s">
        <v>14</v>
      </c>
      <c r="C49" s="19">
        <f>C20</f>
        <v>92.600000000000023</v>
      </c>
      <c r="D49" s="20" t="s">
        <v>15</v>
      </c>
      <c r="E49" s="6"/>
      <c r="F49" s="26" t="s">
        <v>26</v>
      </c>
      <c r="G49" s="27"/>
      <c r="H49" s="28">
        <f>(H44+H46-H47)</f>
        <v>336.30058119999848</v>
      </c>
      <c r="I49" s="28">
        <f t="shared" ref="I49" si="11">(I44+I46-I47)</f>
        <v>0</v>
      </c>
      <c r="J49" s="22">
        <f t="shared" si="9"/>
        <v>58.076659600000013</v>
      </c>
      <c r="K49" s="64"/>
      <c r="L49" s="64"/>
      <c r="M49" s="64"/>
    </row>
    <row r="50" spans="2:13" x14ac:dyDescent="0.25">
      <c r="B50" s="6"/>
      <c r="C50" s="6"/>
      <c r="D50" s="6"/>
      <c r="E50" s="13"/>
      <c r="K50" s="63"/>
      <c r="L50" s="40"/>
    </row>
    <row r="51" spans="2:13" x14ac:dyDescent="0.25">
      <c r="B51" s="78" t="s">
        <v>27</v>
      </c>
      <c r="C51" s="81"/>
      <c r="D51" s="82"/>
      <c r="E51" s="13"/>
      <c r="K51" s="63"/>
      <c r="L51" s="40"/>
    </row>
    <row r="52" spans="2:13" x14ac:dyDescent="0.25">
      <c r="B52" s="10" t="s">
        <v>9</v>
      </c>
      <c r="C52" s="59">
        <f>C23</f>
        <v>669.6</v>
      </c>
      <c r="D52" s="60" t="str">
        <f>D36</f>
        <v>(17/05/16)</v>
      </c>
      <c r="E52" s="13"/>
      <c r="K52" s="63"/>
      <c r="L52" s="40"/>
    </row>
    <row r="53" spans="2:13" x14ac:dyDescent="0.25">
      <c r="B53" s="17" t="s">
        <v>12</v>
      </c>
      <c r="C53" s="61">
        <f>C24</f>
        <v>614</v>
      </c>
      <c r="D53" s="54" t="str">
        <f>D37</f>
        <v>(15/04/16)</v>
      </c>
      <c r="E53" s="13"/>
      <c r="K53" s="63"/>
      <c r="L53" s="40"/>
    </row>
    <row r="54" spans="2:13" x14ac:dyDescent="0.25">
      <c r="B54" s="18" t="s">
        <v>14</v>
      </c>
      <c r="C54" s="19">
        <f>C25</f>
        <v>55.600000000000023</v>
      </c>
      <c r="D54" s="20" t="s">
        <v>15</v>
      </c>
      <c r="E54" s="13"/>
      <c r="K54" s="63"/>
      <c r="L54" s="40"/>
    </row>
    <row r="55" spans="2:13" x14ac:dyDescent="0.25">
      <c r="B55" s="6"/>
      <c r="C55" s="6"/>
      <c r="D55" s="6"/>
      <c r="E55" s="13"/>
      <c r="K55" s="63"/>
      <c r="L55" s="40"/>
    </row>
    <row r="56" spans="2:13" x14ac:dyDescent="0.25">
      <c r="B56" s="78" t="str">
        <f>B27</f>
        <v>MEDIDOR P- MP (Sra. Ursula Barrientos)</v>
      </c>
      <c r="C56" s="79"/>
      <c r="D56" s="80"/>
      <c r="E56" s="13"/>
      <c r="F56" s="30" t="s">
        <v>29</v>
      </c>
      <c r="G56" s="31"/>
      <c r="H56" s="32"/>
      <c r="K56" s="65"/>
      <c r="L56" s="65"/>
    </row>
    <row r="57" spans="2:13" x14ac:dyDescent="0.25">
      <c r="B57" s="33" t="s">
        <v>30</v>
      </c>
      <c r="C57" s="34">
        <f>C28</f>
        <v>355.799999999997</v>
      </c>
      <c r="D57" s="35" t="s">
        <v>15</v>
      </c>
      <c r="E57" s="13"/>
      <c r="F57" s="26" t="s">
        <v>32</v>
      </c>
      <c r="G57" s="36"/>
      <c r="H57" s="37">
        <f>J49</f>
        <v>58.076659600000013</v>
      </c>
      <c r="I57" s="66"/>
      <c r="J57" s="6"/>
      <c r="K57" s="65"/>
      <c r="L57" s="65"/>
    </row>
    <row r="58" spans="2:13" x14ac:dyDescent="0.25">
      <c r="I58" s="38"/>
      <c r="J58" s="39"/>
      <c r="K58" s="65"/>
      <c r="L58" s="65"/>
    </row>
    <row r="59" spans="2:13" x14ac:dyDescent="0.25">
      <c r="F59" s="26"/>
      <c r="G59" s="36"/>
      <c r="H59" s="38"/>
      <c r="I59" s="38"/>
      <c r="J59" s="39"/>
      <c r="K59" s="40"/>
      <c r="L59" s="40"/>
    </row>
    <row r="60" spans="2:13" x14ac:dyDescent="0.25">
      <c r="B60" s="67"/>
      <c r="C60" s="46"/>
      <c r="D60" s="46"/>
      <c r="E60" s="46"/>
      <c r="F60" s="46"/>
      <c r="G60" s="68"/>
      <c r="H60" s="46"/>
      <c r="I60" s="46"/>
      <c r="J60" s="40"/>
      <c r="K60" s="40"/>
      <c r="L60" s="44"/>
    </row>
    <row r="61" spans="2:13" x14ac:dyDescent="0.25">
      <c r="F61" s="26"/>
      <c r="G61" s="36"/>
      <c r="H61" s="38"/>
      <c r="I61" s="38"/>
      <c r="J61" s="39"/>
      <c r="K61" s="40"/>
    </row>
    <row r="62" spans="2:13" x14ac:dyDescent="0.25">
      <c r="I62" s="38"/>
      <c r="J62" s="39"/>
      <c r="K62" s="40"/>
    </row>
    <row r="63" spans="2:13" x14ac:dyDescent="0.25">
      <c r="B63" s="40"/>
      <c r="C63" s="40"/>
      <c r="D63" s="40"/>
      <c r="E63" s="40"/>
      <c r="F63" s="40"/>
      <c r="G63" s="41"/>
      <c r="H63" s="40"/>
      <c r="I63" s="40"/>
      <c r="J63" s="40"/>
      <c r="K63" s="40"/>
    </row>
    <row r="64" spans="2:13" x14ac:dyDescent="0.25">
      <c r="B64" s="1" t="str">
        <f>B2</f>
        <v>Suministro 1395500</v>
      </c>
      <c r="C64" s="2"/>
      <c r="D64" s="2"/>
      <c r="E64" s="2"/>
      <c r="F64" s="2"/>
      <c r="G64" s="42"/>
      <c r="H64" s="2"/>
      <c r="I64" s="2"/>
      <c r="J64" s="2"/>
      <c r="K64" s="40"/>
    </row>
    <row r="65" spans="2:11" x14ac:dyDescent="0.25">
      <c r="B65" s="1" t="str">
        <f>B33</f>
        <v>Consumo Energía MAYO 2016</v>
      </c>
      <c r="C65" s="2"/>
      <c r="D65" s="2"/>
      <c r="E65" s="2"/>
      <c r="F65" s="2"/>
      <c r="G65" s="42"/>
      <c r="H65" s="2"/>
      <c r="I65" s="2"/>
      <c r="J65" s="45" t="str">
        <f>M3</f>
        <v>FECHA DE VENCIMIENTO: 03-JUN-2016</v>
      </c>
      <c r="K65" s="40"/>
    </row>
    <row r="66" spans="2:11" x14ac:dyDescent="0.25">
      <c r="B66" s="3"/>
      <c r="C66" s="3"/>
      <c r="D66" s="3"/>
      <c r="E66" s="3"/>
      <c r="F66" s="3"/>
      <c r="G66" s="5"/>
      <c r="H66" s="3"/>
      <c r="I66" s="3"/>
      <c r="J66" s="3"/>
      <c r="K66" s="40"/>
    </row>
    <row r="67" spans="2:11" x14ac:dyDescent="0.25">
      <c r="B67" s="83" t="s">
        <v>1</v>
      </c>
      <c r="C67" s="84"/>
      <c r="D67" s="85"/>
      <c r="E67" s="6"/>
      <c r="F67" s="7" t="s">
        <v>2</v>
      </c>
      <c r="G67" s="7" t="s">
        <v>3</v>
      </c>
      <c r="H67" s="7" t="s">
        <v>4</v>
      </c>
      <c r="I67" s="8"/>
      <c r="J67" s="7" t="s">
        <v>8</v>
      </c>
      <c r="K67" s="40"/>
    </row>
    <row r="68" spans="2:11" x14ac:dyDescent="0.25">
      <c r="B68" s="49" t="s">
        <v>9</v>
      </c>
      <c r="C68" s="50">
        <f>C6</f>
        <v>34534.5</v>
      </c>
      <c r="D68" s="12" t="str">
        <f>D6</f>
        <v>(17/05/16)</v>
      </c>
      <c r="E68" s="13"/>
      <c r="F68" s="6" t="s">
        <v>11</v>
      </c>
      <c r="G68" s="14"/>
      <c r="H68" s="15">
        <f>H6</f>
        <v>2.4900000000000002</v>
      </c>
      <c r="I68" s="15"/>
      <c r="J68" s="16">
        <f>M6</f>
        <v>0.62250000000000005</v>
      </c>
      <c r="K68" s="40"/>
    </row>
    <row r="69" spans="2:11" x14ac:dyDescent="0.25">
      <c r="B69" s="52" t="s">
        <v>12</v>
      </c>
      <c r="C69" s="53">
        <f>C7</f>
        <v>33964.800000000003</v>
      </c>
      <c r="D69" s="54" t="str">
        <f>D7</f>
        <v>(15/04/16)</v>
      </c>
      <c r="E69" s="13"/>
      <c r="F69" s="6" t="s">
        <v>13</v>
      </c>
      <c r="G69" s="14"/>
      <c r="H69" s="15">
        <f>H7</f>
        <v>1.35</v>
      </c>
      <c r="I69" s="15"/>
      <c r="J69" s="16">
        <f>M7</f>
        <v>0.33750000000000002</v>
      </c>
      <c r="K69" s="40"/>
    </row>
    <row r="70" spans="2:11" x14ac:dyDescent="0.25">
      <c r="B70" s="55" t="s">
        <v>14</v>
      </c>
      <c r="C70" s="56">
        <f>C8</f>
        <v>569.69999999999709</v>
      </c>
      <c r="D70" s="20" t="s">
        <v>15</v>
      </c>
      <c r="E70" s="13"/>
      <c r="F70" s="6" t="s">
        <v>16</v>
      </c>
      <c r="G70" s="21">
        <f>G8</f>
        <v>0.44219999999999998</v>
      </c>
      <c r="H70" s="22">
        <f>H8</f>
        <v>251.92133999999871</v>
      </c>
      <c r="I70" s="22"/>
      <c r="J70" s="23">
        <f>M8</f>
        <v>157.33475999999865</v>
      </c>
      <c r="K70" s="40"/>
    </row>
    <row r="71" spans="2:11" x14ac:dyDescent="0.25">
      <c r="B71" s="6"/>
      <c r="C71" s="6"/>
      <c r="D71" s="6"/>
      <c r="E71" s="6"/>
      <c r="F71" s="6" t="s">
        <v>17</v>
      </c>
      <c r="G71" s="14"/>
      <c r="H71" s="15">
        <f>H9</f>
        <v>19.600000000000001</v>
      </c>
      <c r="I71" s="15"/>
      <c r="J71" s="16">
        <f>M9</f>
        <v>4.9000000000000004</v>
      </c>
      <c r="K71" s="40"/>
    </row>
    <row r="72" spans="2:11" x14ac:dyDescent="0.25">
      <c r="B72" s="6"/>
      <c r="C72" s="6"/>
      <c r="D72" s="6"/>
      <c r="E72" s="6"/>
      <c r="F72" s="6" t="str">
        <f>F10</f>
        <v>Interés Compensatorio</v>
      </c>
      <c r="G72" s="14"/>
      <c r="H72" s="15">
        <f>H10</f>
        <v>1.06</v>
      </c>
      <c r="I72" s="15"/>
      <c r="J72" s="16">
        <f>M10</f>
        <v>0.26500000000000001</v>
      </c>
      <c r="K72" s="40"/>
    </row>
    <row r="73" spans="2:11" x14ac:dyDescent="0.25">
      <c r="B73" s="78" t="str">
        <f>B12</f>
        <v>MEDIDOR 1 - M1 (Sr. Roberto Valdiviezo)</v>
      </c>
      <c r="C73" s="79"/>
      <c r="D73" s="80"/>
      <c r="E73" s="6"/>
      <c r="F73" s="6" t="s">
        <v>20</v>
      </c>
      <c r="G73" s="14"/>
      <c r="H73" s="15">
        <f t="shared" ref="H73:H81" si="12">H12</f>
        <v>49.86924119999977</v>
      </c>
      <c r="I73" s="15">
        <f t="shared" ref="I73" si="13">((SUM(I68:I71)-I72)*0.18)</f>
        <v>0</v>
      </c>
      <c r="J73" s="16">
        <f t="shared" ref="J73:J81" si="14">M12</f>
        <v>29.451106799999756</v>
      </c>
      <c r="K73" s="40"/>
    </row>
    <row r="74" spans="2:11" x14ac:dyDescent="0.25">
      <c r="B74" s="10" t="s">
        <v>9</v>
      </c>
      <c r="C74" s="59">
        <f>C13</f>
        <v>686.7</v>
      </c>
      <c r="D74" s="60" t="str">
        <f>D68</f>
        <v>(17/05/16)</v>
      </c>
      <c r="E74" s="6"/>
      <c r="F74" s="6" t="s">
        <v>21</v>
      </c>
      <c r="G74" s="14">
        <f>G13</f>
        <v>7.9000000000000008E-3</v>
      </c>
      <c r="H74" s="15">
        <f t="shared" si="12"/>
        <v>4.5</v>
      </c>
      <c r="I74" s="15"/>
      <c r="J74" s="16">
        <f t="shared" si="14"/>
        <v>1.125</v>
      </c>
      <c r="K74" s="40"/>
    </row>
    <row r="75" spans="2:11" x14ac:dyDescent="0.25">
      <c r="B75" s="17" t="s">
        <v>12</v>
      </c>
      <c r="C75" s="61">
        <f>C14</f>
        <v>621</v>
      </c>
      <c r="D75" s="54" t="str">
        <f>D69</f>
        <v>(15/04/16)</v>
      </c>
      <c r="E75" s="6"/>
      <c r="F75" s="6"/>
      <c r="G75" s="14"/>
      <c r="H75" s="15"/>
      <c r="I75" s="15"/>
      <c r="J75" s="16"/>
    </row>
    <row r="76" spans="2:11" x14ac:dyDescent="0.25">
      <c r="B76" s="18" t="s">
        <v>14</v>
      </c>
      <c r="C76" s="19">
        <f>C15</f>
        <v>65.700000000000045</v>
      </c>
      <c r="D76" s="20" t="s">
        <v>15</v>
      </c>
      <c r="E76" s="13"/>
      <c r="F76" s="6" t="s">
        <v>22</v>
      </c>
      <c r="G76" s="14"/>
      <c r="H76" s="15">
        <f t="shared" si="12"/>
        <v>331.42058119999848</v>
      </c>
      <c r="I76" s="15">
        <f t="shared" ref="I76" si="15">SUM(I68:I72)+SUM(I73:I74)</f>
        <v>0</v>
      </c>
      <c r="J76" s="16">
        <f t="shared" si="14"/>
        <v>194.19336679999842</v>
      </c>
    </row>
    <row r="77" spans="2:11" x14ac:dyDescent="0.25">
      <c r="B77" s="6"/>
      <c r="C77" s="6"/>
      <c r="D77" s="6"/>
      <c r="E77" s="13"/>
      <c r="F77" s="6"/>
      <c r="G77" s="14"/>
      <c r="H77" s="15"/>
      <c r="I77" s="15"/>
      <c r="J77" s="16"/>
    </row>
    <row r="78" spans="2:11" x14ac:dyDescent="0.25">
      <c r="B78" s="78" t="str">
        <f>B17</f>
        <v>MEDIDOR 2 - M2 (Sra. Carmen Anicama)</v>
      </c>
      <c r="C78" s="79"/>
      <c r="D78" s="80"/>
      <c r="E78" s="13"/>
      <c r="F78" s="6" t="s">
        <v>24</v>
      </c>
      <c r="G78" s="14"/>
      <c r="H78" s="15">
        <f t="shared" si="12"/>
        <v>4.88</v>
      </c>
      <c r="I78" s="15"/>
      <c r="J78" s="16">
        <f t="shared" si="14"/>
        <v>1.22</v>
      </c>
    </row>
    <row r="79" spans="2:11" x14ac:dyDescent="0.25">
      <c r="B79" s="10" t="s">
        <v>9</v>
      </c>
      <c r="C79" s="59">
        <f>C18</f>
        <v>819.9</v>
      </c>
      <c r="D79" s="60" t="str">
        <f>D74</f>
        <v>(17/05/16)</v>
      </c>
      <c r="E79" s="6"/>
      <c r="F79" s="6" t="s">
        <v>25</v>
      </c>
      <c r="G79" s="14"/>
      <c r="H79" s="15">
        <f t="shared" si="12"/>
        <v>0</v>
      </c>
      <c r="I79" s="15"/>
      <c r="J79" s="16">
        <f t="shared" si="14"/>
        <v>0</v>
      </c>
    </row>
    <row r="80" spans="2:11" x14ac:dyDescent="0.25">
      <c r="B80" s="17" t="s">
        <v>12</v>
      </c>
      <c r="C80" s="61">
        <f>C19</f>
        <v>727.3</v>
      </c>
      <c r="D80" s="54" t="str">
        <f>D75</f>
        <v>(15/04/16)</v>
      </c>
      <c r="E80" s="6"/>
      <c r="F80" s="6"/>
      <c r="G80" s="25"/>
      <c r="H80" s="15"/>
      <c r="I80" s="6"/>
      <c r="J80" s="16"/>
    </row>
    <row r="81" spans="2:10" x14ac:dyDescent="0.25">
      <c r="B81" s="18" t="s">
        <v>14</v>
      </c>
      <c r="C81" s="19">
        <f>C20</f>
        <v>92.600000000000023</v>
      </c>
      <c r="D81" s="20" t="s">
        <v>15</v>
      </c>
      <c r="E81" s="6"/>
      <c r="F81" s="26" t="s">
        <v>26</v>
      </c>
      <c r="G81" s="27"/>
      <c r="H81" s="22">
        <f t="shared" si="12"/>
        <v>336.30058119999848</v>
      </c>
      <c r="I81" s="28">
        <f t="shared" ref="I81" si="16">(I76+I78-I79)</f>
        <v>0</v>
      </c>
      <c r="J81" s="23">
        <f t="shared" si="14"/>
        <v>195.41336679999841</v>
      </c>
    </row>
    <row r="82" spans="2:10" x14ac:dyDescent="0.25">
      <c r="B82" s="6"/>
      <c r="C82" s="6"/>
      <c r="D82" s="6"/>
      <c r="E82" s="13"/>
    </row>
    <row r="83" spans="2:10" x14ac:dyDescent="0.25">
      <c r="B83" s="78" t="s">
        <v>27</v>
      </c>
      <c r="C83" s="81"/>
      <c r="D83" s="82"/>
      <c r="E83" s="13"/>
    </row>
    <row r="84" spans="2:10" x14ac:dyDescent="0.25">
      <c r="B84" s="10" t="s">
        <v>9</v>
      </c>
      <c r="C84" s="59">
        <f>C23</f>
        <v>669.6</v>
      </c>
      <c r="D84" s="60" t="str">
        <f>D68</f>
        <v>(17/05/16)</v>
      </c>
      <c r="E84" s="13"/>
    </row>
    <row r="85" spans="2:10" x14ac:dyDescent="0.25">
      <c r="B85" s="17" t="s">
        <v>12</v>
      </c>
      <c r="C85" s="61">
        <f>C24</f>
        <v>614</v>
      </c>
      <c r="D85" s="54" t="str">
        <f>D69</f>
        <v>(15/04/16)</v>
      </c>
      <c r="E85" s="13"/>
    </row>
    <row r="86" spans="2:10" x14ac:dyDescent="0.25">
      <c r="B86" s="18" t="s">
        <v>14</v>
      </c>
      <c r="C86" s="19">
        <f>C25</f>
        <v>55.600000000000023</v>
      </c>
      <c r="D86" s="20" t="s">
        <v>15</v>
      </c>
      <c r="E86" s="13"/>
    </row>
    <row r="87" spans="2:10" x14ac:dyDescent="0.25">
      <c r="B87" s="6"/>
      <c r="C87" s="6"/>
      <c r="D87" s="6"/>
      <c r="E87" s="13"/>
    </row>
    <row r="88" spans="2:10" x14ac:dyDescent="0.25">
      <c r="B88" s="78" t="str">
        <f>B56</f>
        <v>MEDIDOR P- MP (Sra. Ursula Barrientos)</v>
      </c>
      <c r="C88" s="79"/>
      <c r="D88" s="80"/>
      <c r="E88" s="13"/>
      <c r="F88" s="30" t="s">
        <v>33</v>
      </c>
      <c r="G88" s="31"/>
      <c r="H88" s="32"/>
    </row>
    <row r="89" spans="2:10" x14ac:dyDescent="0.25">
      <c r="B89" s="33" t="s">
        <v>30</v>
      </c>
      <c r="C89" s="34">
        <f>C28</f>
        <v>355.799999999997</v>
      </c>
      <c r="D89" s="35" t="s">
        <v>15</v>
      </c>
      <c r="E89" s="13"/>
      <c r="F89" s="26" t="s">
        <v>31</v>
      </c>
      <c r="G89" s="36"/>
      <c r="H89" s="38">
        <f>J81</f>
        <v>195.41336679999841</v>
      </c>
      <c r="I89" s="28"/>
      <c r="J89" s="6"/>
    </row>
    <row r="94" spans="2:10" x14ac:dyDescent="0.25">
      <c r="B94" s="69"/>
    </row>
    <row r="96" spans="2:10" x14ac:dyDescent="0.25">
      <c r="B96" s="70"/>
      <c r="E96" s="71"/>
    </row>
    <row r="97" spans="2:11" x14ac:dyDescent="0.25">
      <c r="B97" s="70"/>
      <c r="E97" s="71"/>
    </row>
    <row r="98" spans="2:11" x14ac:dyDescent="0.25">
      <c r="B98" s="70"/>
      <c r="E98" s="71"/>
    </row>
    <row r="99" spans="2:11" x14ac:dyDescent="0.25">
      <c r="B99" s="70"/>
      <c r="E99" s="71"/>
    </row>
    <row r="102" spans="2:11" x14ac:dyDescent="0.25">
      <c r="C102" s="72"/>
      <c r="D102" s="72"/>
      <c r="E102" s="73"/>
      <c r="F102" s="72"/>
      <c r="G102" s="74"/>
      <c r="H102" s="72"/>
      <c r="K102" s="75"/>
    </row>
    <row r="103" spans="2:11" x14ac:dyDescent="0.25">
      <c r="B103" s="72"/>
      <c r="D103" s="72"/>
      <c r="E103" s="73"/>
      <c r="F103" s="72"/>
      <c r="G103" s="74"/>
      <c r="H103" s="72"/>
      <c r="K103" s="75"/>
    </row>
    <row r="104" spans="2:11" x14ac:dyDescent="0.25">
      <c r="D104" s="72"/>
      <c r="E104" s="73"/>
      <c r="F104" s="72"/>
      <c r="G104" s="74"/>
      <c r="H104" s="72"/>
      <c r="K104" s="75"/>
    </row>
    <row r="105" spans="2:11" x14ac:dyDescent="0.25">
      <c r="K105" s="75"/>
    </row>
    <row r="106" spans="2:11" x14ac:dyDescent="0.25">
      <c r="J106" s="72"/>
      <c r="K106" s="75"/>
    </row>
  </sheetData>
  <mergeCells count="15">
    <mergeCell ref="B78:D78"/>
    <mergeCell ref="B83:D83"/>
    <mergeCell ref="B88:D88"/>
    <mergeCell ref="B41:D41"/>
    <mergeCell ref="B46:D46"/>
    <mergeCell ref="B51:D51"/>
    <mergeCell ref="B56:D56"/>
    <mergeCell ref="B67:D67"/>
    <mergeCell ref="B73:D73"/>
    <mergeCell ref="B5:D5"/>
    <mergeCell ref="B12:D12"/>
    <mergeCell ref="B17:D17"/>
    <mergeCell ref="B22:D22"/>
    <mergeCell ref="B27:D27"/>
    <mergeCell ref="B35:D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ENE 16</vt:lpstr>
      <vt:lpstr>FEB 16</vt:lpstr>
      <vt:lpstr>MAR 16</vt:lpstr>
      <vt:lpstr>ABR 16</vt:lpstr>
      <vt:lpstr>Hoja1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</dc:creator>
  <cp:lastModifiedBy>TECNICA</cp:lastModifiedBy>
  <dcterms:created xsi:type="dcterms:W3CDTF">2016-01-27T04:42:50Z</dcterms:created>
  <dcterms:modified xsi:type="dcterms:W3CDTF">2016-05-31T17:07:14Z</dcterms:modified>
</cp:coreProperties>
</file>