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Disco_D\Documentos\Pagos\Luz\SUM 109048\"/>
    </mc:Choice>
  </mc:AlternateContent>
  <bookViews>
    <workbookView xWindow="0" yWindow="0" windowWidth="20490" windowHeight="7755" firstSheet="5" activeTab="7"/>
  </bookViews>
  <sheets>
    <sheet name="ENE 16" sheetId="1" r:id="rId1"/>
    <sheet name="FEB 16" sheetId="2" r:id="rId2"/>
    <sheet name="MAR 16" sheetId="3" r:id="rId3"/>
    <sheet name="ABR 16" sheetId="4" r:id="rId4"/>
    <sheet name="MAY 16" sheetId="5" r:id="rId5"/>
    <sheet name="JUN 16" sheetId="6" r:id="rId6"/>
    <sheet name="JUL 16" sheetId="7" r:id="rId7"/>
    <sheet name="AGO 16" sheetId="8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7" i="8" l="1"/>
  <c r="L7" i="8"/>
  <c r="K7" i="8"/>
  <c r="J7" i="8"/>
  <c r="C28" i="8"/>
  <c r="L14" i="8"/>
  <c r="L19" i="8" s="1"/>
  <c r="M17" i="8"/>
  <c r="K17" i="8"/>
  <c r="J17" i="8"/>
  <c r="L17" i="8"/>
  <c r="M16" i="8"/>
  <c r="L16" i="8"/>
  <c r="K16" i="8"/>
  <c r="J16" i="8"/>
  <c r="M13" i="8"/>
  <c r="L13" i="8"/>
  <c r="K13" i="8"/>
  <c r="J13" i="8"/>
  <c r="M12" i="8"/>
  <c r="L12" i="8"/>
  <c r="K12" i="8"/>
  <c r="J12" i="8"/>
  <c r="M10" i="8"/>
  <c r="L10" i="8"/>
  <c r="K9" i="8"/>
  <c r="J9" i="8"/>
  <c r="M8" i="8"/>
  <c r="L8" i="8"/>
  <c r="K8" i="8"/>
  <c r="J8" i="8"/>
  <c r="L9" i="8"/>
  <c r="L11" i="8"/>
  <c r="L6" i="8"/>
  <c r="M5" i="8"/>
  <c r="L5" i="8"/>
  <c r="K5" i="8"/>
  <c r="J5" i="8"/>
  <c r="D23" i="8"/>
  <c r="D22" i="8"/>
  <c r="C24" i="8"/>
  <c r="B75" i="8"/>
  <c r="C72" i="8"/>
  <c r="H71" i="8"/>
  <c r="J71" i="8" s="1"/>
  <c r="C71" i="8"/>
  <c r="H70" i="8"/>
  <c r="J70" i="8" s="1"/>
  <c r="B70" i="8"/>
  <c r="I68" i="8"/>
  <c r="I73" i="8" s="1"/>
  <c r="C67" i="8"/>
  <c r="C68" i="8" s="1"/>
  <c r="H66" i="8"/>
  <c r="J66" i="8" s="1"/>
  <c r="G66" i="8"/>
  <c r="C66" i="8"/>
  <c r="I65" i="8"/>
  <c r="H63" i="8"/>
  <c r="J63" i="8" s="1"/>
  <c r="G62" i="8"/>
  <c r="J61" i="8"/>
  <c r="H61" i="8"/>
  <c r="J60" i="8"/>
  <c r="H60" i="8"/>
  <c r="J57" i="8"/>
  <c r="B57" i="8"/>
  <c r="B51" i="8"/>
  <c r="C48" i="8"/>
  <c r="H47" i="8"/>
  <c r="J47" i="8" s="1"/>
  <c r="C47" i="8"/>
  <c r="J46" i="8"/>
  <c r="B46" i="8"/>
  <c r="I44" i="8"/>
  <c r="I49" i="8" s="1"/>
  <c r="C43" i="8"/>
  <c r="J42" i="8"/>
  <c r="C42" i="8"/>
  <c r="I41" i="8"/>
  <c r="H40" i="8"/>
  <c r="H64" i="8" s="1"/>
  <c r="F40" i="8"/>
  <c r="F64" i="8" s="1"/>
  <c r="H39" i="8"/>
  <c r="J39" i="8" s="1"/>
  <c r="G38" i="8"/>
  <c r="J37" i="8"/>
  <c r="H37" i="8"/>
  <c r="D37" i="8"/>
  <c r="D43" i="8" s="1"/>
  <c r="D48" i="8" s="1"/>
  <c r="C37" i="8"/>
  <c r="C61" i="8" s="1"/>
  <c r="J36" i="8"/>
  <c r="H36" i="8"/>
  <c r="D36" i="8"/>
  <c r="D42" i="8" s="1"/>
  <c r="D47" i="8" s="1"/>
  <c r="C36" i="8"/>
  <c r="C38" i="8" s="1"/>
  <c r="J33" i="8"/>
  <c r="B33" i="8"/>
  <c r="C19" i="8"/>
  <c r="D18" i="8"/>
  <c r="D17" i="8"/>
  <c r="C14" i="8"/>
  <c r="D13" i="8"/>
  <c r="D12" i="8"/>
  <c r="I11" i="8"/>
  <c r="I14" i="8" s="1"/>
  <c r="I19" i="8" s="1"/>
  <c r="K10" i="8"/>
  <c r="J10" i="8"/>
  <c r="M9" i="8"/>
  <c r="J40" i="8"/>
  <c r="J64" i="8" s="1"/>
  <c r="H7" i="8"/>
  <c r="C7" i="8"/>
  <c r="M6" i="8"/>
  <c r="K6" i="8"/>
  <c r="J6" i="8"/>
  <c r="J11" i="8" l="1"/>
  <c r="K11" i="8"/>
  <c r="C44" i="8"/>
  <c r="C52" i="8" s="1"/>
  <c r="D60" i="8"/>
  <c r="D66" i="8" s="1"/>
  <c r="D71" i="8" s="1"/>
  <c r="C49" i="8"/>
  <c r="J38" i="8" s="1"/>
  <c r="J41" i="8" s="1"/>
  <c r="J44" i="8" s="1"/>
  <c r="J49" i="8" s="1"/>
  <c r="H52" i="8" s="1"/>
  <c r="C73" i="8"/>
  <c r="M11" i="8"/>
  <c r="M14" i="8" s="1"/>
  <c r="M19" i="8" s="1"/>
  <c r="D61" i="8"/>
  <c r="D67" i="8" s="1"/>
  <c r="D72" i="8" s="1"/>
  <c r="H38" i="8"/>
  <c r="H41" i="8" s="1"/>
  <c r="H44" i="8" s="1"/>
  <c r="H49" i="8" s="1"/>
  <c r="K14" i="8"/>
  <c r="K19" i="8" s="1"/>
  <c r="H11" i="8"/>
  <c r="H14" i="8" s="1"/>
  <c r="H19" i="8" s="1"/>
  <c r="J14" i="8"/>
  <c r="J19" i="8" s="1"/>
  <c r="C60" i="8"/>
  <c r="C62" i="8" s="1"/>
  <c r="D18" i="7"/>
  <c r="D13" i="7"/>
  <c r="B69" i="7"/>
  <c r="C66" i="7"/>
  <c r="H65" i="7"/>
  <c r="J65" i="7" s="1"/>
  <c r="C65" i="7"/>
  <c r="H64" i="7"/>
  <c r="J64" i="7" s="1"/>
  <c r="B64" i="7"/>
  <c r="C61" i="7"/>
  <c r="H60" i="7"/>
  <c r="J60" i="7" s="1"/>
  <c r="G60" i="7"/>
  <c r="C60" i="7"/>
  <c r="I59" i="7"/>
  <c r="I62" i="7" s="1"/>
  <c r="I67" i="7" s="1"/>
  <c r="H58" i="7"/>
  <c r="H57" i="7"/>
  <c r="J57" i="7" s="1"/>
  <c r="G56" i="7"/>
  <c r="J55" i="7"/>
  <c r="H55" i="7"/>
  <c r="J54" i="7"/>
  <c r="H54" i="7"/>
  <c r="J51" i="7"/>
  <c r="B51" i="7"/>
  <c r="B45" i="7"/>
  <c r="C42" i="7"/>
  <c r="H41" i="7"/>
  <c r="J41" i="7" s="1"/>
  <c r="C41" i="7"/>
  <c r="C43" i="7" s="1"/>
  <c r="J40" i="7"/>
  <c r="B40" i="7"/>
  <c r="C37" i="7"/>
  <c r="J36" i="7"/>
  <c r="C36" i="7"/>
  <c r="I35" i="7"/>
  <c r="I38" i="7" s="1"/>
  <c r="I43" i="7" s="1"/>
  <c r="H34" i="7"/>
  <c r="F34" i="7"/>
  <c r="F58" i="7" s="1"/>
  <c r="J33" i="7"/>
  <c r="H33" i="7"/>
  <c r="G32" i="7"/>
  <c r="H31" i="7"/>
  <c r="J31" i="7" s="1"/>
  <c r="D31" i="7"/>
  <c r="D37" i="7" s="1"/>
  <c r="D42" i="7" s="1"/>
  <c r="C31" i="7"/>
  <c r="C55" i="7" s="1"/>
  <c r="H30" i="7"/>
  <c r="J30" i="7" s="1"/>
  <c r="D30" i="7"/>
  <c r="D54" i="7" s="1"/>
  <c r="D60" i="7" s="1"/>
  <c r="D65" i="7" s="1"/>
  <c r="C30" i="7"/>
  <c r="C32" i="7" s="1"/>
  <c r="J27" i="7"/>
  <c r="B27" i="7"/>
  <c r="C19" i="7"/>
  <c r="K7" i="7" s="1"/>
  <c r="L17" i="7"/>
  <c r="K17" i="7"/>
  <c r="J17" i="7"/>
  <c r="D17" i="7"/>
  <c r="L16" i="7"/>
  <c r="K16" i="7"/>
  <c r="J16" i="7"/>
  <c r="I14" i="7"/>
  <c r="I19" i="7" s="1"/>
  <c r="C14" i="7"/>
  <c r="J7" i="7" s="1"/>
  <c r="L13" i="7"/>
  <c r="K13" i="7"/>
  <c r="J13" i="7"/>
  <c r="L12" i="7"/>
  <c r="K12" i="7"/>
  <c r="J12" i="7"/>
  <c r="D12" i="7"/>
  <c r="I11" i="7"/>
  <c r="L10" i="7"/>
  <c r="K10" i="7"/>
  <c r="J10" i="7"/>
  <c r="L9" i="7"/>
  <c r="K9" i="7"/>
  <c r="J9" i="7"/>
  <c r="J34" i="7" s="1"/>
  <c r="J58" i="7" s="1"/>
  <c r="L8" i="7"/>
  <c r="K8" i="7"/>
  <c r="J8" i="7"/>
  <c r="C7" i="7"/>
  <c r="H7" i="7" s="1"/>
  <c r="L6" i="7"/>
  <c r="K6" i="7"/>
  <c r="J6" i="7"/>
  <c r="L5" i="7"/>
  <c r="K5" i="7"/>
  <c r="J5" i="7"/>
  <c r="H28" i="8" l="1"/>
  <c r="O19" i="8"/>
  <c r="H62" i="8"/>
  <c r="C76" i="8"/>
  <c r="J62" i="8" s="1"/>
  <c r="K11" i="7"/>
  <c r="J32" i="7"/>
  <c r="C38" i="7"/>
  <c r="C62" i="7"/>
  <c r="C67" i="7"/>
  <c r="C22" i="7"/>
  <c r="L7" i="7" s="1"/>
  <c r="L11" i="7" s="1"/>
  <c r="L14" i="7" s="1"/>
  <c r="L19" i="7" s="1"/>
  <c r="J11" i="7"/>
  <c r="J35" i="7"/>
  <c r="J38" i="7" s="1"/>
  <c r="J43" i="7" s="1"/>
  <c r="H46" i="7" s="1"/>
  <c r="K14" i="7"/>
  <c r="K19" i="7" s="1"/>
  <c r="C46" i="7"/>
  <c r="H32" i="7"/>
  <c r="H35" i="7" s="1"/>
  <c r="H38" i="7" s="1"/>
  <c r="H43" i="7" s="1"/>
  <c r="H11" i="7"/>
  <c r="H14" i="7" s="1"/>
  <c r="H19" i="7" s="1"/>
  <c r="J14" i="7"/>
  <c r="J19" i="7" s="1"/>
  <c r="C54" i="7"/>
  <c r="C56" i="7" s="1"/>
  <c r="D36" i="7"/>
  <c r="D41" i="7" s="1"/>
  <c r="D55" i="7"/>
  <c r="D61" i="7" s="1"/>
  <c r="D66" i="7" s="1"/>
  <c r="N19" i="6"/>
  <c r="I14" i="6"/>
  <c r="H14" i="6"/>
  <c r="B69" i="6"/>
  <c r="C66" i="6"/>
  <c r="J65" i="6"/>
  <c r="H65" i="6"/>
  <c r="C65" i="6"/>
  <c r="H64" i="6"/>
  <c r="J64" i="6" s="1"/>
  <c r="B64" i="6"/>
  <c r="C61" i="6"/>
  <c r="H60" i="6"/>
  <c r="J60" i="6" s="1"/>
  <c r="G60" i="6"/>
  <c r="C60" i="6"/>
  <c r="C62" i="6" s="1"/>
  <c r="I59" i="6"/>
  <c r="I62" i="6" s="1"/>
  <c r="I67" i="6" s="1"/>
  <c r="H57" i="6"/>
  <c r="J57" i="6" s="1"/>
  <c r="G56" i="6"/>
  <c r="J55" i="6"/>
  <c r="H55" i="6"/>
  <c r="J54" i="6"/>
  <c r="H54" i="6"/>
  <c r="J51" i="6"/>
  <c r="B51" i="6"/>
  <c r="B45" i="6"/>
  <c r="C42" i="6"/>
  <c r="H41" i="6"/>
  <c r="J41" i="6" s="1"/>
  <c r="C41" i="6"/>
  <c r="C43" i="6" s="1"/>
  <c r="J40" i="6"/>
  <c r="B40" i="6"/>
  <c r="I38" i="6"/>
  <c r="I43" i="6" s="1"/>
  <c r="C37" i="6"/>
  <c r="J36" i="6"/>
  <c r="C36" i="6"/>
  <c r="C38" i="6" s="1"/>
  <c r="I35" i="6"/>
  <c r="H34" i="6"/>
  <c r="H58" i="6" s="1"/>
  <c r="F34" i="6"/>
  <c r="F58" i="6" s="1"/>
  <c r="H33" i="6"/>
  <c r="J33" i="6" s="1"/>
  <c r="G32" i="6"/>
  <c r="J31" i="6"/>
  <c r="H31" i="6"/>
  <c r="D31" i="6"/>
  <c r="D37" i="6" s="1"/>
  <c r="D42" i="6" s="1"/>
  <c r="C31" i="6"/>
  <c r="C55" i="6" s="1"/>
  <c r="J30" i="6"/>
  <c r="H30" i="6"/>
  <c r="D30" i="6"/>
  <c r="D36" i="6" s="1"/>
  <c r="D41" i="6" s="1"/>
  <c r="C30" i="6"/>
  <c r="C32" i="6" s="1"/>
  <c r="J27" i="6"/>
  <c r="B27" i="6"/>
  <c r="C19" i="6"/>
  <c r="K7" i="6" s="1"/>
  <c r="D18" i="6"/>
  <c r="L17" i="6"/>
  <c r="K17" i="6"/>
  <c r="J17" i="6"/>
  <c r="D17" i="6"/>
  <c r="L16" i="6"/>
  <c r="K16" i="6"/>
  <c r="J16" i="6"/>
  <c r="I19" i="6"/>
  <c r="C14" i="6"/>
  <c r="J7" i="6" s="1"/>
  <c r="L13" i="6"/>
  <c r="K13" i="6"/>
  <c r="J13" i="6"/>
  <c r="D13" i="6"/>
  <c r="L12" i="6"/>
  <c r="K12" i="6"/>
  <c r="J12" i="6"/>
  <c r="D12" i="6"/>
  <c r="I11" i="6"/>
  <c r="L10" i="6"/>
  <c r="K10" i="6"/>
  <c r="J10" i="6"/>
  <c r="L9" i="6"/>
  <c r="K9" i="6"/>
  <c r="J9" i="6"/>
  <c r="J34" i="6" s="1"/>
  <c r="J58" i="6" s="1"/>
  <c r="L8" i="6"/>
  <c r="K8" i="6"/>
  <c r="J8" i="6"/>
  <c r="C7" i="6"/>
  <c r="H7" i="6" s="1"/>
  <c r="L6" i="6"/>
  <c r="K6" i="6"/>
  <c r="J6" i="6"/>
  <c r="L5" i="6"/>
  <c r="K5" i="6"/>
  <c r="J5" i="6"/>
  <c r="J65" i="8" l="1"/>
  <c r="J68" i="8" s="1"/>
  <c r="J73" i="8" s="1"/>
  <c r="H76" i="8" s="1"/>
  <c r="H65" i="8"/>
  <c r="H68" i="8" s="1"/>
  <c r="H73" i="8" s="1"/>
  <c r="N19" i="7"/>
  <c r="H22" i="7"/>
  <c r="H56" i="7"/>
  <c r="C70" i="7"/>
  <c r="J56" i="7" s="1"/>
  <c r="K14" i="6"/>
  <c r="J14" i="6"/>
  <c r="K11" i="6"/>
  <c r="J11" i="6"/>
  <c r="J32" i="6"/>
  <c r="C22" i="6"/>
  <c r="L7" i="6" s="1"/>
  <c r="C67" i="6"/>
  <c r="J35" i="6"/>
  <c r="J38" i="6" s="1"/>
  <c r="J43" i="6" s="1"/>
  <c r="H46" i="6" s="1"/>
  <c r="C46" i="6"/>
  <c r="H32" i="6"/>
  <c r="H35" i="6" s="1"/>
  <c r="H11" i="6"/>
  <c r="H19" i="6" s="1"/>
  <c r="C54" i="6"/>
  <c r="C56" i="6" s="1"/>
  <c r="D54" i="6"/>
  <c r="D60" i="6" s="1"/>
  <c r="D65" i="6" s="1"/>
  <c r="D55" i="6"/>
  <c r="D61" i="6" s="1"/>
  <c r="D66" i="6" s="1"/>
  <c r="I11" i="5"/>
  <c r="I14" i="5" s="1"/>
  <c r="I19" i="5" s="1"/>
  <c r="B69" i="5"/>
  <c r="C66" i="5"/>
  <c r="H65" i="5"/>
  <c r="J65" i="5" s="1"/>
  <c r="C65" i="5"/>
  <c r="H64" i="5"/>
  <c r="J64" i="5" s="1"/>
  <c r="B64" i="5"/>
  <c r="C61" i="5"/>
  <c r="H60" i="5"/>
  <c r="J60" i="5" s="1"/>
  <c r="G60" i="5"/>
  <c r="C60" i="5"/>
  <c r="I59" i="5"/>
  <c r="I62" i="5" s="1"/>
  <c r="I67" i="5" s="1"/>
  <c r="H58" i="5"/>
  <c r="H57" i="5"/>
  <c r="J57" i="5" s="1"/>
  <c r="G56" i="5"/>
  <c r="H55" i="5"/>
  <c r="J55" i="5" s="1"/>
  <c r="H54" i="5"/>
  <c r="J54" i="5" s="1"/>
  <c r="J51" i="5"/>
  <c r="B51" i="5"/>
  <c r="B45" i="5"/>
  <c r="C42" i="5"/>
  <c r="H41" i="5"/>
  <c r="J41" i="5" s="1"/>
  <c r="C41" i="5"/>
  <c r="J40" i="5"/>
  <c r="B40" i="5"/>
  <c r="C37" i="5"/>
  <c r="J36" i="5"/>
  <c r="C36" i="5"/>
  <c r="I35" i="5"/>
  <c r="I38" i="5" s="1"/>
  <c r="I43" i="5" s="1"/>
  <c r="H34" i="5"/>
  <c r="F34" i="5"/>
  <c r="F58" i="5" s="1"/>
  <c r="H33" i="5"/>
  <c r="J33" i="5" s="1"/>
  <c r="G32" i="5"/>
  <c r="H31" i="5"/>
  <c r="J31" i="5" s="1"/>
  <c r="D31" i="5"/>
  <c r="D37" i="5" s="1"/>
  <c r="D42" i="5" s="1"/>
  <c r="C31" i="5"/>
  <c r="C55" i="5" s="1"/>
  <c r="H30" i="5"/>
  <c r="J30" i="5" s="1"/>
  <c r="D30" i="5"/>
  <c r="D54" i="5" s="1"/>
  <c r="D60" i="5" s="1"/>
  <c r="D65" i="5" s="1"/>
  <c r="C30" i="5"/>
  <c r="C54" i="5" s="1"/>
  <c r="J27" i="5"/>
  <c r="B27" i="5"/>
  <c r="C19" i="5"/>
  <c r="D18" i="5"/>
  <c r="L17" i="5"/>
  <c r="K17" i="5"/>
  <c r="J17" i="5"/>
  <c r="D17" i="5"/>
  <c r="L16" i="5"/>
  <c r="K16" i="5"/>
  <c r="J16" i="5"/>
  <c r="C14" i="5"/>
  <c r="J7" i="5" s="1"/>
  <c r="L13" i="5"/>
  <c r="K13" i="5"/>
  <c r="J13" i="5"/>
  <c r="D13" i="5"/>
  <c r="L12" i="5"/>
  <c r="K12" i="5"/>
  <c r="J12" i="5"/>
  <c r="D12" i="5"/>
  <c r="L10" i="5"/>
  <c r="K10" i="5"/>
  <c r="J10" i="5"/>
  <c r="L9" i="5"/>
  <c r="K9" i="5"/>
  <c r="J9" i="5"/>
  <c r="J34" i="5" s="1"/>
  <c r="J58" i="5" s="1"/>
  <c r="L8" i="5"/>
  <c r="K8" i="5"/>
  <c r="J8" i="5"/>
  <c r="K7" i="5"/>
  <c r="C7" i="5"/>
  <c r="L6" i="5"/>
  <c r="K6" i="5"/>
  <c r="J6" i="5"/>
  <c r="L5" i="5"/>
  <c r="K5" i="5"/>
  <c r="J5" i="5"/>
  <c r="J59" i="7" l="1"/>
  <c r="J62" i="7" s="1"/>
  <c r="J67" i="7" s="1"/>
  <c r="H70" i="7" s="1"/>
  <c r="H59" i="7"/>
  <c r="H62" i="7" s="1"/>
  <c r="H67" i="7" s="1"/>
  <c r="K19" i="6"/>
  <c r="J19" i="6"/>
  <c r="H22" i="6" s="1"/>
  <c r="L11" i="6"/>
  <c r="L14" i="6" s="1"/>
  <c r="H56" i="6"/>
  <c r="C70" i="6"/>
  <c r="J56" i="6" s="1"/>
  <c r="H38" i="6"/>
  <c r="H43" i="6" s="1"/>
  <c r="C62" i="5"/>
  <c r="C67" i="5"/>
  <c r="K11" i="5"/>
  <c r="K14" i="5" s="1"/>
  <c r="K19" i="5" s="1"/>
  <c r="C43" i="5"/>
  <c r="J32" i="5" s="1"/>
  <c r="J11" i="5"/>
  <c r="J14" i="5" s="1"/>
  <c r="J19" i="5" s="1"/>
  <c r="C22" i="5"/>
  <c r="L7" i="5" s="1"/>
  <c r="C38" i="5"/>
  <c r="C32" i="5"/>
  <c r="C56" i="5"/>
  <c r="C70" i="5" s="1"/>
  <c r="J56" i="5" s="1"/>
  <c r="J59" i="5" s="1"/>
  <c r="J62" i="5" s="1"/>
  <c r="J67" i="5" s="1"/>
  <c r="H70" i="5" s="1"/>
  <c r="H56" i="5"/>
  <c r="J35" i="5"/>
  <c r="J38" i="5" s="1"/>
  <c r="J43" i="5" s="1"/>
  <c r="H46" i="5" s="1"/>
  <c r="H7" i="5"/>
  <c r="D36" i="5"/>
  <c r="D41" i="5" s="1"/>
  <c r="D55" i="5"/>
  <c r="D61" i="5" s="1"/>
  <c r="D66" i="5" s="1"/>
  <c r="I11" i="4"/>
  <c r="L19" i="6" l="1"/>
  <c r="J59" i="6"/>
  <c r="J62" i="6" s="1"/>
  <c r="J67" i="6" s="1"/>
  <c r="H70" i="6" s="1"/>
  <c r="H59" i="6"/>
  <c r="H62" i="6" s="1"/>
  <c r="H67" i="6" s="1"/>
  <c r="L14" i="5"/>
  <c r="L19" i="5" s="1"/>
  <c r="N19" i="5" s="1"/>
  <c r="L11" i="5"/>
  <c r="H11" i="5"/>
  <c r="H14" i="5"/>
  <c r="C46" i="5"/>
  <c r="H32" i="5"/>
  <c r="H59" i="5"/>
  <c r="H62" i="5" s="1"/>
  <c r="H67" i="5" s="1"/>
  <c r="H19" i="5"/>
  <c r="H22" i="5"/>
  <c r="B69" i="4"/>
  <c r="C66" i="4"/>
  <c r="H65" i="4"/>
  <c r="J65" i="4" s="1"/>
  <c r="C65" i="4"/>
  <c r="H64" i="4"/>
  <c r="J64" i="4" s="1"/>
  <c r="B64" i="4"/>
  <c r="C61" i="4"/>
  <c r="H60" i="4"/>
  <c r="J60" i="4" s="1"/>
  <c r="G60" i="4"/>
  <c r="C60" i="4"/>
  <c r="I59" i="4"/>
  <c r="I62" i="4" s="1"/>
  <c r="I67" i="4" s="1"/>
  <c r="H57" i="4"/>
  <c r="J57" i="4" s="1"/>
  <c r="G56" i="4"/>
  <c r="H55" i="4"/>
  <c r="J55" i="4" s="1"/>
  <c r="H54" i="4"/>
  <c r="J54" i="4" s="1"/>
  <c r="J51" i="4"/>
  <c r="B51" i="4"/>
  <c r="B45" i="4"/>
  <c r="C42" i="4"/>
  <c r="H41" i="4"/>
  <c r="J41" i="4" s="1"/>
  <c r="C41" i="4"/>
  <c r="J40" i="4"/>
  <c r="B40" i="4"/>
  <c r="C37" i="4"/>
  <c r="J36" i="4"/>
  <c r="C36" i="4"/>
  <c r="I35" i="4"/>
  <c r="I38" i="4" s="1"/>
  <c r="I43" i="4" s="1"/>
  <c r="H34" i="4"/>
  <c r="H58" i="4" s="1"/>
  <c r="F34" i="4"/>
  <c r="F58" i="4" s="1"/>
  <c r="J33" i="4"/>
  <c r="H33" i="4"/>
  <c r="G32" i="4"/>
  <c r="H31" i="4"/>
  <c r="J31" i="4" s="1"/>
  <c r="D31" i="4"/>
  <c r="D37" i="4" s="1"/>
  <c r="D42" i="4" s="1"/>
  <c r="C31" i="4"/>
  <c r="C55" i="4" s="1"/>
  <c r="H30" i="4"/>
  <c r="J30" i="4" s="1"/>
  <c r="D30" i="4"/>
  <c r="D54" i="4" s="1"/>
  <c r="D60" i="4" s="1"/>
  <c r="D65" i="4" s="1"/>
  <c r="C30" i="4"/>
  <c r="C54" i="4" s="1"/>
  <c r="C56" i="4" s="1"/>
  <c r="J27" i="4"/>
  <c r="B27" i="4"/>
  <c r="C19" i="4"/>
  <c r="D18" i="4"/>
  <c r="L17" i="4"/>
  <c r="K17" i="4"/>
  <c r="J17" i="4"/>
  <c r="D17" i="4"/>
  <c r="L16" i="4"/>
  <c r="K16" i="4"/>
  <c r="J16" i="4"/>
  <c r="C14" i="4"/>
  <c r="J7" i="4" s="1"/>
  <c r="L13" i="4"/>
  <c r="K13" i="4"/>
  <c r="J13" i="4"/>
  <c r="D13" i="4"/>
  <c r="L12" i="4"/>
  <c r="K12" i="4"/>
  <c r="J12" i="4"/>
  <c r="D12" i="4"/>
  <c r="I14" i="4"/>
  <c r="I19" i="4" s="1"/>
  <c r="L10" i="4"/>
  <c r="K10" i="4"/>
  <c r="J10" i="4"/>
  <c r="L9" i="4"/>
  <c r="K9" i="4"/>
  <c r="J9" i="4"/>
  <c r="J34" i="4" s="1"/>
  <c r="J58" i="4" s="1"/>
  <c r="L8" i="4"/>
  <c r="K8" i="4"/>
  <c r="J8" i="4"/>
  <c r="K7" i="4"/>
  <c r="C7" i="4"/>
  <c r="L6" i="4"/>
  <c r="K6" i="4"/>
  <c r="J6" i="4"/>
  <c r="L5" i="4"/>
  <c r="K5" i="4"/>
  <c r="J5" i="4"/>
  <c r="K11" i="4" l="1"/>
  <c r="C43" i="4"/>
  <c r="J32" i="4" s="1"/>
  <c r="J35" i="4" s="1"/>
  <c r="J38" i="4" s="1"/>
  <c r="J43" i="4" s="1"/>
  <c r="H46" i="4" s="1"/>
  <c r="C67" i="4"/>
  <c r="C22" i="4"/>
  <c r="L7" i="4" s="1"/>
  <c r="L11" i="4" s="1"/>
  <c r="L14" i="4" s="1"/>
  <c r="L19" i="4" s="1"/>
  <c r="J11" i="4"/>
  <c r="H35" i="5"/>
  <c r="H38" i="5" s="1"/>
  <c r="H43" i="5" s="1"/>
  <c r="C38" i="4"/>
  <c r="C62" i="4"/>
  <c r="H7" i="4"/>
  <c r="H11" i="4" s="1"/>
  <c r="J14" i="4"/>
  <c r="J19" i="4" s="1"/>
  <c r="H56" i="4"/>
  <c r="H59" i="4" s="1"/>
  <c r="C70" i="4"/>
  <c r="J56" i="4" s="1"/>
  <c r="J59" i="4" s="1"/>
  <c r="H62" i="4"/>
  <c r="H67" i="4" s="1"/>
  <c r="K14" i="4"/>
  <c r="K19" i="4" s="1"/>
  <c r="D36" i="4"/>
  <c r="D41" i="4" s="1"/>
  <c r="D55" i="4"/>
  <c r="D61" i="4" s="1"/>
  <c r="D66" i="4" s="1"/>
  <c r="H14" i="4"/>
  <c r="H19" i="4" s="1"/>
  <c r="C32" i="4"/>
  <c r="I11" i="3"/>
  <c r="I14" i="3" s="1"/>
  <c r="I19" i="3" s="1"/>
  <c r="J10" i="3"/>
  <c r="K10" i="3"/>
  <c r="K14" i="3" s="1"/>
  <c r="L10" i="3"/>
  <c r="B69" i="3"/>
  <c r="C66" i="3"/>
  <c r="H65" i="3"/>
  <c r="J65" i="3" s="1"/>
  <c r="C65" i="3"/>
  <c r="C67" i="3" s="1"/>
  <c r="H64" i="3"/>
  <c r="J64" i="3" s="1"/>
  <c r="B64" i="3"/>
  <c r="C61" i="3"/>
  <c r="H60" i="3"/>
  <c r="J60" i="3" s="1"/>
  <c r="G60" i="3"/>
  <c r="C60" i="3"/>
  <c r="C62" i="3" s="1"/>
  <c r="I59" i="3"/>
  <c r="I62" i="3" s="1"/>
  <c r="I67" i="3" s="1"/>
  <c r="H57" i="3"/>
  <c r="J57" i="3" s="1"/>
  <c r="G56" i="3"/>
  <c r="H55" i="3"/>
  <c r="J55" i="3" s="1"/>
  <c r="H54" i="3"/>
  <c r="J51" i="3"/>
  <c r="B51" i="3"/>
  <c r="B45" i="3"/>
  <c r="C42" i="3"/>
  <c r="H41" i="3"/>
  <c r="J41" i="3" s="1"/>
  <c r="C41" i="3"/>
  <c r="J40" i="3"/>
  <c r="B40" i="3"/>
  <c r="C37" i="3"/>
  <c r="J36" i="3"/>
  <c r="C36" i="3"/>
  <c r="C38" i="3" s="1"/>
  <c r="I35" i="3"/>
  <c r="I38" i="3" s="1"/>
  <c r="I43" i="3" s="1"/>
  <c r="H34" i="3"/>
  <c r="H58" i="3" s="1"/>
  <c r="F34" i="3"/>
  <c r="F58" i="3" s="1"/>
  <c r="H33" i="3"/>
  <c r="J33" i="3" s="1"/>
  <c r="G32" i="3"/>
  <c r="H31" i="3"/>
  <c r="J31" i="3" s="1"/>
  <c r="D31" i="3"/>
  <c r="D55" i="3" s="1"/>
  <c r="D61" i="3" s="1"/>
  <c r="D66" i="3" s="1"/>
  <c r="C31" i="3"/>
  <c r="C55" i="3" s="1"/>
  <c r="H30" i="3"/>
  <c r="D30" i="3"/>
  <c r="D54" i="3" s="1"/>
  <c r="D60" i="3" s="1"/>
  <c r="D65" i="3" s="1"/>
  <c r="C30" i="3"/>
  <c r="C54" i="3" s="1"/>
  <c r="J27" i="3"/>
  <c r="B27" i="3"/>
  <c r="C19" i="3"/>
  <c r="K7" i="3" s="1"/>
  <c r="D18" i="3"/>
  <c r="L17" i="3"/>
  <c r="K17" i="3"/>
  <c r="J17" i="3"/>
  <c r="D17" i="3"/>
  <c r="L16" i="3"/>
  <c r="K16" i="3"/>
  <c r="J16" i="3"/>
  <c r="C14" i="3"/>
  <c r="L13" i="3"/>
  <c r="K13" i="3"/>
  <c r="J13" i="3"/>
  <c r="D13" i="3"/>
  <c r="L12" i="3"/>
  <c r="K12" i="3"/>
  <c r="J12" i="3"/>
  <c r="D12" i="3"/>
  <c r="L9" i="3"/>
  <c r="K9" i="3"/>
  <c r="J9" i="3"/>
  <c r="L8" i="3"/>
  <c r="K8" i="3"/>
  <c r="J8" i="3"/>
  <c r="J7" i="3"/>
  <c r="C7" i="3"/>
  <c r="H7" i="3" s="1"/>
  <c r="H11" i="3" s="1"/>
  <c r="L6" i="3"/>
  <c r="K6" i="3"/>
  <c r="J6" i="3"/>
  <c r="L5" i="3"/>
  <c r="K5" i="3"/>
  <c r="K11" i="3" s="1"/>
  <c r="J5" i="3"/>
  <c r="H14" i="3" l="1"/>
  <c r="C56" i="3"/>
  <c r="C70" i="3" s="1"/>
  <c r="J56" i="3" s="1"/>
  <c r="J11" i="3"/>
  <c r="J14" i="3" s="1"/>
  <c r="J19" i="3" s="1"/>
  <c r="J62" i="4"/>
  <c r="J67" i="4" s="1"/>
  <c r="H70" i="4" s="1"/>
  <c r="C46" i="4"/>
  <c r="H32" i="4"/>
  <c r="H22" i="4"/>
  <c r="N19" i="4"/>
  <c r="C43" i="3"/>
  <c r="J32" i="3" s="1"/>
  <c r="D37" i="3"/>
  <c r="D42" i="3" s="1"/>
  <c r="H56" i="3"/>
  <c r="H59" i="3" s="1"/>
  <c r="H19" i="3"/>
  <c r="K19" i="3"/>
  <c r="C22" i="3"/>
  <c r="L7" i="3" s="1"/>
  <c r="C32" i="3"/>
  <c r="J34" i="3"/>
  <c r="J58" i="3" s="1"/>
  <c r="J30" i="3"/>
  <c r="D36" i="3"/>
  <c r="D41" i="3" s="1"/>
  <c r="J54" i="3"/>
  <c r="B68" i="2"/>
  <c r="C65" i="2"/>
  <c r="H64" i="2"/>
  <c r="J64" i="2" s="1"/>
  <c r="C64" i="2"/>
  <c r="C66" i="2" s="1"/>
  <c r="H63" i="2"/>
  <c r="J63" i="2" s="1"/>
  <c r="B63" i="2"/>
  <c r="C60" i="2"/>
  <c r="H59" i="2"/>
  <c r="J59" i="2" s="1"/>
  <c r="G59" i="2"/>
  <c r="C59" i="2"/>
  <c r="I58" i="2"/>
  <c r="I61" i="2" s="1"/>
  <c r="I66" i="2" s="1"/>
  <c r="H56" i="2"/>
  <c r="J56" i="2" s="1"/>
  <c r="G55" i="2"/>
  <c r="H54" i="2"/>
  <c r="J54" i="2" s="1"/>
  <c r="J53" i="2"/>
  <c r="H53" i="2"/>
  <c r="J50" i="2"/>
  <c r="B50" i="2"/>
  <c r="B44" i="2"/>
  <c r="C41" i="2"/>
  <c r="H40" i="2"/>
  <c r="J40" i="2" s="1"/>
  <c r="C40" i="2"/>
  <c r="C42" i="2" s="1"/>
  <c r="J39" i="2"/>
  <c r="B39" i="2"/>
  <c r="C36" i="2"/>
  <c r="J35" i="2"/>
  <c r="C35" i="2"/>
  <c r="I34" i="2"/>
  <c r="I37" i="2" s="1"/>
  <c r="I42" i="2" s="1"/>
  <c r="H33" i="2"/>
  <c r="H57" i="2" s="1"/>
  <c r="F33" i="2"/>
  <c r="F57" i="2" s="1"/>
  <c r="H32" i="2"/>
  <c r="J32" i="2" s="1"/>
  <c r="G31" i="2"/>
  <c r="H30" i="2"/>
  <c r="J30" i="2" s="1"/>
  <c r="D30" i="2"/>
  <c r="D36" i="2" s="1"/>
  <c r="D41" i="2" s="1"/>
  <c r="C30" i="2"/>
  <c r="C54" i="2" s="1"/>
  <c r="H29" i="2"/>
  <c r="J29" i="2" s="1"/>
  <c r="D29" i="2"/>
  <c r="D53" i="2" s="1"/>
  <c r="D59" i="2" s="1"/>
  <c r="D64" i="2" s="1"/>
  <c r="C29" i="2"/>
  <c r="J26" i="2"/>
  <c r="B26" i="2"/>
  <c r="C18" i="2"/>
  <c r="K7" i="2" s="1"/>
  <c r="D17" i="2"/>
  <c r="L16" i="2"/>
  <c r="K16" i="2"/>
  <c r="J16" i="2"/>
  <c r="D16" i="2"/>
  <c r="L15" i="2"/>
  <c r="K15" i="2"/>
  <c r="J15" i="2"/>
  <c r="C13" i="2"/>
  <c r="J7" i="2" s="1"/>
  <c r="L12" i="2"/>
  <c r="K12" i="2"/>
  <c r="J12" i="2"/>
  <c r="D12" i="2"/>
  <c r="L11" i="2"/>
  <c r="K11" i="2"/>
  <c r="J11" i="2"/>
  <c r="D11" i="2"/>
  <c r="I10" i="2"/>
  <c r="I13" i="2" s="1"/>
  <c r="I18" i="2" s="1"/>
  <c r="L9" i="2"/>
  <c r="K9" i="2"/>
  <c r="J9" i="2"/>
  <c r="J33" i="2" s="1"/>
  <c r="J57" i="2" s="1"/>
  <c r="L8" i="2"/>
  <c r="K8" i="2"/>
  <c r="J8" i="2"/>
  <c r="C7" i="2"/>
  <c r="L6" i="2"/>
  <c r="K6" i="2"/>
  <c r="J6" i="2"/>
  <c r="L5" i="2"/>
  <c r="K5" i="2"/>
  <c r="J5" i="2"/>
  <c r="H22" i="3" l="1"/>
  <c r="L14" i="3"/>
  <c r="L19" i="3" s="1"/>
  <c r="N19" i="3" s="1"/>
  <c r="C61" i="2"/>
  <c r="L11" i="3"/>
  <c r="C31" i="2"/>
  <c r="C37" i="2"/>
  <c r="H35" i="4"/>
  <c r="H38" i="4" s="1"/>
  <c r="H43" i="4" s="1"/>
  <c r="H62" i="3"/>
  <c r="H67" i="3" s="1"/>
  <c r="J59" i="3"/>
  <c r="J62" i="3" s="1"/>
  <c r="J67" i="3" s="1"/>
  <c r="H70" i="3" s="1"/>
  <c r="J35" i="3"/>
  <c r="J38" i="3" s="1"/>
  <c r="J43" i="3" s="1"/>
  <c r="H46" i="3" s="1"/>
  <c r="C46" i="3"/>
  <c r="H32" i="3"/>
  <c r="J31" i="2"/>
  <c r="J34" i="2" s="1"/>
  <c r="J37" i="2" s="1"/>
  <c r="J42" i="2" s="1"/>
  <c r="H45" i="2" s="1"/>
  <c r="C21" i="2"/>
  <c r="L7" i="2" s="1"/>
  <c r="K10" i="2"/>
  <c r="K13" i="2" s="1"/>
  <c r="K18" i="2" s="1"/>
  <c r="J10" i="2"/>
  <c r="J13" i="2" s="1"/>
  <c r="J18" i="2" s="1"/>
  <c r="H21" i="2" s="1"/>
  <c r="H7" i="2"/>
  <c r="L10" i="2"/>
  <c r="L13" i="2" s="1"/>
  <c r="L18" i="2" s="1"/>
  <c r="C45" i="2"/>
  <c r="H31" i="2"/>
  <c r="H34" i="2" s="1"/>
  <c r="H37" i="2" s="1"/>
  <c r="H42" i="2" s="1"/>
  <c r="D35" i="2"/>
  <c r="D40" i="2" s="1"/>
  <c r="C53" i="2"/>
  <c r="C55" i="2" s="1"/>
  <c r="D54" i="2"/>
  <c r="D60" i="2" s="1"/>
  <c r="D65" i="2" s="1"/>
  <c r="J9" i="1"/>
  <c r="K9" i="1"/>
  <c r="L9" i="1"/>
  <c r="B68" i="1"/>
  <c r="C65" i="1"/>
  <c r="H64" i="1"/>
  <c r="J64" i="1" s="1"/>
  <c r="C64" i="1"/>
  <c r="H63" i="1"/>
  <c r="J63" i="1" s="1"/>
  <c r="B63" i="1"/>
  <c r="C60" i="1"/>
  <c r="H59" i="1"/>
  <c r="J59" i="1" s="1"/>
  <c r="G59" i="1"/>
  <c r="C59" i="1"/>
  <c r="I58" i="1"/>
  <c r="I61" i="1" s="1"/>
  <c r="I66" i="1" s="1"/>
  <c r="H56" i="1"/>
  <c r="J56" i="1" s="1"/>
  <c r="G55" i="1"/>
  <c r="H54" i="1"/>
  <c r="J54" i="1" s="1"/>
  <c r="H53" i="1"/>
  <c r="J53" i="1" s="1"/>
  <c r="J50" i="1"/>
  <c r="B50" i="1"/>
  <c r="B44" i="1"/>
  <c r="C41" i="1"/>
  <c r="H40" i="1"/>
  <c r="J40" i="1" s="1"/>
  <c r="C40" i="1"/>
  <c r="J39" i="1"/>
  <c r="B39" i="1"/>
  <c r="C36" i="1"/>
  <c r="J35" i="1"/>
  <c r="C35" i="1"/>
  <c r="I34" i="1"/>
  <c r="I37" i="1" s="1"/>
  <c r="I42" i="1" s="1"/>
  <c r="H33" i="1"/>
  <c r="H57" i="1" s="1"/>
  <c r="F33" i="1"/>
  <c r="F57" i="1" s="1"/>
  <c r="H32" i="1"/>
  <c r="J32" i="1" s="1"/>
  <c r="G31" i="1"/>
  <c r="H30" i="1"/>
  <c r="J30" i="1" s="1"/>
  <c r="D30" i="1"/>
  <c r="D36" i="1" s="1"/>
  <c r="D41" i="1" s="1"/>
  <c r="C30" i="1"/>
  <c r="C54" i="1" s="1"/>
  <c r="H29" i="1"/>
  <c r="J29" i="1" s="1"/>
  <c r="D29" i="1"/>
  <c r="D53" i="1" s="1"/>
  <c r="D59" i="1" s="1"/>
  <c r="D64" i="1" s="1"/>
  <c r="C29" i="1"/>
  <c r="C31" i="1" s="1"/>
  <c r="J26" i="1"/>
  <c r="B26" i="1"/>
  <c r="C18" i="1"/>
  <c r="K7" i="1" s="1"/>
  <c r="D17" i="1"/>
  <c r="L16" i="1"/>
  <c r="K16" i="1"/>
  <c r="J16" i="1"/>
  <c r="D16" i="1"/>
  <c r="L15" i="1"/>
  <c r="K15" i="1"/>
  <c r="J15" i="1"/>
  <c r="C13" i="1"/>
  <c r="J7" i="1" s="1"/>
  <c r="L12" i="1"/>
  <c r="K12" i="1"/>
  <c r="J12" i="1"/>
  <c r="D12" i="1"/>
  <c r="L11" i="1"/>
  <c r="K11" i="1"/>
  <c r="J11" i="1"/>
  <c r="D11" i="1"/>
  <c r="I10" i="1"/>
  <c r="I13" i="1" s="1"/>
  <c r="I18" i="1" s="1"/>
  <c r="J33" i="1"/>
  <c r="J57" i="1" s="1"/>
  <c r="L8" i="1"/>
  <c r="K8" i="1"/>
  <c r="J8" i="1"/>
  <c r="C7" i="1"/>
  <c r="L6" i="1"/>
  <c r="K6" i="1"/>
  <c r="J6" i="1"/>
  <c r="L5" i="1"/>
  <c r="K5" i="1"/>
  <c r="J5" i="1"/>
  <c r="C42" i="1" l="1"/>
  <c r="C66" i="1"/>
  <c r="H35" i="3"/>
  <c r="H38" i="3" s="1"/>
  <c r="H43" i="3" s="1"/>
  <c r="H10" i="2"/>
  <c r="H13" i="2" s="1"/>
  <c r="H18" i="2" s="1"/>
  <c r="H55" i="2"/>
  <c r="C69" i="2"/>
  <c r="J55" i="2" s="1"/>
  <c r="C21" i="1"/>
  <c r="L7" i="1" s="1"/>
  <c r="L10" i="1" s="1"/>
  <c r="L13" i="1" s="1"/>
  <c r="L18" i="1" s="1"/>
  <c r="C53" i="1"/>
  <c r="J31" i="1"/>
  <c r="K10" i="1"/>
  <c r="K13" i="1" s="1"/>
  <c r="K18" i="1" s="1"/>
  <c r="C37" i="1"/>
  <c r="C45" i="1" s="1"/>
  <c r="C61" i="1"/>
  <c r="J10" i="1"/>
  <c r="J13" i="1" s="1"/>
  <c r="J18" i="1" s="1"/>
  <c r="H21" i="1" s="1"/>
  <c r="C55" i="1"/>
  <c r="H55" i="1" s="1"/>
  <c r="H7" i="1"/>
  <c r="H10" i="1" s="1"/>
  <c r="H13" i="1" s="1"/>
  <c r="H18" i="1" s="1"/>
  <c r="J34" i="1"/>
  <c r="J37" i="1" s="1"/>
  <c r="J42" i="1" s="1"/>
  <c r="H45" i="1" s="1"/>
  <c r="H31" i="1"/>
  <c r="H34" i="1" s="1"/>
  <c r="H37" i="1" s="1"/>
  <c r="H42" i="1" s="1"/>
  <c r="D35" i="1"/>
  <c r="D40" i="1" s="1"/>
  <c r="D54" i="1"/>
  <c r="D60" i="1" s="1"/>
  <c r="D65" i="1" s="1"/>
  <c r="J58" i="2" l="1"/>
  <c r="J61" i="2" s="1"/>
  <c r="J66" i="2" s="1"/>
  <c r="H69" i="2" s="1"/>
  <c r="H58" i="2"/>
  <c r="H61" i="2" s="1"/>
  <c r="H66" i="2" s="1"/>
  <c r="C69" i="1"/>
  <c r="J55" i="1" s="1"/>
  <c r="J58" i="1" s="1"/>
  <c r="J61" i="1" s="1"/>
  <c r="J66" i="1" s="1"/>
  <c r="H69" i="1" s="1"/>
  <c r="H58" i="1"/>
  <c r="H61" i="1" s="1"/>
  <c r="H66" i="1" s="1"/>
</calcChain>
</file>

<file path=xl/sharedStrings.xml><?xml version="1.0" encoding="utf-8"?>
<sst xmlns="http://schemas.openxmlformats.org/spreadsheetml/2006/main" count="885" uniqueCount="63">
  <si>
    <t>Suministro 109048</t>
  </si>
  <si>
    <t>FECHA DE VENCIMIENTO: 07-ENE-2016</t>
  </si>
  <si>
    <t>MEDIDOR PRINCIPAL</t>
  </si>
  <si>
    <t>Descripción</t>
  </si>
  <si>
    <t>Precio Unit.</t>
  </si>
  <si>
    <t>Importe</t>
  </si>
  <si>
    <t>Importe M1</t>
  </si>
  <si>
    <t>Importe M2</t>
  </si>
  <si>
    <t>Importe MP</t>
  </si>
  <si>
    <t>Lectura Actual</t>
  </si>
  <si>
    <t>(16/12/15)</t>
  </si>
  <si>
    <t>Cargo Fijo</t>
  </si>
  <si>
    <t>Lectura Anterior</t>
  </si>
  <si>
    <t>Mant. y Reposición de Conexión</t>
  </si>
  <si>
    <t>Dif. de Lecturas</t>
  </si>
  <si>
    <t>kW.h</t>
  </si>
  <si>
    <t>Consumo Energía</t>
  </si>
  <si>
    <t>Alumbrado Público</t>
  </si>
  <si>
    <t>Interés Compensatorio</t>
  </si>
  <si>
    <t>MEDIDOR 1 - M1 (Sr. Edwin Sanchez)</t>
  </si>
  <si>
    <t>I.G.V.</t>
  </si>
  <si>
    <t>Electrificación Rural (Ley N 28749)</t>
  </si>
  <si>
    <t>SUBTOTAL DEL MES</t>
  </si>
  <si>
    <t>MEDIDOR 2 - M2 (Sr. Miguel Feijoo)</t>
  </si>
  <si>
    <t>Ajuste sencillo mes anterior</t>
  </si>
  <si>
    <t>Ajuste sencillo mes actual</t>
  </si>
  <si>
    <t>TOTAL IMPORTES</t>
  </si>
  <si>
    <t>MEDIDOR P- MP (Sr. Javier Calle)</t>
  </si>
  <si>
    <t>TOTAL A PAGAR - REDONDEO</t>
  </si>
  <si>
    <t>Consumo</t>
  </si>
  <si>
    <t>Sr. Edwin Sanchez</t>
  </si>
  <si>
    <t>Sr. Miguel Angel Feijoo</t>
  </si>
  <si>
    <t>Sr. Javier Calle</t>
  </si>
  <si>
    <t>Consumo Energía ENERO 2016</t>
  </si>
  <si>
    <t>(18/01/16)</t>
  </si>
  <si>
    <t>Consumo Energía FEBRERO 2016</t>
  </si>
  <si>
    <t>FECHA DE VENCIMIENTO: 03-MAR-2016</t>
  </si>
  <si>
    <t>(16/02/16)</t>
  </si>
  <si>
    <t>Consumo Energía MARZO 2016</t>
  </si>
  <si>
    <t>FECHA DE VENCIMIENTO: 03-ABR-2016</t>
  </si>
  <si>
    <t>(16/03/16)</t>
  </si>
  <si>
    <t>Nota de Crédito Res. N° 012-2016-OS/CD</t>
  </si>
  <si>
    <t>TOTAL</t>
  </si>
  <si>
    <t>Consumo Energía ABRIL 2016</t>
  </si>
  <si>
    <t>FECHA DE VENCIMIENTO: 03-MAY-2016</t>
  </si>
  <si>
    <t>(15/04/16)</t>
  </si>
  <si>
    <t>(17/05/16)</t>
  </si>
  <si>
    <t>Consumo Energía MAYO 2016</t>
  </si>
  <si>
    <t>FECHA DE VENCIMIENTO: 03-JUN-2016</t>
  </si>
  <si>
    <t>MEDIDOR 2 - M2 (Sr. Mauricio)</t>
  </si>
  <si>
    <t>Nota de Débito Res. N° 012-2016-OS/CD</t>
  </si>
  <si>
    <t>Consumo Energía JUNIO 2016</t>
  </si>
  <si>
    <t>FECHA DE VENCIMIENTO: 05-JUL-2016</t>
  </si>
  <si>
    <t>(16/06/16)</t>
  </si>
  <si>
    <t>Afianzamiento de Seguridad Energética</t>
  </si>
  <si>
    <t>(15/07/16)</t>
  </si>
  <si>
    <t>Consumo Energía JULIO 2016</t>
  </si>
  <si>
    <t>FECHA DE VENCIMIENTO: 05-AGO-2016</t>
  </si>
  <si>
    <t>Consumo Energía AGOSTO 2016</t>
  </si>
  <si>
    <t>FECHA DE VENCIMIENTO: 05-SET-2016</t>
  </si>
  <si>
    <t>(16/08/16)</t>
  </si>
  <si>
    <t>MEDIDOR 3 - M3 (Sr. Edwin Sanchez)</t>
  </si>
  <si>
    <t>Importe M3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</si>
</sst>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S/.&quot;\ #,##0.00;[Red]&quot;S/.&quot;\ \-#,##0.00"/>
    <numFmt numFmtId="164" formatCode="0.0000"/>
    <numFmt numFmtId="165" formatCode="&quot;S/.&quot;\ #,##0.0;[Red]&quot;S/.&quot;\ \-#,##0.0"/>
  </numFmts>
  <fonts count="11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7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b/>
      <sz val="7"/>
      <color theme="0"/>
      <name val="Calibri"/>
      <family val="2"/>
      <scheme val="minor"/>
    </font>
    <font>
      <b/>
      <sz val="6"/>
      <color theme="1"/>
      <name val="Calibri"/>
      <family val="2"/>
      <scheme val="minor"/>
    </font>
    <font>
      <b/>
      <sz val="7"/>
      <color theme="0" tint="-4.9989318521683403E-2"/>
      <name val="Calibri"/>
      <family val="2"/>
      <scheme val="minor"/>
    </font>
    <font>
      <sz val="7"/>
      <color theme="0" tint="-4.9989318521683403E-2"/>
      <name val="Calibri"/>
      <family val="2"/>
      <scheme val="minor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73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5" fillId="0" borderId="0" xfId="0" applyFont="1" applyAlignment="1">
      <alignment vertical="center"/>
    </xf>
    <xf numFmtId="0" fontId="6" fillId="2" borderId="4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5" fillId="0" borderId="6" xfId="0" applyFont="1" applyBorder="1" applyAlignment="1">
      <alignment vertical="center"/>
    </xf>
    <xf numFmtId="2" fontId="5" fillId="0" borderId="6" xfId="0" applyNumberFormat="1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5" fillId="0" borderId="0" xfId="0" applyFont="1" applyAlignment="1">
      <alignment horizontal="right" vertical="center"/>
    </xf>
    <xf numFmtId="2" fontId="5" fillId="0" borderId="0" xfId="0" applyNumberFormat="1" applyFont="1" applyAlignment="1">
      <alignment horizontal="right" vertical="center"/>
    </xf>
    <xf numFmtId="2" fontId="5" fillId="0" borderId="0" xfId="0" applyNumberFormat="1" applyFont="1" applyAlignment="1">
      <alignment vertical="center"/>
    </xf>
    <xf numFmtId="0" fontId="5" fillId="0" borderId="8" xfId="0" applyFont="1" applyBorder="1" applyAlignment="1">
      <alignment vertical="center"/>
    </xf>
    <xf numFmtId="2" fontId="5" fillId="0" borderId="8" xfId="0" applyNumberFormat="1" applyFont="1" applyBorder="1" applyAlignment="1">
      <alignment vertical="center"/>
    </xf>
    <xf numFmtId="0" fontId="5" fillId="0" borderId="9" xfId="0" applyFont="1" applyBorder="1" applyAlignment="1">
      <alignment vertical="center"/>
    </xf>
    <xf numFmtId="164" fontId="5" fillId="0" borderId="0" xfId="0" applyNumberFormat="1" applyFont="1" applyAlignment="1">
      <alignment horizontal="right" vertical="center"/>
    </xf>
    <xf numFmtId="2" fontId="4" fillId="0" borderId="0" xfId="0" applyNumberFormat="1" applyFont="1" applyAlignment="1">
      <alignment horizontal="right" vertical="center"/>
    </xf>
    <xf numFmtId="0" fontId="5" fillId="0" borderId="10" xfId="0" applyFont="1" applyBorder="1" applyAlignment="1">
      <alignment vertical="center"/>
    </xf>
    <xf numFmtId="0" fontId="5" fillId="0" borderId="0" xfId="0" applyFont="1" applyAlignment="1">
      <alignment horizontal="center" vertical="center"/>
    </xf>
    <xf numFmtId="0" fontId="5" fillId="0" borderId="11" xfId="0" applyFont="1" applyBorder="1" applyAlignment="1">
      <alignment vertical="center"/>
    </xf>
    <xf numFmtId="2" fontId="5" fillId="0" borderId="12" xfId="0" applyNumberFormat="1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8" fontId="4" fillId="0" borderId="0" xfId="0" applyNumberFormat="1" applyFont="1" applyAlignment="1">
      <alignment vertical="center"/>
    </xf>
    <xf numFmtId="0" fontId="0" fillId="0" borderId="0" xfId="0" applyAlignment="1">
      <alignment horizontal="center"/>
    </xf>
    <xf numFmtId="0" fontId="8" fillId="2" borderId="0" xfId="0" applyFont="1" applyFill="1" applyAlignment="1">
      <alignment horizontal="left" vertical="center"/>
    </xf>
    <xf numFmtId="0" fontId="9" fillId="2" borderId="0" xfId="0" applyFont="1" applyFill="1" applyAlignment="1">
      <alignment horizontal="center" vertical="center"/>
    </xf>
    <xf numFmtId="8" fontId="8" fillId="2" borderId="0" xfId="0" applyNumberFormat="1" applyFont="1" applyFill="1" applyAlignment="1">
      <alignment vertical="center"/>
    </xf>
    <xf numFmtId="0" fontId="5" fillId="0" borderId="1" xfId="0" applyFont="1" applyBorder="1" applyAlignment="1">
      <alignment vertical="center"/>
    </xf>
    <xf numFmtId="2" fontId="5" fillId="0" borderId="1" xfId="0" applyNumberFormat="1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0" xfId="0" applyFont="1" applyAlignment="1">
      <alignment horizontal="center"/>
    </xf>
    <xf numFmtId="165" fontId="4" fillId="0" borderId="0" xfId="0" applyNumberFormat="1" applyFont="1"/>
    <xf numFmtId="8" fontId="4" fillId="0" borderId="0" xfId="0" applyNumberFormat="1" applyFont="1"/>
    <xf numFmtId="0" fontId="5" fillId="0" borderId="0" xfId="0" applyFont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3" fillId="0" borderId="0" xfId="0" applyFont="1" applyFill="1" applyBorder="1" applyAlignment="1">
      <alignment horizontal="right"/>
    </xf>
    <xf numFmtId="0" fontId="0" fillId="0" borderId="0" xfId="0" applyAlignment="1">
      <alignment horizontal="right"/>
    </xf>
    <xf numFmtId="0" fontId="2" fillId="0" borderId="0" xfId="0" applyFont="1" applyFill="1" applyBorder="1"/>
    <xf numFmtId="0" fontId="6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vertical="center"/>
    </xf>
    <xf numFmtId="2" fontId="5" fillId="0" borderId="0" xfId="0" applyNumberFormat="1" applyFont="1" applyFill="1" applyBorder="1"/>
    <xf numFmtId="2" fontId="4" fillId="0" borderId="0" xfId="0" applyNumberFormat="1" applyFont="1" applyFill="1" applyBorder="1" applyAlignment="1">
      <alignment vertical="center"/>
    </xf>
    <xf numFmtId="2" fontId="4" fillId="0" borderId="0" xfId="0" applyNumberFormat="1" applyFont="1" applyFill="1" applyBorder="1"/>
    <xf numFmtId="2" fontId="4" fillId="0" borderId="0" xfId="0" applyNumberFormat="1" applyFont="1" applyAlignment="1">
      <alignment vertical="center"/>
    </xf>
    <xf numFmtId="2" fontId="5" fillId="0" borderId="0" xfId="0" applyNumberFormat="1" applyFont="1" applyFill="1" applyBorder="1" applyAlignment="1">
      <alignment horizontal="right" vertical="center"/>
    </xf>
    <xf numFmtId="0" fontId="5" fillId="0" borderId="0" xfId="0" applyFont="1" applyFill="1" applyBorder="1"/>
    <xf numFmtId="0" fontId="5" fillId="0" borderId="13" xfId="0" applyFont="1" applyBorder="1" applyAlignment="1">
      <alignment vertical="center"/>
    </xf>
    <xf numFmtId="2" fontId="5" fillId="0" borderId="14" xfId="0" applyNumberFormat="1" applyFont="1" applyBorder="1" applyAlignment="1">
      <alignment vertical="center"/>
    </xf>
    <xf numFmtId="0" fontId="5" fillId="0" borderId="15" xfId="0" applyFont="1" applyBorder="1" applyAlignment="1">
      <alignment vertical="center"/>
    </xf>
    <xf numFmtId="2" fontId="5" fillId="0" borderId="0" xfId="0" applyNumberFormat="1" applyFont="1" applyBorder="1" applyAlignment="1">
      <alignment vertical="center"/>
    </xf>
    <xf numFmtId="164" fontId="5" fillId="0" borderId="0" xfId="0" applyNumberFormat="1" applyFont="1" applyFill="1" applyBorder="1" applyAlignment="1">
      <alignment vertical="center"/>
    </xf>
    <xf numFmtId="164" fontId="5" fillId="0" borderId="0" xfId="0" applyNumberFormat="1" applyFont="1" applyFill="1" applyBorder="1"/>
    <xf numFmtId="0" fontId="5" fillId="0" borderId="0" xfId="0" applyFont="1" applyFill="1" applyBorder="1" applyAlignment="1">
      <alignment vertical="center"/>
    </xf>
    <xf numFmtId="0" fontId="5" fillId="0" borderId="16" xfId="0" applyFont="1" applyBorder="1" applyAlignment="1">
      <alignment vertical="center"/>
    </xf>
    <xf numFmtId="2" fontId="5" fillId="0" borderId="16" xfId="0" applyNumberFormat="1" applyFont="1" applyBorder="1" applyAlignment="1">
      <alignment vertical="center"/>
    </xf>
    <xf numFmtId="8" fontId="5" fillId="0" borderId="0" xfId="0" applyNumberFormat="1" applyFont="1" applyAlignment="1">
      <alignment vertical="center"/>
    </xf>
    <xf numFmtId="8" fontId="4" fillId="0" borderId="0" xfId="0" applyNumberFormat="1" applyFont="1" applyFill="1" applyBorder="1" applyAlignment="1">
      <alignment vertical="center"/>
    </xf>
    <xf numFmtId="0" fontId="1" fillId="0" borderId="0" xfId="0" applyFont="1" applyFill="1" applyBorder="1"/>
    <xf numFmtId="0" fontId="2" fillId="0" borderId="0" xfId="0" applyFont="1" applyFill="1" applyBorder="1" applyAlignment="1">
      <alignment horizontal="center"/>
    </xf>
    <xf numFmtId="0" fontId="10" fillId="0" borderId="0" xfId="0" applyFont="1" applyAlignment="1">
      <alignment horizontal="right"/>
    </xf>
    <xf numFmtId="8" fontId="10" fillId="0" borderId="0" xfId="0" applyNumberFormat="1" applyFont="1"/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2"/>
  <sheetViews>
    <sheetView zoomScale="130" zoomScaleNormal="130" workbookViewId="0"/>
  </sheetViews>
  <sheetFormatPr baseColWidth="10" defaultRowHeight="15" x14ac:dyDescent="0.25"/>
  <cols>
    <col min="1" max="1" width="6.42578125" customWidth="1"/>
    <col min="2" max="2" width="11.5703125" customWidth="1"/>
    <col min="3" max="3" width="5.7109375" customWidth="1"/>
    <col min="4" max="4" width="6.28515625" customWidth="1"/>
    <col min="5" max="5" width="3" customWidth="1"/>
    <col min="6" max="6" width="20.28515625" customWidth="1"/>
    <col min="7" max="7" width="8.42578125" style="28" customWidth="1"/>
    <col min="8" max="8" width="6.7109375" customWidth="1"/>
    <col min="9" max="9" width="0.7109375" customWidth="1"/>
    <col min="10" max="10" width="8.28515625" bestFit="1" customWidth="1"/>
    <col min="11" max="12" width="8.28515625" customWidth="1"/>
  </cols>
  <sheetData>
    <row r="1" spans="2:12" ht="14.45" x14ac:dyDescent="0.3">
      <c r="B1" s="1" t="s">
        <v>0</v>
      </c>
      <c r="C1" s="2"/>
      <c r="D1" s="2"/>
      <c r="E1" s="2"/>
      <c r="F1" s="2"/>
      <c r="G1" s="3"/>
      <c r="H1" s="2"/>
      <c r="I1" s="2"/>
      <c r="J1" s="2"/>
      <c r="K1" s="2"/>
    </row>
    <row r="2" spans="2:12" x14ac:dyDescent="0.25">
      <c r="B2" s="1" t="s">
        <v>33</v>
      </c>
      <c r="C2" s="2"/>
      <c r="D2" s="2"/>
      <c r="E2" s="2"/>
      <c r="F2" s="2"/>
      <c r="G2" s="3"/>
      <c r="H2" s="2"/>
      <c r="I2" s="2"/>
      <c r="J2" s="4" t="s">
        <v>1</v>
      </c>
    </row>
    <row r="3" spans="2:12" ht="10.15" customHeight="1" x14ac:dyDescent="0.3">
      <c r="B3" s="2"/>
      <c r="C3" s="2"/>
      <c r="D3" s="2"/>
      <c r="E3" s="2"/>
      <c r="F3" s="2"/>
      <c r="G3" s="3"/>
      <c r="H3" s="2"/>
      <c r="I3" s="2"/>
      <c r="J3" s="2"/>
      <c r="K3" s="2"/>
    </row>
    <row r="4" spans="2:12" ht="10.15" customHeight="1" x14ac:dyDescent="0.25">
      <c r="B4" s="70" t="s">
        <v>2</v>
      </c>
      <c r="C4" s="71"/>
      <c r="D4" s="72"/>
      <c r="E4" s="5"/>
      <c r="F4" s="6" t="s">
        <v>3</v>
      </c>
      <c r="G4" s="6" t="s">
        <v>4</v>
      </c>
      <c r="H4" s="6" t="s">
        <v>5</v>
      </c>
      <c r="I4" s="7"/>
      <c r="J4" s="8" t="s">
        <v>6</v>
      </c>
      <c r="K4" s="8" t="s">
        <v>7</v>
      </c>
      <c r="L4" s="8" t="s">
        <v>8</v>
      </c>
    </row>
    <row r="5" spans="2:12" ht="10.15" customHeight="1" x14ac:dyDescent="0.3">
      <c r="B5" s="9" t="s">
        <v>9</v>
      </c>
      <c r="C5" s="10">
        <v>14554</v>
      </c>
      <c r="D5" s="11" t="s">
        <v>34</v>
      </c>
      <c r="E5" s="12"/>
      <c r="F5" s="5" t="s">
        <v>11</v>
      </c>
      <c r="G5" s="13"/>
      <c r="H5" s="14">
        <v>2.4900000000000002</v>
      </c>
      <c r="I5" s="14"/>
      <c r="J5" s="15">
        <f>(H5/3)</f>
        <v>0.83000000000000007</v>
      </c>
      <c r="K5" s="15">
        <f>H5/3</f>
        <v>0.83000000000000007</v>
      </c>
      <c r="L5" s="15">
        <f>H5/3</f>
        <v>0.83000000000000007</v>
      </c>
    </row>
    <row r="6" spans="2:12" ht="10.15" customHeight="1" x14ac:dyDescent="0.25">
      <c r="B6" s="9" t="s">
        <v>12</v>
      </c>
      <c r="C6" s="10">
        <v>14278.8</v>
      </c>
      <c r="D6" s="11" t="s">
        <v>10</v>
      </c>
      <c r="E6" s="12"/>
      <c r="F6" s="5" t="s">
        <v>13</v>
      </c>
      <c r="G6" s="13"/>
      <c r="H6" s="14">
        <v>1.33</v>
      </c>
      <c r="I6" s="14"/>
      <c r="J6" s="15">
        <f t="shared" ref="J6:J12" si="0">(H6/3)</f>
        <v>0.44333333333333336</v>
      </c>
      <c r="K6" s="15">
        <f t="shared" ref="K6:K12" si="1">H6/3</f>
        <v>0.44333333333333336</v>
      </c>
      <c r="L6" s="15">
        <f t="shared" ref="L6:L16" si="2">H6/3</f>
        <v>0.44333333333333336</v>
      </c>
    </row>
    <row r="7" spans="2:12" ht="10.15" customHeight="1" x14ac:dyDescent="0.25">
      <c r="B7" s="16" t="s">
        <v>14</v>
      </c>
      <c r="C7" s="17">
        <f>(C5-C6)</f>
        <v>275.20000000000073</v>
      </c>
      <c r="D7" s="18" t="s">
        <v>15</v>
      </c>
      <c r="E7" s="12"/>
      <c r="F7" s="5" t="s">
        <v>16</v>
      </c>
      <c r="G7" s="19">
        <v>0.45950000000000002</v>
      </c>
      <c r="H7" s="20">
        <f>(C7*G7)</f>
        <v>126.45440000000033</v>
      </c>
      <c r="I7" s="20"/>
      <c r="J7" s="15">
        <f>G7*C13</f>
        <v>31.154099999999982</v>
      </c>
      <c r="K7" s="15">
        <f>G7*C18</f>
        <v>42.59565000000002</v>
      </c>
      <c r="L7" s="15">
        <f>G7*C21</f>
        <v>52.704650000000335</v>
      </c>
    </row>
    <row r="8" spans="2:12" ht="10.15" customHeight="1" x14ac:dyDescent="0.25">
      <c r="B8" s="5"/>
      <c r="C8" s="5"/>
      <c r="D8" s="5"/>
      <c r="E8" s="5"/>
      <c r="F8" s="5" t="s">
        <v>17</v>
      </c>
      <c r="G8" s="13"/>
      <c r="H8" s="14">
        <v>5.63</v>
      </c>
      <c r="I8" s="14"/>
      <c r="J8" s="15">
        <f>(H8/3)</f>
        <v>1.8766666666666667</v>
      </c>
      <c r="K8" s="15">
        <f t="shared" si="1"/>
        <v>1.8766666666666667</v>
      </c>
      <c r="L8" s="15">
        <f t="shared" si="2"/>
        <v>1.8766666666666667</v>
      </c>
    </row>
    <row r="9" spans="2:12" ht="10.15" customHeight="1" x14ac:dyDescent="0.25">
      <c r="B9" s="5"/>
      <c r="C9" s="5"/>
      <c r="D9" s="5"/>
      <c r="E9" s="5"/>
      <c r="F9" s="5" t="s">
        <v>18</v>
      </c>
      <c r="G9" s="13"/>
      <c r="H9" s="14">
        <v>0</v>
      </c>
      <c r="I9" s="14"/>
      <c r="J9" s="15">
        <f>(H9/3)</f>
        <v>0</v>
      </c>
      <c r="K9" s="15">
        <f t="shared" si="1"/>
        <v>0</v>
      </c>
      <c r="L9" s="15">
        <f t="shared" si="2"/>
        <v>0</v>
      </c>
    </row>
    <row r="10" spans="2:12" ht="10.15" customHeight="1" x14ac:dyDescent="0.3">
      <c r="B10" s="67" t="s">
        <v>19</v>
      </c>
      <c r="C10" s="68"/>
      <c r="D10" s="69"/>
      <c r="E10" s="5"/>
      <c r="F10" s="5" t="s">
        <v>20</v>
      </c>
      <c r="G10" s="13"/>
      <c r="H10" s="14">
        <f>((SUM(H5:H8)-H9)*0.18)</f>
        <v>24.462792000000057</v>
      </c>
      <c r="I10" s="14">
        <f>((SUM(I5:I8)-I9)*0.18)</f>
        <v>0</v>
      </c>
      <c r="J10" s="14">
        <f>((SUM(J5:J8)-J9)*0.18)</f>
        <v>6.1747379999999961</v>
      </c>
      <c r="K10" s="14">
        <f>((SUM(K5:K8)-K9)*0.18)</f>
        <v>8.2342170000000028</v>
      </c>
      <c r="L10" s="14">
        <f>((SUM(L5:L8)-L9)*0.18)</f>
        <v>10.05383700000006</v>
      </c>
    </row>
    <row r="11" spans="2:12" ht="10.15" customHeight="1" x14ac:dyDescent="0.25">
      <c r="B11" s="21" t="s">
        <v>9</v>
      </c>
      <c r="C11" s="10">
        <v>1363.5</v>
      </c>
      <c r="D11" s="11" t="str">
        <f>D5</f>
        <v>(18/01/16)</v>
      </c>
      <c r="E11" s="5"/>
      <c r="F11" s="5" t="s">
        <v>21</v>
      </c>
      <c r="G11" s="13">
        <v>7.9000000000000008E-3</v>
      </c>
      <c r="H11" s="14">
        <v>2.17</v>
      </c>
      <c r="I11" s="14"/>
      <c r="J11" s="15">
        <f t="shared" si="0"/>
        <v>0.72333333333333327</v>
      </c>
      <c r="K11" s="15">
        <f t="shared" si="1"/>
        <v>0.72333333333333327</v>
      </c>
      <c r="L11" s="15">
        <f t="shared" si="2"/>
        <v>0.72333333333333327</v>
      </c>
    </row>
    <row r="12" spans="2:12" ht="10.15" customHeight="1" x14ac:dyDescent="0.3">
      <c r="B12" s="9" t="s">
        <v>12</v>
      </c>
      <c r="C12" s="10">
        <v>1295.7</v>
      </c>
      <c r="D12" s="11" t="str">
        <f>D6</f>
        <v>(16/12/15)</v>
      </c>
      <c r="E12" s="5"/>
      <c r="F12" s="5"/>
      <c r="G12" s="13"/>
      <c r="H12" s="14"/>
      <c r="I12" s="14"/>
      <c r="J12" s="15">
        <f t="shared" si="0"/>
        <v>0</v>
      </c>
      <c r="K12" s="15">
        <f t="shared" si="1"/>
        <v>0</v>
      </c>
      <c r="L12" s="15">
        <f t="shared" si="2"/>
        <v>0</v>
      </c>
    </row>
    <row r="13" spans="2:12" ht="10.15" customHeight="1" x14ac:dyDescent="0.3">
      <c r="B13" s="16" t="s">
        <v>14</v>
      </c>
      <c r="C13" s="17">
        <f>(C11-C12)</f>
        <v>67.799999999999955</v>
      </c>
      <c r="D13" s="18" t="s">
        <v>15</v>
      </c>
      <c r="E13" s="12"/>
      <c r="F13" s="5" t="s">
        <v>22</v>
      </c>
      <c r="G13" s="13"/>
      <c r="H13" s="14">
        <f>SUM(H5:H9)+SUM(H10:H11)</f>
        <v>162.53719200000037</v>
      </c>
      <c r="I13" s="14">
        <f>SUM(I5:I9)+SUM(I10:I11)</f>
        <v>0</v>
      </c>
      <c r="J13" s="14">
        <f>SUM(J5:J9)+SUM(J10:J11)</f>
        <v>41.202171333333304</v>
      </c>
      <c r="K13" s="14">
        <f>SUM(K5:K9)+SUM(K10:K11)</f>
        <v>54.703200333333356</v>
      </c>
      <c r="L13" s="14">
        <f>SUM(L5:L9)+SUM(L10:L11)</f>
        <v>66.631820333333721</v>
      </c>
    </row>
    <row r="14" spans="2:12" ht="10.15" customHeight="1" x14ac:dyDescent="0.3">
      <c r="B14" s="5"/>
      <c r="C14" s="5"/>
      <c r="D14" s="5"/>
      <c r="E14" s="12"/>
      <c r="F14" s="5"/>
      <c r="G14" s="13"/>
      <c r="H14" s="14"/>
      <c r="I14" s="14"/>
      <c r="J14" s="15"/>
      <c r="K14" s="15"/>
      <c r="L14" s="15"/>
    </row>
    <row r="15" spans="2:12" ht="10.15" customHeight="1" x14ac:dyDescent="0.3">
      <c r="B15" s="67" t="s">
        <v>23</v>
      </c>
      <c r="C15" s="68"/>
      <c r="D15" s="69"/>
      <c r="E15" s="12"/>
      <c r="F15" s="5" t="s">
        <v>24</v>
      </c>
      <c r="G15" s="13"/>
      <c r="H15" s="14">
        <v>0.09</v>
      </c>
      <c r="I15" s="14"/>
      <c r="J15" s="15">
        <f>H15/3</f>
        <v>0.03</v>
      </c>
      <c r="K15" s="15">
        <f>H15/3</f>
        <v>0.03</v>
      </c>
      <c r="L15" s="15">
        <f>H15/3</f>
        <v>0.03</v>
      </c>
    </row>
    <row r="16" spans="2:12" ht="10.15" customHeight="1" x14ac:dyDescent="0.3">
      <c r="B16" s="21" t="s">
        <v>9</v>
      </c>
      <c r="C16" s="10">
        <v>1710</v>
      </c>
      <c r="D16" s="11" t="str">
        <f>D5</f>
        <v>(18/01/16)</v>
      </c>
      <c r="E16" s="5"/>
      <c r="F16" s="5" t="s">
        <v>25</v>
      </c>
      <c r="G16" s="13"/>
      <c r="H16" s="14">
        <v>0.03</v>
      </c>
      <c r="I16" s="14"/>
      <c r="J16" s="15">
        <f>(H16/3)</f>
        <v>0.01</v>
      </c>
      <c r="K16" s="15">
        <f>H16/3</f>
        <v>0.01</v>
      </c>
      <c r="L16" s="15">
        <f t="shared" si="2"/>
        <v>0.01</v>
      </c>
    </row>
    <row r="17" spans="2:12" ht="10.15" customHeight="1" x14ac:dyDescent="0.3">
      <c r="B17" s="21" t="s">
        <v>12</v>
      </c>
      <c r="C17" s="10">
        <v>1617.3</v>
      </c>
      <c r="D17" s="11" t="str">
        <f>D6</f>
        <v>(16/12/15)</v>
      </c>
      <c r="E17" s="5"/>
      <c r="F17" s="5"/>
      <c r="G17" s="22"/>
      <c r="H17" s="5"/>
      <c r="I17" s="5"/>
      <c r="J17" s="5"/>
      <c r="K17" s="5"/>
      <c r="L17" s="5"/>
    </row>
    <row r="18" spans="2:12" ht="10.15" customHeight="1" x14ac:dyDescent="0.3">
      <c r="B18" s="23" t="s">
        <v>14</v>
      </c>
      <c r="C18" s="24">
        <f>(C16-C17)</f>
        <v>92.700000000000045</v>
      </c>
      <c r="D18" s="18" t="s">
        <v>15</v>
      </c>
      <c r="E18" s="5"/>
      <c r="F18" s="25" t="s">
        <v>26</v>
      </c>
      <c r="G18" s="26"/>
      <c r="H18" s="27">
        <f>(H13+H15-H16)</f>
        <v>162.59719200000038</v>
      </c>
      <c r="I18" s="27">
        <f t="shared" ref="I18:L18" si="3">(I13+I15-I16)</f>
        <v>0</v>
      </c>
      <c r="J18" s="27">
        <f t="shared" si="3"/>
        <v>41.222171333333307</v>
      </c>
      <c r="K18" s="27">
        <f t="shared" si="3"/>
        <v>54.723200333333359</v>
      </c>
      <c r="L18" s="27">
        <f t="shared" si="3"/>
        <v>66.651820333333717</v>
      </c>
    </row>
    <row r="19" spans="2:12" ht="10.15" customHeight="1" x14ac:dyDescent="0.3">
      <c r="B19" s="5"/>
      <c r="C19" s="5"/>
      <c r="D19" s="5"/>
      <c r="E19" s="12"/>
    </row>
    <row r="20" spans="2:12" ht="10.15" customHeight="1" x14ac:dyDescent="0.3">
      <c r="B20" s="67" t="s">
        <v>27</v>
      </c>
      <c r="C20" s="68"/>
      <c r="D20" s="69"/>
      <c r="E20" s="12"/>
      <c r="F20" s="29" t="s">
        <v>28</v>
      </c>
      <c r="G20" s="30"/>
      <c r="H20" s="31"/>
    </row>
    <row r="21" spans="2:12" ht="10.15" customHeight="1" x14ac:dyDescent="0.3">
      <c r="B21" s="32" t="s">
        <v>29</v>
      </c>
      <c r="C21" s="33">
        <f>(C7-C13-C18)</f>
        <v>114.70000000000073</v>
      </c>
      <c r="D21" s="34" t="s">
        <v>15</v>
      </c>
      <c r="E21" s="12"/>
      <c r="F21" s="25" t="s">
        <v>30</v>
      </c>
      <c r="G21" s="35"/>
      <c r="H21" s="36">
        <f>J18</f>
        <v>41.222171333333307</v>
      </c>
      <c r="I21" s="27"/>
      <c r="J21" s="5"/>
      <c r="K21" s="5"/>
    </row>
    <row r="22" spans="2:12" ht="10.15" customHeight="1" x14ac:dyDescent="0.3">
      <c r="F22" s="25"/>
      <c r="G22" s="35"/>
      <c r="H22" s="37"/>
      <c r="I22" s="37"/>
      <c r="J22" s="38"/>
      <c r="K22" s="38"/>
      <c r="L22" s="38"/>
    </row>
    <row r="23" spans="2:12" ht="10.15" customHeight="1" x14ac:dyDescent="0.3">
      <c r="F23" s="25"/>
      <c r="G23" s="35"/>
      <c r="H23" s="37"/>
      <c r="I23" s="37"/>
      <c r="J23" s="38"/>
      <c r="K23" s="38"/>
      <c r="L23" s="38"/>
    </row>
    <row r="24" spans="2:12" ht="10.15" customHeight="1" x14ac:dyDescent="0.3">
      <c r="B24" s="39"/>
      <c r="C24" s="39"/>
      <c r="D24" s="39"/>
      <c r="E24" s="39"/>
      <c r="F24" s="39"/>
      <c r="G24" s="40"/>
      <c r="H24" s="39"/>
      <c r="I24" s="39"/>
      <c r="J24" s="39"/>
      <c r="K24" s="39"/>
      <c r="L24" s="39"/>
    </row>
    <row r="25" spans="2:12" ht="14.45" x14ac:dyDescent="0.3">
      <c r="B25" s="1" t="s">
        <v>0</v>
      </c>
      <c r="C25" s="2"/>
      <c r="D25" s="2"/>
      <c r="E25" s="2"/>
      <c r="F25" s="2"/>
      <c r="G25" s="3"/>
      <c r="H25" s="2"/>
      <c r="I25" s="2"/>
      <c r="J25" s="2"/>
      <c r="K25" s="39"/>
      <c r="L25" s="41"/>
    </row>
    <row r="26" spans="2:12" x14ac:dyDescent="0.25">
      <c r="B26" s="1" t="str">
        <f>B2</f>
        <v>Consumo Energía ENERO 2016</v>
      </c>
      <c r="C26" s="2"/>
      <c r="D26" s="2"/>
      <c r="E26" s="2"/>
      <c r="F26" s="2"/>
      <c r="G26" s="3"/>
      <c r="H26" s="2"/>
      <c r="I26" s="2"/>
      <c r="J26" s="42" t="str">
        <f>J2</f>
        <v>FECHA DE VENCIMIENTO: 07-ENE-2016</v>
      </c>
      <c r="K26" s="43"/>
      <c r="L26" s="39"/>
    </row>
    <row r="27" spans="2:12" ht="10.15" customHeight="1" x14ac:dyDescent="0.25">
      <c r="B27" s="2"/>
      <c r="C27" s="2"/>
      <c r="D27" s="2"/>
      <c r="E27" s="2"/>
      <c r="F27" s="2"/>
      <c r="G27" s="3"/>
      <c r="H27" s="2"/>
      <c r="I27" s="2"/>
      <c r="J27" s="2"/>
      <c r="K27" s="44"/>
      <c r="L27" s="44"/>
    </row>
    <row r="28" spans="2:12" ht="10.15" customHeight="1" x14ac:dyDescent="0.25">
      <c r="B28" s="70" t="s">
        <v>2</v>
      </c>
      <c r="C28" s="71"/>
      <c r="D28" s="72"/>
      <c r="E28" s="5"/>
      <c r="F28" s="6" t="s">
        <v>3</v>
      </c>
      <c r="G28" s="6" t="s">
        <v>4</v>
      </c>
      <c r="H28" s="6" t="s">
        <v>5</v>
      </c>
      <c r="I28" s="7"/>
      <c r="J28" s="6" t="s">
        <v>7</v>
      </c>
      <c r="K28" s="45"/>
      <c r="L28" s="46"/>
    </row>
    <row r="29" spans="2:12" ht="10.15" customHeight="1" x14ac:dyDescent="0.25">
      <c r="B29" s="9" t="s">
        <v>9</v>
      </c>
      <c r="C29" s="10">
        <f>C5</f>
        <v>14554</v>
      </c>
      <c r="D29" s="11" t="str">
        <f>D5</f>
        <v>(18/01/16)</v>
      </c>
      <c r="E29" s="12"/>
      <c r="F29" s="5" t="s">
        <v>11</v>
      </c>
      <c r="G29" s="13"/>
      <c r="H29" s="14">
        <f>H5</f>
        <v>2.4900000000000002</v>
      </c>
      <c r="I29" s="14"/>
      <c r="J29" s="15">
        <f>(H29/3)</f>
        <v>0.83000000000000007</v>
      </c>
      <c r="K29" s="45"/>
      <c r="L29" s="46"/>
    </row>
    <row r="30" spans="2:12" ht="10.15" customHeight="1" x14ac:dyDescent="0.25">
      <c r="B30" s="9" t="s">
        <v>12</v>
      </c>
      <c r="C30" s="10">
        <f>C6</f>
        <v>14278.8</v>
      </c>
      <c r="D30" s="11" t="str">
        <f>D6</f>
        <v>(16/12/15)</v>
      </c>
      <c r="E30" s="12"/>
      <c r="F30" s="5" t="s">
        <v>13</v>
      </c>
      <c r="G30" s="13"/>
      <c r="H30" s="14">
        <f>H6</f>
        <v>1.33</v>
      </c>
      <c r="I30" s="14"/>
      <c r="J30" s="15">
        <f t="shared" ref="J30" si="4">(H30/3)</f>
        <v>0.44333333333333336</v>
      </c>
      <c r="K30" s="47"/>
      <c r="L30" s="48"/>
    </row>
    <row r="31" spans="2:12" ht="10.15" customHeight="1" x14ac:dyDescent="0.25">
      <c r="B31" s="16" t="s">
        <v>14</v>
      </c>
      <c r="C31" s="17">
        <f>(C29-C30)</f>
        <v>275.20000000000073</v>
      </c>
      <c r="D31" s="18" t="s">
        <v>15</v>
      </c>
      <c r="E31" s="12"/>
      <c r="F31" s="5" t="s">
        <v>16</v>
      </c>
      <c r="G31" s="13">
        <f>G7</f>
        <v>0.45950000000000002</v>
      </c>
      <c r="H31" s="20">
        <f>(C31*G31)</f>
        <v>126.45440000000033</v>
      </c>
      <c r="I31" s="20"/>
      <c r="J31" s="49">
        <f>(C42*G31)</f>
        <v>42.59565000000002</v>
      </c>
      <c r="K31" s="45"/>
      <c r="L31" s="46"/>
    </row>
    <row r="32" spans="2:12" ht="10.15" customHeight="1" x14ac:dyDescent="0.25">
      <c r="B32" s="5"/>
      <c r="C32" s="5"/>
      <c r="D32" s="5"/>
      <c r="E32" s="5"/>
      <c r="F32" s="5" t="s">
        <v>17</v>
      </c>
      <c r="G32" s="13"/>
      <c r="H32" s="14">
        <f>H8</f>
        <v>5.63</v>
      </c>
      <c r="I32" s="14"/>
      <c r="J32" s="15">
        <f t="shared" ref="J32" si="5">(H32/3)</f>
        <v>1.8766666666666667</v>
      </c>
      <c r="K32" s="50"/>
      <c r="L32" s="50"/>
    </row>
    <row r="33" spans="2:12" ht="10.15" customHeight="1" x14ac:dyDescent="0.25">
      <c r="B33" s="5"/>
      <c r="C33" s="5"/>
      <c r="D33" s="5"/>
      <c r="E33" s="5"/>
      <c r="F33" s="5" t="str">
        <f>F9</f>
        <v>Interés Compensatorio</v>
      </c>
      <c r="G33" s="13"/>
      <c r="H33" s="14">
        <f>H9</f>
        <v>0</v>
      </c>
      <c r="I33" s="14"/>
      <c r="J33" s="15">
        <f>J9</f>
        <v>0</v>
      </c>
      <c r="K33" s="50"/>
      <c r="L33" s="50"/>
    </row>
    <row r="34" spans="2:12" ht="10.15" customHeight="1" x14ac:dyDescent="0.25">
      <c r="B34" s="67" t="s">
        <v>19</v>
      </c>
      <c r="C34" s="68"/>
      <c r="D34" s="69"/>
      <c r="E34" s="5"/>
      <c r="F34" s="5" t="s">
        <v>20</v>
      </c>
      <c r="G34" s="13"/>
      <c r="H34" s="14">
        <f>((SUM(H29:H33))*0.18)</f>
        <v>24.462792000000057</v>
      </c>
      <c r="I34" s="14">
        <f>((SUM(I29:I33))*0.18)</f>
        <v>0</v>
      </c>
      <c r="J34" s="14">
        <f>((SUM(J29:J33))*0.18)</f>
        <v>8.2342170000000028</v>
      </c>
      <c r="K34" s="45"/>
      <c r="L34" s="51"/>
    </row>
    <row r="35" spans="2:12" ht="10.15" customHeight="1" x14ac:dyDescent="0.25">
      <c r="B35" s="52" t="s">
        <v>9</v>
      </c>
      <c r="C35" s="53">
        <f>C11</f>
        <v>1363.5</v>
      </c>
      <c r="D35" s="54" t="str">
        <f>D29</f>
        <v>(18/01/16)</v>
      </c>
      <c r="E35" s="5"/>
      <c r="F35" s="5" t="s">
        <v>21</v>
      </c>
      <c r="G35" s="13">
        <v>7.7000000000000002E-3</v>
      </c>
      <c r="H35" s="14">
        <v>2.04</v>
      </c>
      <c r="I35" s="14"/>
      <c r="J35" s="15">
        <f t="shared" ref="J35" si="6">(H35/3)</f>
        <v>0.68</v>
      </c>
      <c r="K35" s="50"/>
      <c r="L35" s="50"/>
    </row>
    <row r="36" spans="2:12" ht="10.15" customHeight="1" x14ac:dyDescent="0.25">
      <c r="B36" s="21" t="s">
        <v>12</v>
      </c>
      <c r="C36" s="55">
        <f>C12</f>
        <v>1295.7</v>
      </c>
      <c r="D36" s="11" t="str">
        <f>D30</f>
        <v>(16/12/15)</v>
      </c>
      <c r="E36" s="5"/>
      <c r="F36" s="5"/>
      <c r="G36" s="13"/>
      <c r="H36" s="14"/>
      <c r="I36" s="14"/>
      <c r="J36" s="15"/>
      <c r="K36" s="45"/>
      <c r="L36" s="51"/>
    </row>
    <row r="37" spans="2:12" ht="10.15" customHeight="1" x14ac:dyDescent="0.25">
      <c r="B37" s="23" t="s">
        <v>14</v>
      </c>
      <c r="C37" s="24">
        <f>(C35-C36)</f>
        <v>67.799999999999955</v>
      </c>
      <c r="D37" s="18" t="s">
        <v>15</v>
      </c>
      <c r="E37" s="12"/>
      <c r="F37" s="5" t="s">
        <v>22</v>
      </c>
      <c r="G37" s="13"/>
      <c r="H37" s="14">
        <f>SUM(H29:H33)+SUM(H34:H35)</f>
        <v>162.40719200000038</v>
      </c>
      <c r="I37" s="14">
        <f>SUM(I29:I33)+SUM(I34:I35)</f>
        <v>0</v>
      </c>
      <c r="J37" s="14">
        <f>SUM(J29:J33)+SUM(J34:J35)</f>
        <v>54.65986700000002</v>
      </c>
      <c r="K37" s="56"/>
      <c r="L37" s="57"/>
    </row>
    <row r="38" spans="2:12" ht="10.15" customHeight="1" x14ac:dyDescent="0.25">
      <c r="B38" s="5"/>
      <c r="C38" s="5"/>
      <c r="D38" s="5"/>
      <c r="E38" s="12"/>
      <c r="F38" s="5"/>
      <c r="G38" s="13"/>
      <c r="H38" s="14"/>
      <c r="I38" s="14"/>
      <c r="J38" s="15"/>
      <c r="K38" s="58"/>
      <c r="L38" s="51"/>
    </row>
    <row r="39" spans="2:12" ht="10.15" customHeight="1" x14ac:dyDescent="0.25">
      <c r="B39" s="67" t="str">
        <f>B15</f>
        <v>MEDIDOR 2 - M2 (Sr. Miguel Feijoo)</v>
      </c>
      <c r="C39" s="68"/>
      <c r="D39" s="69"/>
      <c r="E39" s="12"/>
      <c r="F39" s="5" t="s">
        <v>24</v>
      </c>
      <c r="G39" s="13"/>
      <c r="H39" s="14">
        <v>0.02</v>
      </c>
      <c r="I39" s="14"/>
      <c r="J39" s="14">
        <f>H39/3</f>
        <v>6.6666666666666671E-3</v>
      </c>
      <c r="K39" s="58"/>
      <c r="L39" s="51"/>
    </row>
    <row r="40" spans="2:12" ht="10.15" customHeight="1" x14ac:dyDescent="0.25">
      <c r="B40" s="59" t="s">
        <v>9</v>
      </c>
      <c r="C40" s="60">
        <f>C16</f>
        <v>1710</v>
      </c>
      <c r="D40" s="54" t="str">
        <f>D35</f>
        <v>(18/01/16)</v>
      </c>
      <c r="E40" s="5"/>
      <c r="F40" s="5" t="s">
        <v>25</v>
      </c>
      <c r="G40" s="13"/>
      <c r="H40" s="14">
        <f>H16</f>
        <v>0.03</v>
      </c>
      <c r="I40" s="14"/>
      <c r="J40" s="61">
        <f>H40/3</f>
        <v>0.01</v>
      </c>
      <c r="K40" s="62"/>
      <c r="L40" s="62"/>
    </row>
    <row r="41" spans="2:12" ht="10.15" customHeight="1" x14ac:dyDescent="0.25">
      <c r="B41" s="9" t="s">
        <v>12</v>
      </c>
      <c r="C41" s="10">
        <f>C17</f>
        <v>1617.3</v>
      </c>
      <c r="D41" s="11" t="str">
        <f>D36</f>
        <v>(16/12/15)</v>
      </c>
      <c r="E41" s="5"/>
      <c r="F41" s="5"/>
      <c r="G41" s="22"/>
      <c r="H41" s="5"/>
      <c r="I41" s="5"/>
      <c r="J41" s="5"/>
      <c r="K41" s="39"/>
      <c r="L41" s="39"/>
    </row>
    <row r="42" spans="2:12" ht="10.15" customHeight="1" x14ac:dyDescent="0.25">
      <c r="B42" s="16" t="s">
        <v>14</v>
      </c>
      <c r="C42" s="17">
        <f>(C40-C41)</f>
        <v>92.700000000000045</v>
      </c>
      <c r="D42" s="18" t="s">
        <v>15</v>
      </c>
      <c r="E42" s="5"/>
      <c r="F42" s="25" t="s">
        <v>26</v>
      </c>
      <c r="G42" s="26"/>
      <c r="H42" s="27">
        <f>(H37+H39-H40)</f>
        <v>162.39719200000039</v>
      </c>
      <c r="I42" s="27">
        <f t="shared" ref="I42:J42" si="7">(I37+I39-I40)</f>
        <v>0</v>
      </c>
      <c r="J42" s="27">
        <f t="shared" si="7"/>
        <v>54.656533666666689</v>
      </c>
      <c r="K42" s="39"/>
      <c r="L42" s="39"/>
    </row>
    <row r="43" spans="2:12" ht="10.15" customHeight="1" x14ac:dyDescent="0.25">
      <c r="B43" s="5"/>
      <c r="C43" s="5"/>
      <c r="D43" s="5"/>
      <c r="E43" s="12"/>
      <c r="K43" s="58"/>
      <c r="L43" s="39"/>
    </row>
    <row r="44" spans="2:12" ht="10.15" customHeight="1" x14ac:dyDescent="0.25">
      <c r="B44" s="67" t="str">
        <f>B20</f>
        <v>MEDIDOR P- MP (Sr. Javier Calle)</v>
      </c>
      <c r="C44" s="68"/>
      <c r="D44" s="69"/>
      <c r="E44" s="12"/>
      <c r="F44" s="29" t="s">
        <v>28</v>
      </c>
      <c r="G44" s="30"/>
      <c r="H44" s="31"/>
      <c r="K44" s="51"/>
      <c r="L44" s="51"/>
    </row>
    <row r="45" spans="2:12" ht="10.15" customHeight="1" x14ac:dyDescent="0.25">
      <c r="B45" s="32" t="s">
        <v>29</v>
      </c>
      <c r="C45" s="33">
        <f>(C31-C37-C42)</f>
        <v>114.70000000000073</v>
      </c>
      <c r="D45" s="34" t="s">
        <v>15</v>
      </c>
      <c r="E45" s="12"/>
      <c r="F45" s="25" t="s">
        <v>31</v>
      </c>
      <c r="G45" s="35"/>
      <c r="H45" s="36">
        <f>J42</f>
        <v>54.656533666666689</v>
      </c>
      <c r="I45" s="27"/>
      <c r="J45" s="5"/>
      <c r="K45" s="51"/>
      <c r="L45" s="51"/>
    </row>
    <row r="46" spans="2:12" ht="10.15" customHeight="1" x14ac:dyDescent="0.25">
      <c r="I46" s="37"/>
      <c r="J46" s="38"/>
      <c r="K46" s="51"/>
      <c r="L46" s="51"/>
    </row>
    <row r="47" spans="2:12" ht="10.15" customHeight="1" x14ac:dyDescent="0.25">
      <c r="F47" s="25"/>
      <c r="G47" s="35"/>
      <c r="H47" s="37"/>
      <c r="I47" s="37"/>
      <c r="J47" s="38"/>
      <c r="K47" s="39"/>
      <c r="L47" s="39"/>
    </row>
    <row r="48" spans="2:12" ht="9" customHeight="1" x14ac:dyDescent="0.25">
      <c r="B48" s="63"/>
      <c r="C48" s="43"/>
      <c r="D48" s="43"/>
      <c r="E48" s="43"/>
      <c r="F48" s="43"/>
      <c r="G48" s="64"/>
      <c r="H48" s="43"/>
      <c r="I48" s="43"/>
      <c r="J48" s="39"/>
      <c r="K48" s="39"/>
      <c r="L48" s="41"/>
    </row>
    <row r="49" spans="2:12" x14ac:dyDescent="0.25">
      <c r="B49" s="1" t="s">
        <v>0</v>
      </c>
      <c r="C49" s="2"/>
      <c r="D49" s="2"/>
      <c r="E49" s="2"/>
      <c r="F49" s="2"/>
      <c r="G49" s="3"/>
      <c r="H49" s="2"/>
      <c r="I49" s="2"/>
      <c r="J49" s="2"/>
      <c r="K49" s="44"/>
      <c r="L49" s="44"/>
    </row>
    <row r="50" spans="2:12" x14ac:dyDescent="0.25">
      <c r="B50" s="1" t="str">
        <f>B2</f>
        <v>Consumo Energía ENERO 2016</v>
      </c>
      <c r="C50" s="2"/>
      <c r="D50" s="2"/>
      <c r="E50" s="2"/>
      <c r="F50" s="2"/>
      <c r="G50" s="3"/>
      <c r="H50" s="2"/>
      <c r="I50" s="2"/>
      <c r="J50" s="42" t="str">
        <f>J2</f>
        <v>FECHA DE VENCIMIENTO: 07-ENE-2016</v>
      </c>
      <c r="K50" s="45"/>
      <c r="L50" s="46"/>
    </row>
    <row r="51" spans="2:12" ht="10.15" customHeight="1" x14ac:dyDescent="0.25">
      <c r="B51" s="2"/>
      <c r="C51" s="2"/>
      <c r="D51" s="2"/>
      <c r="E51" s="2"/>
      <c r="F51" s="2"/>
      <c r="G51" s="3"/>
      <c r="H51" s="2"/>
      <c r="I51" s="2"/>
      <c r="J51" s="2"/>
      <c r="K51" s="45"/>
      <c r="L51" s="46"/>
    </row>
    <row r="52" spans="2:12" ht="10.15" customHeight="1" x14ac:dyDescent="0.25">
      <c r="B52" s="70" t="s">
        <v>2</v>
      </c>
      <c r="C52" s="71"/>
      <c r="D52" s="72"/>
      <c r="E52" s="5"/>
      <c r="F52" s="6" t="s">
        <v>3</v>
      </c>
      <c r="G52" s="6" t="s">
        <v>4</v>
      </c>
      <c r="H52" s="6" t="s">
        <v>5</v>
      </c>
      <c r="I52" s="7"/>
      <c r="J52" s="6" t="s">
        <v>8</v>
      </c>
      <c r="K52" s="47"/>
      <c r="L52" s="48"/>
    </row>
    <row r="53" spans="2:12" ht="10.15" customHeight="1" x14ac:dyDescent="0.25">
      <c r="B53" s="9" t="s">
        <v>9</v>
      </c>
      <c r="C53" s="10">
        <f>C29</f>
        <v>14554</v>
      </c>
      <c r="D53" s="11" t="str">
        <f>D29</f>
        <v>(18/01/16)</v>
      </c>
      <c r="E53" s="12"/>
      <c r="F53" s="5" t="s">
        <v>11</v>
      </c>
      <c r="G53" s="13"/>
      <c r="H53" s="14">
        <f>H5</f>
        <v>2.4900000000000002</v>
      </c>
      <c r="I53" s="14"/>
      <c r="J53" s="15">
        <f>(H53/3)</f>
        <v>0.83000000000000007</v>
      </c>
      <c r="K53" s="45"/>
      <c r="L53" s="46"/>
    </row>
    <row r="54" spans="2:12" ht="10.15" customHeight="1" x14ac:dyDescent="0.25">
      <c r="B54" s="9" t="s">
        <v>12</v>
      </c>
      <c r="C54" s="10">
        <f>C30</f>
        <v>14278.8</v>
      </c>
      <c r="D54" s="11" t="str">
        <f>D30</f>
        <v>(16/12/15)</v>
      </c>
      <c r="E54" s="12"/>
      <c r="F54" s="5" t="s">
        <v>13</v>
      </c>
      <c r="G54" s="13"/>
      <c r="H54" s="14">
        <f>H6</f>
        <v>1.33</v>
      </c>
      <c r="I54" s="14"/>
      <c r="J54" s="15">
        <f t="shared" ref="J54" si="8">(H54/3)</f>
        <v>0.44333333333333336</v>
      </c>
      <c r="K54" s="50"/>
      <c r="L54" s="50"/>
    </row>
    <row r="55" spans="2:12" ht="10.15" customHeight="1" x14ac:dyDescent="0.25">
      <c r="B55" s="16" t="s">
        <v>14</v>
      </c>
      <c r="C55" s="17">
        <f>(C53-C54)</f>
        <v>275.20000000000073</v>
      </c>
      <c r="D55" s="18" t="s">
        <v>15</v>
      </c>
      <c r="E55" s="12"/>
      <c r="F55" s="5" t="s">
        <v>16</v>
      </c>
      <c r="G55" s="13">
        <f>G7</f>
        <v>0.45950000000000002</v>
      </c>
      <c r="H55" s="20">
        <f>(C55*G55)</f>
        <v>126.45440000000033</v>
      </c>
      <c r="I55" s="20"/>
      <c r="J55" s="49">
        <f>(C69*G55)</f>
        <v>52.704650000000335</v>
      </c>
      <c r="K55" s="45"/>
      <c r="L55" s="46"/>
    </row>
    <row r="56" spans="2:12" ht="10.15" customHeight="1" x14ac:dyDescent="0.25">
      <c r="B56" s="5"/>
      <c r="C56" s="5"/>
      <c r="D56" s="5"/>
      <c r="E56" s="5"/>
      <c r="F56" s="5" t="s">
        <v>17</v>
      </c>
      <c r="G56" s="13"/>
      <c r="H56" s="14">
        <f>H8</f>
        <v>5.63</v>
      </c>
      <c r="I56" s="14"/>
      <c r="J56" s="15">
        <f t="shared" ref="J56" si="9">(H56/3)</f>
        <v>1.8766666666666667</v>
      </c>
      <c r="K56" s="45"/>
      <c r="L56" s="51"/>
    </row>
    <row r="57" spans="2:12" ht="10.15" customHeight="1" x14ac:dyDescent="0.25">
      <c r="B57" s="5"/>
      <c r="C57" s="5"/>
      <c r="D57" s="5"/>
      <c r="E57" s="5"/>
      <c r="F57" s="5" t="str">
        <f>F33</f>
        <v>Interés Compensatorio</v>
      </c>
      <c r="G57" s="13"/>
      <c r="H57" s="14">
        <f>H33</f>
        <v>0</v>
      </c>
      <c r="I57" s="14"/>
      <c r="J57" s="15">
        <f>J33</f>
        <v>0</v>
      </c>
      <c r="K57" s="45"/>
      <c r="L57" s="51"/>
    </row>
    <row r="58" spans="2:12" ht="10.15" customHeight="1" x14ac:dyDescent="0.25">
      <c r="B58" s="67" t="s">
        <v>19</v>
      </c>
      <c r="C58" s="68"/>
      <c r="D58" s="69"/>
      <c r="E58" s="5"/>
      <c r="F58" s="5" t="s">
        <v>20</v>
      </c>
      <c r="G58" s="13"/>
      <c r="H58" s="14">
        <f>((SUM(H53:H57))*0.18)</f>
        <v>24.462792000000057</v>
      </c>
      <c r="I58" s="14">
        <f>((SUM(I53:I57))*0.18)</f>
        <v>0</v>
      </c>
      <c r="J58" s="14">
        <f>((SUM(J53:J57))*0.18)</f>
        <v>10.05383700000006</v>
      </c>
      <c r="K58" s="45"/>
      <c r="L58" s="51"/>
    </row>
    <row r="59" spans="2:12" ht="10.15" customHeight="1" x14ac:dyDescent="0.25">
      <c r="B59" s="52" t="s">
        <v>9</v>
      </c>
      <c r="C59" s="53">
        <f>C11</f>
        <v>1363.5</v>
      </c>
      <c r="D59" s="54" t="str">
        <f>D53</f>
        <v>(18/01/16)</v>
      </c>
      <c r="E59" s="5"/>
      <c r="F59" s="5" t="s">
        <v>21</v>
      </c>
      <c r="G59" s="13">
        <f>G11</f>
        <v>7.9000000000000008E-3</v>
      </c>
      <c r="H59" s="14">
        <f>H11</f>
        <v>2.17</v>
      </c>
      <c r="I59" s="14"/>
      <c r="J59" s="15">
        <f t="shared" ref="J59" si="10">(H59/3)</f>
        <v>0.72333333333333327</v>
      </c>
      <c r="K59" s="56"/>
      <c r="L59" s="57"/>
    </row>
    <row r="60" spans="2:12" ht="10.15" customHeight="1" x14ac:dyDescent="0.25">
      <c r="B60" s="21" t="s">
        <v>12</v>
      </c>
      <c r="C60" s="55">
        <f>C12</f>
        <v>1295.7</v>
      </c>
      <c r="D60" s="11" t="str">
        <f>D54</f>
        <v>(16/12/15)</v>
      </c>
      <c r="E60" s="5"/>
      <c r="F60" s="5"/>
      <c r="G60" s="13"/>
      <c r="H60" s="14"/>
      <c r="I60" s="14"/>
      <c r="J60" s="15"/>
      <c r="K60" s="58"/>
      <c r="L60" s="51"/>
    </row>
    <row r="61" spans="2:12" ht="10.15" customHeight="1" x14ac:dyDescent="0.25">
      <c r="B61" s="23" t="s">
        <v>14</v>
      </c>
      <c r="C61" s="24">
        <f>(C59-C60)</f>
        <v>67.799999999999955</v>
      </c>
      <c r="D61" s="18" t="s">
        <v>15</v>
      </c>
      <c r="E61" s="12"/>
      <c r="F61" s="5" t="s">
        <v>22</v>
      </c>
      <c r="G61" s="13"/>
      <c r="H61" s="14">
        <f>SUM(H53:H57)+SUM(H58:H59)</f>
        <v>162.53719200000037</v>
      </c>
      <c r="I61" s="14">
        <f>SUM(I53:I57)+SUM(I58:I59)</f>
        <v>0</v>
      </c>
      <c r="J61" s="14">
        <f>SUM(J53:J57)+SUM(J58:J59)</f>
        <v>66.631820333333721</v>
      </c>
      <c r="K61" s="58"/>
      <c r="L61" s="51"/>
    </row>
    <row r="62" spans="2:12" ht="10.15" customHeight="1" x14ac:dyDescent="0.25">
      <c r="B62" s="5"/>
      <c r="C62" s="5"/>
      <c r="D62" s="5"/>
      <c r="E62" s="12"/>
      <c r="F62" s="5"/>
      <c r="G62" s="13"/>
      <c r="H62" s="14"/>
      <c r="I62" s="14"/>
      <c r="J62" s="15"/>
      <c r="K62" s="62"/>
      <c r="L62" s="62"/>
    </row>
    <row r="63" spans="2:12" ht="10.15" customHeight="1" x14ac:dyDescent="0.25">
      <c r="B63" s="67" t="str">
        <f>B15</f>
        <v>MEDIDOR 2 - M2 (Sr. Miguel Feijoo)</v>
      </c>
      <c r="C63" s="68"/>
      <c r="D63" s="69"/>
      <c r="E63" s="12"/>
      <c r="F63" s="5" t="s">
        <v>24</v>
      </c>
      <c r="G63" s="13"/>
      <c r="H63" s="14">
        <f>H15</f>
        <v>0.09</v>
      </c>
      <c r="I63" s="14"/>
      <c r="J63" s="14">
        <f>H63/3</f>
        <v>0.03</v>
      </c>
      <c r="K63" s="39"/>
      <c r="L63" s="39"/>
    </row>
    <row r="64" spans="2:12" ht="10.15" customHeight="1" x14ac:dyDescent="0.25">
      <c r="B64" s="59" t="s">
        <v>9</v>
      </c>
      <c r="C64" s="60">
        <f>C16</f>
        <v>1710</v>
      </c>
      <c r="D64" s="54" t="str">
        <f>D59</f>
        <v>(18/01/16)</v>
      </c>
      <c r="E64" s="5"/>
      <c r="F64" s="5" t="s">
        <v>25</v>
      </c>
      <c r="G64" s="13"/>
      <c r="H64" s="14">
        <f>H16</f>
        <v>0.03</v>
      </c>
      <c r="I64" s="14"/>
      <c r="J64" s="61">
        <f>H64/3</f>
        <v>0.01</v>
      </c>
      <c r="K64" s="39"/>
      <c r="L64" s="39"/>
    </row>
    <row r="65" spans="2:12" ht="10.15" customHeight="1" x14ac:dyDescent="0.25">
      <c r="B65" s="9" t="s">
        <v>12</v>
      </c>
      <c r="C65" s="10">
        <f>C17</f>
        <v>1617.3</v>
      </c>
      <c r="D65" s="11" t="str">
        <f>D60</f>
        <v>(16/12/15)</v>
      </c>
      <c r="E65" s="5"/>
      <c r="F65" s="5"/>
      <c r="G65" s="22"/>
      <c r="H65" s="5"/>
      <c r="I65" s="5"/>
      <c r="J65" s="5"/>
      <c r="K65" s="58"/>
      <c r="L65" s="39"/>
    </row>
    <row r="66" spans="2:12" ht="10.15" customHeight="1" x14ac:dyDescent="0.25">
      <c r="B66" s="16" t="s">
        <v>14</v>
      </c>
      <c r="C66" s="17">
        <f>(C64-C65)</f>
        <v>92.700000000000045</v>
      </c>
      <c r="D66" s="18" t="s">
        <v>15</v>
      </c>
      <c r="E66" s="5"/>
      <c r="F66" s="25" t="s">
        <v>26</v>
      </c>
      <c r="G66" s="26"/>
      <c r="H66" s="27">
        <f>(H61+H63-H64)</f>
        <v>162.59719200000038</v>
      </c>
      <c r="I66" s="27">
        <f t="shared" ref="I66:J66" si="11">(I61+I63-I64)</f>
        <v>0</v>
      </c>
      <c r="J66" s="27">
        <f t="shared" si="11"/>
        <v>66.651820333333717</v>
      </c>
      <c r="K66" s="51"/>
      <c r="L66" s="51"/>
    </row>
    <row r="67" spans="2:12" ht="10.15" customHeight="1" x14ac:dyDescent="0.25">
      <c r="B67" s="5"/>
      <c r="C67" s="5"/>
      <c r="D67" s="5"/>
      <c r="E67" s="12"/>
      <c r="K67" s="51"/>
      <c r="L67" s="51"/>
    </row>
    <row r="68" spans="2:12" ht="10.15" customHeight="1" x14ac:dyDescent="0.25">
      <c r="B68" s="67" t="str">
        <f>B20</f>
        <v>MEDIDOR P- MP (Sr. Javier Calle)</v>
      </c>
      <c r="C68" s="68"/>
      <c r="D68" s="69"/>
      <c r="E68" s="12"/>
      <c r="F68" s="29" t="s">
        <v>28</v>
      </c>
      <c r="G68" s="30"/>
      <c r="H68" s="31"/>
      <c r="K68" s="38"/>
      <c r="L68" s="38"/>
    </row>
    <row r="69" spans="2:12" ht="12.75" customHeight="1" x14ac:dyDescent="0.25">
      <c r="B69" s="32" t="s">
        <v>29</v>
      </c>
      <c r="C69" s="33">
        <f>(C55-C61-C66)</f>
        <v>114.70000000000073</v>
      </c>
      <c r="D69" s="34" t="s">
        <v>15</v>
      </c>
      <c r="E69" s="12"/>
      <c r="F69" s="25" t="s">
        <v>32</v>
      </c>
      <c r="G69" s="35"/>
      <c r="H69" s="36">
        <f>J66</f>
        <v>66.651820333333717</v>
      </c>
      <c r="I69" s="27"/>
      <c r="J69" s="5"/>
      <c r="K69" s="58"/>
      <c r="L69" s="39"/>
    </row>
    <row r="70" spans="2:12" x14ac:dyDescent="0.25">
      <c r="F70" s="25"/>
      <c r="G70" s="35"/>
      <c r="H70" s="37"/>
      <c r="I70" s="37"/>
      <c r="J70" s="38"/>
      <c r="K70" s="39"/>
    </row>
    <row r="71" spans="2:12" x14ac:dyDescent="0.25">
      <c r="I71" s="37"/>
      <c r="J71" s="38"/>
      <c r="K71" s="39"/>
    </row>
    <row r="72" spans="2:12" x14ac:dyDescent="0.25">
      <c r="B72" s="39"/>
      <c r="C72" s="39"/>
      <c r="D72" s="39"/>
      <c r="E72" s="39"/>
      <c r="F72" s="39"/>
      <c r="G72" s="40"/>
      <c r="H72" s="39"/>
      <c r="I72" s="39"/>
      <c r="J72" s="39"/>
      <c r="K72" s="39"/>
    </row>
    <row r="73" spans="2:12" x14ac:dyDescent="0.25">
      <c r="B73" s="39"/>
      <c r="C73" s="39"/>
      <c r="D73" s="39"/>
      <c r="E73" s="39"/>
      <c r="F73" s="39"/>
      <c r="G73" s="40"/>
      <c r="H73" s="39"/>
      <c r="I73" s="39"/>
      <c r="J73" s="39"/>
      <c r="K73" s="39"/>
    </row>
    <row r="74" spans="2:12" x14ac:dyDescent="0.25">
      <c r="B74" s="39"/>
      <c r="C74" s="39"/>
      <c r="D74" s="39"/>
      <c r="E74" s="39"/>
      <c r="F74" s="39"/>
      <c r="G74" s="40"/>
      <c r="H74" s="39"/>
      <c r="I74" s="39"/>
      <c r="J74" s="39"/>
      <c r="K74" s="39"/>
    </row>
    <row r="75" spans="2:12" x14ac:dyDescent="0.25">
      <c r="B75" s="39"/>
      <c r="C75" s="39"/>
      <c r="D75" s="39"/>
      <c r="E75" s="39"/>
      <c r="F75" s="39"/>
      <c r="G75" s="40"/>
      <c r="H75" s="39"/>
      <c r="I75" s="39"/>
      <c r="J75" s="39"/>
      <c r="K75" s="39"/>
    </row>
    <row r="76" spans="2:12" x14ac:dyDescent="0.25">
      <c r="B76" s="39"/>
      <c r="C76" s="39"/>
      <c r="D76" s="39"/>
      <c r="E76" s="39"/>
      <c r="F76" s="39"/>
      <c r="G76" s="40"/>
      <c r="H76" s="39"/>
      <c r="I76" s="39"/>
      <c r="J76" s="39"/>
      <c r="K76" s="39"/>
    </row>
    <row r="77" spans="2:12" x14ac:dyDescent="0.25">
      <c r="B77" s="39"/>
      <c r="C77" s="39"/>
      <c r="D77" s="39"/>
      <c r="E77" s="39"/>
      <c r="F77" s="39"/>
      <c r="G77" s="40"/>
      <c r="H77" s="39"/>
      <c r="I77" s="39"/>
      <c r="J77" s="39"/>
      <c r="K77" s="39"/>
    </row>
    <row r="78" spans="2:12" x14ac:dyDescent="0.25">
      <c r="B78" s="39"/>
      <c r="C78" s="39"/>
      <c r="D78" s="39"/>
      <c r="E78" s="39"/>
      <c r="F78" s="39"/>
      <c r="G78" s="40"/>
      <c r="H78" s="39"/>
      <c r="I78" s="39"/>
      <c r="J78" s="39"/>
      <c r="K78" s="39"/>
    </row>
    <row r="79" spans="2:12" x14ac:dyDescent="0.25">
      <c r="B79" s="39"/>
      <c r="C79" s="39"/>
      <c r="D79" s="39"/>
      <c r="E79" s="39"/>
      <c r="F79" s="39"/>
      <c r="G79" s="40"/>
      <c r="H79" s="39"/>
      <c r="I79" s="39"/>
      <c r="J79" s="39"/>
      <c r="K79" s="39"/>
    </row>
    <row r="80" spans="2:12" x14ac:dyDescent="0.25">
      <c r="B80" s="39"/>
      <c r="C80" s="39"/>
      <c r="D80" s="39"/>
      <c r="E80" s="39"/>
      <c r="F80" s="39"/>
      <c r="G80" s="40"/>
      <c r="H80" s="39"/>
      <c r="I80" s="39"/>
      <c r="J80" s="39"/>
      <c r="K80" s="39"/>
    </row>
    <row r="81" spans="2:11" x14ac:dyDescent="0.25">
      <c r="B81" s="39"/>
      <c r="C81" s="39"/>
      <c r="D81" s="39"/>
      <c r="E81" s="39"/>
      <c r="F81" s="39"/>
      <c r="G81" s="40"/>
      <c r="H81" s="39"/>
      <c r="I81" s="39"/>
      <c r="J81" s="39"/>
      <c r="K81" s="39"/>
    </row>
    <row r="82" spans="2:11" x14ac:dyDescent="0.25">
      <c r="B82" s="39"/>
      <c r="C82" s="39"/>
      <c r="D82" s="39"/>
      <c r="E82" s="39"/>
      <c r="F82" s="39"/>
      <c r="G82" s="40"/>
      <c r="H82" s="39"/>
      <c r="I82" s="39"/>
      <c r="J82" s="39"/>
      <c r="K82" s="39"/>
    </row>
  </sheetData>
  <mergeCells count="12">
    <mergeCell ref="B68:D68"/>
    <mergeCell ref="B4:D4"/>
    <mergeCell ref="B10:D10"/>
    <mergeCell ref="B15:D15"/>
    <mergeCell ref="B20:D20"/>
    <mergeCell ref="B28:D28"/>
    <mergeCell ref="B34:D34"/>
    <mergeCell ref="B39:D39"/>
    <mergeCell ref="B44:D44"/>
    <mergeCell ref="B52:D52"/>
    <mergeCell ref="B58:D58"/>
    <mergeCell ref="B63:D6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2"/>
  <sheetViews>
    <sheetView topLeftCell="C2" zoomScale="130" zoomScaleNormal="130" workbookViewId="0">
      <selection activeCell="H9" sqref="H9"/>
    </sheetView>
  </sheetViews>
  <sheetFormatPr baseColWidth="10" defaultRowHeight="15" x14ac:dyDescent="0.25"/>
  <cols>
    <col min="1" max="1" width="6.42578125" customWidth="1"/>
    <col min="2" max="2" width="11.5703125" customWidth="1"/>
    <col min="3" max="3" width="5.7109375" customWidth="1"/>
    <col min="4" max="4" width="6.28515625" customWidth="1"/>
    <col min="5" max="5" width="3" customWidth="1"/>
    <col min="6" max="6" width="20.28515625" customWidth="1"/>
    <col min="7" max="7" width="8.42578125" style="28" customWidth="1"/>
    <col min="8" max="8" width="6.7109375" customWidth="1"/>
    <col min="9" max="9" width="0.7109375" customWidth="1"/>
    <col min="10" max="10" width="8.28515625" bestFit="1" customWidth="1"/>
    <col min="11" max="12" width="8.28515625" customWidth="1"/>
  </cols>
  <sheetData>
    <row r="1" spans="2:12" ht="14.45" x14ac:dyDescent="0.3">
      <c r="B1" s="1" t="s">
        <v>0</v>
      </c>
      <c r="C1" s="2"/>
      <c r="D1" s="2"/>
      <c r="E1" s="2"/>
      <c r="F1" s="2"/>
      <c r="G1" s="3"/>
      <c r="H1" s="2"/>
      <c r="I1" s="2"/>
      <c r="J1" s="2"/>
      <c r="K1" s="2"/>
    </row>
    <row r="2" spans="2:12" x14ac:dyDescent="0.25">
      <c r="B2" s="1" t="s">
        <v>35</v>
      </c>
      <c r="C2" s="2"/>
      <c r="D2" s="2"/>
      <c r="E2" s="2"/>
      <c r="F2" s="2"/>
      <c r="G2" s="3"/>
      <c r="H2" s="2"/>
      <c r="I2" s="2"/>
      <c r="J2" s="4" t="s">
        <v>36</v>
      </c>
    </row>
    <row r="3" spans="2:12" ht="10.15" customHeight="1" x14ac:dyDescent="0.3">
      <c r="B3" s="2"/>
      <c r="C3" s="2"/>
      <c r="D3" s="2"/>
      <c r="E3" s="2"/>
      <c r="F3" s="2"/>
      <c r="G3" s="3"/>
      <c r="H3" s="2"/>
      <c r="I3" s="2"/>
      <c r="J3" s="2"/>
      <c r="K3" s="2"/>
    </row>
    <row r="4" spans="2:12" ht="10.15" customHeight="1" x14ac:dyDescent="0.25">
      <c r="B4" s="70" t="s">
        <v>2</v>
      </c>
      <c r="C4" s="71"/>
      <c r="D4" s="72"/>
      <c r="E4" s="5"/>
      <c r="F4" s="6" t="s">
        <v>3</v>
      </c>
      <c r="G4" s="6" t="s">
        <v>4</v>
      </c>
      <c r="H4" s="6" t="s">
        <v>5</v>
      </c>
      <c r="I4" s="7"/>
      <c r="J4" s="8" t="s">
        <v>6</v>
      </c>
      <c r="K4" s="8" t="s">
        <v>7</v>
      </c>
      <c r="L4" s="8" t="s">
        <v>8</v>
      </c>
    </row>
    <row r="5" spans="2:12" ht="10.15" customHeight="1" x14ac:dyDescent="0.3">
      <c r="B5" s="9" t="s">
        <v>9</v>
      </c>
      <c r="C5" s="10">
        <v>14772.5</v>
      </c>
      <c r="D5" s="11" t="s">
        <v>37</v>
      </c>
      <c r="E5" s="12"/>
      <c r="F5" s="5" t="s">
        <v>11</v>
      </c>
      <c r="G5" s="13"/>
      <c r="H5" s="14">
        <v>2.4900000000000002</v>
      </c>
      <c r="I5" s="14"/>
      <c r="J5" s="15">
        <f>(H5/3)</f>
        <v>0.83000000000000007</v>
      </c>
      <c r="K5" s="15">
        <f>H5/3</f>
        <v>0.83000000000000007</v>
      </c>
      <c r="L5" s="15">
        <f>H5/3</f>
        <v>0.83000000000000007</v>
      </c>
    </row>
    <row r="6" spans="2:12" ht="10.15" customHeight="1" x14ac:dyDescent="0.25">
      <c r="B6" s="9" t="s">
        <v>12</v>
      </c>
      <c r="C6" s="10">
        <v>14554</v>
      </c>
      <c r="D6" s="11" t="s">
        <v>34</v>
      </c>
      <c r="E6" s="12"/>
      <c r="F6" s="5" t="s">
        <v>13</v>
      </c>
      <c r="G6" s="13"/>
      <c r="H6" s="14">
        <v>1.34</v>
      </c>
      <c r="I6" s="14"/>
      <c r="J6" s="15">
        <f t="shared" ref="J6:J12" si="0">(H6/3)</f>
        <v>0.44666666666666671</v>
      </c>
      <c r="K6" s="15">
        <f t="shared" ref="K6:K12" si="1">H6/3</f>
        <v>0.44666666666666671</v>
      </c>
      <c r="L6" s="15">
        <f t="shared" ref="L6:L16" si="2">H6/3</f>
        <v>0.44666666666666671</v>
      </c>
    </row>
    <row r="7" spans="2:12" ht="10.15" customHeight="1" x14ac:dyDescent="0.25">
      <c r="B7" s="16" t="s">
        <v>14</v>
      </c>
      <c r="C7" s="17">
        <f>(C5-C6)</f>
        <v>218.5</v>
      </c>
      <c r="D7" s="18" t="s">
        <v>15</v>
      </c>
      <c r="E7" s="12"/>
      <c r="F7" s="5" t="s">
        <v>16</v>
      </c>
      <c r="G7" s="19">
        <v>0.4637</v>
      </c>
      <c r="H7" s="20">
        <f>(C7*G7)</f>
        <v>101.31845</v>
      </c>
      <c r="I7" s="20"/>
      <c r="J7" s="15">
        <f>G7*C13</f>
        <v>30.928790000000021</v>
      </c>
      <c r="K7" s="15">
        <f>G7*C18</f>
        <v>35.33394000000002</v>
      </c>
      <c r="L7" s="15">
        <f>G7*C21</f>
        <v>35.055719999999958</v>
      </c>
    </row>
    <row r="8" spans="2:12" ht="10.15" customHeight="1" x14ac:dyDescent="0.25">
      <c r="B8" s="5"/>
      <c r="C8" s="5"/>
      <c r="D8" s="5"/>
      <c r="E8" s="5"/>
      <c r="F8" s="5" t="s">
        <v>17</v>
      </c>
      <c r="G8" s="13"/>
      <c r="H8" s="14">
        <v>5.63</v>
      </c>
      <c r="I8" s="14"/>
      <c r="J8" s="15">
        <f>(H8/3)</f>
        <v>1.8766666666666667</v>
      </c>
      <c r="K8" s="15">
        <f t="shared" si="1"/>
        <v>1.8766666666666667</v>
      </c>
      <c r="L8" s="15">
        <f t="shared" si="2"/>
        <v>1.8766666666666667</v>
      </c>
    </row>
    <row r="9" spans="2:12" ht="10.15" customHeight="1" x14ac:dyDescent="0.25">
      <c r="B9" s="5"/>
      <c r="C9" s="5"/>
      <c r="D9" s="5"/>
      <c r="E9" s="5"/>
      <c r="F9" s="5" t="s">
        <v>18</v>
      </c>
      <c r="G9" s="13"/>
      <c r="H9" s="14">
        <v>0.08</v>
      </c>
      <c r="I9" s="14"/>
      <c r="J9" s="15">
        <f>(H9/3)</f>
        <v>2.6666666666666668E-2</v>
      </c>
      <c r="K9" s="15">
        <f t="shared" si="1"/>
        <v>2.6666666666666668E-2</v>
      </c>
      <c r="L9" s="15">
        <f t="shared" si="2"/>
        <v>2.6666666666666668E-2</v>
      </c>
    </row>
    <row r="10" spans="2:12" ht="10.15" customHeight="1" x14ac:dyDescent="0.3">
      <c r="B10" s="67" t="s">
        <v>19</v>
      </c>
      <c r="C10" s="68"/>
      <c r="D10" s="69"/>
      <c r="E10" s="5"/>
      <c r="F10" s="5" t="s">
        <v>20</v>
      </c>
      <c r="G10" s="13"/>
      <c r="H10" s="14">
        <f>((SUM(H5:H8)-H9)*0.18)</f>
        <v>19.925720999999999</v>
      </c>
      <c r="I10" s="14">
        <f>((SUM(I5:I8)-I9)*0.18)</f>
        <v>0</v>
      </c>
      <c r="J10" s="14">
        <f>((SUM(J5:J8)-J9)*0.18)</f>
        <v>6.1299822000000033</v>
      </c>
      <c r="K10" s="14">
        <f>((SUM(K5:K8)-K9)*0.18)</f>
        <v>6.922909200000003</v>
      </c>
      <c r="L10" s="14">
        <f>((SUM(L5:L8)-L9)*0.18)</f>
        <v>6.8728295999999922</v>
      </c>
    </row>
    <row r="11" spans="2:12" ht="10.15" customHeight="1" x14ac:dyDescent="0.25">
      <c r="B11" s="21" t="s">
        <v>9</v>
      </c>
      <c r="C11" s="10">
        <v>1430.2</v>
      </c>
      <c r="D11" s="11" t="str">
        <f>D5</f>
        <v>(16/02/16)</v>
      </c>
      <c r="E11" s="5"/>
      <c r="F11" s="5" t="s">
        <v>21</v>
      </c>
      <c r="G11" s="13">
        <v>7.9000000000000008E-3</v>
      </c>
      <c r="H11" s="14">
        <v>1.73</v>
      </c>
      <c r="I11" s="14"/>
      <c r="J11" s="15">
        <f t="shared" si="0"/>
        <v>0.57666666666666666</v>
      </c>
      <c r="K11" s="15">
        <f t="shared" si="1"/>
        <v>0.57666666666666666</v>
      </c>
      <c r="L11" s="15">
        <f t="shared" si="2"/>
        <v>0.57666666666666666</v>
      </c>
    </row>
    <row r="12" spans="2:12" ht="10.15" customHeight="1" x14ac:dyDescent="0.3">
      <c r="B12" s="9" t="s">
        <v>12</v>
      </c>
      <c r="C12" s="10">
        <v>1363.5</v>
      </c>
      <c r="D12" s="11" t="str">
        <f>D6</f>
        <v>(18/01/16)</v>
      </c>
      <c r="E12" s="5"/>
      <c r="F12" s="5"/>
      <c r="G12" s="13"/>
      <c r="H12" s="14"/>
      <c r="I12" s="14"/>
      <c r="J12" s="15">
        <f t="shared" si="0"/>
        <v>0</v>
      </c>
      <c r="K12" s="15">
        <f t="shared" si="1"/>
        <v>0</v>
      </c>
      <c r="L12" s="15">
        <f t="shared" si="2"/>
        <v>0</v>
      </c>
    </row>
    <row r="13" spans="2:12" ht="10.15" customHeight="1" x14ac:dyDescent="0.3">
      <c r="B13" s="16" t="s">
        <v>14</v>
      </c>
      <c r="C13" s="17">
        <f>(C11-C12)</f>
        <v>66.700000000000045</v>
      </c>
      <c r="D13" s="18" t="s">
        <v>15</v>
      </c>
      <c r="E13" s="12"/>
      <c r="F13" s="5" t="s">
        <v>22</v>
      </c>
      <c r="G13" s="13"/>
      <c r="H13" s="14">
        <f>SUM(H5:H9)+SUM(H10:H11)</f>
        <v>132.51417099999998</v>
      </c>
      <c r="I13" s="14">
        <f>SUM(I5:I9)+SUM(I10:I11)</f>
        <v>0</v>
      </c>
      <c r="J13" s="14">
        <f>SUM(J5:J9)+SUM(J10:J11)</f>
        <v>40.815438866666682</v>
      </c>
      <c r="K13" s="14">
        <f>SUM(K5:K9)+SUM(K10:K11)</f>
        <v>46.01351586666668</v>
      </c>
      <c r="L13" s="14">
        <f>SUM(L5:L9)+SUM(L10:L11)</f>
        <v>45.685216266666608</v>
      </c>
    </row>
    <row r="14" spans="2:12" ht="10.15" customHeight="1" x14ac:dyDescent="0.3">
      <c r="B14" s="5"/>
      <c r="C14" s="5"/>
      <c r="D14" s="5"/>
      <c r="E14" s="12"/>
      <c r="F14" s="5"/>
      <c r="G14" s="13"/>
      <c r="H14" s="14"/>
      <c r="I14" s="14"/>
      <c r="J14" s="15"/>
      <c r="K14" s="15"/>
      <c r="L14" s="15"/>
    </row>
    <row r="15" spans="2:12" ht="10.15" customHeight="1" x14ac:dyDescent="0.3">
      <c r="B15" s="67" t="s">
        <v>23</v>
      </c>
      <c r="C15" s="68"/>
      <c r="D15" s="69"/>
      <c r="E15" s="12"/>
      <c r="F15" s="5" t="s">
        <v>24</v>
      </c>
      <c r="G15" s="13"/>
      <c r="H15" s="14">
        <v>0.05</v>
      </c>
      <c r="I15" s="14"/>
      <c r="J15" s="15">
        <f>H15/3</f>
        <v>1.6666666666666666E-2</v>
      </c>
      <c r="K15" s="15">
        <f>H15/3</f>
        <v>1.6666666666666666E-2</v>
      </c>
      <c r="L15" s="15">
        <f>H15/3</f>
        <v>1.6666666666666666E-2</v>
      </c>
    </row>
    <row r="16" spans="2:12" ht="10.15" customHeight="1" x14ac:dyDescent="0.3">
      <c r="B16" s="21" t="s">
        <v>9</v>
      </c>
      <c r="C16" s="10">
        <v>1786.2</v>
      </c>
      <c r="D16" s="11" t="str">
        <f>D5</f>
        <v>(16/02/16)</v>
      </c>
      <c r="E16" s="5"/>
      <c r="F16" s="5" t="s">
        <v>25</v>
      </c>
      <c r="G16" s="13"/>
      <c r="H16" s="14">
        <v>0.06</v>
      </c>
      <c r="I16" s="14"/>
      <c r="J16" s="15">
        <f>(H16/3)</f>
        <v>0.02</v>
      </c>
      <c r="K16" s="15">
        <f>H16/3</f>
        <v>0.02</v>
      </c>
      <c r="L16" s="15">
        <f t="shared" si="2"/>
        <v>0.02</v>
      </c>
    </row>
    <row r="17" spans="2:12" ht="10.15" customHeight="1" x14ac:dyDescent="0.3">
      <c r="B17" s="21" t="s">
        <v>12</v>
      </c>
      <c r="C17" s="10">
        <v>1710</v>
      </c>
      <c r="D17" s="11" t="str">
        <f>D6</f>
        <v>(18/01/16)</v>
      </c>
      <c r="E17" s="5"/>
      <c r="F17" s="5"/>
      <c r="G17" s="22"/>
      <c r="H17" s="5"/>
      <c r="I17" s="5"/>
      <c r="J17" s="5"/>
      <c r="K17" s="5"/>
      <c r="L17" s="5"/>
    </row>
    <row r="18" spans="2:12" ht="10.15" customHeight="1" x14ac:dyDescent="0.3">
      <c r="B18" s="23" t="s">
        <v>14</v>
      </c>
      <c r="C18" s="24">
        <f>(C16-C17)</f>
        <v>76.200000000000045</v>
      </c>
      <c r="D18" s="18" t="s">
        <v>15</v>
      </c>
      <c r="E18" s="5"/>
      <c r="F18" s="25" t="s">
        <v>26</v>
      </c>
      <c r="G18" s="26"/>
      <c r="H18" s="27">
        <f>(H13+H15-H16)</f>
        <v>132.50417099999999</v>
      </c>
      <c r="I18" s="27">
        <f t="shared" ref="I18:L18" si="3">(I13+I15-I16)</f>
        <v>0</v>
      </c>
      <c r="J18" s="27">
        <f t="shared" si="3"/>
        <v>40.812105533333344</v>
      </c>
      <c r="K18" s="27">
        <f t="shared" si="3"/>
        <v>46.010182533333342</v>
      </c>
      <c r="L18" s="27">
        <f t="shared" si="3"/>
        <v>45.68188293333327</v>
      </c>
    </row>
    <row r="19" spans="2:12" ht="10.15" customHeight="1" x14ac:dyDescent="0.3">
      <c r="B19" s="5"/>
      <c r="C19" s="5"/>
      <c r="D19" s="5"/>
      <c r="E19" s="12"/>
    </row>
    <row r="20" spans="2:12" ht="10.15" customHeight="1" x14ac:dyDescent="0.3">
      <c r="B20" s="67" t="s">
        <v>27</v>
      </c>
      <c r="C20" s="68"/>
      <c r="D20" s="69"/>
      <c r="E20" s="12"/>
      <c r="F20" s="29" t="s">
        <v>28</v>
      </c>
      <c r="G20" s="30"/>
      <c r="H20" s="31"/>
    </row>
    <row r="21" spans="2:12" ht="10.15" customHeight="1" x14ac:dyDescent="0.3">
      <c r="B21" s="32" t="s">
        <v>29</v>
      </c>
      <c r="C21" s="33">
        <f>(C7-C13-C18)</f>
        <v>75.599999999999909</v>
      </c>
      <c r="D21" s="34" t="s">
        <v>15</v>
      </c>
      <c r="E21" s="12"/>
      <c r="F21" s="25" t="s">
        <v>30</v>
      </c>
      <c r="G21" s="35"/>
      <c r="H21" s="36">
        <f>J18</f>
        <v>40.812105533333344</v>
      </c>
      <c r="I21" s="27"/>
      <c r="J21" s="5"/>
      <c r="K21" s="5"/>
    </row>
    <row r="22" spans="2:12" ht="10.15" customHeight="1" x14ac:dyDescent="0.3">
      <c r="F22" s="25"/>
      <c r="G22" s="35"/>
      <c r="H22" s="37"/>
      <c r="I22" s="37"/>
      <c r="J22" s="38"/>
      <c r="K22" s="38"/>
      <c r="L22" s="38"/>
    </row>
    <row r="23" spans="2:12" ht="10.15" customHeight="1" x14ac:dyDescent="0.3">
      <c r="F23" s="25"/>
      <c r="G23" s="35"/>
      <c r="H23" s="37"/>
      <c r="I23" s="37"/>
      <c r="J23" s="38"/>
      <c r="K23" s="38"/>
      <c r="L23" s="38"/>
    </row>
    <row r="24" spans="2:12" ht="10.15" customHeight="1" x14ac:dyDescent="0.3">
      <c r="B24" s="39"/>
      <c r="C24" s="39"/>
      <c r="D24" s="39"/>
      <c r="E24" s="39"/>
      <c r="F24" s="39"/>
      <c r="G24" s="40"/>
      <c r="H24" s="39"/>
      <c r="I24" s="39"/>
      <c r="J24" s="39"/>
      <c r="K24" s="39"/>
      <c r="L24" s="39"/>
    </row>
    <row r="25" spans="2:12" ht="14.45" x14ac:dyDescent="0.3">
      <c r="B25" s="1" t="s">
        <v>0</v>
      </c>
      <c r="C25" s="2"/>
      <c r="D25" s="2"/>
      <c r="E25" s="2"/>
      <c r="F25" s="2"/>
      <c r="G25" s="3"/>
      <c r="H25" s="2"/>
      <c r="I25" s="2"/>
      <c r="J25" s="2"/>
      <c r="K25" s="39"/>
      <c r="L25" s="41"/>
    </row>
    <row r="26" spans="2:12" ht="14.45" x14ac:dyDescent="0.3">
      <c r="B26" s="1" t="str">
        <f>B2</f>
        <v>Consumo Energía FEBRERO 2016</v>
      </c>
      <c r="C26" s="2"/>
      <c r="D26" s="2"/>
      <c r="E26" s="2"/>
      <c r="F26" s="2"/>
      <c r="G26" s="3"/>
      <c r="H26" s="2"/>
      <c r="I26" s="2"/>
      <c r="J26" s="42" t="str">
        <f>J2</f>
        <v>FECHA DE VENCIMIENTO: 03-MAR-2016</v>
      </c>
      <c r="K26" s="43"/>
      <c r="L26" s="39"/>
    </row>
    <row r="27" spans="2:12" ht="10.15" customHeight="1" x14ac:dyDescent="0.25">
      <c r="B27" s="2"/>
      <c r="C27" s="2"/>
      <c r="D27" s="2"/>
      <c r="E27" s="2"/>
      <c r="F27" s="2"/>
      <c r="G27" s="3"/>
      <c r="H27" s="2"/>
      <c r="I27" s="2"/>
      <c r="J27" s="2"/>
      <c r="K27" s="44"/>
      <c r="L27" s="44"/>
    </row>
    <row r="28" spans="2:12" ht="10.15" customHeight="1" x14ac:dyDescent="0.25">
      <c r="B28" s="70" t="s">
        <v>2</v>
      </c>
      <c r="C28" s="71"/>
      <c r="D28" s="72"/>
      <c r="E28" s="5"/>
      <c r="F28" s="6" t="s">
        <v>3</v>
      </c>
      <c r="G28" s="6" t="s">
        <v>4</v>
      </c>
      <c r="H28" s="6" t="s">
        <v>5</v>
      </c>
      <c r="I28" s="7"/>
      <c r="J28" s="6" t="s">
        <v>7</v>
      </c>
      <c r="K28" s="45"/>
      <c r="L28" s="46"/>
    </row>
    <row r="29" spans="2:12" ht="10.15" customHeight="1" x14ac:dyDescent="0.25">
      <c r="B29" s="9" t="s">
        <v>9</v>
      </c>
      <c r="C29" s="10">
        <f>C5</f>
        <v>14772.5</v>
      </c>
      <c r="D29" s="11" t="str">
        <f>D5</f>
        <v>(16/02/16)</v>
      </c>
      <c r="E29" s="12"/>
      <c r="F29" s="5" t="s">
        <v>11</v>
      </c>
      <c r="G29" s="13"/>
      <c r="H29" s="14">
        <f>H5</f>
        <v>2.4900000000000002</v>
      </c>
      <c r="I29" s="14"/>
      <c r="J29" s="15">
        <f>(H29/3)</f>
        <v>0.83000000000000007</v>
      </c>
      <c r="K29" s="45"/>
      <c r="L29" s="46"/>
    </row>
    <row r="30" spans="2:12" ht="10.15" customHeight="1" x14ac:dyDescent="0.25">
      <c r="B30" s="9" t="s">
        <v>12</v>
      </c>
      <c r="C30" s="10">
        <f>C6</f>
        <v>14554</v>
      </c>
      <c r="D30" s="11" t="str">
        <f>D6</f>
        <v>(18/01/16)</v>
      </c>
      <c r="E30" s="12"/>
      <c r="F30" s="5" t="s">
        <v>13</v>
      </c>
      <c r="G30" s="13"/>
      <c r="H30" s="14">
        <f>H6</f>
        <v>1.34</v>
      </c>
      <c r="I30" s="14"/>
      <c r="J30" s="15">
        <f t="shared" ref="J30" si="4">(H30/3)</f>
        <v>0.44666666666666671</v>
      </c>
      <c r="K30" s="47"/>
      <c r="L30" s="48"/>
    </row>
    <row r="31" spans="2:12" ht="10.15" customHeight="1" x14ac:dyDescent="0.25">
      <c r="B31" s="16" t="s">
        <v>14</v>
      </c>
      <c r="C31" s="17">
        <f>(C29-C30)</f>
        <v>218.5</v>
      </c>
      <c r="D31" s="18" t="s">
        <v>15</v>
      </c>
      <c r="E31" s="12"/>
      <c r="F31" s="5" t="s">
        <v>16</v>
      </c>
      <c r="G31" s="13">
        <f>G7</f>
        <v>0.4637</v>
      </c>
      <c r="H31" s="20">
        <f>(C31*G31)</f>
        <v>101.31845</v>
      </c>
      <c r="I31" s="20"/>
      <c r="J31" s="49">
        <f>(C42*G31)</f>
        <v>35.33394000000002</v>
      </c>
      <c r="K31" s="45"/>
      <c r="L31" s="46"/>
    </row>
    <row r="32" spans="2:12" ht="10.15" customHeight="1" x14ac:dyDescent="0.25">
      <c r="B32" s="5"/>
      <c r="C32" s="5"/>
      <c r="D32" s="5"/>
      <c r="E32" s="5"/>
      <c r="F32" s="5" t="s">
        <v>17</v>
      </c>
      <c r="G32" s="13"/>
      <c r="H32" s="14">
        <f>H8</f>
        <v>5.63</v>
      </c>
      <c r="I32" s="14"/>
      <c r="J32" s="15">
        <f t="shared" ref="J32" si="5">(H32/3)</f>
        <v>1.8766666666666667</v>
      </c>
      <c r="K32" s="50"/>
      <c r="L32" s="50"/>
    </row>
    <row r="33" spans="2:12" ht="10.15" customHeight="1" x14ac:dyDescent="0.25">
      <c r="B33" s="5"/>
      <c r="C33" s="5"/>
      <c r="D33" s="5"/>
      <c r="E33" s="5"/>
      <c r="F33" s="5" t="str">
        <f>F9</f>
        <v>Interés Compensatorio</v>
      </c>
      <c r="G33" s="13"/>
      <c r="H33" s="14">
        <f>H9</f>
        <v>0.08</v>
      </c>
      <c r="I33" s="14"/>
      <c r="J33" s="15">
        <f>J9</f>
        <v>2.6666666666666668E-2</v>
      </c>
      <c r="K33" s="50"/>
      <c r="L33" s="50"/>
    </row>
    <row r="34" spans="2:12" ht="10.15" customHeight="1" x14ac:dyDescent="0.25">
      <c r="B34" s="67" t="s">
        <v>19</v>
      </c>
      <c r="C34" s="68"/>
      <c r="D34" s="69"/>
      <c r="E34" s="5"/>
      <c r="F34" s="5" t="s">
        <v>20</v>
      </c>
      <c r="G34" s="13"/>
      <c r="H34" s="14">
        <f>((SUM(H29:H33))*0.18)</f>
        <v>19.954520999999996</v>
      </c>
      <c r="I34" s="14">
        <f>((SUM(I29:I33))*0.18)</f>
        <v>0</v>
      </c>
      <c r="J34" s="14">
        <f>((SUM(J29:J33))*0.18)</f>
        <v>6.9325092000000019</v>
      </c>
      <c r="K34" s="45"/>
      <c r="L34" s="51"/>
    </row>
    <row r="35" spans="2:12" ht="10.15" customHeight="1" x14ac:dyDescent="0.25">
      <c r="B35" s="52" t="s">
        <v>9</v>
      </c>
      <c r="C35" s="53">
        <f>C11</f>
        <v>1430.2</v>
      </c>
      <c r="D35" s="54" t="str">
        <f>D29</f>
        <v>(16/02/16)</v>
      </c>
      <c r="E35" s="5"/>
      <c r="F35" s="5" t="s">
        <v>21</v>
      </c>
      <c r="G35" s="13">
        <v>7.7000000000000002E-3</v>
      </c>
      <c r="H35" s="14">
        <v>2.04</v>
      </c>
      <c r="I35" s="14"/>
      <c r="J35" s="15">
        <f t="shared" ref="J35" si="6">(H35/3)</f>
        <v>0.68</v>
      </c>
      <c r="K35" s="50"/>
      <c r="L35" s="50"/>
    </row>
    <row r="36" spans="2:12" ht="10.15" customHeight="1" x14ac:dyDescent="0.25">
      <c r="B36" s="21" t="s">
        <v>12</v>
      </c>
      <c r="C36" s="55">
        <f>C12</f>
        <v>1363.5</v>
      </c>
      <c r="D36" s="11" t="str">
        <f>D30</f>
        <v>(18/01/16)</v>
      </c>
      <c r="E36" s="5"/>
      <c r="F36" s="5"/>
      <c r="G36" s="13"/>
      <c r="H36" s="14"/>
      <c r="I36" s="14"/>
      <c r="J36" s="15"/>
      <c r="K36" s="45"/>
      <c r="L36" s="51"/>
    </row>
    <row r="37" spans="2:12" ht="10.15" customHeight="1" x14ac:dyDescent="0.25">
      <c r="B37" s="23" t="s">
        <v>14</v>
      </c>
      <c r="C37" s="24">
        <f>(C35-C36)</f>
        <v>66.700000000000045</v>
      </c>
      <c r="D37" s="18" t="s">
        <v>15</v>
      </c>
      <c r="E37" s="12"/>
      <c r="F37" s="5" t="s">
        <v>22</v>
      </c>
      <c r="G37" s="13"/>
      <c r="H37" s="14">
        <f>SUM(H29:H33)+SUM(H34:H35)</f>
        <v>132.852971</v>
      </c>
      <c r="I37" s="14">
        <f>SUM(I29:I33)+SUM(I34:I35)</f>
        <v>0</v>
      </c>
      <c r="J37" s="14">
        <f>SUM(J29:J33)+SUM(J34:J35)</f>
        <v>46.12644920000001</v>
      </c>
      <c r="K37" s="56"/>
      <c r="L37" s="57"/>
    </row>
    <row r="38" spans="2:12" ht="10.15" customHeight="1" x14ac:dyDescent="0.25">
      <c r="B38" s="5"/>
      <c r="C38" s="5"/>
      <c r="D38" s="5"/>
      <c r="E38" s="12"/>
      <c r="F38" s="5"/>
      <c r="G38" s="13"/>
      <c r="H38" s="14"/>
      <c r="I38" s="14"/>
      <c r="J38" s="15"/>
      <c r="K38" s="58"/>
      <c r="L38" s="51"/>
    </row>
    <row r="39" spans="2:12" ht="10.15" customHeight="1" x14ac:dyDescent="0.25">
      <c r="B39" s="67" t="str">
        <f>B15</f>
        <v>MEDIDOR 2 - M2 (Sr. Miguel Feijoo)</v>
      </c>
      <c r="C39" s="68"/>
      <c r="D39" s="69"/>
      <c r="E39" s="12"/>
      <c r="F39" s="5" t="s">
        <v>24</v>
      </c>
      <c r="G39" s="13"/>
      <c r="H39" s="14">
        <v>0.02</v>
      </c>
      <c r="I39" s="14"/>
      <c r="J39" s="14">
        <f>H39/3</f>
        <v>6.6666666666666671E-3</v>
      </c>
      <c r="K39" s="58"/>
      <c r="L39" s="51"/>
    </row>
    <row r="40" spans="2:12" ht="10.15" customHeight="1" x14ac:dyDescent="0.25">
      <c r="B40" s="59" t="s">
        <v>9</v>
      </c>
      <c r="C40" s="60">
        <f>C16</f>
        <v>1786.2</v>
      </c>
      <c r="D40" s="54" t="str">
        <f>D35</f>
        <v>(16/02/16)</v>
      </c>
      <c r="E40" s="5"/>
      <c r="F40" s="5" t="s">
        <v>25</v>
      </c>
      <c r="G40" s="13"/>
      <c r="H40" s="14">
        <f>H16</f>
        <v>0.06</v>
      </c>
      <c r="I40" s="14"/>
      <c r="J40" s="61">
        <f>H40/3</f>
        <v>0.02</v>
      </c>
      <c r="K40" s="62"/>
      <c r="L40" s="62"/>
    </row>
    <row r="41" spans="2:12" ht="10.15" customHeight="1" x14ac:dyDescent="0.25">
      <c r="B41" s="9" t="s">
        <v>12</v>
      </c>
      <c r="C41" s="10">
        <f>C17</f>
        <v>1710</v>
      </c>
      <c r="D41" s="11" t="str">
        <f>D36</f>
        <v>(18/01/16)</v>
      </c>
      <c r="E41" s="5"/>
      <c r="F41" s="5"/>
      <c r="G41" s="22"/>
      <c r="H41" s="5"/>
      <c r="I41" s="5"/>
      <c r="J41" s="5"/>
      <c r="K41" s="39"/>
      <c r="L41" s="39"/>
    </row>
    <row r="42" spans="2:12" ht="10.15" customHeight="1" x14ac:dyDescent="0.25">
      <c r="B42" s="16" t="s">
        <v>14</v>
      </c>
      <c r="C42" s="17">
        <f>(C40-C41)</f>
        <v>76.200000000000045</v>
      </c>
      <c r="D42" s="18" t="s">
        <v>15</v>
      </c>
      <c r="E42" s="5"/>
      <c r="F42" s="25" t="s">
        <v>26</v>
      </c>
      <c r="G42" s="26"/>
      <c r="H42" s="27">
        <f>(H37+H39-H40)</f>
        <v>132.812971</v>
      </c>
      <c r="I42" s="27">
        <f t="shared" ref="I42:J42" si="7">(I37+I39-I40)</f>
        <v>0</v>
      </c>
      <c r="J42" s="27">
        <f t="shared" si="7"/>
        <v>46.113115866666675</v>
      </c>
      <c r="K42" s="39"/>
      <c r="L42" s="39"/>
    </row>
    <row r="43" spans="2:12" ht="10.15" customHeight="1" x14ac:dyDescent="0.25">
      <c r="B43" s="5"/>
      <c r="C43" s="5"/>
      <c r="D43" s="5"/>
      <c r="E43" s="12"/>
      <c r="K43" s="58"/>
      <c r="L43" s="39"/>
    </row>
    <row r="44" spans="2:12" ht="10.15" customHeight="1" x14ac:dyDescent="0.25">
      <c r="B44" s="67" t="str">
        <f>B20</f>
        <v>MEDIDOR P- MP (Sr. Javier Calle)</v>
      </c>
      <c r="C44" s="68"/>
      <c r="D44" s="69"/>
      <c r="E44" s="12"/>
      <c r="F44" s="29" t="s">
        <v>28</v>
      </c>
      <c r="G44" s="30"/>
      <c r="H44" s="31"/>
      <c r="K44" s="51"/>
      <c r="L44" s="51"/>
    </row>
    <row r="45" spans="2:12" ht="10.15" customHeight="1" x14ac:dyDescent="0.25">
      <c r="B45" s="32" t="s">
        <v>29</v>
      </c>
      <c r="C45" s="33">
        <f>(C31-C37-C42)</f>
        <v>75.599999999999909</v>
      </c>
      <c r="D45" s="34" t="s">
        <v>15</v>
      </c>
      <c r="E45" s="12"/>
      <c r="F45" s="25" t="s">
        <v>31</v>
      </c>
      <c r="G45" s="35"/>
      <c r="H45" s="36">
        <f>J42</f>
        <v>46.113115866666675</v>
      </c>
      <c r="I45" s="27"/>
      <c r="J45" s="5"/>
      <c r="K45" s="51"/>
      <c r="L45" s="51"/>
    </row>
    <row r="46" spans="2:12" ht="10.15" customHeight="1" x14ac:dyDescent="0.25">
      <c r="I46" s="37"/>
      <c r="J46" s="38"/>
      <c r="K46" s="51"/>
      <c r="L46" s="51"/>
    </row>
    <row r="47" spans="2:12" ht="10.15" customHeight="1" x14ac:dyDescent="0.25">
      <c r="F47" s="25"/>
      <c r="G47" s="35"/>
      <c r="H47" s="37"/>
      <c r="I47" s="37"/>
      <c r="J47" s="38"/>
      <c r="K47" s="39"/>
      <c r="L47" s="39"/>
    </row>
    <row r="48" spans="2:12" ht="9" customHeight="1" x14ac:dyDescent="0.25">
      <c r="B48" s="63"/>
      <c r="C48" s="43"/>
      <c r="D48" s="43"/>
      <c r="E48" s="43"/>
      <c r="F48" s="43"/>
      <c r="G48" s="64"/>
      <c r="H48" s="43"/>
      <c r="I48" s="43"/>
      <c r="J48" s="39"/>
      <c r="K48" s="39"/>
      <c r="L48" s="41"/>
    </row>
    <row r="49" spans="2:12" x14ac:dyDescent="0.25">
      <c r="B49" s="1" t="s">
        <v>0</v>
      </c>
      <c r="C49" s="2"/>
      <c r="D49" s="2"/>
      <c r="E49" s="2"/>
      <c r="F49" s="2"/>
      <c r="G49" s="3"/>
      <c r="H49" s="2"/>
      <c r="I49" s="2"/>
      <c r="J49" s="2"/>
      <c r="K49" s="44"/>
      <c r="L49" s="44"/>
    </row>
    <row r="50" spans="2:12" x14ac:dyDescent="0.25">
      <c r="B50" s="1" t="str">
        <f>B2</f>
        <v>Consumo Energía FEBRERO 2016</v>
      </c>
      <c r="C50" s="2"/>
      <c r="D50" s="2"/>
      <c r="E50" s="2"/>
      <c r="F50" s="2"/>
      <c r="G50" s="3"/>
      <c r="H50" s="2"/>
      <c r="I50" s="2"/>
      <c r="J50" s="42" t="str">
        <f>J2</f>
        <v>FECHA DE VENCIMIENTO: 03-MAR-2016</v>
      </c>
      <c r="K50" s="45"/>
      <c r="L50" s="46"/>
    </row>
    <row r="51" spans="2:12" ht="10.15" customHeight="1" x14ac:dyDescent="0.25">
      <c r="B51" s="2"/>
      <c r="C51" s="2"/>
      <c r="D51" s="2"/>
      <c r="E51" s="2"/>
      <c r="F51" s="2"/>
      <c r="G51" s="3"/>
      <c r="H51" s="2"/>
      <c r="I51" s="2"/>
      <c r="J51" s="2"/>
      <c r="K51" s="45"/>
      <c r="L51" s="46"/>
    </row>
    <row r="52" spans="2:12" ht="10.15" customHeight="1" x14ac:dyDescent="0.25">
      <c r="B52" s="70" t="s">
        <v>2</v>
      </c>
      <c r="C52" s="71"/>
      <c r="D52" s="72"/>
      <c r="E52" s="5"/>
      <c r="F52" s="6" t="s">
        <v>3</v>
      </c>
      <c r="G52" s="6" t="s">
        <v>4</v>
      </c>
      <c r="H52" s="6" t="s">
        <v>5</v>
      </c>
      <c r="I52" s="7"/>
      <c r="J52" s="6" t="s">
        <v>8</v>
      </c>
      <c r="K52" s="47"/>
      <c r="L52" s="48"/>
    </row>
    <row r="53" spans="2:12" ht="10.15" customHeight="1" x14ac:dyDescent="0.25">
      <c r="B53" s="9" t="s">
        <v>9</v>
      </c>
      <c r="C53" s="10">
        <f>C29</f>
        <v>14772.5</v>
      </c>
      <c r="D53" s="11" t="str">
        <f>D29</f>
        <v>(16/02/16)</v>
      </c>
      <c r="E53" s="12"/>
      <c r="F53" s="5" t="s">
        <v>11</v>
      </c>
      <c r="G53" s="13"/>
      <c r="H53" s="14">
        <f>H5</f>
        <v>2.4900000000000002</v>
      </c>
      <c r="I53" s="14"/>
      <c r="J53" s="15">
        <f>(H53/3)</f>
        <v>0.83000000000000007</v>
      </c>
      <c r="K53" s="45"/>
      <c r="L53" s="46"/>
    </row>
    <row r="54" spans="2:12" ht="10.15" customHeight="1" x14ac:dyDescent="0.25">
      <c r="B54" s="9" t="s">
        <v>12</v>
      </c>
      <c r="C54" s="10">
        <f>C30</f>
        <v>14554</v>
      </c>
      <c r="D54" s="11" t="str">
        <f>D30</f>
        <v>(18/01/16)</v>
      </c>
      <c r="E54" s="12"/>
      <c r="F54" s="5" t="s">
        <v>13</v>
      </c>
      <c r="G54" s="13"/>
      <c r="H54" s="14">
        <f>H6</f>
        <v>1.34</v>
      </c>
      <c r="I54" s="14"/>
      <c r="J54" s="15">
        <f t="shared" ref="J54" si="8">(H54/3)</f>
        <v>0.44666666666666671</v>
      </c>
      <c r="K54" s="50"/>
      <c r="L54" s="50"/>
    </row>
    <row r="55" spans="2:12" ht="10.15" customHeight="1" x14ac:dyDescent="0.25">
      <c r="B55" s="16" t="s">
        <v>14</v>
      </c>
      <c r="C55" s="17">
        <f>(C53-C54)</f>
        <v>218.5</v>
      </c>
      <c r="D55" s="18" t="s">
        <v>15</v>
      </c>
      <c r="E55" s="12"/>
      <c r="F55" s="5" t="s">
        <v>16</v>
      </c>
      <c r="G55" s="13">
        <f>G7</f>
        <v>0.4637</v>
      </c>
      <c r="H55" s="20">
        <f>(C55*G55)</f>
        <v>101.31845</v>
      </c>
      <c r="I55" s="20"/>
      <c r="J55" s="49">
        <f>(C69*G55)</f>
        <v>35.055719999999958</v>
      </c>
      <c r="K55" s="45"/>
      <c r="L55" s="46"/>
    </row>
    <row r="56" spans="2:12" ht="10.15" customHeight="1" x14ac:dyDescent="0.25">
      <c r="B56" s="5"/>
      <c r="C56" s="5"/>
      <c r="D56" s="5"/>
      <c r="E56" s="5"/>
      <c r="F56" s="5" t="s">
        <v>17</v>
      </c>
      <c r="G56" s="13"/>
      <c r="H56" s="14">
        <f>H8</f>
        <v>5.63</v>
      </c>
      <c r="I56" s="14"/>
      <c r="J56" s="15">
        <f t="shared" ref="J56" si="9">(H56/3)</f>
        <v>1.8766666666666667</v>
      </c>
      <c r="K56" s="45"/>
      <c r="L56" s="51"/>
    </row>
    <row r="57" spans="2:12" ht="10.15" customHeight="1" x14ac:dyDescent="0.25">
      <c r="B57" s="5"/>
      <c r="C57" s="5"/>
      <c r="D57" s="5"/>
      <c r="E57" s="5"/>
      <c r="F57" s="5" t="str">
        <f>F33</f>
        <v>Interés Compensatorio</v>
      </c>
      <c r="G57" s="13"/>
      <c r="H57" s="14">
        <f>H33</f>
        <v>0.08</v>
      </c>
      <c r="I57" s="14"/>
      <c r="J57" s="15">
        <f>J33</f>
        <v>2.6666666666666668E-2</v>
      </c>
      <c r="K57" s="45"/>
      <c r="L57" s="51"/>
    </row>
    <row r="58" spans="2:12" ht="10.15" customHeight="1" x14ac:dyDescent="0.25">
      <c r="B58" s="67" t="s">
        <v>19</v>
      </c>
      <c r="C58" s="68"/>
      <c r="D58" s="69"/>
      <c r="E58" s="5"/>
      <c r="F58" s="5" t="s">
        <v>20</v>
      </c>
      <c r="G58" s="13"/>
      <c r="H58" s="14">
        <f>((SUM(H53:H57))*0.18)</f>
        <v>19.954520999999996</v>
      </c>
      <c r="I58" s="14">
        <f>((SUM(I53:I57))*0.18)</f>
        <v>0</v>
      </c>
      <c r="J58" s="14">
        <f>((SUM(J53:J57))*0.18)</f>
        <v>6.8824295999999912</v>
      </c>
      <c r="K58" s="45"/>
      <c r="L58" s="51"/>
    </row>
    <row r="59" spans="2:12" ht="10.15" customHeight="1" x14ac:dyDescent="0.25">
      <c r="B59" s="52" t="s">
        <v>9</v>
      </c>
      <c r="C59" s="53">
        <f>C11</f>
        <v>1430.2</v>
      </c>
      <c r="D59" s="54" t="str">
        <f>D53</f>
        <v>(16/02/16)</v>
      </c>
      <c r="E59" s="5"/>
      <c r="F59" s="5" t="s">
        <v>21</v>
      </c>
      <c r="G59" s="13">
        <f>G11</f>
        <v>7.9000000000000008E-3</v>
      </c>
      <c r="H59" s="14">
        <f>H11</f>
        <v>1.73</v>
      </c>
      <c r="I59" s="14"/>
      <c r="J59" s="15">
        <f t="shared" ref="J59" si="10">(H59/3)</f>
        <v>0.57666666666666666</v>
      </c>
      <c r="K59" s="56"/>
      <c r="L59" s="57"/>
    </row>
    <row r="60" spans="2:12" ht="10.15" customHeight="1" x14ac:dyDescent="0.25">
      <c r="B60" s="21" t="s">
        <v>12</v>
      </c>
      <c r="C60" s="55">
        <f>C12</f>
        <v>1363.5</v>
      </c>
      <c r="D60" s="11" t="str">
        <f>D54</f>
        <v>(18/01/16)</v>
      </c>
      <c r="E60" s="5"/>
      <c r="F60" s="5"/>
      <c r="G60" s="13"/>
      <c r="H60" s="14"/>
      <c r="I60" s="14"/>
      <c r="J60" s="15"/>
      <c r="K60" s="58"/>
      <c r="L60" s="51"/>
    </row>
    <row r="61" spans="2:12" ht="10.15" customHeight="1" x14ac:dyDescent="0.25">
      <c r="B61" s="23" t="s">
        <v>14</v>
      </c>
      <c r="C61" s="24">
        <f>(C59-C60)</f>
        <v>66.700000000000045</v>
      </c>
      <c r="D61" s="18" t="s">
        <v>15</v>
      </c>
      <c r="E61" s="12"/>
      <c r="F61" s="5" t="s">
        <v>22</v>
      </c>
      <c r="G61" s="13"/>
      <c r="H61" s="14">
        <f>SUM(H53:H57)+SUM(H58:H59)</f>
        <v>132.54297099999999</v>
      </c>
      <c r="I61" s="14">
        <f>SUM(I53:I57)+SUM(I58:I59)</f>
        <v>0</v>
      </c>
      <c r="J61" s="14">
        <f>SUM(J53:J57)+SUM(J58:J59)</f>
        <v>45.694816266666606</v>
      </c>
      <c r="K61" s="58"/>
      <c r="L61" s="51"/>
    </row>
    <row r="62" spans="2:12" ht="10.15" customHeight="1" x14ac:dyDescent="0.25">
      <c r="B62" s="5"/>
      <c r="C62" s="5"/>
      <c r="D62" s="5"/>
      <c r="E62" s="12"/>
      <c r="F62" s="5"/>
      <c r="G62" s="13"/>
      <c r="H62" s="14"/>
      <c r="I62" s="14"/>
      <c r="J62" s="15"/>
      <c r="K62" s="62"/>
      <c r="L62" s="62"/>
    </row>
    <row r="63" spans="2:12" ht="10.15" customHeight="1" x14ac:dyDescent="0.25">
      <c r="B63" s="67" t="str">
        <f>B15</f>
        <v>MEDIDOR 2 - M2 (Sr. Miguel Feijoo)</v>
      </c>
      <c r="C63" s="68"/>
      <c r="D63" s="69"/>
      <c r="E63" s="12"/>
      <c r="F63" s="5" t="s">
        <v>24</v>
      </c>
      <c r="G63" s="13"/>
      <c r="H63" s="14">
        <f>H15</f>
        <v>0.05</v>
      </c>
      <c r="I63" s="14"/>
      <c r="J63" s="14">
        <f>H63/3</f>
        <v>1.6666666666666666E-2</v>
      </c>
      <c r="K63" s="39"/>
      <c r="L63" s="39"/>
    </row>
    <row r="64" spans="2:12" ht="10.15" customHeight="1" x14ac:dyDescent="0.25">
      <c r="B64" s="59" t="s">
        <v>9</v>
      </c>
      <c r="C64" s="60">
        <f>C16</f>
        <v>1786.2</v>
      </c>
      <c r="D64" s="54" t="str">
        <f>D59</f>
        <v>(16/02/16)</v>
      </c>
      <c r="E64" s="5"/>
      <c r="F64" s="5" t="s">
        <v>25</v>
      </c>
      <c r="G64" s="13"/>
      <c r="H64" s="14">
        <f>H16</f>
        <v>0.06</v>
      </c>
      <c r="I64" s="14"/>
      <c r="J64" s="61">
        <f>H64/3</f>
        <v>0.02</v>
      </c>
      <c r="K64" s="39"/>
      <c r="L64" s="39"/>
    </row>
    <row r="65" spans="2:12" ht="10.15" customHeight="1" x14ac:dyDescent="0.25">
      <c r="B65" s="9" t="s">
        <v>12</v>
      </c>
      <c r="C65" s="10">
        <f>C17</f>
        <v>1710</v>
      </c>
      <c r="D65" s="11" t="str">
        <f>D60</f>
        <v>(18/01/16)</v>
      </c>
      <c r="E65" s="5"/>
      <c r="F65" s="5"/>
      <c r="G65" s="22"/>
      <c r="H65" s="5"/>
      <c r="I65" s="5"/>
      <c r="J65" s="5"/>
      <c r="K65" s="58"/>
      <c r="L65" s="39"/>
    </row>
    <row r="66" spans="2:12" ht="10.15" customHeight="1" x14ac:dyDescent="0.25">
      <c r="B66" s="16" t="s">
        <v>14</v>
      </c>
      <c r="C66" s="17">
        <f>(C64-C65)</f>
        <v>76.200000000000045</v>
      </c>
      <c r="D66" s="18" t="s">
        <v>15</v>
      </c>
      <c r="E66" s="5"/>
      <c r="F66" s="25" t="s">
        <v>26</v>
      </c>
      <c r="G66" s="26"/>
      <c r="H66" s="27">
        <f>(H61+H63-H64)</f>
        <v>132.532971</v>
      </c>
      <c r="I66" s="27">
        <f t="shared" ref="I66:J66" si="11">(I61+I63-I64)</f>
        <v>0</v>
      </c>
      <c r="J66" s="27">
        <f t="shared" si="11"/>
        <v>45.691482933333269</v>
      </c>
      <c r="K66" s="51"/>
      <c r="L66" s="51"/>
    </row>
    <row r="67" spans="2:12" ht="10.15" customHeight="1" x14ac:dyDescent="0.25">
      <c r="B67" s="5"/>
      <c r="C67" s="5"/>
      <c r="D67" s="5"/>
      <c r="E67" s="12"/>
      <c r="K67" s="51"/>
      <c r="L67" s="51"/>
    </row>
    <row r="68" spans="2:12" ht="10.15" customHeight="1" x14ac:dyDescent="0.25">
      <c r="B68" s="67" t="str">
        <f>B20</f>
        <v>MEDIDOR P- MP (Sr. Javier Calle)</v>
      </c>
      <c r="C68" s="68"/>
      <c r="D68" s="69"/>
      <c r="E68" s="12"/>
      <c r="F68" s="29" t="s">
        <v>28</v>
      </c>
      <c r="G68" s="30"/>
      <c r="H68" s="31"/>
      <c r="K68" s="38"/>
      <c r="L68" s="38"/>
    </row>
    <row r="69" spans="2:12" ht="12.75" customHeight="1" x14ac:dyDescent="0.25">
      <c r="B69" s="32" t="s">
        <v>29</v>
      </c>
      <c r="C69" s="33">
        <f>(C55-C61-C66)</f>
        <v>75.599999999999909</v>
      </c>
      <c r="D69" s="34" t="s">
        <v>15</v>
      </c>
      <c r="E69" s="12"/>
      <c r="F69" s="25" t="s">
        <v>32</v>
      </c>
      <c r="G69" s="35"/>
      <c r="H69" s="36">
        <f>J66</f>
        <v>45.691482933333269</v>
      </c>
      <c r="I69" s="27"/>
      <c r="J69" s="5"/>
      <c r="K69" s="58"/>
      <c r="L69" s="39"/>
    </row>
    <row r="70" spans="2:12" x14ac:dyDescent="0.25">
      <c r="F70" s="25"/>
      <c r="G70" s="35"/>
      <c r="H70" s="37"/>
      <c r="I70" s="37"/>
      <c r="J70" s="38"/>
      <c r="K70" s="39"/>
    </row>
    <row r="71" spans="2:12" x14ac:dyDescent="0.25">
      <c r="I71" s="37"/>
      <c r="J71" s="38"/>
      <c r="K71" s="39"/>
    </row>
    <row r="72" spans="2:12" x14ac:dyDescent="0.25">
      <c r="B72" s="39"/>
      <c r="C72" s="39"/>
      <c r="D72" s="39"/>
      <c r="E72" s="39"/>
      <c r="F72" s="39"/>
      <c r="G72" s="40"/>
      <c r="H72" s="39"/>
      <c r="I72" s="39"/>
      <c r="J72" s="39"/>
      <c r="K72" s="39"/>
    </row>
    <row r="73" spans="2:12" x14ac:dyDescent="0.25">
      <c r="B73" s="39"/>
      <c r="C73" s="39"/>
      <c r="D73" s="39"/>
      <c r="E73" s="39"/>
      <c r="F73" s="39"/>
      <c r="G73" s="40"/>
      <c r="H73" s="39"/>
      <c r="I73" s="39"/>
      <c r="J73" s="39"/>
      <c r="K73" s="39"/>
    </row>
    <row r="74" spans="2:12" x14ac:dyDescent="0.25">
      <c r="B74" s="39"/>
      <c r="C74" s="39"/>
      <c r="D74" s="39"/>
      <c r="E74" s="39"/>
      <c r="F74" s="39"/>
      <c r="G74" s="40"/>
      <c r="H74" s="39"/>
      <c r="I74" s="39"/>
      <c r="J74" s="39"/>
      <c r="K74" s="39"/>
    </row>
    <row r="75" spans="2:12" x14ac:dyDescent="0.25">
      <c r="B75" s="39"/>
      <c r="C75" s="39"/>
      <c r="D75" s="39"/>
      <c r="E75" s="39"/>
      <c r="F75" s="39"/>
      <c r="G75" s="40"/>
      <c r="H75" s="39"/>
      <c r="I75" s="39"/>
      <c r="J75" s="39"/>
      <c r="K75" s="39"/>
    </row>
    <row r="76" spans="2:12" x14ac:dyDescent="0.25">
      <c r="B76" s="39"/>
      <c r="C76" s="39"/>
      <c r="D76" s="39"/>
      <c r="E76" s="39"/>
      <c r="F76" s="39"/>
      <c r="G76" s="40"/>
      <c r="H76" s="39"/>
      <c r="I76" s="39"/>
      <c r="J76" s="39"/>
      <c r="K76" s="39"/>
    </row>
    <row r="77" spans="2:12" x14ac:dyDescent="0.25">
      <c r="B77" s="39"/>
      <c r="C77" s="39"/>
      <c r="D77" s="39"/>
      <c r="E77" s="39"/>
      <c r="F77" s="39"/>
      <c r="G77" s="40"/>
      <c r="H77" s="39"/>
      <c r="I77" s="39"/>
      <c r="J77" s="39"/>
      <c r="K77" s="39"/>
    </row>
    <row r="78" spans="2:12" x14ac:dyDescent="0.25">
      <c r="B78" s="39"/>
      <c r="C78" s="39"/>
      <c r="D78" s="39"/>
      <c r="E78" s="39"/>
      <c r="F78" s="39"/>
      <c r="G78" s="40"/>
      <c r="H78" s="39"/>
      <c r="I78" s="39"/>
      <c r="J78" s="39"/>
      <c r="K78" s="39"/>
    </row>
    <row r="79" spans="2:12" x14ac:dyDescent="0.25">
      <c r="B79" s="39"/>
      <c r="C79" s="39"/>
      <c r="D79" s="39"/>
      <c r="E79" s="39"/>
      <c r="F79" s="39"/>
      <c r="G79" s="40"/>
      <c r="H79" s="39"/>
      <c r="I79" s="39"/>
      <c r="J79" s="39"/>
      <c r="K79" s="39"/>
    </row>
    <row r="80" spans="2:12" x14ac:dyDescent="0.25">
      <c r="B80" s="39"/>
      <c r="C80" s="39"/>
      <c r="D80" s="39"/>
      <c r="E80" s="39"/>
      <c r="F80" s="39"/>
      <c r="G80" s="40"/>
      <c r="H80" s="39"/>
      <c r="I80" s="39"/>
      <c r="J80" s="39"/>
      <c r="K80" s="39"/>
    </row>
    <row r="81" spans="2:11" x14ac:dyDescent="0.25">
      <c r="B81" s="39"/>
      <c r="C81" s="39"/>
      <c r="D81" s="39"/>
      <c r="E81" s="39"/>
      <c r="F81" s="39"/>
      <c r="G81" s="40"/>
      <c r="H81" s="39"/>
      <c r="I81" s="39"/>
      <c r="J81" s="39"/>
      <c r="K81" s="39"/>
    </row>
    <row r="82" spans="2:11" x14ac:dyDescent="0.25">
      <c r="B82" s="39"/>
      <c r="C82" s="39"/>
      <c r="D82" s="39"/>
      <c r="E82" s="39"/>
      <c r="F82" s="39"/>
      <c r="G82" s="40"/>
      <c r="H82" s="39"/>
      <c r="I82" s="39"/>
      <c r="J82" s="39"/>
      <c r="K82" s="39"/>
    </row>
  </sheetData>
  <mergeCells count="12">
    <mergeCell ref="B68:D68"/>
    <mergeCell ref="B4:D4"/>
    <mergeCell ref="B10:D10"/>
    <mergeCell ref="B15:D15"/>
    <mergeCell ref="B20:D20"/>
    <mergeCell ref="B28:D28"/>
    <mergeCell ref="B34:D34"/>
    <mergeCell ref="B39:D39"/>
    <mergeCell ref="B44:D44"/>
    <mergeCell ref="B52:D52"/>
    <mergeCell ref="B58:D58"/>
    <mergeCell ref="B63:D6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83"/>
  <sheetViews>
    <sheetView zoomScale="115" zoomScaleNormal="115" workbookViewId="0">
      <selection activeCell="L19" sqref="L19"/>
    </sheetView>
  </sheetViews>
  <sheetFormatPr baseColWidth="10" defaultRowHeight="15" x14ac:dyDescent="0.25"/>
  <cols>
    <col min="1" max="1" width="6.42578125" customWidth="1"/>
    <col min="2" max="2" width="11.5703125" customWidth="1"/>
    <col min="3" max="3" width="5.7109375" customWidth="1"/>
    <col min="4" max="4" width="6.28515625" customWidth="1"/>
    <col min="5" max="5" width="3" customWidth="1"/>
    <col min="6" max="6" width="20.28515625" customWidth="1"/>
    <col min="7" max="7" width="8.42578125" style="28" customWidth="1"/>
    <col min="8" max="8" width="6.7109375" customWidth="1"/>
    <col min="9" max="9" width="0.7109375" customWidth="1"/>
    <col min="10" max="10" width="8.28515625" bestFit="1" customWidth="1"/>
    <col min="11" max="12" width="8.28515625" customWidth="1"/>
  </cols>
  <sheetData>
    <row r="1" spans="2:12" ht="14.45" x14ac:dyDescent="0.3">
      <c r="B1" s="1" t="s">
        <v>0</v>
      </c>
      <c r="C1" s="2"/>
      <c r="D1" s="2"/>
      <c r="E1" s="2"/>
      <c r="F1" s="2"/>
      <c r="G1" s="3"/>
      <c r="H1" s="2"/>
      <c r="I1" s="2"/>
      <c r="J1" s="2"/>
      <c r="K1" s="2"/>
    </row>
    <row r="2" spans="2:12" x14ac:dyDescent="0.25">
      <c r="B2" s="1" t="s">
        <v>38</v>
      </c>
      <c r="C2" s="2"/>
      <c r="D2" s="2"/>
      <c r="E2" s="2"/>
      <c r="F2" s="2"/>
      <c r="G2" s="3"/>
      <c r="H2" s="2"/>
      <c r="I2" s="2"/>
      <c r="J2" s="4" t="s">
        <v>39</v>
      </c>
    </row>
    <row r="3" spans="2:12" ht="10.15" customHeight="1" x14ac:dyDescent="0.3">
      <c r="B3" s="2"/>
      <c r="C3" s="2"/>
      <c r="D3" s="2"/>
      <c r="E3" s="2"/>
      <c r="F3" s="2"/>
      <c r="G3" s="3"/>
      <c r="H3" s="2"/>
      <c r="I3" s="2"/>
      <c r="J3" s="2"/>
      <c r="K3" s="2"/>
    </row>
    <row r="4" spans="2:12" ht="10.15" customHeight="1" x14ac:dyDescent="0.25">
      <c r="B4" s="70" t="s">
        <v>2</v>
      </c>
      <c r="C4" s="71"/>
      <c r="D4" s="72"/>
      <c r="E4" s="5"/>
      <c r="F4" s="6" t="s">
        <v>3</v>
      </c>
      <c r="G4" s="6" t="s">
        <v>4</v>
      </c>
      <c r="H4" s="6" t="s">
        <v>5</v>
      </c>
      <c r="I4" s="7"/>
      <c r="J4" s="8" t="s">
        <v>6</v>
      </c>
      <c r="K4" s="8" t="s">
        <v>7</v>
      </c>
      <c r="L4" s="8" t="s">
        <v>8</v>
      </c>
    </row>
    <row r="5" spans="2:12" ht="10.15" customHeight="1" x14ac:dyDescent="0.3">
      <c r="B5" s="9" t="s">
        <v>9</v>
      </c>
      <c r="C5" s="10">
        <v>14977.9</v>
      </c>
      <c r="D5" s="11" t="s">
        <v>40</v>
      </c>
      <c r="E5" s="12"/>
      <c r="F5" s="5" t="s">
        <v>11</v>
      </c>
      <c r="G5" s="13"/>
      <c r="H5" s="14">
        <v>2.4900000000000002</v>
      </c>
      <c r="I5" s="14"/>
      <c r="J5" s="15">
        <f>(H5/3)</f>
        <v>0.83000000000000007</v>
      </c>
      <c r="K5" s="15">
        <f>H5/3</f>
        <v>0.83000000000000007</v>
      </c>
      <c r="L5" s="15">
        <f>H5/3</f>
        <v>0.83000000000000007</v>
      </c>
    </row>
    <row r="6" spans="2:12" ht="10.15" customHeight="1" x14ac:dyDescent="0.25">
      <c r="B6" s="9" t="s">
        <v>12</v>
      </c>
      <c r="C6" s="10">
        <v>14772.5</v>
      </c>
      <c r="D6" s="11" t="s">
        <v>37</v>
      </c>
      <c r="E6" s="12"/>
      <c r="F6" s="5" t="s">
        <v>13</v>
      </c>
      <c r="G6" s="13"/>
      <c r="H6" s="14">
        <v>1.34</v>
      </c>
      <c r="I6" s="14"/>
      <c r="J6" s="15">
        <f t="shared" ref="J6:J13" si="0">(H6/3)</f>
        <v>0.44666666666666671</v>
      </c>
      <c r="K6" s="15">
        <f t="shared" ref="K6:K13" si="1">H6/3</f>
        <v>0.44666666666666671</v>
      </c>
      <c r="L6" s="15">
        <f t="shared" ref="L6:L17" si="2">H6/3</f>
        <v>0.44666666666666671</v>
      </c>
    </row>
    <row r="7" spans="2:12" ht="10.15" customHeight="1" x14ac:dyDescent="0.25">
      <c r="B7" s="16" t="s">
        <v>14</v>
      </c>
      <c r="C7" s="17">
        <f>(C5-C6)</f>
        <v>205.39999999999964</v>
      </c>
      <c r="D7" s="18" t="s">
        <v>15</v>
      </c>
      <c r="E7" s="12"/>
      <c r="F7" s="5" t="s">
        <v>16</v>
      </c>
      <c r="G7" s="19">
        <v>0.4637</v>
      </c>
      <c r="H7" s="20">
        <f>(C7*G7)</f>
        <v>95.243979999999837</v>
      </c>
      <c r="I7" s="20"/>
      <c r="J7" s="15">
        <f>G7*C14</f>
        <v>30.047759999999979</v>
      </c>
      <c r="K7" s="15">
        <f>G7*C19</f>
        <v>22.628559999999979</v>
      </c>
      <c r="L7" s="15">
        <f>G7*C22</f>
        <v>42.567659999999876</v>
      </c>
    </row>
    <row r="8" spans="2:12" ht="10.15" customHeight="1" x14ac:dyDescent="0.25">
      <c r="B8" s="5"/>
      <c r="C8" s="5"/>
      <c r="D8" s="5"/>
      <c r="E8" s="5"/>
      <c r="F8" s="5" t="s">
        <v>17</v>
      </c>
      <c r="G8" s="13"/>
      <c r="H8" s="14">
        <v>5.63</v>
      </c>
      <c r="I8" s="14"/>
      <c r="J8" s="15">
        <f>(H8/3)</f>
        <v>1.8766666666666667</v>
      </c>
      <c r="K8" s="15">
        <f t="shared" si="1"/>
        <v>1.8766666666666667</v>
      </c>
      <c r="L8" s="15">
        <f t="shared" si="2"/>
        <v>1.8766666666666667</v>
      </c>
    </row>
    <row r="9" spans="2:12" ht="10.15" customHeight="1" x14ac:dyDescent="0.25">
      <c r="B9" s="5"/>
      <c r="C9" s="5"/>
      <c r="D9" s="5"/>
      <c r="E9" s="5"/>
      <c r="F9" s="5" t="s">
        <v>18</v>
      </c>
      <c r="G9" s="13"/>
      <c r="H9" s="14">
        <v>0.08</v>
      </c>
      <c r="I9" s="14"/>
      <c r="J9" s="15">
        <f>(H9/3)</f>
        <v>2.6666666666666668E-2</v>
      </c>
      <c r="K9" s="15">
        <f t="shared" si="1"/>
        <v>2.6666666666666668E-2</v>
      </c>
      <c r="L9" s="15">
        <f t="shared" si="2"/>
        <v>2.6666666666666668E-2</v>
      </c>
    </row>
    <row r="10" spans="2:12" ht="10.15" customHeight="1" x14ac:dyDescent="0.25">
      <c r="B10" s="5"/>
      <c r="C10" s="5"/>
      <c r="D10" s="5"/>
      <c r="E10" s="5"/>
      <c r="F10" s="5" t="s">
        <v>41</v>
      </c>
      <c r="G10" s="13"/>
      <c r="H10" s="14">
        <v>2.04</v>
      </c>
      <c r="I10" s="14"/>
      <c r="J10" s="15">
        <f>(H10/3)</f>
        <v>0.68</v>
      </c>
      <c r="K10" s="15">
        <f t="shared" si="1"/>
        <v>0.68</v>
      </c>
      <c r="L10" s="15">
        <f t="shared" si="2"/>
        <v>0.68</v>
      </c>
    </row>
    <row r="11" spans="2:12" ht="10.15" customHeight="1" x14ac:dyDescent="0.3">
      <c r="B11" s="67" t="s">
        <v>19</v>
      </c>
      <c r="C11" s="68"/>
      <c r="D11" s="69"/>
      <c r="E11" s="5"/>
      <c r="F11" s="5" t="s">
        <v>20</v>
      </c>
      <c r="G11" s="13"/>
      <c r="H11" s="14">
        <f>((SUM(H5:H8)-SUM(H9:H10))*0.18)</f>
        <v>18.465116399999967</v>
      </c>
      <c r="I11" s="14">
        <f t="shared" ref="I11:L11" si="3">((SUM(I5:I8)-SUM(I9:I10))*0.18)</f>
        <v>0</v>
      </c>
      <c r="J11" s="14">
        <f t="shared" si="3"/>
        <v>5.8489967999999966</v>
      </c>
      <c r="K11" s="14">
        <f t="shared" si="3"/>
        <v>4.5135407999999959</v>
      </c>
      <c r="L11" s="14">
        <f t="shared" si="3"/>
        <v>8.1025787999999768</v>
      </c>
    </row>
    <row r="12" spans="2:12" ht="10.15" customHeight="1" x14ac:dyDescent="0.25">
      <c r="B12" s="21" t="s">
        <v>9</v>
      </c>
      <c r="C12" s="10">
        <v>1495</v>
      </c>
      <c r="D12" s="11" t="str">
        <f>D5</f>
        <v>(16/03/16)</v>
      </c>
      <c r="E12" s="5"/>
      <c r="F12" s="5" t="s">
        <v>21</v>
      </c>
      <c r="G12" s="13">
        <v>7.9000000000000008E-3</v>
      </c>
      <c r="H12" s="14">
        <v>1.62</v>
      </c>
      <c r="I12" s="14"/>
      <c r="J12" s="15">
        <f t="shared" si="0"/>
        <v>0.54</v>
      </c>
      <c r="K12" s="15">
        <f t="shared" si="1"/>
        <v>0.54</v>
      </c>
      <c r="L12" s="15">
        <f t="shared" si="2"/>
        <v>0.54</v>
      </c>
    </row>
    <row r="13" spans="2:12" ht="10.15" customHeight="1" x14ac:dyDescent="0.3">
      <c r="B13" s="9" t="s">
        <v>12</v>
      </c>
      <c r="C13" s="10">
        <v>1430.2</v>
      </c>
      <c r="D13" s="11" t="str">
        <f>D6</f>
        <v>(16/02/16)</v>
      </c>
      <c r="E13" s="5"/>
      <c r="F13" s="5"/>
      <c r="G13" s="13"/>
      <c r="H13" s="14"/>
      <c r="I13" s="14"/>
      <c r="J13" s="15">
        <f t="shared" si="0"/>
        <v>0</v>
      </c>
      <c r="K13" s="15">
        <f t="shared" si="1"/>
        <v>0</v>
      </c>
      <c r="L13" s="15">
        <f t="shared" si="2"/>
        <v>0</v>
      </c>
    </row>
    <row r="14" spans="2:12" ht="10.15" customHeight="1" x14ac:dyDescent="0.3">
      <c r="B14" s="16" t="s">
        <v>14</v>
      </c>
      <c r="C14" s="17">
        <f>(C12-C13)</f>
        <v>64.799999999999955</v>
      </c>
      <c r="D14" s="18" t="s">
        <v>15</v>
      </c>
      <c r="E14" s="12"/>
      <c r="F14" s="5" t="s">
        <v>22</v>
      </c>
      <c r="G14" s="13"/>
      <c r="H14" s="14">
        <f>SUM(H5:H9)+SUM(H11:H12)-H10</f>
        <v>122.82909639999978</v>
      </c>
      <c r="I14" s="14">
        <f t="shared" ref="I14:L14" si="4">SUM(I5:I9)+SUM(I11:I12)-I10</f>
        <v>0</v>
      </c>
      <c r="J14" s="14">
        <f t="shared" si="4"/>
        <v>38.936756799999969</v>
      </c>
      <c r="K14" s="14">
        <f t="shared" si="4"/>
        <v>30.182100799999976</v>
      </c>
      <c r="L14" s="14">
        <f t="shared" si="4"/>
        <v>53.71023879999985</v>
      </c>
    </row>
    <row r="15" spans="2:12" ht="10.15" customHeight="1" x14ac:dyDescent="0.3">
      <c r="B15" s="5"/>
      <c r="C15" s="5"/>
      <c r="D15" s="5"/>
      <c r="E15" s="12"/>
      <c r="F15" s="5"/>
      <c r="G15" s="13"/>
      <c r="H15" s="14"/>
      <c r="I15" s="14"/>
      <c r="J15" s="15"/>
      <c r="K15" s="15"/>
      <c r="L15" s="15"/>
    </row>
    <row r="16" spans="2:12" ht="10.15" customHeight="1" x14ac:dyDescent="0.3">
      <c r="B16" s="67" t="s">
        <v>23</v>
      </c>
      <c r="C16" s="68"/>
      <c r="D16" s="69"/>
      <c r="E16" s="12"/>
      <c r="F16" s="5" t="s">
        <v>24</v>
      </c>
      <c r="G16" s="13"/>
      <c r="H16" s="14">
        <v>0.08</v>
      </c>
      <c r="I16" s="14"/>
      <c r="J16" s="15">
        <f>H16/3</f>
        <v>2.6666666666666668E-2</v>
      </c>
      <c r="K16" s="15">
        <f>H16/3</f>
        <v>2.6666666666666668E-2</v>
      </c>
      <c r="L16" s="15">
        <f>H16/3</f>
        <v>2.6666666666666668E-2</v>
      </c>
    </row>
    <row r="17" spans="2:14" ht="10.15" customHeight="1" x14ac:dyDescent="0.3">
      <c r="B17" s="21" t="s">
        <v>9</v>
      </c>
      <c r="C17" s="10">
        <v>1835</v>
      </c>
      <c r="D17" s="11" t="str">
        <f>D5</f>
        <v>(16/03/16)</v>
      </c>
      <c r="E17" s="5"/>
      <c r="F17" s="5" t="s">
        <v>25</v>
      </c>
      <c r="G17" s="13"/>
      <c r="H17" s="14">
        <v>0.01</v>
      </c>
      <c r="I17" s="14"/>
      <c r="J17" s="15">
        <f>(H17/3)</f>
        <v>3.3333333333333335E-3</v>
      </c>
      <c r="K17" s="15">
        <f>H17/3</f>
        <v>3.3333333333333335E-3</v>
      </c>
      <c r="L17" s="15">
        <f t="shared" si="2"/>
        <v>3.3333333333333335E-3</v>
      </c>
    </row>
    <row r="18" spans="2:14" ht="10.15" customHeight="1" x14ac:dyDescent="0.3">
      <c r="B18" s="21" t="s">
        <v>12</v>
      </c>
      <c r="C18" s="10">
        <v>1786.2</v>
      </c>
      <c r="D18" s="11" t="str">
        <f>D6</f>
        <v>(16/02/16)</v>
      </c>
      <c r="E18" s="5"/>
      <c r="F18" s="5"/>
      <c r="G18" s="22"/>
      <c r="H18" s="5"/>
      <c r="I18" s="5"/>
      <c r="J18" s="5"/>
      <c r="K18" s="5"/>
      <c r="L18" s="5"/>
    </row>
    <row r="19" spans="2:14" ht="10.15" customHeight="1" x14ac:dyDescent="0.3">
      <c r="B19" s="23" t="s">
        <v>14</v>
      </c>
      <c r="C19" s="24">
        <f>(C17-C18)</f>
        <v>48.799999999999955</v>
      </c>
      <c r="D19" s="18" t="s">
        <v>15</v>
      </c>
      <c r="E19" s="5"/>
      <c r="F19" s="25" t="s">
        <v>26</v>
      </c>
      <c r="G19" s="26"/>
      <c r="H19" s="27">
        <f>(H14+H16-H17)</f>
        <v>122.89909639999978</v>
      </c>
      <c r="I19" s="27">
        <f t="shared" ref="I19:L19" si="5">(I14+I16-I17)</f>
        <v>0</v>
      </c>
      <c r="J19" s="27">
        <f t="shared" si="5"/>
        <v>38.960090133333303</v>
      </c>
      <c r="K19" s="27">
        <f t="shared" si="5"/>
        <v>30.205434133333309</v>
      </c>
      <c r="L19" s="27">
        <f t="shared" si="5"/>
        <v>53.733572133333183</v>
      </c>
      <c r="M19" s="65" t="s">
        <v>42</v>
      </c>
      <c r="N19" s="66">
        <f>SUM(J19:L19)</f>
        <v>122.89909639999979</v>
      </c>
    </row>
    <row r="20" spans="2:14" ht="10.15" customHeight="1" x14ac:dyDescent="0.3">
      <c r="B20" s="5"/>
      <c r="C20" s="5"/>
      <c r="D20" s="5"/>
      <c r="E20" s="12"/>
    </row>
    <row r="21" spans="2:14" ht="10.15" customHeight="1" x14ac:dyDescent="0.3">
      <c r="B21" s="67" t="s">
        <v>27</v>
      </c>
      <c r="C21" s="68"/>
      <c r="D21" s="69"/>
      <c r="E21" s="12"/>
      <c r="F21" s="29" t="s">
        <v>28</v>
      </c>
      <c r="G21" s="30"/>
      <c r="H21" s="31"/>
    </row>
    <row r="22" spans="2:14" ht="10.15" customHeight="1" x14ac:dyDescent="0.3">
      <c r="B22" s="32" t="s">
        <v>29</v>
      </c>
      <c r="C22" s="33">
        <f>(C7-C14-C19)</f>
        <v>91.799999999999727</v>
      </c>
      <c r="D22" s="34" t="s">
        <v>15</v>
      </c>
      <c r="E22" s="12"/>
      <c r="F22" s="25" t="s">
        <v>30</v>
      </c>
      <c r="G22" s="35"/>
      <c r="H22" s="36">
        <f>J19</f>
        <v>38.960090133333303</v>
      </c>
      <c r="I22" s="27"/>
      <c r="J22" s="5"/>
      <c r="K22" s="5"/>
    </row>
    <row r="23" spans="2:14" ht="10.15" customHeight="1" x14ac:dyDescent="0.3">
      <c r="F23" s="25"/>
      <c r="G23" s="35"/>
      <c r="H23" s="37"/>
      <c r="I23" s="37"/>
      <c r="J23" s="38"/>
      <c r="K23" s="38"/>
      <c r="L23" s="38"/>
    </row>
    <row r="24" spans="2:14" ht="10.15" customHeight="1" x14ac:dyDescent="0.3">
      <c r="F24" s="25"/>
      <c r="G24" s="35"/>
      <c r="H24" s="37"/>
      <c r="I24" s="37"/>
      <c r="J24" s="38"/>
      <c r="K24" s="38"/>
      <c r="L24" s="38"/>
    </row>
    <row r="25" spans="2:14" ht="10.15" customHeight="1" x14ac:dyDescent="0.3">
      <c r="B25" s="39"/>
      <c r="C25" s="39"/>
      <c r="D25" s="39"/>
      <c r="E25" s="39"/>
      <c r="F25" s="39"/>
      <c r="G25" s="40"/>
      <c r="H25" s="39"/>
      <c r="I25" s="39"/>
      <c r="J25" s="39"/>
      <c r="K25" s="39"/>
      <c r="L25" s="39"/>
    </row>
    <row r="26" spans="2:14" ht="14.45" x14ac:dyDescent="0.3">
      <c r="B26" s="1" t="s">
        <v>0</v>
      </c>
      <c r="C26" s="2"/>
      <c r="D26" s="2"/>
      <c r="E26" s="2"/>
      <c r="F26" s="2"/>
      <c r="G26" s="3"/>
      <c r="H26" s="2"/>
      <c r="I26" s="2"/>
      <c r="J26" s="2"/>
      <c r="K26" s="39"/>
      <c r="L26" s="41"/>
    </row>
    <row r="27" spans="2:14" ht="14.45" x14ac:dyDescent="0.3">
      <c r="B27" s="1" t="str">
        <f>B2</f>
        <v>Consumo Energía MARZO 2016</v>
      </c>
      <c r="C27" s="2"/>
      <c r="D27" s="2"/>
      <c r="E27" s="2"/>
      <c r="F27" s="2"/>
      <c r="G27" s="3"/>
      <c r="H27" s="2"/>
      <c r="I27" s="2"/>
      <c r="J27" s="42" t="str">
        <f>J2</f>
        <v>FECHA DE VENCIMIENTO: 03-ABR-2016</v>
      </c>
      <c r="K27" s="43"/>
      <c r="L27" s="39"/>
    </row>
    <row r="28" spans="2:14" ht="10.15" customHeight="1" x14ac:dyDescent="0.25">
      <c r="B28" s="2"/>
      <c r="C28" s="2"/>
      <c r="D28" s="2"/>
      <c r="E28" s="2"/>
      <c r="F28" s="2"/>
      <c r="G28" s="3"/>
      <c r="H28" s="2"/>
      <c r="I28" s="2"/>
      <c r="J28" s="2"/>
      <c r="K28" s="44"/>
      <c r="L28" s="44"/>
    </row>
    <row r="29" spans="2:14" ht="10.15" customHeight="1" x14ac:dyDescent="0.25">
      <c r="B29" s="70" t="s">
        <v>2</v>
      </c>
      <c r="C29" s="71"/>
      <c r="D29" s="72"/>
      <c r="E29" s="5"/>
      <c r="F29" s="6" t="s">
        <v>3</v>
      </c>
      <c r="G29" s="6" t="s">
        <v>4</v>
      </c>
      <c r="H29" s="6" t="s">
        <v>5</v>
      </c>
      <c r="I29" s="7"/>
      <c r="J29" s="6" t="s">
        <v>7</v>
      </c>
      <c r="K29" s="45"/>
      <c r="L29" s="46"/>
    </row>
    <row r="30" spans="2:14" ht="10.15" customHeight="1" x14ac:dyDescent="0.25">
      <c r="B30" s="9" t="s">
        <v>9</v>
      </c>
      <c r="C30" s="10">
        <f>C5</f>
        <v>14977.9</v>
      </c>
      <c r="D30" s="11" t="str">
        <f>D5</f>
        <v>(16/03/16)</v>
      </c>
      <c r="E30" s="12"/>
      <c r="F30" s="5" t="s">
        <v>11</v>
      </c>
      <c r="G30" s="13"/>
      <c r="H30" s="14">
        <f>H5</f>
        <v>2.4900000000000002</v>
      </c>
      <c r="I30" s="14"/>
      <c r="J30" s="15">
        <f>(H30/3)</f>
        <v>0.83000000000000007</v>
      </c>
      <c r="K30" s="45"/>
      <c r="L30" s="46"/>
    </row>
    <row r="31" spans="2:14" ht="10.15" customHeight="1" x14ac:dyDescent="0.25">
      <c r="B31" s="9" t="s">
        <v>12</v>
      </c>
      <c r="C31" s="10">
        <f>C6</f>
        <v>14772.5</v>
      </c>
      <c r="D31" s="11" t="str">
        <f>D6</f>
        <v>(16/02/16)</v>
      </c>
      <c r="E31" s="12"/>
      <c r="F31" s="5" t="s">
        <v>13</v>
      </c>
      <c r="G31" s="13"/>
      <c r="H31" s="14">
        <f>H6</f>
        <v>1.34</v>
      </c>
      <c r="I31" s="14"/>
      <c r="J31" s="15">
        <f t="shared" ref="J31" si="6">(H31/3)</f>
        <v>0.44666666666666671</v>
      </c>
      <c r="K31" s="47"/>
      <c r="L31" s="48"/>
    </row>
    <row r="32" spans="2:14" ht="10.15" customHeight="1" x14ac:dyDescent="0.25">
      <c r="B32" s="16" t="s">
        <v>14</v>
      </c>
      <c r="C32" s="17">
        <f>(C30-C31)</f>
        <v>205.39999999999964</v>
      </c>
      <c r="D32" s="18" t="s">
        <v>15</v>
      </c>
      <c r="E32" s="12"/>
      <c r="F32" s="5" t="s">
        <v>16</v>
      </c>
      <c r="G32" s="13">
        <f>G7</f>
        <v>0.4637</v>
      </c>
      <c r="H32" s="20">
        <f>(C32*G32)</f>
        <v>95.243979999999837</v>
      </c>
      <c r="I32" s="20"/>
      <c r="J32" s="49">
        <f>(C43*G32)</f>
        <v>22.628559999999979</v>
      </c>
      <c r="K32" s="45"/>
      <c r="L32" s="46"/>
    </row>
    <row r="33" spans="2:12" ht="10.15" customHeight="1" x14ac:dyDescent="0.25">
      <c r="B33" s="5"/>
      <c r="C33" s="5"/>
      <c r="D33" s="5"/>
      <c r="E33" s="5"/>
      <c r="F33" s="5" t="s">
        <v>17</v>
      </c>
      <c r="G33" s="13"/>
      <c r="H33" s="14">
        <f>H8</f>
        <v>5.63</v>
      </c>
      <c r="I33" s="14"/>
      <c r="J33" s="15">
        <f t="shared" ref="J33" si="7">(H33/3)</f>
        <v>1.8766666666666667</v>
      </c>
      <c r="K33" s="50"/>
      <c r="L33" s="50"/>
    </row>
    <row r="34" spans="2:12" ht="10.15" customHeight="1" x14ac:dyDescent="0.25">
      <c r="B34" s="5"/>
      <c r="C34" s="5"/>
      <c r="D34" s="5"/>
      <c r="E34" s="5"/>
      <c r="F34" s="5" t="str">
        <f>F9</f>
        <v>Interés Compensatorio</v>
      </c>
      <c r="G34" s="13"/>
      <c r="H34" s="14">
        <f>H9</f>
        <v>0.08</v>
      </c>
      <c r="I34" s="14"/>
      <c r="J34" s="15">
        <f>J9</f>
        <v>2.6666666666666668E-2</v>
      </c>
      <c r="K34" s="50"/>
      <c r="L34" s="50"/>
    </row>
    <row r="35" spans="2:12" ht="10.15" customHeight="1" x14ac:dyDescent="0.25">
      <c r="B35" s="67" t="s">
        <v>19</v>
      </c>
      <c r="C35" s="68"/>
      <c r="D35" s="69"/>
      <c r="E35" s="5"/>
      <c r="F35" s="5" t="s">
        <v>20</v>
      </c>
      <c r="G35" s="13"/>
      <c r="H35" s="14">
        <f>((SUM(H30:H34))*0.18)</f>
        <v>18.861116399999968</v>
      </c>
      <c r="I35" s="14">
        <f>((SUM(I30:I34))*0.18)</f>
        <v>0</v>
      </c>
      <c r="J35" s="14">
        <f>((SUM(J30:J34))*0.18)</f>
        <v>4.6455407999999956</v>
      </c>
      <c r="K35" s="45"/>
      <c r="L35" s="51"/>
    </row>
    <row r="36" spans="2:12" ht="10.15" customHeight="1" x14ac:dyDescent="0.25">
      <c r="B36" s="52" t="s">
        <v>9</v>
      </c>
      <c r="C36" s="53">
        <f>C12</f>
        <v>1495</v>
      </c>
      <c r="D36" s="54" t="str">
        <f>D30</f>
        <v>(16/03/16)</v>
      </c>
      <c r="E36" s="5"/>
      <c r="F36" s="5" t="s">
        <v>21</v>
      </c>
      <c r="G36" s="13">
        <v>7.7000000000000002E-3</v>
      </c>
      <c r="H36" s="14">
        <v>2.04</v>
      </c>
      <c r="I36" s="14"/>
      <c r="J36" s="15">
        <f t="shared" ref="J36" si="8">(H36/3)</f>
        <v>0.68</v>
      </c>
      <c r="K36" s="50"/>
      <c r="L36" s="50"/>
    </row>
    <row r="37" spans="2:12" ht="10.15" customHeight="1" x14ac:dyDescent="0.25">
      <c r="B37" s="21" t="s">
        <v>12</v>
      </c>
      <c r="C37" s="55">
        <f>C13</f>
        <v>1430.2</v>
      </c>
      <c r="D37" s="11" t="str">
        <f>D31</f>
        <v>(16/02/16)</v>
      </c>
      <c r="E37" s="5"/>
      <c r="F37" s="5"/>
      <c r="G37" s="13"/>
      <c r="H37" s="14"/>
      <c r="I37" s="14"/>
      <c r="J37" s="15"/>
      <c r="K37" s="45"/>
      <c r="L37" s="51"/>
    </row>
    <row r="38" spans="2:12" ht="10.15" customHeight="1" x14ac:dyDescent="0.25">
      <c r="B38" s="23" t="s">
        <v>14</v>
      </c>
      <c r="C38" s="24">
        <f>(C36-C37)</f>
        <v>64.799999999999955</v>
      </c>
      <c r="D38" s="18" t="s">
        <v>15</v>
      </c>
      <c r="E38" s="12"/>
      <c r="F38" s="5" t="s">
        <v>22</v>
      </c>
      <c r="G38" s="13"/>
      <c r="H38" s="14">
        <f>SUM(H30:H34)+SUM(H35:H36)</f>
        <v>125.68509639999979</v>
      </c>
      <c r="I38" s="14">
        <f>SUM(I30:I34)+SUM(I35:I36)</f>
        <v>0</v>
      </c>
      <c r="J38" s="14">
        <f>SUM(J30:J34)+SUM(J35:J36)</f>
        <v>31.134100799999974</v>
      </c>
      <c r="K38" s="56"/>
      <c r="L38" s="57"/>
    </row>
    <row r="39" spans="2:12" ht="10.15" customHeight="1" x14ac:dyDescent="0.25">
      <c r="B39" s="5"/>
      <c r="C39" s="5"/>
      <c r="D39" s="5"/>
      <c r="E39" s="12"/>
      <c r="F39" s="5"/>
      <c r="G39" s="13"/>
      <c r="H39" s="14"/>
      <c r="I39" s="14"/>
      <c r="J39" s="15"/>
      <c r="K39" s="58"/>
      <c r="L39" s="51"/>
    </row>
    <row r="40" spans="2:12" ht="10.15" customHeight="1" x14ac:dyDescent="0.25">
      <c r="B40" s="67" t="str">
        <f>B16</f>
        <v>MEDIDOR 2 - M2 (Sr. Miguel Feijoo)</v>
      </c>
      <c r="C40" s="68"/>
      <c r="D40" s="69"/>
      <c r="E40" s="12"/>
      <c r="F40" s="5" t="s">
        <v>24</v>
      </c>
      <c r="G40" s="13"/>
      <c r="H40" s="14">
        <v>0.02</v>
      </c>
      <c r="I40" s="14"/>
      <c r="J40" s="14">
        <f>H40/3</f>
        <v>6.6666666666666671E-3</v>
      </c>
      <c r="K40" s="58"/>
      <c r="L40" s="51"/>
    </row>
    <row r="41" spans="2:12" ht="10.15" customHeight="1" x14ac:dyDescent="0.25">
      <c r="B41" s="59" t="s">
        <v>9</v>
      </c>
      <c r="C41" s="60">
        <f>C17</f>
        <v>1835</v>
      </c>
      <c r="D41" s="54" t="str">
        <f>D36</f>
        <v>(16/03/16)</v>
      </c>
      <c r="E41" s="5"/>
      <c r="F41" s="5" t="s">
        <v>25</v>
      </c>
      <c r="G41" s="13"/>
      <c r="H41" s="14">
        <f>H17</f>
        <v>0.01</v>
      </c>
      <c r="I41" s="14"/>
      <c r="J41" s="61">
        <f>H41/3</f>
        <v>3.3333333333333335E-3</v>
      </c>
      <c r="K41" s="62"/>
      <c r="L41" s="62"/>
    </row>
    <row r="42" spans="2:12" ht="10.15" customHeight="1" x14ac:dyDescent="0.25">
      <c r="B42" s="9" t="s">
        <v>12</v>
      </c>
      <c r="C42" s="10">
        <f>C18</f>
        <v>1786.2</v>
      </c>
      <c r="D42" s="11" t="str">
        <f>D37</f>
        <v>(16/02/16)</v>
      </c>
      <c r="E42" s="5"/>
      <c r="F42" s="5"/>
      <c r="G42" s="22"/>
      <c r="H42" s="5"/>
      <c r="I42" s="5"/>
      <c r="J42" s="5"/>
      <c r="K42" s="39"/>
      <c r="L42" s="39"/>
    </row>
    <row r="43" spans="2:12" ht="10.15" customHeight="1" x14ac:dyDescent="0.25">
      <c r="B43" s="16" t="s">
        <v>14</v>
      </c>
      <c r="C43" s="17">
        <f>(C41-C42)</f>
        <v>48.799999999999955</v>
      </c>
      <c r="D43" s="18" t="s">
        <v>15</v>
      </c>
      <c r="E43" s="5"/>
      <c r="F43" s="25" t="s">
        <v>26</v>
      </c>
      <c r="G43" s="26"/>
      <c r="H43" s="27">
        <f>(H38+H40-H41)</f>
        <v>125.69509639999978</v>
      </c>
      <c r="I43" s="27">
        <f t="shared" ref="I43:J43" si="9">(I38+I40-I41)</f>
        <v>0</v>
      </c>
      <c r="J43" s="27">
        <f t="shared" si="9"/>
        <v>31.137434133333308</v>
      </c>
      <c r="K43" s="39"/>
      <c r="L43" s="39"/>
    </row>
    <row r="44" spans="2:12" ht="10.15" customHeight="1" x14ac:dyDescent="0.25">
      <c r="B44" s="5"/>
      <c r="C44" s="5"/>
      <c r="D44" s="5"/>
      <c r="E44" s="12"/>
      <c r="K44" s="58"/>
      <c r="L44" s="39"/>
    </row>
    <row r="45" spans="2:12" ht="10.15" customHeight="1" x14ac:dyDescent="0.25">
      <c r="B45" s="67" t="str">
        <f>B21</f>
        <v>MEDIDOR P- MP (Sr. Javier Calle)</v>
      </c>
      <c r="C45" s="68"/>
      <c r="D45" s="69"/>
      <c r="E45" s="12"/>
      <c r="F45" s="29" t="s">
        <v>28</v>
      </c>
      <c r="G45" s="30"/>
      <c r="H45" s="31"/>
      <c r="K45" s="51"/>
      <c r="L45" s="51"/>
    </row>
    <row r="46" spans="2:12" ht="10.15" customHeight="1" x14ac:dyDescent="0.25">
      <c r="B46" s="32" t="s">
        <v>29</v>
      </c>
      <c r="C46" s="33">
        <f>(C32-C38-C43)</f>
        <v>91.799999999999727</v>
      </c>
      <c r="D46" s="34" t="s">
        <v>15</v>
      </c>
      <c r="E46" s="12"/>
      <c r="F46" s="25" t="s">
        <v>31</v>
      </c>
      <c r="G46" s="35"/>
      <c r="H46" s="36">
        <f>J43</f>
        <v>31.137434133333308</v>
      </c>
      <c r="I46" s="27"/>
      <c r="J46" s="5"/>
      <c r="K46" s="51"/>
      <c r="L46" s="51"/>
    </row>
    <row r="47" spans="2:12" ht="10.15" customHeight="1" x14ac:dyDescent="0.25">
      <c r="I47" s="37"/>
      <c r="J47" s="38"/>
      <c r="K47" s="51"/>
      <c r="L47" s="51"/>
    </row>
    <row r="48" spans="2:12" ht="10.15" customHeight="1" x14ac:dyDescent="0.25">
      <c r="F48" s="25"/>
      <c r="G48" s="35"/>
      <c r="H48" s="37"/>
      <c r="I48" s="37"/>
      <c r="J48" s="38"/>
      <c r="K48" s="39"/>
      <c r="L48" s="39"/>
    </row>
    <row r="49" spans="2:12" ht="9" customHeight="1" x14ac:dyDescent="0.25">
      <c r="B49" s="63"/>
      <c r="C49" s="43"/>
      <c r="D49" s="43"/>
      <c r="E49" s="43"/>
      <c r="F49" s="43"/>
      <c r="G49" s="64"/>
      <c r="H49" s="43"/>
      <c r="I49" s="43"/>
      <c r="J49" s="39"/>
      <c r="K49" s="39"/>
      <c r="L49" s="41"/>
    </row>
    <row r="50" spans="2:12" x14ac:dyDescent="0.25">
      <c r="B50" s="1" t="s">
        <v>0</v>
      </c>
      <c r="C50" s="2"/>
      <c r="D50" s="2"/>
      <c r="E50" s="2"/>
      <c r="F50" s="2"/>
      <c r="G50" s="3"/>
      <c r="H50" s="2"/>
      <c r="I50" s="2"/>
      <c r="J50" s="2"/>
      <c r="K50" s="44"/>
      <c r="L50" s="44"/>
    </row>
    <row r="51" spans="2:12" x14ac:dyDescent="0.25">
      <c r="B51" s="1" t="str">
        <f>B2</f>
        <v>Consumo Energía MARZO 2016</v>
      </c>
      <c r="C51" s="2"/>
      <c r="D51" s="2"/>
      <c r="E51" s="2"/>
      <c r="F51" s="2"/>
      <c r="G51" s="3"/>
      <c r="H51" s="2"/>
      <c r="I51" s="2"/>
      <c r="J51" s="42" t="str">
        <f>J2</f>
        <v>FECHA DE VENCIMIENTO: 03-ABR-2016</v>
      </c>
      <c r="K51" s="45"/>
      <c r="L51" s="46"/>
    </row>
    <row r="52" spans="2:12" ht="10.15" customHeight="1" x14ac:dyDescent="0.25">
      <c r="B52" s="2"/>
      <c r="C52" s="2"/>
      <c r="D52" s="2"/>
      <c r="E52" s="2"/>
      <c r="F52" s="2"/>
      <c r="G52" s="3"/>
      <c r="H52" s="2"/>
      <c r="I52" s="2"/>
      <c r="J52" s="2"/>
      <c r="K52" s="45"/>
      <c r="L52" s="46"/>
    </row>
    <row r="53" spans="2:12" ht="10.15" customHeight="1" x14ac:dyDescent="0.25">
      <c r="B53" s="70" t="s">
        <v>2</v>
      </c>
      <c r="C53" s="71"/>
      <c r="D53" s="72"/>
      <c r="E53" s="5"/>
      <c r="F53" s="6" t="s">
        <v>3</v>
      </c>
      <c r="G53" s="6" t="s">
        <v>4</v>
      </c>
      <c r="H53" s="6" t="s">
        <v>5</v>
      </c>
      <c r="I53" s="7"/>
      <c r="J53" s="6" t="s">
        <v>8</v>
      </c>
      <c r="K53" s="47"/>
      <c r="L53" s="48"/>
    </row>
    <row r="54" spans="2:12" ht="10.15" customHeight="1" x14ac:dyDescent="0.25">
      <c r="B54" s="9" t="s">
        <v>9</v>
      </c>
      <c r="C54" s="10">
        <f>C30</f>
        <v>14977.9</v>
      </c>
      <c r="D54" s="11" t="str">
        <f>D30</f>
        <v>(16/03/16)</v>
      </c>
      <c r="E54" s="12"/>
      <c r="F54" s="5" t="s">
        <v>11</v>
      </c>
      <c r="G54" s="13"/>
      <c r="H54" s="14">
        <f>H5</f>
        <v>2.4900000000000002</v>
      </c>
      <c r="I54" s="14"/>
      <c r="J54" s="15">
        <f>(H54/3)</f>
        <v>0.83000000000000007</v>
      </c>
      <c r="K54" s="45"/>
      <c r="L54" s="46"/>
    </row>
    <row r="55" spans="2:12" ht="10.15" customHeight="1" x14ac:dyDescent="0.25">
      <c r="B55" s="9" t="s">
        <v>12</v>
      </c>
      <c r="C55" s="10">
        <f>C31</f>
        <v>14772.5</v>
      </c>
      <c r="D55" s="11" t="str">
        <f>D31</f>
        <v>(16/02/16)</v>
      </c>
      <c r="E55" s="12"/>
      <c r="F55" s="5" t="s">
        <v>13</v>
      </c>
      <c r="G55" s="13"/>
      <c r="H55" s="14">
        <f>H6</f>
        <v>1.34</v>
      </c>
      <c r="I55" s="14"/>
      <c r="J55" s="15">
        <f t="shared" ref="J55" si="10">(H55/3)</f>
        <v>0.44666666666666671</v>
      </c>
      <c r="K55" s="50"/>
      <c r="L55" s="50"/>
    </row>
    <row r="56" spans="2:12" ht="10.15" customHeight="1" x14ac:dyDescent="0.25">
      <c r="B56" s="16" t="s">
        <v>14</v>
      </c>
      <c r="C56" s="17">
        <f>(C54-C55)</f>
        <v>205.39999999999964</v>
      </c>
      <c r="D56" s="18" t="s">
        <v>15</v>
      </c>
      <c r="E56" s="12"/>
      <c r="F56" s="5" t="s">
        <v>16</v>
      </c>
      <c r="G56" s="13">
        <f>G7</f>
        <v>0.4637</v>
      </c>
      <c r="H56" s="20">
        <f>(C56*G56)</f>
        <v>95.243979999999837</v>
      </c>
      <c r="I56" s="20"/>
      <c r="J56" s="49">
        <f>(C70*G56)</f>
        <v>42.567659999999876</v>
      </c>
      <c r="K56" s="45"/>
      <c r="L56" s="46"/>
    </row>
    <row r="57" spans="2:12" ht="10.15" customHeight="1" x14ac:dyDescent="0.25">
      <c r="B57" s="5"/>
      <c r="C57" s="5"/>
      <c r="D57" s="5"/>
      <c r="E57" s="5"/>
      <c r="F57" s="5" t="s">
        <v>17</v>
      </c>
      <c r="G57" s="13"/>
      <c r="H57" s="14">
        <f>H8</f>
        <v>5.63</v>
      </c>
      <c r="I57" s="14"/>
      <c r="J57" s="15">
        <f t="shared" ref="J57" si="11">(H57/3)</f>
        <v>1.8766666666666667</v>
      </c>
      <c r="K57" s="45"/>
      <c r="L57" s="51"/>
    </row>
    <row r="58" spans="2:12" ht="10.15" customHeight="1" x14ac:dyDescent="0.25">
      <c r="B58" s="5"/>
      <c r="C58" s="5"/>
      <c r="D58" s="5"/>
      <c r="E58" s="5"/>
      <c r="F58" s="5" t="str">
        <f>F34</f>
        <v>Interés Compensatorio</v>
      </c>
      <c r="G58" s="13"/>
      <c r="H58" s="14">
        <f>H34</f>
        <v>0.08</v>
      </c>
      <c r="I58" s="14"/>
      <c r="J58" s="15">
        <f>J34</f>
        <v>2.6666666666666668E-2</v>
      </c>
      <c r="K58" s="45"/>
      <c r="L58" s="51"/>
    </row>
    <row r="59" spans="2:12" ht="10.15" customHeight="1" x14ac:dyDescent="0.25">
      <c r="B59" s="67" t="s">
        <v>19</v>
      </c>
      <c r="C59" s="68"/>
      <c r="D59" s="69"/>
      <c r="E59" s="5"/>
      <c r="F59" s="5" t="s">
        <v>20</v>
      </c>
      <c r="G59" s="13"/>
      <c r="H59" s="14">
        <f>((SUM(H54:H58))*0.18)</f>
        <v>18.861116399999968</v>
      </c>
      <c r="I59" s="14">
        <f>((SUM(I54:I58))*0.18)</f>
        <v>0</v>
      </c>
      <c r="J59" s="14">
        <f>((SUM(J54:J58))*0.18)</f>
        <v>8.2345787999999764</v>
      </c>
      <c r="K59" s="45"/>
      <c r="L59" s="51"/>
    </row>
    <row r="60" spans="2:12" ht="10.15" customHeight="1" x14ac:dyDescent="0.25">
      <c r="B60" s="52" t="s">
        <v>9</v>
      </c>
      <c r="C60" s="53">
        <f>C12</f>
        <v>1495</v>
      </c>
      <c r="D60" s="54" t="str">
        <f>D54</f>
        <v>(16/03/16)</v>
      </c>
      <c r="E60" s="5"/>
      <c r="F60" s="5" t="s">
        <v>21</v>
      </c>
      <c r="G60" s="13">
        <f>G12</f>
        <v>7.9000000000000008E-3</v>
      </c>
      <c r="H60" s="14">
        <f>H12</f>
        <v>1.62</v>
      </c>
      <c r="I60" s="14"/>
      <c r="J60" s="15">
        <f t="shared" ref="J60" si="12">(H60/3)</f>
        <v>0.54</v>
      </c>
      <c r="K60" s="56"/>
      <c r="L60" s="57"/>
    </row>
    <row r="61" spans="2:12" ht="10.15" customHeight="1" x14ac:dyDescent="0.25">
      <c r="B61" s="21" t="s">
        <v>12</v>
      </c>
      <c r="C61" s="55">
        <f>C13</f>
        <v>1430.2</v>
      </c>
      <c r="D61" s="11" t="str">
        <f>D55</f>
        <v>(16/02/16)</v>
      </c>
      <c r="E61" s="5"/>
      <c r="F61" s="5"/>
      <c r="G61" s="13"/>
      <c r="H61" s="14"/>
      <c r="I61" s="14"/>
      <c r="J61" s="15"/>
      <c r="K61" s="58"/>
      <c r="L61" s="51"/>
    </row>
    <row r="62" spans="2:12" ht="10.15" customHeight="1" x14ac:dyDescent="0.25">
      <c r="B62" s="23" t="s">
        <v>14</v>
      </c>
      <c r="C62" s="24">
        <f>(C60-C61)</f>
        <v>64.799999999999955</v>
      </c>
      <c r="D62" s="18" t="s">
        <v>15</v>
      </c>
      <c r="E62" s="12"/>
      <c r="F62" s="5" t="s">
        <v>22</v>
      </c>
      <c r="G62" s="13"/>
      <c r="H62" s="14">
        <f>SUM(H54:H58)+SUM(H59:H60)</f>
        <v>125.26509639999981</v>
      </c>
      <c r="I62" s="14">
        <f>SUM(I54:I58)+SUM(I59:I60)</f>
        <v>0</v>
      </c>
      <c r="J62" s="14">
        <f>SUM(J54:J58)+SUM(J59:J60)</f>
        <v>54.52223879999984</v>
      </c>
      <c r="K62" s="58"/>
      <c r="L62" s="51"/>
    </row>
    <row r="63" spans="2:12" ht="10.15" customHeight="1" x14ac:dyDescent="0.25">
      <c r="B63" s="5"/>
      <c r="C63" s="5"/>
      <c r="D63" s="5"/>
      <c r="E63" s="12"/>
      <c r="F63" s="5"/>
      <c r="G63" s="13"/>
      <c r="H63" s="14"/>
      <c r="I63" s="14"/>
      <c r="J63" s="15"/>
      <c r="K63" s="62"/>
      <c r="L63" s="62"/>
    </row>
    <row r="64" spans="2:12" ht="10.15" customHeight="1" x14ac:dyDescent="0.25">
      <c r="B64" s="67" t="str">
        <f>B16</f>
        <v>MEDIDOR 2 - M2 (Sr. Miguel Feijoo)</v>
      </c>
      <c r="C64" s="68"/>
      <c r="D64" s="69"/>
      <c r="E64" s="12"/>
      <c r="F64" s="5" t="s">
        <v>24</v>
      </c>
      <c r="G64" s="13"/>
      <c r="H64" s="14">
        <f>H16</f>
        <v>0.08</v>
      </c>
      <c r="I64" s="14"/>
      <c r="J64" s="14">
        <f>H64/3</f>
        <v>2.6666666666666668E-2</v>
      </c>
      <c r="K64" s="39"/>
      <c r="L64" s="39"/>
    </row>
    <row r="65" spans="2:12" ht="10.15" customHeight="1" x14ac:dyDescent="0.25">
      <c r="B65" s="59" t="s">
        <v>9</v>
      </c>
      <c r="C65" s="60">
        <f>C17</f>
        <v>1835</v>
      </c>
      <c r="D65" s="54" t="str">
        <f>D60</f>
        <v>(16/03/16)</v>
      </c>
      <c r="E65" s="5"/>
      <c r="F65" s="5" t="s">
        <v>25</v>
      </c>
      <c r="G65" s="13"/>
      <c r="H65" s="14">
        <f>H17</f>
        <v>0.01</v>
      </c>
      <c r="I65" s="14"/>
      <c r="J65" s="61">
        <f>H65/3</f>
        <v>3.3333333333333335E-3</v>
      </c>
      <c r="K65" s="39"/>
      <c r="L65" s="39"/>
    </row>
    <row r="66" spans="2:12" ht="10.15" customHeight="1" x14ac:dyDescent="0.25">
      <c r="B66" s="9" t="s">
        <v>12</v>
      </c>
      <c r="C66" s="10">
        <f>C18</f>
        <v>1786.2</v>
      </c>
      <c r="D66" s="11" t="str">
        <f>D61</f>
        <v>(16/02/16)</v>
      </c>
      <c r="E66" s="5"/>
      <c r="F66" s="5"/>
      <c r="G66" s="22"/>
      <c r="H66" s="5"/>
      <c r="I66" s="5"/>
      <c r="J66" s="5"/>
      <c r="K66" s="58"/>
      <c r="L66" s="39"/>
    </row>
    <row r="67" spans="2:12" ht="10.15" customHeight="1" x14ac:dyDescent="0.25">
      <c r="B67" s="16" t="s">
        <v>14</v>
      </c>
      <c r="C67" s="17">
        <f>(C65-C66)</f>
        <v>48.799999999999955</v>
      </c>
      <c r="D67" s="18" t="s">
        <v>15</v>
      </c>
      <c r="E67" s="5"/>
      <c r="F67" s="25" t="s">
        <v>26</v>
      </c>
      <c r="G67" s="26"/>
      <c r="H67" s="27">
        <f>(H62+H64-H65)</f>
        <v>125.3350963999998</v>
      </c>
      <c r="I67" s="27">
        <f t="shared" ref="I67:J67" si="13">(I62+I64-I65)</f>
        <v>0</v>
      </c>
      <c r="J67" s="27">
        <f t="shared" si="13"/>
        <v>54.545572133333174</v>
      </c>
      <c r="K67" s="51"/>
      <c r="L67" s="51"/>
    </row>
    <row r="68" spans="2:12" ht="10.15" customHeight="1" x14ac:dyDescent="0.25">
      <c r="B68" s="5"/>
      <c r="C68" s="5"/>
      <c r="D68" s="5"/>
      <c r="E68" s="12"/>
      <c r="K68" s="51"/>
      <c r="L68" s="51"/>
    </row>
    <row r="69" spans="2:12" ht="10.15" customHeight="1" x14ac:dyDescent="0.25">
      <c r="B69" s="67" t="str">
        <f>B21</f>
        <v>MEDIDOR P- MP (Sr. Javier Calle)</v>
      </c>
      <c r="C69" s="68"/>
      <c r="D69" s="69"/>
      <c r="E69" s="12"/>
      <c r="F69" s="29" t="s">
        <v>28</v>
      </c>
      <c r="G69" s="30"/>
      <c r="H69" s="31"/>
      <c r="K69" s="38"/>
      <c r="L69" s="38"/>
    </row>
    <row r="70" spans="2:12" ht="12.75" customHeight="1" x14ac:dyDescent="0.25">
      <c r="B70" s="32" t="s">
        <v>29</v>
      </c>
      <c r="C70" s="33">
        <f>(C56-C62-C67)</f>
        <v>91.799999999999727</v>
      </c>
      <c r="D70" s="34" t="s">
        <v>15</v>
      </c>
      <c r="E70" s="12"/>
      <c r="F70" s="25" t="s">
        <v>32</v>
      </c>
      <c r="G70" s="35"/>
      <c r="H70" s="36">
        <f>J67</f>
        <v>54.545572133333174</v>
      </c>
      <c r="I70" s="27"/>
      <c r="J70" s="5"/>
      <c r="K70" s="58"/>
      <c r="L70" s="39"/>
    </row>
    <row r="71" spans="2:12" x14ac:dyDescent="0.25">
      <c r="F71" s="25"/>
      <c r="G71" s="35"/>
      <c r="H71" s="37"/>
      <c r="I71" s="37"/>
      <c r="J71" s="38"/>
      <c r="K71" s="39"/>
    </row>
    <row r="72" spans="2:12" x14ac:dyDescent="0.25">
      <c r="I72" s="37"/>
      <c r="J72" s="38"/>
      <c r="K72" s="39"/>
    </row>
    <row r="73" spans="2:12" x14ac:dyDescent="0.25">
      <c r="B73" s="39"/>
      <c r="C73" s="39"/>
      <c r="D73" s="39"/>
      <c r="E73" s="39"/>
      <c r="F73" s="39"/>
      <c r="G73" s="40"/>
      <c r="H73" s="39"/>
      <c r="I73" s="39"/>
      <c r="J73" s="39"/>
      <c r="K73" s="39"/>
    </row>
    <row r="74" spans="2:12" x14ac:dyDescent="0.25">
      <c r="B74" s="39"/>
      <c r="C74" s="39"/>
      <c r="D74" s="39"/>
      <c r="E74" s="39"/>
      <c r="F74" s="39"/>
      <c r="G74" s="40"/>
      <c r="H74" s="39"/>
      <c r="I74" s="39"/>
      <c r="J74" s="39"/>
      <c r="K74" s="39"/>
    </row>
    <row r="75" spans="2:12" x14ac:dyDescent="0.25">
      <c r="B75" s="39"/>
      <c r="C75" s="39"/>
      <c r="D75" s="39"/>
      <c r="E75" s="39"/>
      <c r="F75" s="39"/>
      <c r="G75" s="40"/>
      <c r="H75" s="39"/>
      <c r="I75" s="39"/>
      <c r="J75" s="39"/>
      <c r="K75" s="39"/>
    </row>
    <row r="76" spans="2:12" x14ac:dyDescent="0.25">
      <c r="B76" s="39"/>
      <c r="C76" s="39"/>
      <c r="D76" s="39"/>
      <c r="E76" s="39"/>
      <c r="F76" s="39"/>
      <c r="G76" s="40"/>
      <c r="H76" s="39"/>
      <c r="I76" s="39"/>
      <c r="J76" s="39"/>
      <c r="K76" s="39"/>
    </row>
    <row r="77" spans="2:12" x14ac:dyDescent="0.25">
      <c r="B77" s="39"/>
      <c r="C77" s="39"/>
      <c r="D77" s="39"/>
      <c r="E77" s="39"/>
      <c r="F77" s="39"/>
      <c r="G77" s="40"/>
      <c r="H77" s="39"/>
      <c r="I77" s="39"/>
      <c r="J77" s="39"/>
      <c r="K77" s="39"/>
    </row>
    <row r="78" spans="2:12" x14ac:dyDescent="0.25">
      <c r="B78" s="39"/>
      <c r="C78" s="39"/>
      <c r="D78" s="39"/>
      <c r="E78" s="39"/>
      <c r="F78" s="39"/>
      <c r="G78" s="40"/>
      <c r="H78" s="39"/>
      <c r="I78" s="39"/>
      <c r="J78" s="39"/>
      <c r="K78" s="39"/>
    </row>
    <row r="79" spans="2:12" x14ac:dyDescent="0.25">
      <c r="B79" s="39"/>
      <c r="C79" s="39"/>
      <c r="D79" s="39"/>
      <c r="E79" s="39"/>
      <c r="F79" s="39"/>
      <c r="G79" s="40"/>
      <c r="H79" s="39"/>
      <c r="I79" s="39"/>
      <c r="J79" s="39"/>
      <c r="K79" s="39"/>
    </row>
    <row r="80" spans="2:12" x14ac:dyDescent="0.25">
      <c r="B80" s="39"/>
      <c r="C80" s="39"/>
      <c r="D80" s="39"/>
      <c r="E80" s="39"/>
      <c r="F80" s="39"/>
      <c r="G80" s="40"/>
      <c r="H80" s="39"/>
      <c r="I80" s="39"/>
      <c r="J80" s="39"/>
      <c r="K80" s="39"/>
    </row>
    <row r="81" spans="2:11" x14ac:dyDescent="0.25">
      <c r="B81" s="39"/>
      <c r="C81" s="39"/>
      <c r="D81" s="39"/>
      <c r="E81" s="39"/>
      <c r="F81" s="39"/>
      <c r="G81" s="40"/>
      <c r="H81" s="39"/>
      <c r="I81" s="39"/>
      <c r="J81" s="39"/>
      <c r="K81" s="39"/>
    </row>
    <row r="82" spans="2:11" x14ac:dyDescent="0.25">
      <c r="B82" s="39"/>
      <c r="C82" s="39"/>
      <c r="D82" s="39"/>
      <c r="E82" s="39"/>
      <c r="F82" s="39"/>
      <c r="G82" s="40"/>
      <c r="H82" s="39"/>
      <c r="I82" s="39"/>
      <c r="J82" s="39"/>
      <c r="K82" s="39"/>
    </row>
    <row r="83" spans="2:11" x14ac:dyDescent="0.25">
      <c r="B83" s="39"/>
      <c r="C83" s="39"/>
      <c r="D83" s="39"/>
      <c r="E83" s="39"/>
      <c r="F83" s="39"/>
      <c r="G83" s="40"/>
      <c r="H83" s="39"/>
      <c r="I83" s="39"/>
      <c r="J83" s="39"/>
      <c r="K83" s="39"/>
    </row>
  </sheetData>
  <mergeCells count="12">
    <mergeCell ref="B69:D69"/>
    <mergeCell ref="B4:D4"/>
    <mergeCell ref="B11:D11"/>
    <mergeCell ref="B16:D16"/>
    <mergeCell ref="B21:D21"/>
    <mergeCell ref="B29:D29"/>
    <mergeCell ref="B35:D35"/>
    <mergeCell ref="B40:D40"/>
    <mergeCell ref="B45:D45"/>
    <mergeCell ref="B53:D53"/>
    <mergeCell ref="B59:D59"/>
    <mergeCell ref="B64:D64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83"/>
  <sheetViews>
    <sheetView zoomScale="110" zoomScaleNormal="110" workbookViewId="0">
      <selection activeCell="J19" sqref="J19"/>
    </sheetView>
  </sheetViews>
  <sheetFormatPr baseColWidth="10" defaultRowHeight="15" x14ac:dyDescent="0.25"/>
  <cols>
    <col min="1" max="1" width="6.42578125" customWidth="1"/>
    <col min="2" max="2" width="11.5703125" customWidth="1"/>
    <col min="3" max="3" width="5.7109375" customWidth="1"/>
    <col min="4" max="4" width="6.28515625" customWidth="1"/>
    <col min="5" max="5" width="3" customWidth="1"/>
    <col min="6" max="6" width="20.28515625" customWidth="1"/>
    <col min="7" max="7" width="8.42578125" style="28" customWidth="1"/>
    <col min="8" max="8" width="6.7109375" customWidth="1"/>
    <col min="9" max="9" width="0.7109375" customWidth="1"/>
    <col min="10" max="10" width="8.28515625" bestFit="1" customWidth="1"/>
    <col min="11" max="12" width="8.28515625" customWidth="1"/>
  </cols>
  <sheetData>
    <row r="1" spans="2:12" ht="14.45" x14ac:dyDescent="0.3">
      <c r="B1" s="1" t="s">
        <v>0</v>
      </c>
      <c r="C1" s="2"/>
      <c r="D1" s="2"/>
      <c r="E1" s="2"/>
      <c r="F1" s="2"/>
      <c r="G1" s="3"/>
      <c r="H1" s="2"/>
      <c r="I1" s="2"/>
      <c r="J1" s="2"/>
      <c r="K1" s="2"/>
    </row>
    <row r="2" spans="2:12" x14ac:dyDescent="0.25">
      <c r="B2" s="1" t="s">
        <v>43</v>
      </c>
      <c r="C2" s="2"/>
      <c r="D2" s="2"/>
      <c r="E2" s="2"/>
      <c r="F2" s="2"/>
      <c r="G2" s="3"/>
      <c r="H2" s="2"/>
      <c r="I2" s="2"/>
      <c r="J2" s="4" t="s">
        <v>44</v>
      </c>
    </row>
    <row r="3" spans="2:12" ht="14.45" x14ac:dyDescent="0.3">
      <c r="B3" s="2"/>
      <c r="C3" s="2"/>
      <c r="D3" s="2"/>
      <c r="E3" s="2"/>
      <c r="F3" s="2"/>
      <c r="G3" s="3"/>
      <c r="H3" s="2"/>
      <c r="I3" s="2"/>
      <c r="J3" s="2"/>
      <c r="K3" s="2"/>
    </row>
    <row r="4" spans="2:12" x14ac:dyDescent="0.25">
      <c r="B4" s="70" t="s">
        <v>2</v>
      </c>
      <c r="C4" s="71"/>
      <c r="D4" s="72"/>
      <c r="E4" s="5"/>
      <c r="F4" s="6" t="s">
        <v>3</v>
      </c>
      <c r="G4" s="6" t="s">
        <v>4</v>
      </c>
      <c r="H4" s="6" t="s">
        <v>5</v>
      </c>
      <c r="I4" s="7"/>
      <c r="J4" s="8" t="s">
        <v>6</v>
      </c>
      <c r="K4" s="8" t="s">
        <v>7</v>
      </c>
      <c r="L4" s="8" t="s">
        <v>8</v>
      </c>
    </row>
    <row r="5" spans="2:12" ht="14.45" x14ac:dyDescent="0.3">
      <c r="B5" s="9" t="s">
        <v>9</v>
      </c>
      <c r="C5" s="10">
        <v>15157.5</v>
      </c>
      <c r="D5" s="11" t="s">
        <v>45</v>
      </c>
      <c r="E5" s="12"/>
      <c r="F5" s="5" t="s">
        <v>11</v>
      </c>
      <c r="G5" s="13"/>
      <c r="H5" s="14">
        <v>2.5</v>
      </c>
      <c r="I5" s="14"/>
      <c r="J5" s="15">
        <f>(H5/3)</f>
        <v>0.83333333333333337</v>
      </c>
      <c r="K5" s="15">
        <f>H5/3</f>
        <v>0.83333333333333337</v>
      </c>
      <c r="L5" s="15">
        <f>H5/3</f>
        <v>0.83333333333333337</v>
      </c>
    </row>
    <row r="6" spans="2:12" x14ac:dyDescent="0.25">
      <c r="B6" s="9" t="s">
        <v>12</v>
      </c>
      <c r="C6" s="10">
        <v>14977.9</v>
      </c>
      <c r="D6" s="11" t="s">
        <v>40</v>
      </c>
      <c r="E6" s="12"/>
      <c r="F6" s="5" t="s">
        <v>13</v>
      </c>
      <c r="G6" s="13"/>
      <c r="H6" s="14">
        <v>1.34</v>
      </c>
      <c r="I6" s="14"/>
      <c r="J6" s="15">
        <f t="shared" ref="J6:J13" si="0">(H6/3)</f>
        <v>0.44666666666666671</v>
      </c>
      <c r="K6" s="15">
        <f t="shared" ref="K6:K13" si="1">H6/3</f>
        <v>0.44666666666666671</v>
      </c>
      <c r="L6" s="15">
        <f t="shared" ref="L6:L17" si="2">H6/3</f>
        <v>0.44666666666666671</v>
      </c>
    </row>
    <row r="7" spans="2:12" x14ac:dyDescent="0.25">
      <c r="B7" s="16" t="s">
        <v>14</v>
      </c>
      <c r="C7" s="17">
        <f>(C5-C6)</f>
        <v>179.60000000000036</v>
      </c>
      <c r="D7" s="18" t="s">
        <v>15</v>
      </c>
      <c r="E7" s="12"/>
      <c r="F7" s="5" t="s">
        <v>16</v>
      </c>
      <c r="G7" s="19">
        <v>0.4582</v>
      </c>
      <c r="H7" s="20">
        <f>(C7*G7)</f>
        <v>82.292720000000159</v>
      </c>
      <c r="I7" s="20"/>
      <c r="J7" s="15">
        <f>G7*C14</f>
        <v>28.866599999999998</v>
      </c>
      <c r="K7" s="15">
        <f>G7*C19</f>
        <v>25.201000000000001</v>
      </c>
      <c r="L7" s="15">
        <f>G7*C22</f>
        <v>28.225120000000167</v>
      </c>
    </row>
    <row r="8" spans="2:12" x14ac:dyDescent="0.25">
      <c r="B8" s="5"/>
      <c r="C8" s="5"/>
      <c r="D8" s="5"/>
      <c r="E8" s="5"/>
      <c r="F8" s="5" t="s">
        <v>17</v>
      </c>
      <c r="G8" s="13"/>
      <c r="H8" s="14">
        <v>5.63</v>
      </c>
      <c r="I8" s="14"/>
      <c r="J8" s="15">
        <f>(H8/3)</f>
        <v>1.8766666666666667</v>
      </c>
      <c r="K8" s="15">
        <f t="shared" si="1"/>
        <v>1.8766666666666667</v>
      </c>
      <c r="L8" s="15">
        <f t="shared" si="2"/>
        <v>1.8766666666666667</v>
      </c>
    </row>
    <row r="9" spans="2:12" x14ac:dyDescent="0.25">
      <c r="B9" s="5"/>
      <c r="C9" s="5"/>
      <c r="D9" s="5"/>
      <c r="E9" s="5"/>
      <c r="F9" s="5" t="s">
        <v>18</v>
      </c>
      <c r="G9" s="13"/>
      <c r="H9" s="14">
        <v>0.18</v>
      </c>
      <c r="I9" s="14"/>
      <c r="J9" s="15">
        <f>(H9/3)</f>
        <v>0.06</v>
      </c>
      <c r="K9" s="15">
        <f t="shared" si="1"/>
        <v>0.06</v>
      </c>
      <c r="L9" s="15">
        <f t="shared" si="2"/>
        <v>0.06</v>
      </c>
    </row>
    <row r="10" spans="2:12" x14ac:dyDescent="0.25">
      <c r="B10" s="5"/>
      <c r="C10" s="5"/>
      <c r="D10" s="5"/>
      <c r="E10" s="5"/>
      <c r="F10" s="5" t="s">
        <v>41</v>
      </c>
      <c r="G10" s="13"/>
      <c r="H10" s="14">
        <v>0</v>
      </c>
      <c r="I10" s="14"/>
      <c r="J10" s="15">
        <f>(H10/3)</f>
        <v>0</v>
      </c>
      <c r="K10" s="15">
        <f t="shared" si="1"/>
        <v>0</v>
      </c>
      <c r="L10" s="15">
        <f t="shared" si="2"/>
        <v>0</v>
      </c>
    </row>
    <row r="11" spans="2:12" ht="14.45" x14ac:dyDescent="0.3">
      <c r="B11" s="67" t="s">
        <v>19</v>
      </c>
      <c r="C11" s="68"/>
      <c r="D11" s="69"/>
      <c r="E11" s="5"/>
      <c r="F11" s="5" t="s">
        <v>20</v>
      </c>
      <c r="G11" s="13"/>
      <c r="H11" s="14">
        <f>((SUM(H5:H9)-H10)*0.18)</f>
        <v>16.549689600000029</v>
      </c>
      <c r="I11" s="14">
        <f t="shared" ref="I11:L11" si="3">((SUM(I5:I9)-I10)*0.18)</f>
        <v>0</v>
      </c>
      <c r="J11" s="14">
        <f t="shared" si="3"/>
        <v>5.7749879999999996</v>
      </c>
      <c r="K11" s="14">
        <f t="shared" si="3"/>
        <v>5.1151799999999996</v>
      </c>
      <c r="L11" s="14">
        <f t="shared" si="3"/>
        <v>5.6595216000000299</v>
      </c>
    </row>
    <row r="12" spans="2:12" x14ac:dyDescent="0.25">
      <c r="B12" s="21" t="s">
        <v>9</v>
      </c>
      <c r="C12" s="10">
        <v>1558</v>
      </c>
      <c r="D12" s="11" t="str">
        <f>D5</f>
        <v>(15/04/16)</v>
      </c>
      <c r="E12" s="5"/>
      <c r="F12" s="5" t="s">
        <v>21</v>
      </c>
      <c r="G12" s="13">
        <v>7.9000000000000008E-3</v>
      </c>
      <c r="H12" s="14">
        <v>1.42</v>
      </c>
      <c r="I12" s="14"/>
      <c r="J12" s="15">
        <f t="shared" si="0"/>
        <v>0.47333333333333333</v>
      </c>
      <c r="K12" s="15">
        <f t="shared" si="1"/>
        <v>0.47333333333333333</v>
      </c>
      <c r="L12" s="15">
        <f t="shared" si="2"/>
        <v>0.47333333333333333</v>
      </c>
    </row>
    <row r="13" spans="2:12" ht="14.45" x14ac:dyDescent="0.3">
      <c r="B13" s="9" t="s">
        <v>12</v>
      </c>
      <c r="C13" s="10">
        <v>1495</v>
      </c>
      <c r="D13" s="11" t="str">
        <f>D6</f>
        <v>(16/03/16)</v>
      </c>
      <c r="E13" s="5"/>
      <c r="F13" s="5"/>
      <c r="G13" s="13"/>
      <c r="H13" s="14"/>
      <c r="I13" s="14"/>
      <c r="J13" s="15">
        <f t="shared" si="0"/>
        <v>0</v>
      </c>
      <c r="K13" s="15">
        <f t="shared" si="1"/>
        <v>0</v>
      </c>
      <c r="L13" s="15">
        <f t="shared" si="2"/>
        <v>0</v>
      </c>
    </row>
    <row r="14" spans="2:12" ht="14.45" x14ac:dyDescent="0.3">
      <c r="B14" s="16" t="s">
        <v>14</v>
      </c>
      <c r="C14" s="17">
        <f>(C12-C13)</f>
        <v>63</v>
      </c>
      <c r="D14" s="18" t="s">
        <v>15</v>
      </c>
      <c r="E14" s="12"/>
      <c r="F14" s="5" t="s">
        <v>22</v>
      </c>
      <c r="G14" s="13"/>
      <c r="H14" s="14">
        <f>SUM(H5:H9)+SUM(H11:H12)-H10</f>
        <v>109.91240960000019</v>
      </c>
      <c r="I14" s="14">
        <f t="shared" ref="I14:L14" si="4">SUM(I5:I9)+SUM(I11:I12)-I10</f>
        <v>0</v>
      </c>
      <c r="J14" s="14">
        <f t="shared" si="4"/>
        <v>38.331587999999996</v>
      </c>
      <c r="K14" s="14">
        <f t="shared" si="4"/>
        <v>34.006180000000001</v>
      </c>
      <c r="L14" s="14">
        <f t="shared" si="4"/>
        <v>37.574641600000199</v>
      </c>
    </row>
    <row r="15" spans="2:12" ht="14.45" x14ac:dyDescent="0.3">
      <c r="B15" s="5"/>
      <c r="C15" s="5"/>
      <c r="D15" s="5"/>
      <c r="E15" s="12"/>
      <c r="F15" s="5"/>
      <c r="G15" s="13"/>
      <c r="H15" s="14"/>
      <c r="I15" s="14"/>
      <c r="J15" s="15"/>
      <c r="K15" s="15"/>
      <c r="L15" s="15"/>
    </row>
    <row r="16" spans="2:12" ht="14.45" x14ac:dyDescent="0.3">
      <c r="B16" s="67" t="s">
        <v>23</v>
      </c>
      <c r="C16" s="68"/>
      <c r="D16" s="69"/>
      <c r="E16" s="12"/>
      <c r="F16" s="5" t="s">
        <v>24</v>
      </c>
      <c r="G16" s="13"/>
      <c r="H16" s="14">
        <v>0</v>
      </c>
      <c r="I16" s="14"/>
      <c r="J16" s="15">
        <f>H16/3</f>
        <v>0</v>
      </c>
      <c r="K16" s="15">
        <f>H16/3</f>
        <v>0</v>
      </c>
      <c r="L16" s="15">
        <f>H16/3</f>
        <v>0</v>
      </c>
    </row>
    <row r="17" spans="2:14" ht="10.15" customHeight="1" x14ac:dyDescent="0.3">
      <c r="B17" s="21" t="s">
        <v>9</v>
      </c>
      <c r="C17" s="10">
        <v>1890</v>
      </c>
      <c r="D17" s="11" t="str">
        <f>D5</f>
        <v>(15/04/16)</v>
      </c>
      <c r="E17" s="5"/>
      <c r="F17" s="5" t="s">
        <v>25</v>
      </c>
      <c r="G17" s="13"/>
      <c r="H17" s="14">
        <v>0.01</v>
      </c>
      <c r="I17" s="14"/>
      <c r="J17" s="15">
        <f>(H17/3)</f>
        <v>3.3333333333333335E-3</v>
      </c>
      <c r="K17" s="15">
        <f>H17/3</f>
        <v>3.3333333333333335E-3</v>
      </c>
      <c r="L17" s="15">
        <f t="shared" si="2"/>
        <v>3.3333333333333335E-3</v>
      </c>
    </row>
    <row r="18" spans="2:14" ht="10.15" customHeight="1" x14ac:dyDescent="0.3">
      <c r="B18" s="21" t="s">
        <v>12</v>
      </c>
      <c r="C18" s="10">
        <v>1835</v>
      </c>
      <c r="D18" s="11" t="str">
        <f>D6</f>
        <v>(16/03/16)</v>
      </c>
      <c r="E18" s="5"/>
      <c r="F18" s="5"/>
      <c r="G18" s="22"/>
      <c r="H18" s="5"/>
      <c r="I18" s="5"/>
      <c r="J18" s="5"/>
      <c r="K18" s="5"/>
      <c r="L18" s="5"/>
    </row>
    <row r="19" spans="2:14" ht="10.15" customHeight="1" x14ac:dyDescent="0.3">
      <c r="B19" s="23" t="s">
        <v>14</v>
      </c>
      <c r="C19" s="24">
        <f>(C17-C18)</f>
        <v>55</v>
      </c>
      <c r="D19" s="18" t="s">
        <v>15</v>
      </c>
      <c r="E19" s="5"/>
      <c r="F19" s="25" t="s">
        <v>26</v>
      </c>
      <c r="G19" s="26"/>
      <c r="H19" s="27">
        <f>(H14+H16-H17)</f>
        <v>109.90240960000018</v>
      </c>
      <c r="I19" s="27">
        <f t="shared" ref="I19:L19" si="5">(I14+I16-I17)</f>
        <v>0</v>
      </c>
      <c r="J19" s="27">
        <f t="shared" si="5"/>
        <v>38.328254666666666</v>
      </c>
      <c r="K19" s="27">
        <f t="shared" si="5"/>
        <v>34.00284666666667</v>
      </c>
      <c r="L19" s="27">
        <f t="shared" si="5"/>
        <v>37.571308266666868</v>
      </c>
      <c r="M19" s="65" t="s">
        <v>42</v>
      </c>
      <c r="N19" s="66">
        <f>SUM(J19:L19)</f>
        <v>109.9024096000002</v>
      </c>
    </row>
    <row r="20" spans="2:14" ht="10.15" customHeight="1" x14ac:dyDescent="0.3">
      <c r="B20" s="5"/>
      <c r="C20" s="5"/>
      <c r="D20" s="5"/>
      <c r="E20" s="12"/>
    </row>
    <row r="21" spans="2:14" ht="10.15" customHeight="1" x14ac:dyDescent="0.3">
      <c r="B21" s="67" t="s">
        <v>27</v>
      </c>
      <c r="C21" s="68"/>
      <c r="D21" s="69"/>
      <c r="E21" s="12"/>
      <c r="F21" s="29" t="s">
        <v>28</v>
      </c>
      <c r="G21" s="30"/>
      <c r="H21" s="31"/>
    </row>
    <row r="22" spans="2:14" ht="10.15" customHeight="1" x14ac:dyDescent="0.3">
      <c r="B22" s="32" t="s">
        <v>29</v>
      </c>
      <c r="C22" s="33">
        <f>(C7-C14-C19)</f>
        <v>61.600000000000364</v>
      </c>
      <c r="D22" s="34" t="s">
        <v>15</v>
      </c>
      <c r="E22" s="12"/>
      <c r="F22" s="25" t="s">
        <v>30</v>
      </c>
      <c r="G22" s="35"/>
      <c r="H22" s="36">
        <f>J19</f>
        <v>38.328254666666666</v>
      </c>
      <c r="I22" s="27"/>
      <c r="J22" s="5"/>
      <c r="K22" s="5"/>
    </row>
    <row r="23" spans="2:14" ht="10.15" customHeight="1" x14ac:dyDescent="0.3">
      <c r="F23" s="25"/>
      <c r="G23" s="35"/>
      <c r="H23" s="37"/>
      <c r="I23" s="37"/>
      <c r="J23" s="38"/>
      <c r="K23" s="38"/>
      <c r="L23" s="38"/>
    </row>
    <row r="24" spans="2:14" ht="10.15" customHeight="1" x14ac:dyDescent="0.25">
      <c r="F24" s="25"/>
      <c r="G24" s="35"/>
      <c r="H24" s="37"/>
      <c r="I24" s="37"/>
      <c r="J24" s="38"/>
      <c r="K24" s="38"/>
      <c r="L24" s="38"/>
    </row>
    <row r="25" spans="2:14" ht="10.15" customHeight="1" x14ac:dyDescent="0.25">
      <c r="B25" s="39"/>
      <c r="C25" s="39"/>
      <c r="D25" s="39"/>
      <c r="E25" s="39"/>
      <c r="F25" s="39"/>
      <c r="G25" s="40"/>
      <c r="H25" s="39"/>
      <c r="I25" s="39"/>
      <c r="J25" s="39"/>
      <c r="K25" s="39"/>
      <c r="L25" s="39"/>
    </row>
    <row r="26" spans="2:14" x14ac:dyDescent="0.25">
      <c r="B26" s="1" t="s">
        <v>0</v>
      </c>
      <c r="C26" s="2"/>
      <c r="D26" s="2"/>
      <c r="E26" s="2"/>
      <c r="F26" s="2"/>
      <c r="G26" s="3"/>
      <c r="H26" s="2"/>
      <c r="I26" s="2"/>
      <c r="J26" s="2"/>
      <c r="K26" s="39"/>
      <c r="L26" s="41"/>
    </row>
    <row r="27" spans="2:14" x14ac:dyDescent="0.25">
      <c r="B27" s="1" t="str">
        <f>B2</f>
        <v>Consumo Energía ABRIL 2016</v>
      </c>
      <c r="C27" s="2"/>
      <c r="D27" s="2"/>
      <c r="E27" s="2"/>
      <c r="F27" s="2"/>
      <c r="G27" s="3"/>
      <c r="H27" s="2"/>
      <c r="I27" s="2"/>
      <c r="J27" s="42" t="str">
        <f>J2</f>
        <v>FECHA DE VENCIMIENTO: 03-MAY-2016</v>
      </c>
      <c r="K27" s="43"/>
      <c r="L27" s="39"/>
    </row>
    <row r="28" spans="2:14" ht="10.15" customHeight="1" x14ac:dyDescent="0.25">
      <c r="B28" s="2"/>
      <c r="C28" s="2"/>
      <c r="D28" s="2"/>
      <c r="E28" s="2"/>
      <c r="F28" s="2"/>
      <c r="G28" s="3"/>
      <c r="H28" s="2"/>
      <c r="I28" s="2"/>
      <c r="J28" s="2"/>
      <c r="K28" s="44"/>
      <c r="L28" s="44"/>
    </row>
    <row r="29" spans="2:14" ht="10.15" customHeight="1" x14ac:dyDescent="0.25">
      <c r="B29" s="70" t="s">
        <v>2</v>
      </c>
      <c r="C29" s="71"/>
      <c r="D29" s="72"/>
      <c r="E29" s="5"/>
      <c r="F29" s="6" t="s">
        <v>3</v>
      </c>
      <c r="G29" s="6" t="s">
        <v>4</v>
      </c>
      <c r="H29" s="6" t="s">
        <v>5</v>
      </c>
      <c r="I29" s="7"/>
      <c r="J29" s="6" t="s">
        <v>7</v>
      </c>
      <c r="K29" s="45"/>
      <c r="L29" s="46"/>
    </row>
    <row r="30" spans="2:14" ht="10.15" customHeight="1" x14ac:dyDescent="0.25">
      <c r="B30" s="9" t="s">
        <v>9</v>
      </c>
      <c r="C30" s="10">
        <f>C5</f>
        <v>15157.5</v>
      </c>
      <c r="D30" s="11" t="str">
        <f>D5</f>
        <v>(15/04/16)</v>
      </c>
      <c r="E30" s="12"/>
      <c r="F30" s="5" t="s">
        <v>11</v>
      </c>
      <c r="G30" s="13"/>
      <c r="H30" s="14">
        <f>H5</f>
        <v>2.5</v>
      </c>
      <c r="I30" s="14"/>
      <c r="J30" s="15">
        <f>(H30/3)</f>
        <v>0.83333333333333337</v>
      </c>
      <c r="K30" s="45"/>
      <c r="L30" s="46"/>
    </row>
    <row r="31" spans="2:14" ht="10.15" customHeight="1" x14ac:dyDescent="0.25">
      <c r="B31" s="9" t="s">
        <v>12</v>
      </c>
      <c r="C31" s="10">
        <f>C6</f>
        <v>14977.9</v>
      </c>
      <c r="D31" s="11" t="str">
        <f>D6</f>
        <v>(16/03/16)</v>
      </c>
      <c r="E31" s="12"/>
      <c r="F31" s="5" t="s">
        <v>13</v>
      </c>
      <c r="G31" s="13"/>
      <c r="H31" s="14">
        <f>H6</f>
        <v>1.34</v>
      </c>
      <c r="I31" s="14"/>
      <c r="J31" s="15">
        <f t="shared" ref="J31" si="6">(H31/3)</f>
        <v>0.44666666666666671</v>
      </c>
      <c r="K31" s="47"/>
      <c r="L31" s="48"/>
    </row>
    <row r="32" spans="2:14" ht="10.15" customHeight="1" x14ac:dyDescent="0.25">
      <c r="B32" s="16" t="s">
        <v>14</v>
      </c>
      <c r="C32" s="17">
        <f>(C30-C31)</f>
        <v>179.60000000000036</v>
      </c>
      <c r="D32" s="18" t="s">
        <v>15</v>
      </c>
      <c r="E32" s="12"/>
      <c r="F32" s="5" t="s">
        <v>16</v>
      </c>
      <c r="G32" s="13">
        <f>G7</f>
        <v>0.4582</v>
      </c>
      <c r="H32" s="20">
        <f>(C32*G32)</f>
        <v>82.292720000000159</v>
      </c>
      <c r="I32" s="20"/>
      <c r="J32" s="49">
        <f>(C43*G32)</f>
        <v>25.201000000000001</v>
      </c>
      <c r="K32" s="45"/>
      <c r="L32" s="46"/>
    </row>
    <row r="33" spans="2:12" x14ac:dyDescent="0.25">
      <c r="B33" s="5"/>
      <c r="C33" s="5"/>
      <c r="D33" s="5"/>
      <c r="E33" s="5"/>
      <c r="F33" s="5" t="s">
        <v>17</v>
      </c>
      <c r="G33" s="13"/>
      <c r="H33" s="14">
        <f>H8</f>
        <v>5.63</v>
      </c>
      <c r="I33" s="14"/>
      <c r="J33" s="15">
        <f t="shared" ref="J33" si="7">(H33/3)</f>
        <v>1.8766666666666667</v>
      </c>
      <c r="K33" s="50"/>
      <c r="L33" s="50"/>
    </row>
    <row r="34" spans="2:12" x14ac:dyDescent="0.25">
      <c r="B34" s="5"/>
      <c r="C34" s="5"/>
      <c r="D34" s="5"/>
      <c r="E34" s="5"/>
      <c r="F34" s="5" t="str">
        <f>F9</f>
        <v>Interés Compensatorio</v>
      </c>
      <c r="G34" s="13"/>
      <c r="H34" s="14">
        <f>H9</f>
        <v>0.18</v>
      </c>
      <c r="I34" s="14"/>
      <c r="J34" s="15">
        <f>J9</f>
        <v>0.06</v>
      </c>
      <c r="K34" s="50"/>
      <c r="L34" s="50"/>
    </row>
    <row r="35" spans="2:12" x14ac:dyDescent="0.25">
      <c r="B35" s="67" t="s">
        <v>19</v>
      </c>
      <c r="C35" s="68"/>
      <c r="D35" s="69"/>
      <c r="E35" s="5"/>
      <c r="F35" s="5" t="s">
        <v>20</v>
      </c>
      <c r="G35" s="13"/>
      <c r="H35" s="14">
        <f>((SUM(H30:H34))*0.18)</f>
        <v>16.549689600000029</v>
      </c>
      <c r="I35" s="14">
        <f>((SUM(I30:I34))*0.18)</f>
        <v>0</v>
      </c>
      <c r="J35" s="14">
        <f>((SUM(J30:J34))*0.18)</f>
        <v>5.1151799999999996</v>
      </c>
      <c r="K35" s="45"/>
      <c r="L35" s="51"/>
    </row>
    <row r="36" spans="2:12" x14ac:dyDescent="0.25">
      <c r="B36" s="52" t="s">
        <v>9</v>
      </c>
      <c r="C36" s="53">
        <f>C12</f>
        <v>1558</v>
      </c>
      <c r="D36" s="54" t="str">
        <f>D30</f>
        <v>(15/04/16)</v>
      </c>
      <c r="E36" s="5"/>
      <c r="F36" s="5" t="s">
        <v>21</v>
      </c>
      <c r="G36" s="13">
        <v>7.7000000000000002E-3</v>
      </c>
      <c r="H36" s="14">
        <v>2.04</v>
      </c>
      <c r="I36" s="14"/>
      <c r="J36" s="15">
        <f t="shared" ref="J36" si="8">(H36/3)</f>
        <v>0.68</v>
      </c>
      <c r="K36" s="50"/>
      <c r="L36" s="50"/>
    </row>
    <row r="37" spans="2:12" x14ac:dyDescent="0.25">
      <c r="B37" s="21" t="s">
        <v>12</v>
      </c>
      <c r="C37" s="55">
        <f>C13</f>
        <v>1495</v>
      </c>
      <c r="D37" s="11" t="str">
        <f>D31</f>
        <v>(16/03/16)</v>
      </c>
      <c r="E37" s="5"/>
      <c r="F37" s="5"/>
      <c r="G37" s="13"/>
      <c r="H37" s="14"/>
      <c r="I37" s="14"/>
      <c r="J37" s="15"/>
      <c r="K37" s="45"/>
      <c r="L37" s="51"/>
    </row>
    <row r="38" spans="2:12" x14ac:dyDescent="0.25">
      <c r="B38" s="23" t="s">
        <v>14</v>
      </c>
      <c r="C38" s="24">
        <f>(C36-C37)</f>
        <v>63</v>
      </c>
      <c r="D38" s="18" t="s">
        <v>15</v>
      </c>
      <c r="E38" s="12"/>
      <c r="F38" s="5" t="s">
        <v>22</v>
      </c>
      <c r="G38" s="13"/>
      <c r="H38" s="14">
        <f>SUM(H30:H34)+SUM(H35:H36)</f>
        <v>110.53240960000019</v>
      </c>
      <c r="I38" s="14">
        <f>SUM(I30:I34)+SUM(I35:I36)</f>
        <v>0</v>
      </c>
      <c r="J38" s="14">
        <f>SUM(J30:J34)+SUM(J35:J36)</f>
        <v>34.212846666666664</v>
      </c>
      <c r="K38" s="56"/>
      <c r="L38" s="57"/>
    </row>
    <row r="39" spans="2:12" x14ac:dyDescent="0.25">
      <c r="B39" s="5"/>
      <c r="C39" s="5"/>
      <c r="D39" s="5"/>
      <c r="E39" s="12"/>
      <c r="F39" s="5"/>
      <c r="G39" s="13"/>
      <c r="H39" s="14"/>
      <c r="I39" s="14"/>
      <c r="J39" s="15"/>
      <c r="K39" s="58"/>
      <c r="L39" s="51"/>
    </row>
    <row r="40" spans="2:12" x14ac:dyDescent="0.25">
      <c r="B40" s="67" t="str">
        <f>B16</f>
        <v>MEDIDOR 2 - M2 (Sr. Miguel Feijoo)</v>
      </c>
      <c r="C40" s="68"/>
      <c r="D40" s="69"/>
      <c r="E40" s="12"/>
      <c r="F40" s="5" t="s">
        <v>24</v>
      </c>
      <c r="G40" s="13"/>
      <c r="H40" s="14">
        <v>0.02</v>
      </c>
      <c r="I40" s="14"/>
      <c r="J40" s="14">
        <f>H40/3</f>
        <v>6.6666666666666671E-3</v>
      </c>
      <c r="K40" s="58"/>
      <c r="L40" s="51"/>
    </row>
    <row r="41" spans="2:12" x14ac:dyDescent="0.25">
      <c r="B41" s="59" t="s">
        <v>9</v>
      </c>
      <c r="C41" s="60">
        <f>C17</f>
        <v>1890</v>
      </c>
      <c r="D41" s="54" t="str">
        <f>D36</f>
        <v>(15/04/16)</v>
      </c>
      <c r="E41" s="5"/>
      <c r="F41" s="5" t="s">
        <v>25</v>
      </c>
      <c r="G41" s="13"/>
      <c r="H41" s="14">
        <f>H17</f>
        <v>0.01</v>
      </c>
      <c r="I41" s="14"/>
      <c r="J41" s="61">
        <f>H41/3</f>
        <v>3.3333333333333335E-3</v>
      </c>
      <c r="K41" s="62"/>
      <c r="L41" s="62"/>
    </row>
    <row r="42" spans="2:12" x14ac:dyDescent="0.25">
      <c r="B42" s="9" t="s">
        <v>12</v>
      </c>
      <c r="C42" s="10">
        <f>C18</f>
        <v>1835</v>
      </c>
      <c r="D42" s="11" t="str">
        <f>D37</f>
        <v>(16/03/16)</v>
      </c>
      <c r="E42" s="5"/>
      <c r="F42" s="5"/>
      <c r="G42" s="22"/>
      <c r="H42" s="5"/>
      <c r="I42" s="5"/>
      <c r="J42" s="5"/>
      <c r="K42" s="39"/>
      <c r="L42" s="39"/>
    </row>
    <row r="43" spans="2:12" x14ac:dyDescent="0.25">
      <c r="B43" s="16" t="s">
        <v>14</v>
      </c>
      <c r="C43" s="17">
        <f>(C41-C42)</f>
        <v>55</v>
      </c>
      <c r="D43" s="18" t="s">
        <v>15</v>
      </c>
      <c r="E43" s="5"/>
      <c r="F43" s="25" t="s">
        <v>26</v>
      </c>
      <c r="G43" s="26"/>
      <c r="H43" s="27">
        <f>(H38+H40-H41)</f>
        <v>110.54240960000018</v>
      </c>
      <c r="I43" s="27">
        <f t="shared" ref="I43:J43" si="9">(I38+I40-I41)</f>
        <v>0</v>
      </c>
      <c r="J43" s="27">
        <f t="shared" si="9"/>
        <v>34.216180000000001</v>
      </c>
      <c r="K43" s="39"/>
      <c r="L43" s="39"/>
    </row>
    <row r="44" spans="2:12" x14ac:dyDescent="0.25">
      <c r="B44" s="5"/>
      <c r="C44" s="5"/>
      <c r="D44" s="5"/>
      <c r="E44" s="12"/>
      <c r="K44" s="58"/>
      <c r="L44" s="39"/>
    </row>
    <row r="45" spans="2:12" x14ac:dyDescent="0.25">
      <c r="B45" s="67" t="str">
        <f>B21</f>
        <v>MEDIDOR P- MP (Sr. Javier Calle)</v>
      </c>
      <c r="C45" s="68"/>
      <c r="D45" s="69"/>
      <c r="E45" s="12"/>
      <c r="F45" s="29" t="s">
        <v>28</v>
      </c>
      <c r="G45" s="30"/>
      <c r="H45" s="31"/>
      <c r="K45" s="51"/>
      <c r="L45" s="51"/>
    </row>
    <row r="46" spans="2:12" x14ac:dyDescent="0.25">
      <c r="B46" s="32" t="s">
        <v>29</v>
      </c>
      <c r="C46" s="33">
        <f>(C32-C38-C43)</f>
        <v>61.600000000000364</v>
      </c>
      <c r="D46" s="34" t="s">
        <v>15</v>
      </c>
      <c r="E46" s="12"/>
      <c r="F46" s="25" t="s">
        <v>31</v>
      </c>
      <c r="G46" s="35"/>
      <c r="H46" s="36">
        <f>J43</f>
        <v>34.216180000000001</v>
      </c>
      <c r="I46" s="27"/>
      <c r="J46" s="5"/>
      <c r="K46" s="51"/>
      <c r="L46" s="51"/>
    </row>
    <row r="47" spans="2:12" x14ac:dyDescent="0.25">
      <c r="I47" s="37"/>
      <c r="J47" s="38"/>
      <c r="K47" s="51"/>
      <c r="L47" s="51"/>
    </row>
    <row r="48" spans="2:12" x14ac:dyDescent="0.25">
      <c r="F48" s="25"/>
      <c r="G48" s="35"/>
      <c r="H48" s="37"/>
      <c r="I48" s="37"/>
      <c r="J48" s="38"/>
      <c r="K48" s="39"/>
      <c r="L48" s="39"/>
    </row>
    <row r="49" spans="2:12" x14ac:dyDescent="0.25">
      <c r="B49" s="63"/>
      <c r="C49" s="43"/>
      <c r="D49" s="43"/>
      <c r="E49" s="43"/>
      <c r="F49" s="43"/>
      <c r="G49" s="64"/>
      <c r="H49" s="43"/>
      <c r="I49" s="43"/>
      <c r="J49" s="39"/>
      <c r="K49" s="39"/>
      <c r="L49" s="41"/>
    </row>
    <row r="50" spans="2:12" x14ac:dyDescent="0.25">
      <c r="B50" s="1" t="s">
        <v>0</v>
      </c>
      <c r="C50" s="2"/>
      <c r="D50" s="2"/>
      <c r="E50" s="2"/>
      <c r="F50" s="2"/>
      <c r="G50" s="3"/>
      <c r="H50" s="2"/>
      <c r="I50" s="2"/>
      <c r="J50" s="2"/>
      <c r="K50" s="44"/>
      <c r="L50" s="44"/>
    </row>
    <row r="51" spans="2:12" x14ac:dyDescent="0.25">
      <c r="B51" s="1" t="str">
        <f>B2</f>
        <v>Consumo Energía ABRIL 2016</v>
      </c>
      <c r="C51" s="2"/>
      <c r="D51" s="2"/>
      <c r="E51" s="2"/>
      <c r="F51" s="2"/>
      <c r="G51" s="3"/>
      <c r="H51" s="2"/>
      <c r="I51" s="2"/>
      <c r="J51" s="42" t="str">
        <f>J2</f>
        <v>FECHA DE VENCIMIENTO: 03-MAY-2016</v>
      </c>
      <c r="K51" s="45"/>
      <c r="L51" s="46"/>
    </row>
    <row r="52" spans="2:12" x14ac:dyDescent="0.25">
      <c r="B52" s="2"/>
      <c r="C52" s="2"/>
      <c r="D52" s="2"/>
      <c r="E52" s="2"/>
      <c r="F52" s="2"/>
      <c r="G52" s="3"/>
      <c r="H52" s="2"/>
      <c r="I52" s="2"/>
      <c r="J52" s="2"/>
      <c r="K52" s="45"/>
      <c r="L52" s="46"/>
    </row>
    <row r="53" spans="2:12" x14ac:dyDescent="0.25">
      <c r="B53" s="70" t="s">
        <v>2</v>
      </c>
      <c r="C53" s="71"/>
      <c r="D53" s="72"/>
      <c r="E53" s="5"/>
      <c r="F53" s="6" t="s">
        <v>3</v>
      </c>
      <c r="G53" s="6" t="s">
        <v>4</v>
      </c>
      <c r="H53" s="6" t="s">
        <v>5</v>
      </c>
      <c r="I53" s="7"/>
      <c r="J53" s="6" t="s">
        <v>8</v>
      </c>
      <c r="K53" s="47"/>
      <c r="L53" s="48"/>
    </row>
    <row r="54" spans="2:12" x14ac:dyDescent="0.25">
      <c r="B54" s="9" t="s">
        <v>9</v>
      </c>
      <c r="C54" s="10">
        <f>C30</f>
        <v>15157.5</v>
      </c>
      <c r="D54" s="11" t="str">
        <f>D30</f>
        <v>(15/04/16)</v>
      </c>
      <c r="E54" s="12"/>
      <c r="F54" s="5" t="s">
        <v>11</v>
      </c>
      <c r="G54" s="13"/>
      <c r="H54" s="14">
        <f>H5</f>
        <v>2.5</v>
      </c>
      <c r="I54" s="14"/>
      <c r="J54" s="15">
        <f>(H54/3)</f>
        <v>0.83333333333333337</v>
      </c>
      <c r="K54" s="45"/>
      <c r="L54" s="46"/>
    </row>
    <row r="55" spans="2:12" x14ac:dyDescent="0.25">
      <c r="B55" s="9" t="s">
        <v>12</v>
      </c>
      <c r="C55" s="10">
        <f>C31</f>
        <v>14977.9</v>
      </c>
      <c r="D55" s="11" t="str">
        <f>D31</f>
        <v>(16/03/16)</v>
      </c>
      <c r="E55" s="12"/>
      <c r="F55" s="5" t="s">
        <v>13</v>
      </c>
      <c r="G55" s="13"/>
      <c r="H55" s="14">
        <f>H6</f>
        <v>1.34</v>
      </c>
      <c r="I55" s="14"/>
      <c r="J55" s="15">
        <f t="shared" ref="J55" si="10">(H55/3)</f>
        <v>0.44666666666666671</v>
      </c>
      <c r="K55" s="50"/>
      <c r="L55" s="50"/>
    </row>
    <row r="56" spans="2:12" x14ac:dyDescent="0.25">
      <c r="B56" s="16" t="s">
        <v>14</v>
      </c>
      <c r="C56" s="17">
        <f>(C54-C55)</f>
        <v>179.60000000000036</v>
      </c>
      <c r="D56" s="18" t="s">
        <v>15</v>
      </c>
      <c r="E56" s="12"/>
      <c r="F56" s="5" t="s">
        <v>16</v>
      </c>
      <c r="G56" s="13">
        <f>G7</f>
        <v>0.4582</v>
      </c>
      <c r="H56" s="20">
        <f>(C56*G56)</f>
        <v>82.292720000000159</v>
      </c>
      <c r="I56" s="20"/>
      <c r="J56" s="49">
        <f>(C70*G56)</f>
        <v>28.225120000000167</v>
      </c>
      <c r="K56" s="45"/>
      <c r="L56" s="46"/>
    </row>
    <row r="57" spans="2:12" x14ac:dyDescent="0.25">
      <c r="B57" s="5"/>
      <c r="C57" s="5"/>
      <c r="D57" s="5"/>
      <c r="E57" s="5"/>
      <c r="F57" s="5" t="s">
        <v>17</v>
      </c>
      <c r="G57" s="13"/>
      <c r="H57" s="14">
        <f>H8</f>
        <v>5.63</v>
      </c>
      <c r="I57" s="14"/>
      <c r="J57" s="15">
        <f t="shared" ref="J57" si="11">(H57/3)</f>
        <v>1.8766666666666667</v>
      </c>
      <c r="K57" s="45"/>
      <c r="L57" s="51"/>
    </row>
    <row r="58" spans="2:12" x14ac:dyDescent="0.25">
      <c r="B58" s="5"/>
      <c r="C58" s="5"/>
      <c r="D58" s="5"/>
      <c r="E58" s="5"/>
      <c r="F58" s="5" t="str">
        <f>F34</f>
        <v>Interés Compensatorio</v>
      </c>
      <c r="G58" s="13"/>
      <c r="H58" s="14">
        <f>H34</f>
        <v>0.18</v>
      </c>
      <c r="I58" s="14"/>
      <c r="J58" s="15">
        <f>J34</f>
        <v>0.06</v>
      </c>
      <c r="K58" s="45"/>
      <c r="L58" s="51"/>
    </row>
    <row r="59" spans="2:12" x14ac:dyDescent="0.25">
      <c r="B59" s="67" t="s">
        <v>19</v>
      </c>
      <c r="C59" s="68"/>
      <c r="D59" s="69"/>
      <c r="E59" s="5"/>
      <c r="F59" s="5" t="s">
        <v>20</v>
      </c>
      <c r="G59" s="13"/>
      <c r="H59" s="14">
        <f>((SUM(H54:H58))*0.18)</f>
        <v>16.549689600000029</v>
      </c>
      <c r="I59" s="14">
        <f>((SUM(I54:I58))*0.18)</f>
        <v>0</v>
      </c>
      <c r="J59" s="14">
        <f>((SUM(J54:J58))*0.18)</f>
        <v>5.6595216000000299</v>
      </c>
      <c r="K59" s="45"/>
      <c r="L59" s="51"/>
    </row>
    <row r="60" spans="2:12" x14ac:dyDescent="0.25">
      <c r="B60" s="52" t="s">
        <v>9</v>
      </c>
      <c r="C60" s="53">
        <f>C12</f>
        <v>1558</v>
      </c>
      <c r="D60" s="54" t="str">
        <f>D54</f>
        <v>(15/04/16)</v>
      </c>
      <c r="E60" s="5"/>
      <c r="F60" s="5" t="s">
        <v>21</v>
      </c>
      <c r="G60" s="13">
        <f>G12</f>
        <v>7.9000000000000008E-3</v>
      </c>
      <c r="H60" s="14">
        <f>H12</f>
        <v>1.42</v>
      </c>
      <c r="I60" s="14"/>
      <c r="J60" s="15">
        <f t="shared" ref="J60" si="12">(H60/3)</f>
        <v>0.47333333333333333</v>
      </c>
      <c r="K60" s="56"/>
      <c r="L60" s="57"/>
    </row>
    <row r="61" spans="2:12" x14ac:dyDescent="0.25">
      <c r="B61" s="21" t="s">
        <v>12</v>
      </c>
      <c r="C61" s="55">
        <f>C13</f>
        <v>1495</v>
      </c>
      <c r="D61" s="11" t="str">
        <f>D55</f>
        <v>(16/03/16)</v>
      </c>
      <c r="E61" s="5"/>
      <c r="F61" s="5"/>
      <c r="G61" s="13"/>
      <c r="H61" s="14"/>
      <c r="I61" s="14"/>
      <c r="J61" s="15"/>
      <c r="K61" s="58"/>
      <c r="L61" s="51"/>
    </row>
    <row r="62" spans="2:12" x14ac:dyDescent="0.25">
      <c r="B62" s="23" t="s">
        <v>14</v>
      </c>
      <c r="C62" s="24">
        <f>(C60-C61)</f>
        <v>63</v>
      </c>
      <c r="D62" s="18" t="s">
        <v>15</v>
      </c>
      <c r="E62" s="12"/>
      <c r="F62" s="5" t="s">
        <v>22</v>
      </c>
      <c r="G62" s="13"/>
      <c r="H62" s="14">
        <f>SUM(H54:H58)+SUM(H59:H60)</f>
        <v>109.91240960000019</v>
      </c>
      <c r="I62" s="14">
        <f>SUM(I54:I58)+SUM(I59:I60)</f>
        <v>0</v>
      </c>
      <c r="J62" s="14">
        <f>SUM(J54:J58)+SUM(J59:J60)</f>
        <v>37.574641600000199</v>
      </c>
      <c r="K62" s="58"/>
      <c r="L62" s="51"/>
    </row>
    <row r="63" spans="2:12" x14ac:dyDescent="0.25">
      <c r="B63" s="5"/>
      <c r="C63" s="5"/>
      <c r="D63" s="5"/>
      <c r="E63" s="12"/>
      <c r="F63" s="5"/>
      <c r="G63" s="13"/>
      <c r="H63" s="14"/>
      <c r="I63" s="14"/>
      <c r="J63" s="15"/>
      <c r="K63" s="62"/>
      <c r="L63" s="62"/>
    </row>
    <row r="64" spans="2:12" x14ac:dyDescent="0.25">
      <c r="B64" s="67" t="str">
        <f>B16</f>
        <v>MEDIDOR 2 - M2 (Sr. Miguel Feijoo)</v>
      </c>
      <c r="C64" s="68"/>
      <c r="D64" s="69"/>
      <c r="E64" s="12"/>
      <c r="F64" s="5" t="s">
        <v>24</v>
      </c>
      <c r="G64" s="13"/>
      <c r="H64" s="14">
        <f>H16</f>
        <v>0</v>
      </c>
      <c r="I64" s="14"/>
      <c r="J64" s="14">
        <f>H64/3</f>
        <v>0</v>
      </c>
      <c r="K64" s="39"/>
      <c r="L64" s="39"/>
    </row>
    <row r="65" spans="2:12" x14ac:dyDescent="0.25">
      <c r="B65" s="59" t="s">
        <v>9</v>
      </c>
      <c r="C65" s="60">
        <f>C17</f>
        <v>1890</v>
      </c>
      <c r="D65" s="54" t="str">
        <f>D60</f>
        <v>(15/04/16)</v>
      </c>
      <c r="E65" s="5"/>
      <c r="F65" s="5" t="s">
        <v>25</v>
      </c>
      <c r="G65" s="13"/>
      <c r="H65" s="14">
        <f>H17</f>
        <v>0.01</v>
      </c>
      <c r="I65" s="14"/>
      <c r="J65" s="61">
        <f>H65/3</f>
        <v>3.3333333333333335E-3</v>
      </c>
      <c r="K65" s="39"/>
      <c r="L65" s="39"/>
    </row>
    <row r="66" spans="2:12" x14ac:dyDescent="0.25">
      <c r="B66" s="9" t="s">
        <v>12</v>
      </c>
      <c r="C66" s="10">
        <f>C18</f>
        <v>1835</v>
      </c>
      <c r="D66" s="11" t="str">
        <f>D61</f>
        <v>(16/03/16)</v>
      </c>
      <c r="E66" s="5"/>
      <c r="F66" s="5"/>
      <c r="G66" s="22"/>
      <c r="H66" s="5"/>
      <c r="I66" s="5"/>
      <c r="J66" s="5"/>
      <c r="K66" s="58"/>
      <c r="L66" s="39"/>
    </row>
    <row r="67" spans="2:12" x14ac:dyDescent="0.25">
      <c r="B67" s="16" t="s">
        <v>14</v>
      </c>
      <c r="C67" s="17">
        <f>(C65-C66)</f>
        <v>55</v>
      </c>
      <c r="D67" s="18" t="s">
        <v>15</v>
      </c>
      <c r="E67" s="5"/>
      <c r="F67" s="25" t="s">
        <v>26</v>
      </c>
      <c r="G67" s="26"/>
      <c r="H67" s="27">
        <f>(H62+H64-H65)</f>
        <v>109.90240960000018</v>
      </c>
      <c r="I67" s="27">
        <f t="shared" ref="I67:J67" si="13">(I62+I64-I65)</f>
        <v>0</v>
      </c>
      <c r="J67" s="27">
        <f t="shared" si="13"/>
        <v>37.571308266666868</v>
      </c>
      <c r="K67" s="51"/>
      <c r="L67" s="51"/>
    </row>
    <row r="68" spans="2:12" x14ac:dyDescent="0.25">
      <c r="B68" s="5"/>
      <c r="C68" s="5"/>
      <c r="D68" s="5"/>
      <c r="E68" s="12"/>
      <c r="K68" s="51"/>
      <c r="L68" s="51"/>
    </row>
    <row r="69" spans="2:12" x14ac:dyDescent="0.25">
      <c r="B69" s="67" t="str">
        <f>B21</f>
        <v>MEDIDOR P- MP (Sr. Javier Calle)</v>
      </c>
      <c r="C69" s="68"/>
      <c r="D69" s="69"/>
      <c r="E69" s="12"/>
      <c r="F69" s="29" t="s">
        <v>28</v>
      </c>
      <c r="G69" s="30"/>
      <c r="H69" s="31"/>
      <c r="K69" s="38"/>
      <c r="L69" s="38"/>
    </row>
    <row r="70" spans="2:12" x14ac:dyDescent="0.25">
      <c r="B70" s="32" t="s">
        <v>29</v>
      </c>
      <c r="C70" s="33">
        <f>(C56-C62-C67)</f>
        <v>61.600000000000364</v>
      </c>
      <c r="D70" s="34" t="s">
        <v>15</v>
      </c>
      <c r="E70" s="12"/>
      <c r="F70" s="25" t="s">
        <v>32</v>
      </c>
      <c r="G70" s="35"/>
      <c r="H70" s="36">
        <f>J67</f>
        <v>37.571308266666868</v>
      </c>
      <c r="I70" s="27"/>
      <c r="J70" s="5"/>
      <c r="K70" s="58"/>
      <c r="L70" s="39"/>
    </row>
    <row r="71" spans="2:12" x14ac:dyDescent="0.25">
      <c r="F71" s="25"/>
      <c r="G71" s="35"/>
      <c r="H71" s="37"/>
      <c r="I71" s="37"/>
      <c r="J71" s="38"/>
      <c r="K71" s="39"/>
    </row>
    <row r="72" spans="2:12" x14ac:dyDescent="0.25">
      <c r="I72" s="37"/>
      <c r="J72" s="38"/>
      <c r="K72" s="39"/>
    </row>
    <row r="73" spans="2:12" x14ac:dyDescent="0.25">
      <c r="B73" s="39"/>
      <c r="C73" s="39"/>
      <c r="D73" s="39"/>
      <c r="E73" s="39"/>
      <c r="F73" s="39"/>
      <c r="G73" s="40"/>
      <c r="H73" s="39"/>
      <c r="I73" s="39"/>
      <c r="J73" s="39"/>
      <c r="K73" s="39"/>
    </row>
    <row r="74" spans="2:12" x14ac:dyDescent="0.25">
      <c r="B74" s="39"/>
      <c r="C74" s="39"/>
      <c r="D74" s="39"/>
      <c r="E74" s="39"/>
      <c r="F74" s="39"/>
      <c r="G74" s="40"/>
      <c r="H74" s="39"/>
      <c r="I74" s="39"/>
      <c r="J74" s="39"/>
      <c r="K74" s="39"/>
    </row>
    <row r="75" spans="2:12" x14ac:dyDescent="0.25">
      <c r="B75" s="39"/>
      <c r="C75" s="39"/>
      <c r="D75" s="39"/>
      <c r="E75" s="39"/>
      <c r="F75" s="39"/>
      <c r="G75" s="40"/>
      <c r="H75" s="39"/>
      <c r="I75" s="39"/>
      <c r="J75" s="39"/>
      <c r="K75" s="39"/>
    </row>
    <row r="76" spans="2:12" x14ac:dyDescent="0.25">
      <c r="B76" s="39"/>
      <c r="C76" s="39"/>
      <c r="D76" s="39"/>
      <c r="E76" s="39"/>
      <c r="F76" s="39"/>
      <c r="G76" s="40"/>
      <c r="H76" s="39"/>
      <c r="I76" s="39"/>
      <c r="J76" s="39"/>
      <c r="K76" s="39"/>
    </row>
    <row r="77" spans="2:12" x14ac:dyDescent="0.25">
      <c r="B77" s="39"/>
      <c r="C77" s="39"/>
      <c r="D77" s="39"/>
      <c r="E77" s="39"/>
      <c r="F77" s="39"/>
      <c r="G77" s="40"/>
      <c r="H77" s="39"/>
      <c r="I77" s="39"/>
      <c r="J77" s="39"/>
      <c r="K77" s="39"/>
    </row>
    <row r="78" spans="2:12" x14ac:dyDescent="0.25">
      <c r="B78" s="39"/>
      <c r="C78" s="39"/>
      <c r="D78" s="39"/>
      <c r="E78" s="39"/>
      <c r="F78" s="39"/>
      <c r="G78" s="40"/>
      <c r="H78" s="39"/>
      <c r="I78" s="39"/>
      <c r="J78" s="39"/>
      <c r="K78" s="39"/>
    </row>
    <row r="79" spans="2:12" x14ac:dyDescent="0.25">
      <c r="B79" s="39"/>
      <c r="C79" s="39"/>
      <c r="D79" s="39"/>
      <c r="E79" s="39"/>
      <c r="F79" s="39"/>
      <c r="G79" s="40"/>
      <c r="H79" s="39"/>
      <c r="I79" s="39"/>
      <c r="J79" s="39"/>
      <c r="K79" s="39"/>
    </row>
    <row r="80" spans="2:12" x14ac:dyDescent="0.25">
      <c r="B80" s="39"/>
      <c r="C80" s="39"/>
      <c r="D80" s="39"/>
      <c r="E80" s="39"/>
      <c r="F80" s="39"/>
      <c r="G80" s="40"/>
      <c r="H80" s="39"/>
      <c r="I80" s="39"/>
      <c r="J80" s="39"/>
      <c r="K80" s="39"/>
    </row>
    <row r="81" spans="2:11" x14ac:dyDescent="0.25">
      <c r="B81" s="39"/>
      <c r="C81" s="39"/>
      <c r="D81" s="39"/>
      <c r="E81" s="39"/>
      <c r="F81" s="39"/>
      <c r="G81" s="40"/>
      <c r="H81" s="39"/>
      <c r="I81" s="39"/>
      <c r="J81" s="39"/>
      <c r="K81" s="39"/>
    </row>
    <row r="82" spans="2:11" x14ac:dyDescent="0.25">
      <c r="B82" s="39"/>
      <c r="C82" s="39"/>
      <c r="D82" s="39"/>
      <c r="E82" s="39"/>
      <c r="F82" s="39"/>
      <c r="G82" s="40"/>
      <c r="H82" s="39"/>
      <c r="I82" s="39"/>
      <c r="J82" s="39"/>
      <c r="K82" s="39"/>
    </row>
    <row r="83" spans="2:11" x14ac:dyDescent="0.25">
      <c r="B83" s="39"/>
      <c r="C83" s="39"/>
      <c r="D83" s="39"/>
      <c r="E83" s="39"/>
      <c r="F83" s="39"/>
      <c r="G83" s="40"/>
      <c r="H83" s="39"/>
      <c r="I83" s="39"/>
      <c r="J83" s="39"/>
      <c r="K83" s="39"/>
    </row>
  </sheetData>
  <mergeCells count="12">
    <mergeCell ref="B69:D69"/>
    <mergeCell ref="B4:D4"/>
    <mergeCell ref="B11:D11"/>
    <mergeCell ref="B16:D16"/>
    <mergeCell ref="B21:D21"/>
    <mergeCell ref="B29:D29"/>
    <mergeCell ref="B35:D35"/>
    <mergeCell ref="B40:D40"/>
    <mergeCell ref="B45:D45"/>
    <mergeCell ref="B53:D53"/>
    <mergeCell ref="B59:D59"/>
    <mergeCell ref="B64:D6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83"/>
  <sheetViews>
    <sheetView topLeftCell="B1" zoomScale="130" zoomScaleNormal="130" workbookViewId="0">
      <selection activeCell="B1" sqref="A1:XFD1048576"/>
    </sheetView>
  </sheetViews>
  <sheetFormatPr baseColWidth="10" defaultRowHeight="15" x14ac:dyDescent="0.25"/>
  <cols>
    <col min="1" max="1" width="6.42578125" customWidth="1"/>
    <col min="2" max="2" width="11.5703125" customWidth="1"/>
    <col min="3" max="3" width="5.7109375" customWidth="1"/>
    <col min="4" max="4" width="6.28515625" customWidth="1"/>
    <col min="5" max="5" width="3" customWidth="1"/>
    <col min="6" max="6" width="20.28515625" customWidth="1"/>
    <col min="7" max="7" width="8.42578125" style="28" customWidth="1"/>
    <col min="8" max="8" width="6.7109375" customWidth="1"/>
    <col min="9" max="9" width="0.7109375" customWidth="1"/>
    <col min="10" max="10" width="8.28515625" bestFit="1" customWidth="1"/>
    <col min="11" max="12" width="8.28515625" customWidth="1"/>
  </cols>
  <sheetData>
    <row r="1" spans="2:12" x14ac:dyDescent="0.25">
      <c r="B1" s="1" t="s">
        <v>0</v>
      </c>
      <c r="C1" s="2"/>
      <c r="D1" s="2"/>
      <c r="E1" s="2"/>
      <c r="F1" s="2"/>
      <c r="G1" s="3"/>
      <c r="H1" s="2"/>
      <c r="I1" s="2"/>
      <c r="J1" s="2"/>
      <c r="K1" s="2"/>
    </row>
    <row r="2" spans="2:12" x14ac:dyDescent="0.25">
      <c r="B2" s="1" t="s">
        <v>47</v>
      </c>
      <c r="C2" s="2"/>
      <c r="D2" s="2"/>
      <c r="E2" s="2"/>
      <c r="F2" s="2"/>
      <c r="G2" s="3"/>
      <c r="H2" s="2"/>
      <c r="I2" s="2"/>
      <c r="J2" s="4" t="s">
        <v>48</v>
      </c>
    </row>
    <row r="3" spans="2:12" x14ac:dyDescent="0.25">
      <c r="B3" s="2"/>
      <c r="C3" s="2"/>
      <c r="D3" s="2"/>
      <c r="E3" s="2"/>
      <c r="F3" s="2"/>
      <c r="G3" s="3"/>
      <c r="H3" s="2"/>
      <c r="I3" s="2"/>
      <c r="J3" s="2"/>
      <c r="K3" s="2"/>
    </row>
    <row r="4" spans="2:12" x14ac:dyDescent="0.25">
      <c r="B4" s="70" t="s">
        <v>2</v>
      </c>
      <c r="C4" s="71"/>
      <c r="D4" s="72"/>
      <c r="E4" s="5"/>
      <c r="F4" s="6" t="s">
        <v>3</v>
      </c>
      <c r="G4" s="6" t="s">
        <v>4</v>
      </c>
      <c r="H4" s="6" t="s">
        <v>5</v>
      </c>
      <c r="I4" s="7"/>
      <c r="J4" s="8" t="s">
        <v>6</v>
      </c>
      <c r="K4" s="8" t="s">
        <v>7</v>
      </c>
      <c r="L4" s="8" t="s">
        <v>8</v>
      </c>
    </row>
    <row r="5" spans="2:12" x14ac:dyDescent="0.25">
      <c r="B5" s="9" t="s">
        <v>9</v>
      </c>
      <c r="C5" s="10">
        <v>15299</v>
      </c>
      <c r="D5" s="11" t="s">
        <v>46</v>
      </c>
      <c r="E5" s="12"/>
      <c r="F5" s="5" t="s">
        <v>11</v>
      </c>
      <c r="G5" s="13"/>
      <c r="H5" s="14">
        <v>2.4900000000000002</v>
      </c>
      <c r="I5" s="14"/>
      <c r="J5" s="15">
        <f>(H5/3)</f>
        <v>0.83000000000000007</v>
      </c>
      <c r="K5" s="15">
        <f>H5/3</f>
        <v>0.83000000000000007</v>
      </c>
      <c r="L5" s="15">
        <f>H5/3</f>
        <v>0.83000000000000007</v>
      </c>
    </row>
    <row r="6" spans="2:12" x14ac:dyDescent="0.25">
      <c r="B6" s="9" t="s">
        <v>12</v>
      </c>
      <c r="C6" s="10">
        <v>15157.5</v>
      </c>
      <c r="D6" s="11" t="s">
        <v>45</v>
      </c>
      <c r="E6" s="12"/>
      <c r="F6" s="5" t="s">
        <v>13</v>
      </c>
      <c r="G6" s="13"/>
      <c r="H6" s="14">
        <v>1.32</v>
      </c>
      <c r="I6" s="14"/>
      <c r="J6" s="15">
        <f t="shared" ref="J6:J13" si="0">(H6/3)</f>
        <v>0.44</v>
      </c>
      <c r="K6" s="15">
        <f t="shared" ref="K6:K13" si="1">H6/3</f>
        <v>0.44</v>
      </c>
      <c r="L6" s="15">
        <f t="shared" ref="L6:L17" si="2">H6/3</f>
        <v>0.44</v>
      </c>
    </row>
    <row r="7" spans="2:12" x14ac:dyDescent="0.25">
      <c r="B7" s="16" t="s">
        <v>14</v>
      </c>
      <c r="C7" s="17">
        <f>(C5-C6)</f>
        <v>141.5</v>
      </c>
      <c r="D7" s="18" t="s">
        <v>15</v>
      </c>
      <c r="E7" s="12"/>
      <c r="F7" s="5" t="s">
        <v>16</v>
      </c>
      <c r="G7" s="19">
        <v>0.44219999999999998</v>
      </c>
      <c r="H7" s="20">
        <f>(C7*G7)</f>
        <v>62.571300000000001</v>
      </c>
      <c r="I7" s="20"/>
      <c r="J7" s="15">
        <f>G7*C14</f>
        <v>22.11</v>
      </c>
      <c r="K7" s="15">
        <f>G7*C19</f>
        <v>0</v>
      </c>
      <c r="L7" s="15">
        <f>G7*C22</f>
        <v>40.461300000000001</v>
      </c>
    </row>
    <row r="8" spans="2:12" x14ac:dyDescent="0.25">
      <c r="B8" s="5"/>
      <c r="C8" s="5"/>
      <c r="D8" s="5"/>
      <c r="E8" s="5"/>
      <c r="F8" s="5" t="s">
        <v>17</v>
      </c>
      <c r="G8" s="13"/>
      <c r="H8" s="14">
        <v>3.36</v>
      </c>
      <c r="I8" s="14"/>
      <c r="J8" s="15">
        <f>(H8/3)</f>
        <v>1.1199999999999999</v>
      </c>
      <c r="K8" s="15">
        <f t="shared" si="1"/>
        <v>1.1199999999999999</v>
      </c>
      <c r="L8" s="15">
        <f t="shared" si="2"/>
        <v>1.1199999999999999</v>
      </c>
    </row>
    <row r="9" spans="2:12" x14ac:dyDescent="0.25">
      <c r="B9" s="5"/>
      <c r="C9" s="5"/>
      <c r="D9" s="5"/>
      <c r="E9" s="5"/>
      <c r="F9" s="5" t="s">
        <v>18</v>
      </c>
      <c r="G9" s="13"/>
      <c r="H9" s="14">
        <v>0.35</v>
      </c>
      <c r="I9" s="14"/>
      <c r="J9" s="15">
        <f>(H9/3)</f>
        <v>0.11666666666666665</v>
      </c>
      <c r="K9" s="15">
        <f t="shared" si="1"/>
        <v>0.11666666666666665</v>
      </c>
      <c r="L9" s="15">
        <f t="shared" si="2"/>
        <v>0.11666666666666665</v>
      </c>
    </row>
    <row r="10" spans="2:12" x14ac:dyDescent="0.25">
      <c r="B10" s="5"/>
      <c r="C10" s="5"/>
      <c r="D10" s="5"/>
      <c r="E10" s="5"/>
      <c r="F10" s="5" t="s">
        <v>50</v>
      </c>
      <c r="G10" s="13"/>
      <c r="H10" s="14">
        <v>0.23</v>
      </c>
      <c r="I10" s="14"/>
      <c r="J10" s="15">
        <f>(H10/3)</f>
        <v>7.6666666666666675E-2</v>
      </c>
      <c r="K10" s="15">
        <f t="shared" si="1"/>
        <v>7.6666666666666675E-2</v>
      </c>
      <c r="L10" s="15">
        <f t="shared" si="2"/>
        <v>7.6666666666666675E-2</v>
      </c>
    </row>
    <row r="11" spans="2:12" x14ac:dyDescent="0.25">
      <c r="B11" s="67" t="s">
        <v>19</v>
      </c>
      <c r="C11" s="68"/>
      <c r="D11" s="69"/>
      <c r="E11" s="5"/>
      <c r="F11" s="5" t="s">
        <v>20</v>
      </c>
      <c r="G11" s="13"/>
      <c r="H11" s="14">
        <f>((SUM(H5:H9)+H10)*0.18)</f>
        <v>12.657833999999998</v>
      </c>
      <c r="I11" s="14">
        <f t="shared" ref="I11:L11" si="3">((SUM(I5:I9)+I10)*0.18)</f>
        <v>0</v>
      </c>
      <c r="J11" s="14">
        <f t="shared" si="3"/>
        <v>4.4447999999999999</v>
      </c>
      <c r="K11" s="14">
        <f t="shared" si="3"/>
        <v>0.46499999999999991</v>
      </c>
      <c r="L11" s="14">
        <f t="shared" si="3"/>
        <v>7.7480340000000005</v>
      </c>
    </row>
    <row r="12" spans="2:12" x14ac:dyDescent="0.25">
      <c r="B12" s="21" t="s">
        <v>9</v>
      </c>
      <c r="C12" s="10">
        <v>1608</v>
      </c>
      <c r="D12" s="11" t="str">
        <f>D5</f>
        <v>(17/05/16)</v>
      </c>
      <c r="E12" s="5"/>
      <c r="F12" s="5" t="s">
        <v>21</v>
      </c>
      <c r="G12" s="13">
        <v>7.9000000000000008E-3</v>
      </c>
      <c r="H12" s="14">
        <v>1.1200000000000001</v>
      </c>
      <c r="I12" s="14"/>
      <c r="J12" s="15">
        <f t="shared" si="0"/>
        <v>0.37333333333333335</v>
      </c>
      <c r="K12" s="15">
        <f t="shared" si="1"/>
        <v>0.37333333333333335</v>
      </c>
      <c r="L12" s="15">
        <f t="shared" si="2"/>
        <v>0.37333333333333335</v>
      </c>
    </row>
    <row r="13" spans="2:12" x14ac:dyDescent="0.25">
      <c r="B13" s="9" t="s">
        <v>12</v>
      </c>
      <c r="C13" s="10">
        <v>1558</v>
      </c>
      <c r="D13" s="11" t="str">
        <f>D6</f>
        <v>(15/04/16)</v>
      </c>
      <c r="E13" s="5"/>
      <c r="F13" s="5"/>
      <c r="G13" s="13"/>
      <c r="H13" s="14"/>
      <c r="I13" s="14"/>
      <c r="J13" s="15">
        <f t="shared" si="0"/>
        <v>0</v>
      </c>
      <c r="K13" s="15">
        <f t="shared" si="1"/>
        <v>0</v>
      </c>
      <c r="L13" s="15">
        <f t="shared" si="2"/>
        <v>0</v>
      </c>
    </row>
    <row r="14" spans="2:12" x14ac:dyDescent="0.25">
      <c r="B14" s="16" t="s">
        <v>14</v>
      </c>
      <c r="C14" s="17">
        <f>(C12-C13)</f>
        <v>50</v>
      </c>
      <c r="D14" s="18" t="s">
        <v>15</v>
      </c>
      <c r="E14" s="12"/>
      <c r="F14" s="5" t="s">
        <v>22</v>
      </c>
      <c r="G14" s="13"/>
      <c r="H14" s="14">
        <f>SUM(H5:H9)+SUM(H11:H12)+H10</f>
        <v>84.099133999999992</v>
      </c>
      <c r="I14" s="14">
        <f t="shared" ref="I14:L14" si="4">SUM(I5:I9)+SUM(I11:I12)+I10</f>
        <v>0</v>
      </c>
      <c r="J14" s="14">
        <f t="shared" si="4"/>
        <v>29.511466666666667</v>
      </c>
      <c r="K14" s="14">
        <f t="shared" si="4"/>
        <v>3.4216666666666664</v>
      </c>
      <c r="L14" s="14">
        <f t="shared" si="4"/>
        <v>51.166000666666669</v>
      </c>
    </row>
    <row r="15" spans="2:12" x14ac:dyDescent="0.25">
      <c r="B15" s="5"/>
      <c r="C15" s="5"/>
      <c r="D15" s="5"/>
      <c r="E15" s="12"/>
      <c r="F15" s="5"/>
      <c r="G15" s="13"/>
      <c r="H15" s="14"/>
      <c r="I15" s="14"/>
      <c r="J15" s="15"/>
      <c r="K15" s="15"/>
      <c r="L15" s="15"/>
    </row>
    <row r="16" spans="2:12" x14ac:dyDescent="0.25">
      <c r="B16" s="67" t="s">
        <v>49</v>
      </c>
      <c r="C16" s="68"/>
      <c r="D16" s="69"/>
      <c r="E16" s="12"/>
      <c r="F16" s="5" t="s">
        <v>24</v>
      </c>
      <c r="G16" s="13"/>
      <c r="H16" s="14">
        <v>1.21</v>
      </c>
      <c r="I16" s="14"/>
      <c r="J16" s="15">
        <f>H16/3</f>
        <v>0.40333333333333332</v>
      </c>
      <c r="K16" s="15">
        <f>H16/3</f>
        <v>0.40333333333333332</v>
      </c>
      <c r="L16" s="15">
        <f>H16/3</f>
        <v>0.40333333333333332</v>
      </c>
    </row>
    <row r="17" spans="2:14" ht="10.15" customHeight="1" x14ac:dyDescent="0.25">
      <c r="B17" s="21" t="s">
        <v>9</v>
      </c>
      <c r="C17" s="10">
        <v>1890</v>
      </c>
      <c r="D17" s="11" t="str">
        <f>D5</f>
        <v>(17/05/16)</v>
      </c>
      <c r="E17" s="5"/>
      <c r="F17" s="5" t="s">
        <v>25</v>
      </c>
      <c r="G17" s="13"/>
      <c r="H17" s="14">
        <v>0.01</v>
      </c>
      <c r="I17" s="14"/>
      <c r="J17" s="15">
        <f>(H17/3)</f>
        <v>3.3333333333333335E-3</v>
      </c>
      <c r="K17" s="15">
        <f>H17/3</f>
        <v>3.3333333333333335E-3</v>
      </c>
      <c r="L17" s="15">
        <f t="shared" si="2"/>
        <v>3.3333333333333335E-3</v>
      </c>
    </row>
    <row r="18" spans="2:14" ht="10.15" customHeight="1" x14ac:dyDescent="0.25">
      <c r="B18" s="21" t="s">
        <v>12</v>
      </c>
      <c r="C18" s="10">
        <v>1890</v>
      </c>
      <c r="D18" s="11" t="str">
        <f>D6</f>
        <v>(15/04/16)</v>
      </c>
      <c r="E18" s="5"/>
      <c r="F18" s="5"/>
      <c r="G18" s="22"/>
      <c r="H18" s="5"/>
      <c r="I18" s="5"/>
      <c r="J18" s="5"/>
      <c r="K18" s="5"/>
      <c r="L18" s="5"/>
    </row>
    <row r="19" spans="2:14" ht="10.15" customHeight="1" x14ac:dyDescent="0.25">
      <c r="B19" s="23" t="s">
        <v>14</v>
      </c>
      <c r="C19" s="24">
        <f>(C17-C18)</f>
        <v>0</v>
      </c>
      <c r="D19" s="18" t="s">
        <v>15</v>
      </c>
      <c r="E19" s="5"/>
      <c r="F19" s="25" t="s">
        <v>26</v>
      </c>
      <c r="G19" s="26"/>
      <c r="H19" s="27">
        <f>(H14+H16-H17)</f>
        <v>85.299133999999981</v>
      </c>
      <c r="I19" s="27">
        <f t="shared" ref="I19:L19" si="5">(I14+I16-I17)</f>
        <v>0</v>
      </c>
      <c r="J19" s="27">
        <f t="shared" si="5"/>
        <v>29.911466666666666</v>
      </c>
      <c r="K19" s="27">
        <f t="shared" si="5"/>
        <v>3.8216666666666663</v>
      </c>
      <c r="L19" s="27">
        <f t="shared" si="5"/>
        <v>51.566000666666675</v>
      </c>
      <c r="M19" s="65" t="s">
        <v>42</v>
      </c>
      <c r="N19" s="66">
        <f>SUM(J19:L19)</f>
        <v>85.299134000000009</v>
      </c>
    </row>
    <row r="20" spans="2:14" ht="10.15" customHeight="1" x14ac:dyDescent="0.25">
      <c r="B20" s="5"/>
      <c r="C20" s="5"/>
      <c r="D20" s="5"/>
      <c r="E20" s="12"/>
    </row>
    <row r="21" spans="2:14" ht="10.15" customHeight="1" x14ac:dyDescent="0.25">
      <c r="B21" s="67" t="s">
        <v>27</v>
      </c>
      <c r="C21" s="68"/>
      <c r="D21" s="69"/>
      <c r="E21" s="12"/>
      <c r="F21" s="29" t="s">
        <v>28</v>
      </c>
      <c r="G21" s="30"/>
      <c r="H21" s="31"/>
    </row>
    <row r="22" spans="2:14" ht="10.15" customHeight="1" x14ac:dyDescent="0.25">
      <c r="B22" s="32" t="s">
        <v>29</v>
      </c>
      <c r="C22" s="33">
        <f>(C7-C14-C19)</f>
        <v>91.5</v>
      </c>
      <c r="D22" s="34" t="s">
        <v>15</v>
      </c>
      <c r="E22" s="12"/>
      <c r="F22" s="25" t="s">
        <v>30</v>
      </c>
      <c r="G22" s="35"/>
      <c r="H22" s="36">
        <f>J19</f>
        <v>29.911466666666666</v>
      </c>
      <c r="I22" s="27"/>
      <c r="J22" s="5"/>
      <c r="K22" s="5"/>
    </row>
    <row r="23" spans="2:14" ht="10.15" customHeight="1" x14ac:dyDescent="0.25">
      <c r="F23" s="25"/>
      <c r="G23" s="35"/>
      <c r="H23" s="37"/>
      <c r="I23" s="37"/>
      <c r="J23" s="38"/>
      <c r="K23" s="38"/>
      <c r="L23" s="38"/>
    </row>
    <row r="24" spans="2:14" ht="10.15" customHeight="1" x14ac:dyDescent="0.25">
      <c r="F24" s="25"/>
      <c r="G24" s="35"/>
      <c r="H24" s="37"/>
      <c r="I24" s="37"/>
      <c r="J24" s="38"/>
      <c r="K24" s="38"/>
      <c r="L24" s="38"/>
    </row>
    <row r="25" spans="2:14" ht="10.15" customHeight="1" x14ac:dyDescent="0.25">
      <c r="B25" s="39"/>
      <c r="C25" s="39"/>
      <c r="D25" s="39"/>
      <c r="E25" s="39"/>
      <c r="F25" s="39"/>
      <c r="G25" s="40"/>
      <c r="H25" s="39"/>
      <c r="I25" s="39"/>
      <c r="J25" s="39"/>
      <c r="K25" s="39"/>
      <c r="L25" s="39"/>
    </row>
    <row r="26" spans="2:14" x14ac:dyDescent="0.25">
      <c r="B26" s="1" t="s">
        <v>0</v>
      </c>
      <c r="C26" s="2"/>
      <c r="D26" s="2"/>
      <c r="E26" s="2"/>
      <c r="F26" s="2"/>
      <c r="G26" s="3"/>
      <c r="H26" s="2"/>
      <c r="I26" s="2"/>
      <c r="J26" s="2"/>
      <c r="K26" s="39"/>
      <c r="L26" s="41"/>
    </row>
    <row r="27" spans="2:14" x14ac:dyDescent="0.25">
      <c r="B27" s="1" t="str">
        <f>B2</f>
        <v>Consumo Energía MAYO 2016</v>
      </c>
      <c r="C27" s="2"/>
      <c r="D27" s="2"/>
      <c r="E27" s="2"/>
      <c r="F27" s="2"/>
      <c r="G27" s="3"/>
      <c r="H27" s="2"/>
      <c r="I27" s="2"/>
      <c r="J27" s="42" t="str">
        <f>J2</f>
        <v>FECHA DE VENCIMIENTO: 03-JUN-2016</v>
      </c>
      <c r="K27" s="43"/>
      <c r="L27" s="39"/>
    </row>
    <row r="28" spans="2:14" ht="10.15" customHeight="1" x14ac:dyDescent="0.25">
      <c r="B28" s="2"/>
      <c r="C28" s="2"/>
      <c r="D28" s="2"/>
      <c r="E28" s="2"/>
      <c r="F28" s="2"/>
      <c r="G28" s="3"/>
      <c r="H28" s="2"/>
      <c r="I28" s="2"/>
      <c r="J28" s="2"/>
      <c r="K28" s="44"/>
      <c r="L28" s="44"/>
    </row>
    <row r="29" spans="2:14" ht="10.15" customHeight="1" x14ac:dyDescent="0.25">
      <c r="B29" s="70" t="s">
        <v>2</v>
      </c>
      <c r="C29" s="71"/>
      <c r="D29" s="72"/>
      <c r="E29" s="5"/>
      <c r="F29" s="6" t="s">
        <v>3</v>
      </c>
      <c r="G29" s="6" t="s">
        <v>4</v>
      </c>
      <c r="H29" s="6" t="s">
        <v>5</v>
      </c>
      <c r="I29" s="7"/>
      <c r="J29" s="6" t="s">
        <v>7</v>
      </c>
      <c r="K29" s="45"/>
      <c r="L29" s="46"/>
    </row>
    <row r="30" spans="2:14" ht="10.15" customHeight="1" x14ac:dyDescent="0.25">
      <c r="B30" s="9" t="s">
        <v>9</v>
      </c>
      <c r="C30" s="10">
        <f>C5</f>
        <v>15299</v>
      </c>
      <c r="D30" s="11" t="str">
        <f>D5</f>
        <v>(17/05/16)</v>
      </c>
      <c r="E30" s="12"/>
      <c r="F30" s="5" t="s">
        <v>11</v>
      </c>
      <c r="G30" s="13"/>
      <c r="H30" s="14">
        <f>H5</f>
        <v>2.4900000000000002</v>
      </c>
      <c r="I30" s="14"/>
      <c r="J30" s="15">
        <f>(H30/3)</f>
        <v>0.83000000000000007</v>
      </c>
      <c r="K30" s="45"/>
      <c r="L30" s="46"/>
    </row>
    <row r="31" spans="2:14" ht="10.15" customHeight="1" x14ac:dyDescent="0.25">
      <c r="B31" s="9" t="s">
        <v>12</v>
      </c>
      <c r="C31" s="10">
        <f>C6</f>
        <v>15157.5</v>
      </c>
      <c r="D31" s="11" t="str">
        <f>D6</f>
        <v>(15/04/16)</v>
      </c>
      <c r="E31" s="12"/>
      <c r="F31" s="5" t="s">
        <v>13</v>
      </c>
      <c r="G31" s="13"/>
      <c r="H31" s="14">
        <f>H6</f>
        <v>1.32</v>
      </c>
      <c r="I31" s="14"/>
      <c r="J31" s="15">
        <f t="shared" ref="J31" si="6">(H31/3)</f>
        <v>0.44</v>
      </c>
      <c r="K31" s="47"/>
      <c r="L31" s="48"/>
    </row>
    <row r="32" spans="2:14" ht="10.15" customHeight="1" x14ac:dyDescent="0.25">
      <c r="B32" s="16" t="s">
        <v>14</v>
      </c>
      <c r="C32" s="17">
        <f>(C30-C31)</f>
        <v>141.5</v>
      </c>
      <c r="D32" s="18" t="s">
        <v>15</v>
      </c>
      <c r="E32" s="12"/>
      <c r="F32" s="5" t="s">
        <v>16</v>
      </c>
      <c r="G32" s="13">
        <f>G7</f>
        <v>0.44219999999999998</v>
      </c>
      <c r="H32" s="20">
        <f>(C32*G32)</f>
        <v>62.571300000000001</v>
      </c>
      <c r="I32" s="20"/>
      <c r="J32" s="49">
        <f>(C43*G32)</f>
        <v>0</v>
      </c>
      <c r="K32" s="45"/>
      <c r="L32" s="46"/>
    </row>
    <row r="33" spans="2:12" x14ac:dyDescent="0.25">
      <c r="B33" s="5"/>
      <c r="C33" s="5"/>
      <c r="D33" s="5"/>
      <c r="E33" s="5"/>
      <c r="F33" s="5" t="s">
        <v>17</v>
      </c>
      <c r="G33" s="13"/>
      <c r="H33" s="14">
        <f>H8</f>
        <v>3.36</v>
      </c>
      <c r="I33" s="14"/>
      <c r="J33" s="15">
        <f t="shared" ref="J33" si="7">(H33/3)</f>
        <v>1.1199999999999999</v>
      </c>
      <c r="K33" s="50"/>
      <c r="L33" s="50"/>
    </row>
    <row r="34" spans="2:12" x14ac:dyDescent="0.25">
      <c r="B34" s="5"/>
      <c r="C34" s="5"/>
      <c r="D34" s="5"/>
      <c r="E34" s="5"/>
      <c r="F34" s="5" t="str">
        <f>F9</f>
        <v>Interés Compensatorio</v>
      </c>
      <c r="G34" s="13"/>
      <c r="H34" s="14">
        <f>H9</f>
        <v>0.35</v>
      </c>
      <c r="I34" s="14"/>
      <c r="J34" s="15">
        <f>J9</f>
        <v>0.11666666666666665</v>
      </c>
      <c r="K34" s="50"/>
      <c r="L34" s="50"/>
    </row>
    <row r="35" spans="2:12" x14ac:dyDescent="0.25">
      <c r="B35" s="67" t="s">
        <v>19</v>
      </c>
      <c r="C35" s="68"/>
      <c r="D35" s="69"/>
      <c r="E35" s="5"/>
      <c r="F35" s="5" t="s">
        <v>20</v>
      </c>
      <c r="G35" s="13"/>
      <c r="H35" s="14">
        <f>((SUM(H30:H34))*0.18)</f>
        <v>12.616433999999998</v>
      </c>
      <c r="I35" s="14">
        <f>((SUM(I30:I34))*0.18)</f>
        <v>0</v>
      </c>
      <c r="J35" s="14">
        <f>((SUM(J30:J34))*0.18)</f>
        <v>0.45119999999999993</v>
      </c>
      <c r="K35" s="45"/>
      <c r="L35" s="51"/>
    </row>
    <row r="36" spans="2:12" x14ac:dyDescent="0.25">
      <c r="B36" s="52" t="s">
        <v>9</v>
      </c>
      <c r="C36" s="53">
        <f>C12</f>
        <v>1608</v>
      </c>
      <c r="D36" s="54" t="str">
        <f>D30</f>
        <v>(17/05/16)</v>
      </c>
      <c r="E36" s="5"/>
      <c r="F36" s="5" t="s">
        <v>21</v>
      </c>
      <c r="G36" s="13">
        <v>7.7000000000000002E-3</v>
      </c>
      <c r="H36" s="14">
        <v>2.04</v>
      </c>
      <c r="I36" s="14"/>
      <c r="J36" s="15">
        <f t="shared" ref="J36" si="8">(H36/3)</f>
        <v>0.68</v>
      </c>
      <c r="K36" s="50"/>
      <c r="L36" s="50"/>
    </row>
    <row r="37" spans="2:12" x14ac:dyDescent="0.25">
      <c r="B37" s="21" t="s">
        <v>12</v>
      </c>
      <c r="C37" s="55">
        <f>C13</f>
        <v>1558</v>
      </c>
      <c r="D37" s="11" t="str">
        <f>D31</f>
        <v>(15/04/16)</v>
      </c>
      <c r="E37" s="5"/>
      <c r="F37" s="5"/>
      <c r="G37" s="13"/>
      <c r="H37" s="14"/>
      <c r="I37" s="14"/>
      <c r="J37" s="15"/>
      <c r="K37" s="45"/>
      <c r="L37" s="51"/>
    </row>
    <row r="38" spans="2:12" x14ac:dyDescent="0.25">
      <c r="B38" s="23" t="s">
        <v>14</v>
      </c>
      <c r="C38" s="24">
        <f>(C36-C37)</f>
        <v>50</v>
      </c>
      <c r="D38" s="18" t="s">
        <v>15</v>
      </c>
      <c r="E38" s="12"/>
      <c r="F38" s="5" t="s">
        <v>22</v>
      </c>
      <c r="G38" s="13"/>
      <c r="H38" s="14">
        <f>SUM(H30:H34)+SUM(H35:H36)</f>
        <v>84.74773399999998</v>
      </c>
      <c r="I38" s="14">
        <f>SUM(I30:I34)+SUM(I35:I36)</f>
        <v>0</v>
      </c>
      <c r="J38" s="14">
        <f>SUM(J30:J34)+SUM(J35:J36)</f>
        <v>3.6378666666666666</v>
      </c>
      <c r="K38" s="56"/>
      <c r="L38" s="57"/>
    </row>
    <row r="39" spans="2:12" x14ac:dyDescent="0.25">
      <c r="B39" s="5"/>
      <c r="C39" s="5"/>
      <c r="D39" s="5"/>
      <c r="E39" s="12"/>
      <c r="F39" s="5"/>
      <c r="G39" s="13"/>
      <c r="H39" s="14"/>
      <c r="I39" s="14"/>
      <c r="J39" s="15"/>
      <c r="K39" s="58"/>
      <c r="L39" s="51"/>
    </row>
    <row r="40" spans="2:12" x14ac:dyDescent="0.25">
      <c r="B40" s="67" t="str">
        <f>B16</f>
        <v>MEDIDOR 2 - M2 (Sr. Mauricio)</v>
      </c>
      <c r="C40" s="68"/>
      <c r="D40" s="69"/>
      <c r="E40" s="12"/>
      <c r="F40" s="5" t="s">
        <v>24</v>
      </c>
      <c r="G40" s="13"/>
      <c r="H40" s="14">
        <v>0.02</v>
      </c>
      <c r="I40" s="14"/>
      <c r="J40" s="14">
        <f>H40/3</f>
        <v>6.6666666666666671E-3</v>
      </c>
      <c r="K40" s="58"/>
      <c r="L40" s="51"/>
    </row>
    <row r="41" spans="2:12" x14ac:dyDescent="0.25">
      <c r="B41" s="59" t="s">
        <v>9</v>
      </c>
      <c r="C41" s="60">
        <f>C17</f>
        <v>1890</v>
      </c>
      <c r="D41" s="54" t="str">
        <f>D36</f>
        <v>(17/05/16)</v>
      </c>
      <c r="E41" s="5"/>
      <c r="F41" s="5" t="s">
        <v>25</v>
      </c>
      <c r="G41" s="13"/>
      <c r="H41" s="14">
        <f>H17</f>
        <v>0.01</v>
      </c>
      <c r="I41" s="14"/>
      <c r="J41" s="61">
        <f>H41/3</f>
        <v>3.3333333333333335E-3</v>
      </c>
      <c r="K41" s="62"/>
      <c r="L41" s="62"/>
    </row>
    <row r="42" spans="2:12" x14ac:dyDescent="0.25">
      <c r="B42" s="9" t="s">
        <v>12</v>
      </c>
      <c r="C42" s="10">
        <f>C18</f>
        <v>1890</v>
      </c>
      <c r="D42" s="11" t="str">
        <f>D37</f>
        <v>(15/04/16)</v>
      </c>
      <c r="E42" s="5"/>
      <c r="F42" s="5"/>
      <c r="G42" s="22"/>
      <c r="H42" s="5"/>
      <c r="I42" s="5"/>
      <c r="J42" s="5"/>
      <c r="K42" s="39"/>
      <c r="L42" s="39"/>
    </row>
    <row r="43" spans="2:12" x14ac:dyDescent="0.25">
      <c r="B43" s="16" t="s">
        <v>14</v>
      </c>
      <c r="C43" s="17">
        <f>(C41-C42)</f>
        <v>0</v>
      </c>
      <c r="D43" s="18" t="s">
        <v>15</v>
      </c>
      <c r="E43" s="5"/>
      <c r="F43" s="25" t="s">
        <v>26</v>
      </c>
      <c r="G43" s="26"/>
      <c r="H43" s="27">
        <f>(H38+H40-H41)</f>
        <v>84.757733999999971</v>
      </c>
      <c r="I43" s="27">
        <f t="shared" ref="I43:J43" si="9">(I38+I40-I41)</f>
        <v>0</v>
      </c>
      <c r="J43" s="27">
        <f t="shared" si="9"/>
        <v>3.6412</v>
      </c>
      <c r="K43" s="39"/>
      <c r="L43" s="39"/>
    </row>
    <row r="44" spans="2:12" x14ac:dyDescent="0.25">
      <c r="B44" s="5"/>
      <c r="C44" s="5"/>
      <c r="D44" s="5"/>
      <c r="E44" s="12"/>
      <c r="K44" s="58"/>
      <c r="L44" s="39"/>
    </row>
    <row r="45" spans="2:12" x14ac:dyDescent="0.25">
      <c r="B45" s="67" t="str">
        <f>B21</f>
        <v>MEDIDOR P- MP (Sr. Javier Calle)</v>
      </c>
      <c r="C45" s="68"/>
      <c r="D45" s="69"/>
      <c r="E45" s="12"/>
      <c r="F45" s="29" t="s">
        <v>28</v>
      </c>
      <c r="G45" s="30"/>
      <c r="H45" s="31"/>
      <c r="K45" s="51"/>
      <c r="L45" s="51"/>
    </row>
    <row r="46" spans="2:12" x14ac:dyDescent="0.25">
      <c r="B46" s="32" t="s">
        <v>29</v>
      </c>
      <c r="C46" s="33">
        <f>(C32-C38-C43)</f>
        <v>91.5</v>
      </c>
      <c r="D46" s="34" t="s">
        <v>15</v>
      </c>
      <c r="E46" s="12"/>
      <c r="F46" s="25" t="s">
        <v>31</v>
      </c>
      <c r="G46" s="35"/>
      <c r="H46" s="36">
        <f>J43</f>
        <v>3.6412</v>
      </c>
      <c r="I46" s="27"/>
      <c r="J46" s="5"/>
      <c r="K46" s="51"/>
      <c r="L46" s="51"/>
    </row>
    <row r="47" spans="2:12" x14ac:dyDescent="0.25">
      <c r="I47" s="37"/>
      <c r="J47" s="38"/>
      <c r="K47" s="51"/>
      <c r="L47" s="51"/>
    </row>
    <row r="48" spans="2:12" x14ac:dyDescent="0.25">
      <c r="F48" s="25"/>
      <c r="G48" s="35"/>
      <c r="H48" s="37"/>
      <c r="I48" s="37"/>
      <c r="J48" s="38"/>
      <c r="K48" s="39"/>
      <c r="L48" s="39"/>
    </row>
    <row r="49" spans="2:12" x14ac:dyDescent="0.25">
      <c r="B49" s="63"/>
      <c r="C49" s="43"/>
      <c r="D49" s="43"/>
      <c r="E49" s="43"/>
      <c r="F49" s="43"/>
      <c r="G49" s="64"/>
      <c r="H49" s="43"/>
      <c r="I49" s="43"/>
      <c r="J49" s="39"/>
      <c r="K49" s="39"/>
      <c r="L49" s="41"/>
    </row>
    <row r="50" spans="2:12" x14ac:dyDescent="0.25">
      <c r="B50" s="1" t="s">
        <v>0</v>
      </c>
      <c r="C50" s="2"/>
      <c r="D50" s="2"/>
      <c r="E50" s="2"/>
      <c r="F50" s="2"/>
      <c r="G50" s="3"/>
      <c r="H50" s="2"/>
      <c r="I50" s="2"/>
      <c r="J50" s="2"/>
      <c r="K50" s="44"/>
      <c r="L50" s="44"/>
    </row>
    <row r="51" spans="2:12" x14ac:dyDescent="0.25">
      <c r="B51" s="1" t="str">
        <f>B2</f>
        <v>Consumo Energía MAYO 2016</v>
      </c>
      <c r="C51" s="2"/>
      <c r="D51" s="2"/>
      <c r="E51" s="2"/>
      <c r="F51" s="2"/>
      <c r="G51" s="3"/>
      <c r="H51" s="2"/>
      <c r="I51" s="2"/>
      <c r="J51" s="42" t="str">
        <f>J2</f>
        <v>FECHA DE VENCIMIENTO: 03-JUN-2016</v>
      </c>
      <c r="K51" s="45"/>
      <c r="L51" s="46"/>
    </row>
    <row r="52" spans="2:12" x14ac:dyDescent="0.25">
      <c r="B52" s="2"/>
      <c r="C52" s="2"/>
      <c r="D52" s="2"/>
      <c r="E52" s="2"/>
      <c r="F52" s="2"/>
      <c r="G52" s="3"/>
      <c r="H52" s="2"/>
      <c r="I52" s="2"/>
      <c r="J52" s="2"/>
      <c r="K52" s="45"/>
      <c r="L52" s="46"/>
    </row>
    <row r="53" spans="2:12" x14ac:dyDescent="0.25">
      <c r="B53" s="70" t="s">
        <v>2</v>
      </c>
      <c r="C53" s="71"/>
      <c r="D53" s="72"/>
      <c r="E53" s="5"/>
      <c r="F53" s="6" t="s">
        <v>3</v>
      </c>
      <c r="G53" s="6" t="s">
        <v>4</v>
      </c>
      <c r="H53" s="6" t="s">
        <v>5</v>
      </c>
      <c r="I53" s="7"/>
      <c r="J53" s="6" t="s">
        <v>8</v>
      </c>
      <c r="K53" s="47"/>
      <c r="L53" s="48"/>
    </row>
    <row r="54" spans="2:12" x14ac:dyDescent="0.25">
      <c r="B54" s="9" t="s">
        <v>9</v>
      </c>
      <c r="C54" s="10">
        <f>C30</f>
        <v>15299</v>
      </c>
      <c r="D54" s="11" t="str">
        <f>D30</f>
        <v>(17/05/16)</v>
      </c>
      <c r="E54" s="12"/>
      <c r="F54" s="5" t="s">
        <v>11</v>
      </c>
      <c r="G54" s="13"/>
      <c r="H54" s="14">
        <f>H5</f>
        <v>2.4900000000000002</v>
      </c>
      <c r="I54" s="14"/>
      <c r="J54" s="15">
        <f>(H54/3)</f>
        <v>0.83000000000000007</v>
      </c>
      <c r="K54" s="45"/>
      <c r="L54" s="46"/>
    </row>
    <row r="55" spans="2:12" x14ac:dyDescent="0.25">
      <c r="B55" s="9" t="s">
        <v>12</v>
      </c>
      <c r="C55" s="10">
        <f>C31</f>
        <v>15157.5</v>
      </c>
      <c r="D55" s="11" t="str">
        <f>D31</f>
        <v>(15/04/16)</v>
      </c>
      <c r="E55" s="12"/>
      <c r="F55" s="5" t="s">
        <v>13</v>
      </c>
      <c r="G55" s="13"/>
      <c r="H55" s="14">
        <f>H6</f>
        <v>1.32</v>
      </c>
      <c r="I55" s="14"/>
      <c r="J55" s="15">
        <f t="shared" ref="J55" si="10">(H55/3)</f>
        <v>0.44</v>
      </c>
      <c r="K55" s="50"/>
      <c r="L55" s="50"/>
    </row>
    <row r="56" spans="2:12" x14ac:dyDescent="0.25">
      <c r="B56" s="16" t="s">
        <v>14</v>
      </c>
      <c r="C56" s="17">
        <f>(C54-C55)</f>
        <v>141.5</v>
      </c>
      <c r="D56" s="18" t="s">
        <v>15</v>
      </c>
      <c r="E56" s="12"/>
      <c r="F56" s="5" t="s">
        <v>16</v>
      </c>
      <c r="G56" s="13">
        <f>G7</f>
        <v>0.44219999999999998</v>
      </c>
      <c r="H56" s="20">
        <f>(C56*G56)</f>
        <v>62.571300000000001</v>
      </c>
      <c r="I56" s="20"/>
      <c r="J56" s="49">
        <f>(C70*G56)</f>
        <v>40.461300000000001</v>
      </c>
      <c r="K56" s="45"/>
      <c r="L56" s="46"/>
    </row>
    <row r="57" spans="2:12" x14ac:dyDescent="0.25">
      <c r="B57" s="5"/>
      <c r="C57" s="5"/>
      <c r="D57" s="5"/>
      <c r="E57" s="5"/>
      <c r="F57" s="5" t="s">
        <v>17</v>
      </c>
      <c r="G57" s="13"/>
      <c r="H57" s="14">
        <f>H8</f>
        <v>3.36</v>
      </c>
      <c r="I57" s="14"/>
      <c r="J57" s="15">
        <f t="shared" ref="J57" si="11">(H57/3)</f>
        <v>1.1199999999999999</v>
      </c>
      <c r="K57" s="45"/>
      <c r="L57" s="51"/>
    </row>
    <row r="58" spans="2:12" x14ac:dyDescent="0.25">
      <c r="B58" s="5"/>
      <c r="C58" s="5"/>
      <c r="D58" s="5"/>
      <c r="E58" s="5"/>
      <c r="F58" s="5" t="str">
        <f>F34</f>
        <v>Interés Compensatorio</v>
      </c>
      <c r="G58" s="13"/>
      <c r="H58" s="14">
        <f>H34</f>
        <v>0.35</v>
      </c>
      <c r="I58" s="14"/>
      <c r="J58" s="15">
        <f>J34</f>
        <v>0.11666666666666665</v>
      </c>
      <c r="K58" s="45"/>
      <c r="L58" s="51"/>
    </row>
    <row r="59" spans="2:12" x14ac:dyDescent="0.25">
      <c r="B59" s="67" t="s">
        <v>19</v>
      </c>
      <c r="C59" s="68"/>
      <c r="D59" s="69"/>
      <c r="E59" s="5"/>
      <c r="F59" s="5" t="s">
        <v>20</v>
      </c>
      <c r="G59" s="13"/>
      <c r="H59" s="14">
        <f>((SUM(H54:H58))*0.18)</f>
        <v>12.616433999999998</v>
      </c>
      <c r="I59" s="14">
        <f>((SUM(I54:I58))*0.18)</f>
        <v>0</v>
      </c>
      <c r="J59" s="14">
        <f>((SUM(J54:J58))*0.18)</f>
        <v>7.7342339999999998</v>
      </c>
      <c r="K59" s="45"/>
      <c r="L59" s="51"/>
    </row>
    <row r="60" spans="2:12" x14ac:dyDescent="0.25">
      <c r="B60" s="52" t="s">
        <v>9</v>
      </c>
      <c r="C60" s="53">
        <f>C12</f>
        <v>1608</v>
      </c>
      <c r="D60" s="54" t="str">
        <f>D54</f>
        <v>(17/05/16)</v>
      </c>
      <c r="E60" s="5"/>
      <c r="F60" s="5" t="s">
        <v>21</v>
      </c>
      <c r="G60" s="13">
        <f>G12</f>
        <v>7.9000000000000008E-3</v>
      </c>
      <c r="H60" s="14">
        <f>H12</f>
        <v>1.1200000000000001</v>
      </c>
      <c r="I60" s="14"/>
      <c r="J60" s="15">
        <f t="shared" ref="J60" si="12">(H60/3)</f>
        <v>0.37333333333333335</v>
      </c>
      <c r="K60" s="56"/>
      <c r="L60" s="57"/>
    </row>
    <row r="61" spans="2:12" x14ac:dyDescent="0.25">
      <c r="B61" s="21" t="s">
        <v>12</v>
      </c>
      <c r="C61" s="55">
        <f>C13</f>
        <v>1558</v>
      </c>
      <c r="D61" s="11" t="str">
        <f>D55</f>
        <v>(15/04/16)</v>
      </c>
      <c r="E61" s="5"/>
      <c r="F61" s="5"/>
      <c r="G61" s="13"/>
      <c r="H61" s="14"/>
      <c r="I61" s="14"/>
      <c r="J61" s="15"/>
      <c r="K61" s="58"/>
      <c r="L61" s="51"/>
    </row>
    <row r="62" spans="2:12" x14ac:dyDescent="0.25">
      <c r="B62" s="23" t="s">
        <v>14</v>
      </c>
      <c r="C62" s="24">
        <f>(C60-C61)</f>
        <v>50</v>
      </c>
      <c r="D62" s="18" t="s">
        <v>15</v>
      </c>
      <c r="E62" s="12"/>
      <c r="F62" s="5" t="s">
        <v>22</v>
      </c>
      <c r="G62" s="13"/>
      <c r="H62" s="14">
        <f>SUM(H54:H58)+SUM(H59:H60)</f>
        <v>83.827733999999992</v>
      </c>
      <c r="I62" s="14">
        <f>SUM(I54:I58)+SUM(I59:I60)</f>
        <v>0</v>
      </c>
      <c r="J62" s="14">
        <f>SUM(J54:J58)+SUM(J59:J60)</f>
        <v>51.075534000000005</v>
      </c>
      <c r="K62" s="58"/>
      <c r="L62" s="51"/>
    </row>
    <row r="63" spans="2:12" x14ac:dyDescent="0.25">
      <c r="B63" s="5"/>
      <c r="C63" s="5"/>
      <c r="D63" s="5"/>
      <c r="E63" s="12"/>
      <c r="F63" s="5"/>
      <c r="G63" s="13"/>
      <c r="H63" s="14"/>
      <c r="I63" s="14"/>
      <c r="J63" s="15"/>
      <c r="K63" s="62"/>
      <c r="L63" s="62"/>
    </row>
    <row r="64" spans="2:12" x14ac:dyDescent="0.25">
      <c r="B64" s="67" t="str">
        <f>B16</f>
        <v>MEDIDOR 2 - M2 (Sr. Mauricio)</v>
      </c>
      <c r="C64" s="68"/>
      <c r="D64" s="69"/>
      <c r="E64" s="12"/>
      <c r="F64" s="5" t="s">
        <v>24</v>
      </c>
      <c r="G64" s="13"/>
      <c r="H64" s="14">
        <f>H16</f>
        <v>1.21</v>
      </c>
      <c r="I64" s="14"/>
      <c r="J64" s="14">
        <f>H64/3</f>
        <v>0.40333333333333332</v>
      </c>
      <c r="K64" s="39"/>
      <c r="L64" s="39"/>
    </row>
    <row r="65" spans="2:12" x14ac:dyDescent="0.25">
      <c r="B65" s="59" t="s">
        <v>9</v>
      </c>
      <c r="C65" s="60">
        <f>C17</f>
        <v>1890</v>
      </c>
      <c r="D65" s="54" t="str">
        <f>D60</f>
        <v>(17/05/16)</v>
      </c>
      <c r="E65" s="5"/>
      <c r="F65" s="5" t="s">
        <v>25</v>
      </c>
      <c r="G65" s="13"/>
      <c r="H65" s="14">
        <f>H17</f>
        <v>0.01</v>
      </c>
      <c r="I65" s="14"/>
      <c r="J65" s="61">
        <f>H65/3</f>
        <v>3.3333333333333335E-3</v>
      </c>
      <c r="K65" s="39"/>
      <c r="L65" s="39"/>
    </row>
    <row r="66" spans="2:12" x14ac:dyDescent="0.25">
      <c r="B66" s="9" t="s">
        <v>12</v>
      </c>
      <c r="C66" s="10">
        <f>C18</f>
        <v>1890</v>
      </c>
      <c r="D66" s="11" t="str">
        <f>D61</f>
        <v>(15/04/16)</v>
      </c>
      <c r="E66" s="5"/>
      <c r="F66" s="5"/>
      <c r="G66" s="22"/>
      <c r="H66" s="5"/>
      <c r="I66" s="5"/>
      <c r="J66" s="5"/>
      <c r="K66" s="58"/>
      <c r="L66" s="39"/>
    </row>
    <row r="67" spans="2:12" x14ac:dyDescent="0.25">
      <c r="B67" s="16" t="s">
        <v>14</v>
      </c>
      <c r="C67" s="17">
        <f>(C65-C66)</f>
        <v>0</v>
      </c>
      <c r="D67" s="18" t="s">
        <v>15</v>
      </c>
      <c r="E67" s="5"/>
      <c r="F67" s="25" t="s">
        <v>26</v>
      </c>
      <c r="G67" s="26"/>
      <c r="H67" s="27">
        <f>(H62+H64-H65)</f>
        <v>85.027733999999981</v>
      </c>
      <c r="I67" s="27">
        <f t="shared" ref="I67:J67" si="13">(I62+I64-I65)</f>
        <v>0</v>
      </c>
      <c r="J67" s="27">
        <f t="shared" si="13"/>
        <v>51.47553400000001</v>
      </c>
      <c r="K67" s="51"/>
      <c r="L67" s="51"/>
    </row>
    <row r="68" spans="2:12" x14ac:dyDescent="0.25">
      <c r="B68" s="5"/>
      <c r="C68" s="5"/>
      <c r="D68" s="5"/>
      <c r="E68" s="12"/>
      <c r="K68" s="51"/>
      <c r="L68" s="51"/>
    </row>
    <row r="69" spans="2:12" x14ac:dyDescent="0.25">
      <c r="B69" s="67" t="str">
        <f>B21</f>
        <v>MEDIDOR P- MP (Sr. Javier Calle)</v>
      </c>
      <c r="C69" s="68"/>
      <c r="D69" s="69"/>
      <c r="E69" s="12"/>
      <c r="F69" s="29" t="s">
        <v>28</v>
      </c>
      <c r="G69" s="30"/>
      <c r="H69" s="31"/>
      <c r="K69" s="38"/>
      <c r="L69" s="38"/>
    </row>
    <row r="70" spans="2:12" x14ac:dyDescent="0.25">
      <c r="B70" s="32" t="s">
        <v>29</v>
      </c>
      <c r="C70" s="33">
        <f>(C56-C62-C67)</f>
        <v>91.5</v>
      </c>
      <c r="D70" s="34" t="s">
        <v>15</v>
      </c>
      <c r="E70" s="12"/>
      <c r="F70" s="25" t="s">
        <v>32</v>
      </c>
      <c r="G70" s="35"/>
      <c r="H70" s="36">
        <f>J67</f>
        <v>51.47553400000001</v>
      </c>
      <c r="I70" s="27"/>
      <c r="J70" s="5"/>
      <c r="K70" s="58"/>
      <c r="L70" s="39"/>
    </row>
    <row r="71" spans="2:12" x14ac:dyDescent="0.25">
      <c r="F71" s="25"/>
      <c r="G71" s="35"/>
      <c r="H71" s="37"/>
      <c r="I71" s="37"/>
      <c r="J71" s="38"/>
      <c r="K71" s="39"/>
    </row>
    <row r="72" spans="2:12" x14ac:dyDescent="0.25">
      <c r="I72" s="37"/>
      <c r="J72" s="38"/>
      <c r="K72" s="39"/>
    </row>
    <row r="73" spans="2:12" x14ac:dyDescent="0.25">
      <c r="B73" s="39"/>
      <c r="C73" s="39"/>
      <c r="D73" s="39"/>
      <c r="E73" s="39"/>
      <c r="F73" s="39"/>
      <c r="G73" s="40"/>
      <c r="H73" s="39"/>
      <c r="I73" s="39"/>
      <c r="J73" s="39"/>
      <c r="K73" s="39"/>
    </row>
    <row r="74" spans="2:12" x14ac:dyDescent="0.25">
      <c r="B74" s="39"/>
      <c r="C74" s="39"/>
      <c r="D74" s="39"/>
      <c r="E74" s="39"/>
      <c r="F74" s="39"/>
      <c r="G74" s="40"/>
      <c r="H74" s="39"/>
      <c r="I74" s="39"/>
      <c r="J74" s="39"/>
      <c r="K74" s="39"/>
    </row>
    <row r="75" spans="2:12" x14ac:dyDescent="0.25">
      <c r="B75" s="39"/>
      <c r="C75" s="39"/>
      <c r="D75" s="39"/>
      <c r="E75" s="39"/>
      <c r="F75" s="39"/>
      <c r="G75" s="40"/>
      <c r="H75" s="39"/>
      <c r="I75" s="39"/>
      <c r="J75" s="39"/>
      <c r="K75" s="39"/>
    </row>
    <row r="76" spans="2:12" x14ac:dyDescent="0.25">
      <c r="B76" s="39"/>
      <c r="C76" s="39"/>
      <c r="D76" s="39"/>
      <c r="E76" s="39"/>
      <c r="F76" s="39"/>
      <c r="G76" s="40"/>
      <c r="H76" s="39"/>
      <c r="I76" s="39"/>
      <c r="J76" s="39"/>
      <c r="K76" s="39"/>
    </row>
    <row r="77" spans="2:12" x14ac:dyDescent="0.25">
      <c r="B77" s="39"/>
      <c r="C77" s="39"/>
      <c r="D77" s="39"/>
      <c r="E77" s="39"/>
      <c r="F77" s="39"/>
      <c r="G77" s="40"/>
      <c r="H77" s="39"/>
      <c r="I77" s="39"/>
      <c r="J77" s="39"/>
      <c r="K77" s="39"/>
    </row>
    <row r="78" spans="2:12" x14ac:dyDescent="0.25">
      <c r="B78" s="39"/>
      <c r="C78" s="39"/>
      <c r="D78" s="39"/>
      <c r="E78" s="39"/>
      <c r="F78" s="39"/>
      <c r="G78" s="40"/>
      <c r="H78" s="39"/>
      <c r="I78" s="39"/>
      <c r="J78" s="39"/>
      <c r="K78" s="39"/>
    </row>
    <row r="79" spans="2:12" x14ac:dyDescent="0.25">
      <c r="B79" s="39"/>
      <c r="C79" s="39"/>
      <c r="D79" s="39"/>
      <c r="E79" s="39"/>
      <c r="F79" s="39"/>
      <c r="G79" s="40"/>
      <c r="H79" s="39"/>
      <c r="I79" s="39"/>
      <c r="J79" s="39"/>
      <c r="K79" s="39"/>
    </row>
    <row r="80" spans="2:12" x14ac:dyDescent="0.25">
      <c r="B80" s="39"/>
      <c r="C80" s="39"/>
      <c r="D80" s="39"/>
      <c r="E80" s="39"/>
      <c r="F80" s="39"/>
      <c r="G80" s="40"/>
      <c r="H80" s="39"/>
      <c r="I80" s="39"/>
      <c r="J80" s="39"/>
      <c r="K80" s="39"/>
    </row>
    <row r="81" spans="2:11" x14ac:dyDescent="0.25">
      <c r="B81" s="39"/>
      <c r="C81" s="39"/>
      <c r="D81" s="39"/>
      <c r="E81" s="39"/>
      <c r="F81" s="39"/>
      <c r="G81" s="40"/>
      <c r="H81" s="39"/>
      <c r="I81" s="39"/>
      <c r="J81" s="39"/>
      <c r="K81" s="39"/>
    </row>
    <row r="82" spans="2:11" x14ac:dyDescent="0.25">
      <c r="B82" s="39"/>
      <c r="C82" s="39"/>
      <c r="D82" s="39"/>
      <c r="E82" s="39"/>
      <c r="F82" s="39"/>
      <c r="G82" s="40"/>
      <c r="H82" s="39"/>
      <c r="I82" s="39"/>
      <c r="J82" s="39"/>
      <c r="K82" s="39"/>
    </row>
    <row r="83" spans="2:11" x14ac:dyDescent="0.25">
      <c r="B83" s="39"/>
      <c r="C83" s="39"/>
      <c r="D83" s="39"/>
      <c r="E83" s="39"/>
      <c r="F83" s="39"/>
      <c r="G83" s="40"/>
      <c r="H83" s="39"/>
      <c r="I83" s="39"/>
      <c r="J83" s="39"/>
      <c r="K83" s="39"/>
    </row>
  </sheetData>
  <mergeCells count="12">
    <mergeCell ref="B69:D69"/>
    <mergeCell ref="B4:D4"/>
    <mergeCell ref="B11:D11"/>
    <mergeCell ref="B16:D16"/>
    <mergeCell ref="B21:D21"/>
    <mergeCell ref="B29:D29"/>
    <mergeCell ref="B35:D35"/>
    <mergeCell ref="B40:D40"/>
    <mergeCell ref="B45:D45"/>
    <mergeCell ref="B53:D53"/>
    <mergeCell ref="B59:D59"/>
    <mergeCell ref="B64:D6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83"/>
  <sheetViews>
    <sheetView zoomScale="130" zoomScaleNormal="130" workbookViewId="0">
      <selection sqref="A1:XFD1048576"/>
    </sheetView>
  </sheetViews>
  <sheetFormatPr baseColWidth="10" defaultRowHeight="15" x14ac:dyDescent="0.25"/>
  <cols>
    <col min="1" max="1" width="6.42578125" customWidth="1"/>
    <col min="2" max="2" width="11.5703125" customWidth="1"/>
    <col min="3" max="3" width="5.7109375" customWidth="1"/>
    <col min="4" max="4" width="6.28515625" customWidth="1"/>
    <col min="5" max="5" width="3" customWidth="1"/>
    <col min="6" max="6" width="20.28515625" customWidth="1"/>
    <col min="7" max="7" width="8.42578125" style="28" customWidth="1"/>
    <col min="8" max="8" width="6.7109375" customWidth="1"/>
    <col min="9" max="9" width="0.7109375" customWidth="1"/>
    <col min="10" max="10" width="8.28515625" bestFit="1" customWidth="1"/>
    <col min="11" max="12" width="8.28515625" customWidth="1"/>
  </cols>
  <sheetData>
    <row r="1" spans="2:12" x14ac:dyDescent="0.25">
      <c r="B1" s="1" t="s">
        <v>0</v>
      </c>
      <c r="C1" s="2"/>
      <c r="D1" s="2"/>
      <c r="E1" s="2"/>
      <c r="F1" s="2"/>
      <c r="G1" s="3"/>
      <c r="H1" s="2"/>
      <c r="I1" s="2"/>
      <c r="J1" s="2"/>
      <c r="K1" s="2"/>
    </row>
    <row r="2" spans="2:12" x14ac:dyDescent="0.25">
      <c r="B2" s="1" t="s">
        <v>51</v>
      </c>
      <c r="C2" s="2"/>
      <c r="D2" s="2"/>
      <c r="E2" s="2"/>
      <c r="F2" s="2"/>
      <c r="G2" s="3"/>
      <c r="H2" s="2"/>
      <c r="I2" s="2"/>
      <c r="J2" s="4" t="s">
        <v>52</v>
      </c>
    </row>
    <row r="3" spans="2:12" x14ac:dyDescent="0.25">
      <c r="B3" s="2"/>
      <c r="C3" s="2"/>
      <c r="D3" s="2"/>
      <c r="E3" s="2"/>
      <c r="F3" s="2"/>
      <c r="G3" s="3"/>
      <c r="H3" s="2"/>
      <c r="I3" s="2"/>
      <c r="J3" s="2"/>
      <c r="K3" s="2"/>
    </row>
    <row r="4" spans="2:12" x14ac:dyDescent="0.25">
      <c r="B4" s="70" t="s">
        <v>2</v>
      </c>
      <c r="C4" s="71"/>
      <c r="D4" s="72"/>
      <c r="E4" s="5"/>
      <c r="F4" s="6" t="s">
        <v>3</v>
      </c>
      <c r="G4" s="6" t="s">
        <v>4</v>
      </c>
      <c r="H4" s="6" t="s">
        <v>5</v>
      </c>
      <c r="I4" s="7"/>
      <c r="J4" s="8" t="s">
        <v>6</v>
      </c>
      <c r="K4" s="8" t="s">
        <v>7</v>
      </c>
      <c r="L4" s="8" t="s">
        <v>8</v>
      </c>
    </row>
    <row r="5" spans="2:12" x14ac:dyDescent="0.25">
      <c r="B5" s="9" t="s">
        <v>9</v>
      </c>
      <c r="C5" s="10">
        <v>15516.8</v>
      </c>
      <c r="D5" s="11" t="s">
        <v>53</v>
      </c>
      <c r="E5" s="12"/>
      <c r="F5" s="5" t="s">
        <v>11</v>
      </c>
      <c r="G5" s="13"/>
      <c r="H5" s="14">
        <v>2.4900000000000002</v>
      </c>
      <c r="I5" s="14"/>
      <c r="J5" s="15">
        <f>(H5/3)</f>
        <v>0.83000000000000007</v>
      </c>
      <c r="K5" s="15">
        <f>H5/3</f>
        <v>0.83000000000000007</v>
      </c>
      <c r="L5" s="15">
        <f>H5/3</f>
        <v>0.83000000000000007</v>
      </c>
    </row>
    <row r="6" spans="2:12" x14ac:dyDescent="0.25">
      <c r="B6" s="9" t="s">
        <v>12</v>
      </c>
      <c r="C6" s="10">
        <v>15299</v>
      </c>
      <c r="D6" s="11" t="s">
        <v>46</v>
      </c>
      <c r="E6" s="12"/>
      <c r="F6" s="5" t="s">
        <v>13</v>
      </c>
      <c r="G6" s="13"/>
      <c r="H6" s="14">
        <v>1.32</v>
      </c>
      <c r="I6" s="14"/>
      <c r="J6" s="15">
        <f t="shared" ref="J6:J13" si="0">(H6/3)</f>
        <v>0.44</v>
      </c>
      <c r="K6" s="15">
        <f t="shared" ref="K6:K13" si="1">H6/3</f>
        <v>0.44</v>
      </c>
      <c r="L6" s="15">
        <f t="shared" ref="L6:L17" si="2">H6/3</f>
        <v>0.44</v>
      </c>
    </row>
    <row r="7" spans="2:12" x14ac:dyDescent="0.25">
      <c r="B7" s="16" t="s">
        <v>14</v>
      </c>
      <c r="C7" s="17">
        <f>(C5-C6)</f>
        <v>217.79999999999927</v>
      </c>
      <c r="D7" s="18" t="s">
        <v>15</v>
      </c>
      <c r="E7" s="12"/>
      <c r="F7" s="5" t="s">
        <v>16</v>
      </c>
      <c r="G7" s="19">
        <v>0.44309999999999999</v>
      </c>
      <c r="H7" s="20">
        <f>(C7*G7)</f>
        <v>96.507179999999678</v>
      </c>
      <c r="I7" s="20"/>
      <c r="J7" s="15">
        <f>G7*C14</f>
        <v>27.472200000000001</v>
      </c>
      <c r="K7" s="15">
        <f>G7*C19</f>
        <v>38.1066</v>
      </c>
      <c r="L7" s="15">
        <f>G7*C22</f>
        <v>30.928379999999677</v>
      </c>
    </row>
    <row r="8" spans="2:12" x14ac:dyDescent="0.25">
      <c r="B8" s="5"/>
      <c r="C8" s="5"/>
      <c r="D8" s="5"/>
      <c r="E8" s="5"/>
      <c r="F8" s="5" t="s">
        <v>17</v>
      </c>
      <c r="G8" s="13"/>
      <c r="H8" s="14">
        <v>7</v>
      </c>
      <c r="I8" s="14"/>
      <c r="J8" s="15">
        <f>(H8/3)</f>
        <v>2.3333333333333335</v>
      </c>
      <c r="K8" s="15">
        <f t="shared" si="1"/>
        <v>2.3333333333333335</v>
      </c>
      <c r="L8" s="15">
        <f t="shared" si="2"/>
        <v>2.3333333333333335</v>
      </c>
    </row>
    <row r="9" spans="2:12" x14ac:dyDescent="0.25">
      <c r="B9" s="5"/>
      <c r="C9" s="5"/>
      <c r="D9" s="5"/>
      <c r="E9" s="5"/>
      <c r="F9" s="5" t="s">
        <v>18</v>
      </c>
      <c r="G9" s="13"/>
      <c r="H9" s="14">
        <v>0.02</v>
      </c>
      <c r="I9" s="14"/>
      <c r="J9" s="15">
        <f>(H9/3)</f>
        <v>6.6666666666666671E-3</v>
      </c>
      <c r="K9" s="15">
        <f t="shared" si="1"/>
        <v>6.6666666666666671E-3</v>
      </c>
      <c r="L9" s="15">
        <f t="shared" si="2"/>
        <v>6.6666666666666671E-3</v>
      </c>
    </row>
    <row r="10" spans="2:12" x14ac:dyDescent="0.25">
      <c r="B10" s="5"/>
      <c r="C10" s="5"/>
      <c r="D10" s="5"/>
      <c r="E10" s="5"/>
      <c r="F10" s="5" t="s">
        <v>50</v>
      </c>
      <c r="G10" s="13"/>
      <c r="H10" s="14">
        <v>0</v>
      </c>
      <c r="I10" s="14"/>
      <c r="J10" s="15">
        <f>(H10/3)</f>
        <v>0</v>
      </c>
      <c r="K10" s="15">
        <f t="shared" si="1"/>
        <v>0</v>
      </c>
      <c r="L10" s="15">
        <f t="shared" si="2"/>
        <v>0</v>
      </c>
    </row>
    <row r="11" spans="2:12" x14ac:dyDescent="0.25">
      <c r="B11" s="67" t="s">
        <v>19</v>
      </c>
      <c r="C11" s="68"/>
      <c r="D11" s="69"/>
      <c r="E11" s="5"/>
      <c r="F11" s="5" t="s">
        <v>20</v>
      </c>
      <c r="G11" s="13"/>
      <c r="H11" s="14">
        <f>((SUM(H5:H9)+H10)*0.18)</f>
        <v>19.320692399999942</v>
      </c>
      <c r="I11" s="14">
        <f t="shared" ref="I11:L11" si="3">((SUM(I5:I9)+I10)*0.18)</f>
        <v>0</v>
      </c>
      <c r="J11" s="14">
        <f t="shared" si="3"/>
        <v>5.5947959999999997</v>
      </c>
      <c r="K11" s="14">
        <f t="shared" si="3"/>
        <v>7.5089880000000013</v>
      </c>
      <c r="L11" s="14">
        <f t="shared" si="3"/>
        <v>6.2169083999999426</v>
      </c>
    </row>
    <row r="12" spans="2:12" x14ac:dyDescent="0.25">
      <c r="B12" s="21" t="s">
        <v>9</v>
      </c>
      <c r="C12" s="10">
        <v>1670</v>
      </c>
      <c r="D12" s="11" t="str">
        <f>D5</f>
        <v>(16/06/16)</v>
      </c>
      <c r="E12" s="5"/>
      <c r="F12" s="5" t="s">
        <v>21</v>
      </c>
      <c r="G12" s="13">
        <v>7.9000000000000008E-3</v>
      </c>
      <c r="H12" s="14">
        <v>1.72</v>
      </c>
      <c r="I12" s="14"/>
      <c r="J12" s="15">
        <f t="shared" si="0"/>
        <v>0.57333333333333336</v>
      </c>
      <c r="K12" s="15">
        <f t="shared" si="1"/>
        <v>0.57333333333333336</v>
      </c>
      <c r="L12" s="15">
        <f t="shared" si="2"/>
        <v>0.57333333333333336</v>
      </c>
    </row>
    <row r="13" spans="2:12" x14ac:dyDescent="0.25">
      <c r="B13" s="9" t="s">
        <v>12</v>
      </c>
      <c r="C13" s="10">
        <v>1608</v>
      </c>
      <c r="D13" s="11" t="str">
        <f>D6</f>
        <v>(17/05/16)</v>
      </c>
      <c r="E13" s="5"/>
      <c r="F13" s="5" t="s">
        <v>54</v>
      </c>
      <c r="G13" s="13"/>
      <c r="H13" s="14">
        <v>2.68</v>
      </c>
      <c r="I13" s="14"/>
      <c r="J13" s="15">
        <f t="shared" si="0"/>
        <v>0.89333333333333342</v>
      </c>
      <c r="K13" s="15">
        <f t="shared" si="1"/>
        <v>0.89333333333333342</v>
      </c>
      <c r="L13" s="15">
        <f t="shared" si="2"/>
        <v>0.89333333333333342</v>
      </c>
    </row>
    <row r="14" spans="2:12" x14ac:dyDescent="0.25">
      <c r="B14" s="16" t="s">
        <v>14</v>
      </c>
      <c r="C14" s="17">
        <f>(C12-C13)</f>
        <v>62</v>
      </c>
      <c r="D14" s="18" t="s">
        <v>15</v>
      </c>
      <c r="E14" s="12"/>
      <c r="F14" s="5" t="s">
        <v>22</v>
      </c>
      <c r="G14" s="13"/>
      <c r="H14" s="14">
        <f>SUM(H5:H9)+SUM(H11:H13)+H10</f>
        <v>131.05787239999961</v>
      </c>
      <c r="I14" s="14">
        <f t="shared" ref="I14:L14" si="4">SUM(I5:I9)+SUM(I11:I13)+I10</f>
        <v>0</v>
      </c>
      <c r="J14" s="14">
        <f t="shared" si="4"/>
        <v>38.143662666666664</v>
      </c>
      <c r="K14" s="14">
        <f t="shared" si="4"/>
        <v>50.69225466666667</v>
      </c>
      <c r="L14" s="14">
        <f t="shared" si="4"/>
        <v>42.221955066666297</v>
      </c>
    </row>
    <row r="15" spans="2:12" x14ac:dyDescent="0.25">
      <c r="B15" s="5"/>
      <c r="C15" s="5"/>
      <c r="D15" s="5"/>
      <c r="E15" s="12"/>
      <c r="F15" s="5"/>
      <c r="G15" s="13"/>
      <c r="H15" s="14"/>
      <c r="I15" s="14"/>
      <c r="J15" s="15"/>
      <c r="K15" s="15"/>
      <c r="L15" s="15"/>
    </row>
    <row r="16" spans="2:12" x14ac:dyDescent="0.25">
      <c r="B16" s="67" t="s">
        <v>49</v>
      </c>
      <c r="C16" s="68"/>
      <c r="D16" s="69"/>
      <c r="E16" s="12"/>
      <c r="F16" s="5" t="s">
        <v>24</v>
      </c>
      <c r="G16" s="13"/>
      <c r="H16" s="14">
        <v>0.01</v>
      </c>
      <c r="I16" s="14"/>
      <c r="J16" s="15">
        <f>H16/3</f>
        <v>3.3333333333333335E-3</v>
      </c>
      <c r="K16" s="15">
        <f>H16/3</f>
        <v>3.3333333333333335E-3</v>
      </c>
      <c r="L16" s="15">
        <f>H16/3</f>
        <v>3.3333333333333335E-3</v>
      </c>
    </row>
    <row r="17" spans="2:14" ht="10.15" customHeight="1" x14ac:dyDescent="0.25">
      <c r="B17" s="21" t="s">
        <v>9</v>
      </c>
      <c r="C17" s="10">
        <v>1976</v>
      </c>
      <c r="D17" s="11" t="str">
        <f>D5</f>
        <v>(16/06/16)</v>
      </c>
      <c r="E17" s="5"/>
      <c r="F17" s="5" t="s">
        <v>25</v>
      </c>
      <c r="G17" s="13"/>
      <c r="H17" s="14">
        <v>7.0000000000000007E-2</v>
      </c>
      <c r="I17" s="14"/>
      <c r="J17" s="15">
        <f>(H17/3)</f>
        <v>2.3333333333333334E-2</v>
      </c>
      <c r="K17" s="15">
        <f>H17/3</f>
        <v>2.3333333333333334E-2</v>
      </c>
      <c r="L17" s="15">
        <f t="shared" si="2"/>
        <v>2.3333333333333334E-2</v>
      </c>
    </row>
    <row r="18" spans="2:14" ht="10.15" customHeight="1" x14ac:dyDescent="0.25">
      <c r="B18" s="21" t="s">
        <v>12</v>
      </c>
      <c r="C18" s="10">
        <v>1890</v>
      </c>
      <c r="D18" s="11" t="str">
        <f>D6</f>
        <v>(17/05/16)</v>
      </c>
      <c r="E18" s="5"/>
      <c r="F18" s="5"/>
      <c r="G18" s="22"/>
      <c r="H18" s="5"/>
      <c r="I18" s="5"/>
      <c r="J18" s="5"/>
      <c r="K18" s="5"/>
      <c r="L18" s="5"/>
    </row>
    <row r="19" spans="2:14" ht="10.15" customHeight="1" x14ac:dyDescent="0.25">
      <c r="B19" s="23" t="s">
        <v>14</v>
      </c>
      <c r="C19" s="24">
        <f>(C17-C18)</f>
        <v>86</v>
      </c>
      <c r="D19" s="18" t="s">
        <v>15</v>
      </c>
      <c r="E19" s="5"/>
      <c r="F19" s="25" t="s">
        <v>26</v>
      </c>
      <c r="G19" s="26"/>
      <c r="H19" s="27">
        <f>(H14+H16-H17)</f>
        <v>130.99787239999961</v>
      </c>
      <c r="I19" s="27">
        <f t="shared" ref="I19:L19" si="5">(I14+I16-I17)</f>
        <v>0</v>
      </c>
      <c r="J19" s="27">
        <f t="shared" si="5"/>
        <v>38.123662666666661</v>
      </c>
      <c r="K19" s="27">
        <f t="shared" si="5"/>
        <v>50.672254666666667</v>
      </c>
      <c r="L19" s="27">
        <f t="shared" si="5"/>
        <v>42.201955066666294</v>
      </c>
      <c r="M19" s="65" t="s">
        <v>42</v>
      </c>
      <c r="N19" s="66">
        <f>SUM(J19:L19)</f>
        <v>130.99787239999964</v>
      </c>
    </row>
    <row r="20" spans="2:14" ht="10.15" customHeight="1" x14ac:dyDescent="0.25">
      <c r="B20" s="5"/>
      <c r="C20" s="5"/>
      <c r="D20" s="5"/>
      <c r="E20" s="12"/>
    </row>
    <row r="21" spans="2:14" ht="10.15" customHeight="1" x14ac:dyDescent="0.25">
      <c r="B21" s="67" t="s">
        <v>27</v>
      </c>
      <c r="C21" s="68"/>
      <c r="D21" s="69"/>
      <c r="E21" s="12"/>
      <c r="F21" s="29" t="s">
        <v>28</v>
      </c>
      <c r="G21" s="30"/>
      <c r="H21" s="31"/>
    </row>
    <row r="22" spans="2:14" ht="10.15" customHeight="1" x14ac:dyDescent="0.25">
      <c r="B22" s="32" t="s">
        <v>29</v>
      </c>
      <c r="C22" s="33">
        <f>(C7-C14-C19)</f>
        <v>69.799999999999272</v>
      </c>
      <c r="D22" s="34" t="s">
        <v>15</v>
      </c>
      <c r="E22" s="12"/>
      <c r="F22" s="25" t="s">
        <v>30</v>
      </c>
      <c r="G22" s="35"/>
      <c r="H22" s="36">
        <f>J19</f>
        <v>38.123662666666661</v>
      </c>
      <c r="I22" s="27"/>
      <c r="J22" s="5"/>
      <c r="K22" s="5"/>
    </row>
    <row r="23" spans="2:14" ht="10.15" customHeight="1" x14ac:dyDescent="0.25">
      <c r="F23" s="25"/>
      <c r="G23" s="35"/>
      <c r="H23" s="37"/>
      <c r="I23" s="37"/>
      <c r="J23" s="38"/>
      <c r="K23" s="38"/>
      <c r="L23" s="38"/>
    </row>
    <row r="24" spans="2:14" ht="10.15" customHeight="1" x14ac:dyDescent="0.25">
      <c r="F24" s="25"/>
      <c r="G24" s="35"/>
      <c r="H24" s="37"/>
      <c r="I24" s="37"/>
      <c r="J24" s="38"/>
      <c r="K24" s="38"/>
      <c r="L24" s="38"/>
    </row>
    <row r="25" spans="2:14" ht="10.15" customHeight="1" x14ac:dyDescent="0.25">
      <c r="B25" s="39"/>
      <c r="C25" s="39"/>
      <c r="D25" s="39"/>
      <c r="E25" s="39"/>
      <c r="F25" s="39"/>
      <c r="G25" s="40"/>
      <c r="H25" s="39"/>
      <c r="I25" s="39"/>
      <c r="J25" s="39"/>
      <c r="K25" s="39"/>
      <c r="L25" s="39"/>
    </row>
    <row r="26" spans="2:14" x14ac:dyDescent="0.25">
      <c r="B26" s="1" t="s">
        <v>0</v>
      </c>
      <c r="C26" s="2"/>
      <c r="D26" s="2"/>
      <c r="E26" s="2"/>
      <c r="F26" s="2"/>
      <c r="G26" s="3"/>
      <c r="H26" s="2"/>
      <c r="I26" s="2"/>
      <c r="J26" s="2"/>
      <c r="K26" s="39"/>
      <c r="L26" s="41"/>
    </row>
    <row r="27" spans="2:14" x14ac:dyDescent="0.25">
      <c r="B27" s="1" t="str">
        <f>B2</f>
        <v>Consumo Energía JUNIO 2016</v>
      </c>
      <c r="C27" s="2"/>
      <c r="D27" s="2"/>
      <c r="E27" s="2"/>
      <c r="F27" s="2"/>
      <c r="G27" s="3"/>
      <c r="H27" s="2"/>
      <c r="I27" s="2"/>
      <c r="J27" s="42" t="str">
        <f>J2</f>
        <v>FECHA DE VENCIMIENTO: 05-JUL-2016</v>
      </c>
      <c r="K27" s="43"/>
      <c r="L27" s="39"/>
    </row>
    <row r="28" spans="2:14" ht="10.15" customHeight="1" x14ac:dyDescent="0.25">
      <c r="B28" s="2"/>
      <c r="C28" s="2"/>
      <c r="D28" s="2"/>
      <c r="E28" s="2"/>
      <c r="F28" s="2"/>
      <c r="G28" s="3"/>
      <c r="H28" s="2"/>
      <c r="I28" s="2"/>
      <c r="J28" s="2"/>
      <c r="K28" s="44"/>
      <c r="L28" s="44"/>
    </row>
    <row r="29" spans="2:14" ht="10.15" customHeight="1" x14ac:dyDescent="0.25">
      <c r="B29" s="70" t="s">
        <v>2</v>
      </c>
      <c r="C29" s="71"/>
      <c r="D29" s="72"/>
      <c r="E29" s="5"/>
      <c r="F29" s="6" t="s">
        <v>3</v>
      </c>
      <c r="G29" s="6" t="s">
        <v>4</v>
      </c>
      <c r="H29" s="6" t="s">
        <v>5</v>
      </c>
      <c r="I29" s="7"/>
      <c r="J29" s="6" t="s">
        <v>7</v>
      </c>
      <c r="K29" s="45"/>
      <c r="L29" s="46"/>
    </row>
    <row r="30" spans="2:14" ht="10.15" customHeight="1" x14ac:dyDescent="0.25">
      <c r="B30" s="9" t="s">
        <v>9</v>
      </c>
      <c r="C30" s="10">
        <f>C5</f>
        <v>15516.8</v>
      </c>
      <c r="D30" s="11" t="str">
        <f>D5</f>
        <v>(16/06/16)</v>
      </c>
      <c r="E30" s="12"/>
      <c r="F30" s="5" t="s">
        <v>11</v>
      </c>
      <c r="G30" s="13"/>
      <c r="H30" s="14">
        <f>H5</f>
        <v>2.4900000000000002</v>
      </c>
      <c r="I30" s="14"/>
      <c r="J30" s="15">
        <f>(H30/3)</f>
        <v>0.83000000000000007</v>
      </c>
      <c r="K30" s="45"/>
      <c r="L30" s="46"/>
    </row>
    <row r="31" spans="2:14" ht="10.15" customHeight="1" x14ac:dyDescent="0.25">
      <c r="B31" s="9" t="s">
        <v>12</v>
      </c>
      <c r="C31" s="10">
        <f>C6</f>
        <v>15299</v>
      </c>
      <c r="D31" s="11" t="str">
        <f>D6</f>
        <v>(17/05/16)</v>
      </c>
      <c r="E31" s="12"/>
      <c r="F31" s="5" t="s">
        <v>13</v>
      </c>
      <c r="G31" s="13"/>
      <c r="H31" s="14">
        <f>H6</f>
        <v>1.32</v>
      </c>
      <c r="I31" s="14"/>
      <c r="J31" s="15">
        <f t="shared" ref="J31" si="6">(H31/3)</f>
        <v>0.44</v>
      </c>
      <c r="K31" s="47"/>
      <c r="L31" s="48"/>
    </row>
    <row r="32" spans="2:14" ht="10.15" customHeight="1" x14ac:dyDescent="0.25">
      <c r="B32" s="16" t="s">
        <v>14</v>
      </c>
      <c r="C32" s="17">
        <f>(C30-C31)</f>
        <v>217.79999999999927</v>
      </c>
      <c r="D32" s="18" t="s">
        <v>15</v>
      </c>
      <c r="E32" s="12"/>
      <c r="F32" s="5" t="s">
        <v>16</v>
      </c>
      <c r="G32" s="13">
        <f>G7</f>
        <v>0.44309999999999999</v>
      </c>
      <c r="H32" s="20">
        <f>(C32*G32)</f>
        <v>96.507179999999678</v>
      </c>
      <c r="I32" s="20"/>
      <c r="J32" s="49">
        <f>(C43*G32)</f>
        <v>38.1066</v>
      </c>
      <c r="K32" s="45"/>
      <c r="L32" s="46"/>
    </row>
    <row r="33" spans="2:12" x14ac:dyDescent="0.25">
      <c r="B33" s="5"/>
      <c r="C33" s="5"/>
      <c r="D33" s="5"/>
      <c r="E33" s="5"/>
      <c r="F33" s="5" t="s">
        <v>17</v>
      </c>
      <c r="G33" s="13"/>
      <c r="H33" s="14">
        <f>H8</f>
        <v>7</v>
      </c>
      <c r="I33" s="14"/>
      <c r="J33" s="15">
        <f t="shared" ref="J33" si="7">(H33/3)</f>
        <v>2.3333333333333335</v>
      </c>
      <c r="K33" s="50"/>
      <c r="L33" s="50"/>
    </row>
    <row r="34" spans="2:12" x14ac:dyDescent="0.25">
      <c r="B34" s="5"/>
      <c r="C34" s="5"/>
      <c r="D34" s="5"/>
      <c r="E34" s="5"/>
      <c r="F34" s="5" t="str">
        <f>F9</f>
        <v>Interés Compensatorio</v>
      </c>
      <c r="G34" s="13"/>
      <c r="H34" s="14">
        <f>H9</f>
        <v>0.02</v>
      </c>
      <c r="I34" s="14"/>
      <c r="J34" s="15">
        <f>J9</f>
        <v>6.6666666666666671E-3</v>
      </c>
      <c r="K34" s="50"/>
      <c r="L34" s="50"/>
    </row>
    <row r="35" spans="2:12" x14ac:dyDescent="0.25">
      <c r="B35" s="67" t="s">
        <v>19</v>
      </c>
      <c r="C35" s="68"/>
      <c r="D35" s="69"/>
      <c r="E35" s="5"/>
      <c r="F35" s="5" t="s">
        <v>20</v>
      </c>
      <c r="G35" s="13"/>
      <c r="H35" s="14">
        <f>((SUM(H30:H34))*0.18)</f>
        <v>19.320692399999942</v>
      </c>
      <c r="I35" s="14">
        <f>((SUM(I30:I34))*0.18)</f>
        <v>0</v>
      </c>
      <c r="J35" s="14">
        <f>((SUM(J30:J34))*0.18)</f>
        <v>7.5089880000000013</v>
      </c>
      <c r="K35" s="45"/>
      <c r="L35" s="51"/>
    </row>
    <row r="36" spans="2:12" x14ac:dyDescent="0.25">
      <c r="B36" s="52" t="s">
        <v>9</v>
      </c>
      <c r="C36" s="53">
        <f>C12</f>
        <v>1670</v>
      </c>
      <c r="D36" s="54" t="str">
        <f>D30</f>
        <v>(16/06/16)</v>
      </c>
      <c r="E36" s="5"/>
      <c r="F36" s="5" t="s">
        <v>21</v>
      </c>
      <c r="G36" s="13">
        <v>7.7000000000000002E-3</v>
      </c>
      <c r="H36" s="14">
        <v>2.04</v>
      </c>
      <c r="I36" s="14"/>
      <c r="J36" s="15">
        <f t="shared" ref="J36" si="8">(H36/3)</f>
        <v>0.68</v>
      </c>
      <c r="K36" s="50"/>
      <c r="L36" s="50"/>
    </row>
    <row r="37" spans="2:12" x14ac:dyDescent="0.25">
      <c r="B37" s="21" t="s">
        <v>12</v>
      </c>
      <c r="C37" s="55">
        <f>C13</f>
        <v>1608</v>
      </c>
      <c r="D37" s="11" t="str">
        <f>D31</f>
        <v>(17/05/16)</v>
      </c>
      <c r="E37" s="5"/>
      <c r="F37" s="5"/>
      <c r="G37" s="13"/>
      <c r="H37" s="14"/>
      <c r="I37" s="14"/>
      <c r="J37" s="15"/>
      <c r="K37" s="45"/>
      <c r="L37" s="51"/>
    </row>
    <row r="38" spans="2:12" x14ac:dyDescent="0.25">
      <c r="B38" s="23" t="s">
        <v>14</v>
      </c>
      <c r="C38" s="24">
        <f>(C36-C37)</f>
        <v>62</v>
      </c>
      <c r="D38" s="18" t="s">
        <v>15</v>
      </c>
      <c r="E38" s="12"/>
      <c r="F38" s="5" t="s">
        <v>22</v>
      </c>
      <c r="G38" s="13"/>
      <c r="H38" s="14">
        <f>SUM(H30:H34)+SUM(H35:H36)</f>
        <v>128.69787239999962</v>
      </c>
      <c r="I38" s="14">
        <f>SUM(I30:I34)+SUM(I35:I36)</f>
        <v>0</v>
      </c>
      <c r="J38" s="14">
        <f>SUM(J30:J34)+SUM(J35:J36)</f>
        <v>49.905588000000009</v>
      </c>
      <c r="K38" s="56"/>
      <c r="L38" s="57"/>
    </row>
    <row r="39" spans="2:12" x14ac:dyDescent="0.25">
      <c r="B39" s="5"/>
      <c r="C39" s="5"/>
      <c r="D39" s="5"/>
      <c r="E39" s="12"/>
      <c r="F39" s="5"/>
      <c r="G39" s="13"/>
      <c r="H39" s="14"/>
      <c r="I39" s="14"/>
      <c r="J39" s="15"/>
      <c r="K39" s="58"/>
      <c r="L39" s="51"/>
    </row>
    <row r="40" spans="2:12" x14ac:dyDescent="0.25">
      <c r="B40" s="67" t="str">
        <f>B16</f>
        <v>MEDIDOR 2 - M2 (Sr. Mauricio)</v>
      </c>
      <c r="C40" s="68"/>
      <c r="D40" s="69"/>
      <c r="E40" s="12"/>
      <c r="F40" s="5" t="s">
        <v>24</v>
      </c>
      <c r="G40" s="13"/>
      <c r="H40" s="14">
        <v>0.02</v>
      </c>
      <c r="I40" s="14"/>
      <c r="J40" s="14">
        <f>H40/3</f>
        <v>6.6666666666666671E-3</v>
      </c>
      <c r="K40" s="58"/>
      <c r="L40" s="51"/>
    </row>
    <row r="41" spans="2:12" x14ac:dyDescent="0.25">
      <c r="B41" s="59" t="s">
        <v>9</v>
      </c>
      <c r="C41" s="60">
        <f>C17</f>
        <v>1976</v>
      </c>
      <c r="D41" s="54" t="str">
        <f>D36</f>
        <v>(16/06/16)</v>
      </c>
      <c r="E41" s="5"/>
      <c r="F41" s="5" t="s">
        <v>25</v>
      </c>
      <c r="G41" s="13"/>
      <c r="H41" s="14">
        <f>H17</f>
        <v>7.0000000000000007E-2</v>
      </c>
      <c r="I41" s="14"/>
      <c r="J41" s="61">
        <f>H41/3</f>
        <v>2.3333333333333334E-2</v>
      </c>
      <c r="K41" s="62"/>
      <c r="L41" s="62"/>
    </row>
    <row r="42" spans="2:12" x14ac:dyDescent="0.25">
      <c r="B42" s="9" t="s">
        <v>12</v>
      </c>
      <c r="C42" s="10">
        <f>C18</f>
        <v>1890</v>
      </c>
      <c r="D42" s="11" t="str">
        <f>D37</f>
        <v>(17/05/16)</v>
      </c>
      <c r="E42" s="5"/>
      <c r="F42" s="5"/>
      <c r="G42" s="22"/>
      <c r="H42" s="5"/>
      <c r="I42" s="5"/>
      <c r="J42" s="5"/>
      <c r="K42" s="39"/>
      <c r="L42" s="39"/>
    </row>
    <row r="43" spans="2:12" x14ac:dyDescent="0.25">
      <c r="B43" s="16" t="s">
        <v>14</v>
      </c>
      <c r="C43" s="17">
        <f>(C41-C42)</f>
        <v>86</v>
      </c>
      <c r="D43" s="18" t="s">
        <v>15</v>
      </c>
      <c r="E43" s="5"/>
      <c r="F43" s="25" t="s">
        <v>26</v>
      </c>
      <c r="G43" s="26"/>
      <c r="H43" s="27">
        <f>(H38+H40-H41)</f>
        <v>128.64787239999964</v>
      </c>
      <c r="I43" s="27">
        <f t="shared" ref="I43:J43" si="9">(I38+I40-I41)</f>
        <v>0</v>
      </c>
      <c r="J43" s="27">
        <f t="shared" si="9"/>
        <v>49.888921333333343</v>
      </c>
      <c r="K43" s="39"/>
      <c r="L43" s="39"/>
    </row>
    <row r="44" spans="2:12" x14ac:dyDescent="0.25">
      <c r="B44" s="5"/>
      <c r="C44" s="5"/>
      <c r="D44" s="5"/>
      <c r="E44" s="12"/>
      <c r="K44" s="58"/>
      <c r="L44" s="39"/>
    </row>
    <row r="45" spans="2:12" x14ac:dyDescent="0.25">
      <c r="B45" s="67" t="str">
        <f>B21</f>
        <v>MEDIDOR P- MP (Sr. Javier Calle)</v>
      </c>
      <c r="C45" s="68"/>
      <c r="D45" s="69"/>
      <c r="E45" s="12"/>
      <c r="F45" s="29" t="s">
        <v>28</v>
      </c>
      <c r="G45" s="30"/>
      <c r="H45" s="31"/>
      <c r="K45" s="51"/>
      <c r="L45" s="51"/>
    </row>
    <row r="46" spans="2:12" x14ac:dyDescent="0.25">
      <c r="B46" s="32" t="s">
        <v>29</v>
      </c>
      <c r="C46" s="33">
        <f>(C32-C38-C43)</f>
        <v>69.799999999999272</v>
      </c>
      <c r="D46" s="34" t="s">
        <v>15</v>
      </c>
      <c r="E46" s="12"/>
      <c r="F46" s="25" t="s">
        <v>31</v>
      </c>
      <c r="G46" s="35"/>
      <c r="H46" s="36">
        <f>J43</f>
        <v>49.888921333333343</v>
      </c>
      <c r="I46" s="27"/>
      <c r="J46" s="5"/>
      <c r="K46" s="51"/>
      <c r="L46" s="51"/>
    </row>
    <row r="47" spans="2:12" x14ac:dyDescent="0.25">
      <c r="I47" s="37"/>
      <c r="J47" s="38"/>
      <c r="K47" s="51"/>
      <c r="L47" s="51"/>
    </row>
    <row r="48" spans="2:12" x14ac:dyDescent="0.25">
      <c r="F48" s="25"/>
      <c r="G48" s="35"/>
      <c r="H48" s="37"/>
      <c r="I48" s="37"/>
      <c r="J48" s="38"/>
      <c r="K48" s="39"/>
      <c r="L48" s="39"/>
    </row>
    <row r="49" spans="2:12" x14ac:dyDescent="0.25">
      <c r="B49" s="63"/>
      <c r="C49" s="43"/>
      <c r="D49" s="43"/>
      <c r="E49" s="43"/>
      <c r="F49" s="43"/>
      <c r="G49" s="64"/>
      <c r="H49" s="43"/>
      <c r="I49" s="43"/>
      <c r="J49" s="39"/>
      <c r="K49" s="39"/>
      <c r="L49" s="41"/>
    </row>
    <row r="50" spans="2:12" x14ac:dyDescent="0.25">
      <c r="B50" s="1" t="s">
        <v>0</v>
      </c>
      <c r="C50" s="2"/>
      <c r="D50" s="2"/>
      <c r="E50" s="2"/>
      <c r="F50" s="2"/>
      <c r="G50" s="3"/>
      <c r="H50" s="2"/>
      <c r="I50" s="2"/>
      <c r="J50" s="2"/>
      <c r="K50" s="44"/>
      <c r="L50" s="44"/>
    </row>
    <row r="51" spans="2:12" x14ac:dyDescent="0.25">
      <c r="B51" s="1" t="str">
        <f>B2</f>
        <v>Consumo Energía JUNIO 2016</v>
      </c>
      <c r="C51" s="2"/>
      <c r="D51" s="2"/>
      <c r="E51" s="2"/>
      <c r="F51" s="2"/>
      <c r="G51" s="3"/>
      <c r="H51" s="2"/>
      <c r="I51" s="2"/>
      <c r="J51" s="42" t="str">
        <f>J2</f>
        <v>FECHA DE VENCIMIENTO: 05-JUL-2016</v>
      </c>
      <c r="K51" s="45"/>
      <c r="L51" s="46"/>
    </row>
    <row r="52" spans="2:12" x14ac:dyDescent="0.25">
      <c r="B52" s="2"/>
      <c r="C52" s="2"/>
      <c r="D52" s="2"/>
      <c r="E52" s="2"/>
      <c r="F52" s="2"/>
      <c r="G52" s="3"/>
      <c r="H52" s="2"/>
      <c r="I52" s="2"/>
      <c r="J52" s="2"/>
      <c r="K52" s="45"/>
      <c r="L52" s="46"/>
    </row>
    <row r="53" spans="2:12" x14ac:dyDescent="0.25">
      <c r="B53" s="70" t="s">
        <v>2</v>
      </c>
      <c r="C53" s="71"/>
      <c r="D53" s="72"/>
      <c r="E53" s="5"/>
      <c r="F53" s="6" t="s">
        <v>3</v>
      </c>
      <c r="G53" s="6" t="s">
        <v>4</v>
      </c>
      <c r="H53" s="6" t="s">
        <v>5</v>
      </c>
      <c r="I53" s="7"/>
      <c r="J53" s="6" t="s">
        <v>8</v>
      </c>
      <c r="K53" s="47"/>
      <c r="L53" s="48"/>
    </row>
    <row r="54" spans="2:12" x14ac:dyDescent="0.25">
      <c r="B54" s="9" t="s">
        <v>9</v>
      </c>
      <c r="C54" s="10">
        <f>C30</f>
        <v>15516.8</v>
      </c>
      <c r="D54" s="11" t="str">
        <f>D30</f>
        <v>(16/06/16)</v>
      </c>
      <c r="E54" s="12"/>
      <c r="F54" s="5" t="s">
        <v>11</v>
      </c>
      <c r="G54" s="13"/>
      <c r="H54" s="14">
        <f>H5</f>
        <v>2.4900000000000002</v>
      </c>
      <c r="I54" s="14"/>
      <c r="J54" s="15">
        <f>(H54/3)</f>
        <v>0.83000000000000007</v>
      </c>
      <c r="K54" s="45"/>
      <c r="L54" s="46"/>
    </row>
    <row r="55" spans="2:12" x14ac:dyDescent="0.25">
      <c r="B55" s="9" t="s">
        <v>12</v>
      </c>
      <c r="C55" s="10">
        <f>C31</f>
        <v>15299</v>
      </c>
      <c r="D55" s="11" t="str">
        <f>D31</f>
        <v>(17/05/16)</v>
      </c>
      <c r="E55" s="12"/>
      <c r="F55" s="5" t="s">
        <v>13</v>
      </c>
      <c r="G55" s="13"/>
      <c r="H55" s="14">
        <f>H6</f>
        <v>1.32</v>
      </c>
      <c r="I55" s="14"/>
      <c r="J55" s="15">
        <f t="shared" ref="J55" si="10">(H55/3)</f>
        <v>0.44</v>
      </c>
      <c r="K55" s="50"/>
      <c r="L55" s="50"/>
    </row>
    <row r="56" spans="2:12" x14ac:dyDescent="0.25">
      <c r="B56" s="16" t="s">
        <v>14</v>
      </c>
      <c r="C56" s="17">
        <f>(C54-C55)</f>
        <v>217.79999999999927</v>
      </c>
      <c r="D56" s="18" t="s">
        <v>15</v>
      </c>
      <c r="E56" s="12"/>
      <c r="F56" s="5" t="s">
        <v>16</v>
      </c>
      <c r="G56" s="13">
        <f>G7</f>
        <v>0.44309999999999999</v>
      </c>
      <c r="H56" s="20">
        <f>(C56*G56)</f>
        <v>96.507179999999678</v>
      </c>
      <c r="I56" s="20"/>
      <c r="J56" s="49">
        <f>(C70*G56)</f>
        <v>30.928379999999677</v>
      </c>
      <c r="K56" s="45"/>
      <c r="L56" s="46"/>
    </row>
    <row r="57" spans="2:12" x14ac:dyDescent="0.25">
      <c r="B57" s="5"/>
      <c r="C57" s="5"/>
      <c r="D57" s="5"/>
      <c r="E57" s="5"/>
      <c r="F57" s="5" t="s">
        <v>17</v>
      </c>
      <c r="G57" s="13"/>
      <c r="H57" s="14">
        <f>H8</f>
        <v>7</v>
      </c>
      <c r="I57" s="14"/>
      <c r="J57" s="15">
        <f t="shared" ref="J57" si="11">(H57/3)</f>
        <v>2.3333333333333335</v>
      </c>
      <c r="K57" s="45"/>
      <c r="L57" s="51"/>
    </row>
    <row r="58" spans="2:12" x14ac:dyDescent="0.25">
      <c r="B58" s="5"/>
      <c r="C58" s="5"/>
      <c r="D58" s="5"/>
      <c r="E58" s="5"/>
      <c r="F58" s="5" t="str">
        <f>F34</f>
        <v>Interés Compensatorio</v>
      </c>
      <c r="G58" s="13"/>
      <c r="H58" s="14">
        <f>H34</f>
        <v>0.02</v>
      </c>
      <c r="I58" s="14"/>
      <c r="J58" s="15">
        <f>J34</f>
        <v>6.6666666666666671E-3</v>
      </c>
      <c r="K58" s="45"/>
      <c r="L58" s="51"/>
    </row>
    <row r="59" spans="2:12" x14ac:dyDescent="0.25">
      <c r="B59" s="67" t="s">
        <v>19</v>
      </c>
      <c r="C59" s="68"/>
      <c r="D59" s="69"/>
      <c r="E59" s="5"/>
      <c r="F59" s="5" t="s">
        <v>20</v>
      </c>
      <c r="G59" s="13"/>
      <c r="H59" s="14">
        <f>((SUM(H54:H58))*0.18)</f>
        <v>19.320692399999942</v>
      </c>
      <c r="I59" s="14">
        <f>((SUM(I54:I58))*0.18)</f>
        <v>0</v>
      </c>
      <c r="J59" s="14">
        <f>((SUM(J54:J58))*0.18)</f>
        <v>6.2169083999999426</v>
      </c>
      <c r="K59" s="45"/>
      <c r="L59" s="51"/>
    </row>
    <row r="60" spans="2:12" x14ac:dyDescent="0.25">
      <c r="B60" s="52" t="s">
        <v>9</v>
      </c>
      <c r="C60" s="53">
        <f>C12</f>
        <v>1670</v>
      </c>
      <c r="D60" s="54" t="str">
        <f>D54</f>
        <v>(16/06/16)</v>
      </c>
      <c r="E60" s="5"/>
      <c r="F60" s="5" t="s">
        <v>21</v>
      </c>
      <c r="G60" s="13">
        <f>G12</f>
        <v>7.9000000000000008E-3</v>
      </c>
      <c r="H60" s="14">
        <f>H12</f>
        <v>1.72</v>
      </c>
      <c r="I60" s="14"/>
      <c r="J60" s="15">
        <f t="shared" ref="J60" si="12">(H60/3)</f>
        <v>0.57333333333333336</v>
      </c>
      <c r="K60" s="56"/>
      <c r="L60" s="57"/>
    </row>
    <row r="61" spans="2:12" x14ac:dyDescent="0.25">
      <c r="B61" s="21" t="s">
        <v>12</v>
      </c>
      <c r="C61" s="55">
        <f>C13</f>
        <v>1608</v>
      </c>
      <c r="D61" s="11" t="str">
        <f>D55</f>
        <v>(17/05/16)</v>
      </c>
      <c r="E61" s="5"/>
      <c r="F61" s="5"/>
      <c r="G61" s="13"/>
      <c r="H61" s="14"/>
      <c r="I61" s="14"/>
      <c r="J61" s="15"/>
      <c r="K61" s="58"/>
      <c r="L61" s="51"/>
    </row>
    <row r="62" spans="2:12" x14ac:dyDescent="0.25">
      <c r="B62" s="23" t="s">
        <v>14</v>
      </c>
      <c r="C62" s="24">
        <f>(C60-C61)</f>
        <v>62</v>
      </c>
      <c r="D62" s="18" t="s">
        <v>15</v>
      </c>
      <c r="E62" s="12"/>
      <c r="F62" s="5" t="s">
        <v>22</v>
      </c>
      <c r="G62" s="13"/>
      <c r="H62" s="14">
        <f>SUM(H54:H58)+SUM(H59:H60)</f>
        <v>128.3778723999996</v>
      </c>
      <c r="I62" s="14">
        <f>SUM(I54:I58)+SUM(I59:I60)</f>
        <v>0</v>
      </c>
      <c r="J62" s="14">
        <f>SUM(J54:J58)+SUM(J59:J60)</f>
        <v>41.328621733332959</v>
      </c>
      <c r="K62" s="58"/>
      <c r="L62" s="51"/>
    </row>
    <row r="63" spans="2:12" x14ac:dyDescent="0.25">
      <c r="B63" s="5"/>
      <c r="C63" s="5"/>
      <c r="D63" s="5"/>
      <c r="E63" s="12"/>
      <c r="F63" s="5"/>
      <c r="G63" s="13"/>
      <c r="H63" s="14"/>
      <c r="I63" s="14"/>
      <c r="J63" s="15"/>
      <c r="K63" s="62"/>
      <c r="L63" s="62"/>
    </row>
    <row r="64" spans="2:12" x14ac:dyDescent="0.25">
      <c r="B64" s="67" t="str">
        <f>B16</f>
        <v>MEDIDOR 2 - M2 (Sr. Mauricio)</v>
      </c>
      <c r="C64" s="68"/>
      <c r="D64" s="69"/>
      <c r="E64" s="12"/>
      <c r="F64" s="5" t="s">
        <v>24</v>
      </c>
      <c r="G64" s="13"/>
      <c r="H64" s="14">
        <f>H16</f>
        <v>0.01</v>
      </c>
      <c r="I64" s="14"/>
      <c r="J64" s="14">
        <f>H64/3</f>
        <v>3.3333333333333335E-3</v>
      </c>
      <c r="K64" s="39"/>
      <c r="L64" s="39"/>
    </row>
    <row r="65" spans="2:12" x14ac:dyDescent="0.25">
      <c r="B65" s="59" t="s">
        <v>9</v>
      </c>
      <c r="C65" s="60">
        <f>C17</f>
        <v>1976</v>
      </c>
      <c r="D65" s="54" t="str">
        <f>D60</f>
        <v>(16/06/16)</v>
      </c>
      <c r="E65" s="5"/>
      <c r="F65" s="5" t="s">
        <v>25</v>
      </c>
      <c r="G65" s="13"/>
      <c r="H65" s="14">
        <f>H17</f>
        <v>7.0000000000000007E-2</v>
      </c>
      <c r="I65" s="14"/>
      <c r="J65" s="61">
        <f>H65/3</f>
        <v>2.3333333333333334E-2</v>
      </c>
      <c r="K65" s="39"/>
      <c r="L65" s="39"/>
    </row>
    <row r="66" spans="2:12" x14ac:dyDescent="0.25">
      <c r="B66" s="9" t="s">
        <v>12</v>
      </c>
      <c r="C66" s="10">
        <f>C18</f>
        <v>1890</v>
      </c>
      <c r="D66" s="11" t="str">
        <f>D61</f>
        <v>(17/05/16)</v>
      </c>
      <c r="E66" s="5"/>
      <c r="F66" s="5"/>
      <c r="G66" s="22"/>
      <c r="H66" s="5"/>
      <c r="I66" s="5"/>
      <c r="J66" s="5"/>
      <c r="K66" s="58"/>
      <c r="L66" s="39"/>
    </row>
    <row r="67" spans="2:12" x14ac:dyDescent="0.25">
      <c r="B67" s="16" t="s">
        <v>14</v>
      </c>
      <c r="C67" s="17">
        <f>(C65-C66)</f>
        <v>86</v>
      </c>
      <c r="D67" s="18" t="s">
        <v>15</v>
      </c>
      <c r="E67" s="5"/>
      <c r="F67" s="25" t="s">
        <v>26</v>
      </c>
      <c r="G67" s="26"/>
      <c r="H67" s="27">
        <f>(H62+H64-H65)</f>
        <v>128.3178723999996</v>
      </c>
      <c r="I67" s="27">
        <f t="shared" ref="I67:J67" si="13">(I62+I64-I65)</f>
        <v>0</v>
      </c>
      <c r="J67" s="27">
        <f t="shared" si="13"/>
        <v>41.308621733332956</v>
      </c>
      <c r="K67" s="51"/>
      <c r="L67" s="51"/>
    </row>
    <row r="68" spans="2:12" x14ac:dyDescent="0.25">
      <c r="B68" s="5"/>
      <c r="C68" s="5"/>
      <c r="D68" s="5"/>
      <c r="E68" s="12"/>
      <c r="K68" s="51"/>
      <c r="L68" s="51"/>
    </row>
    <row r="69" spans="2:12" x14ac:dyDescent="0.25">
      <c r="B69" s="67" t="str">
        <f>B21</f>
        <v>MEDIDOR P- MP (Sr. Javier Calle)</v>
      </c>
      <c r="C69" s="68"/>
      <c r="D69" s="69"/>
      <c r="E69" s="12"/>
      <c r="F69" s="29" t="s">
        <v>28</v>
      </c>
      <c r="G69" s="30"/>
      <c r="H69" s="31"/>
      <c r="K69" s="38"/>
      <c r="L69" s="38"/>
    </row>
    <row r="70" spans="2:12" x14ac:dyDescent="0.25">
      <c r="B70" s="32" t="s">
        <v>29</v>
      </c>
      <c r="C70" s="33">
        <f>(C56-C62-C67)</f>
        <v>69.799999999999272</v>
      </c>
      <c r="D70" s="34" t="s">
        <v>15</v>
      </c>
      <c r="E70" s="12"/>
      <c r="F70" s="25" t="s">
        <v>32</v>
      </c>
      <c r="G70" s="35"/>
      <c r="H70" s="36">
        <f>J67</f>
        <v>41.308621733332956</v>
      </c>
      <c r="I70" s="27"/>
      <c r="J70" s="5"/>
      <c r="K70" s="58"/>
      <c r="L70" s="39"/>
    </row>
    <row r="71" spans="2:12" x14ac:dyDescent="0.25">
      <c r="F71" s="25"/>
      <c r="G71" s="35"/>
      <c r="H71" s="37"/>
      <c r="I71" s="37"/>
      <c r="J71" s="38"/>
      <c r="K71" s="39"/>
    </row>
    <row r="72" spans="2:12" x14ac:dyDescent="0.25">
      <c r="I72" s="37"/>
      <c r="J72" s="38"/>
      <c r="K72" s="39"/>
    </row>
    <row r="73" spans="2:12" x14ac:dyDescent="0.25">
      <c r="B73" s="39"/>
      <c r="C73" s="39"/>
      <c r="D73" s="39"/>
      <c r="E73" s="39"/>
      <c r="F73" s="39"/>
      <c r="G73" s="40"/>
      <c r="H73" s="39"/>
      <c r="I73" s="39"/>
      <c r="J73" s="39"/>
      <c r="K73" s="39"/>
    </row>
    <row r="74" spans="2:12" x14ac:dyDescent="0.25">
      <c r="B74" s="39"/>
      <c r="C74" s="39"/>
      <c r="D74" s="39"/>
      <c r="E74" s="39"/>
      <c r="F74" s="39"/>
      <c r="G74" s="40"/>
      <c r="H74" s="39"/>
      <c r="I74" s="39"/>
      <c r="J74" s="39"/>
      <c r="K74" s="39"/>
    </row>
    <row r="75" spans="2:12" x14ac:dyDescent="0.25">
      <c r="B75" s="39"/>
      <c r="C75" s="39"/>
      <c r="D75" s="39"/>
      <c r="E75" s="39"/>
      <c r="F75" s="39"/>
      <c r="G75" s="40"/>
      <c r="H75" s="39"/>
      <c r="I75" s="39"/>
      <c r="J75" s="39"/>
      <c r="K75" s="39"/>
    </row>
    <row r="76" spans="2:12" x14ac:dyDescent="0.25">
      <c r="B76" s="39"/>
      <c r="C76" s="39"/>
      <c r="D76" s="39"/>
      <c r="E76" s="39"/>
      <c r="F76" s="39"/>
      <c r="G76" s="40"/>
      <c r="H76" s="39"/>
      <c r="I76" s="39"/>
      <c r="J76" s="39"/>
      <c r="K76" s="39"/>
    </row>
    <row r="77" spans="2:12" x14ac:dyDescent="0.25">
      <c r="B77" s="39"/>
      <c r="C77" s="39"/>
      <c r="D77" s="39"/>
      <c r="E77" s="39"/>
      <c r="F77" s="39"/>
      <c r="G77" s="40"/>
      <c r="H77" s="39"/>
      <c r="I77" s="39"/>
      <c r="J77" s="39"/>
      <c r="K77" s="39"/>
    </row>
    <row r="78" spans="2:12" x14ac:dyDescent="0.25">
      <c r="B78" s="39"/>
      <c r="C78" s="39"/>
      <c r="D78" s="39"/>
      <c r="E78" s="39"/>
      <c r="F78" s="39"/>
      <c r="G78" s="40"/>
      <c r="H78" s="39"/>
      <c r="I78" s="39"/>
      <c r="J78" s="39"/>
      <c r="K78" s="39"/>
    </row>
    <row r="79" spans="2:12" x14ac:dyDescent="0.25">
      <c r="B79" s="39"/>
      <c r="C79" s="39"/>
      <c r="D79" s="39"/>
      <c r="E79" s="39"/>
      <c r="F79" s="39"/>
      <c r="G79" s="40"/>
      <c r="H79" s="39"/>
      <c r="I79" s="39"/>
      <c r="J79" s="39"/>
      <c r="K79" s="39"/>
    </row>
    <row r="80" spans="2:12" x14ac:dyDescent="0.25">
      <c r="B80" s="39"/>
      <c r="C80" s="39"/>
      <c r="D80" s="39"/>
      <c r="E80" s="39"/>
      <c r="F80" s="39"/>
      <c r="G80" s="40"/>
      <c r="H80" s="39"/>
      <c r="I80" s="39"/>
      <c r="J80" s="39"/>
      <c r="K80" s="39"/>
    </row>
    <row r="81" spans="2:11" x14ac:dyDescent="0.25">
      <c r="B81" s="39"/>
      <c r="C81" s="39"/>
      <c r="D81" s="39"/>
      <c r="E81" s="39"/>
      <c r="F81" s="39"/>
      <c r="G81" s="40"/>
      <c r="H81" s="39"/>
      <c r="I81" s="39"/>
      <c r="J81" s="39"/>
      <c r="K81" s="39"/>
    </row>
    <row r="82" spans="2:11" x14ac:dyDescent="0.25">
      <c r="B82" s="39"/>
      <c r="C82" s="39"/>
      <c r="D82" s="39"/>
      <c r="E82" s="39"/>
      <c r="F82" s="39"/>
      <c r="G82" s="40"/>
      <c r="H82" s="39"/>
      <c r="I82" s="39"/>
      <c r="J82" s="39"/>
      <c r="K82" s="39"/>
    </row>
    <row r="83" spans="2:11" x14ac:dyDescent="0.25">
      <c r="B83" s="39"/>
      <c r="C83" s="39"/>
      <c r="D83" s="39"/>
      <c r="E83" s="39"/>
      <c r="F83" s="39"/>
      <c r="G83" s="40"/>
      <c r="H83" s="39"/>
      <c r="I83" s="39"/>
      <c r="J83" s="39"/>
      <c r="K83" s="39"/>
    </row>
  </sheetData>
  <mergeCells count="12">
    <mergeCell ref="B69:D69"/>
    <mergeCell ref="B4:D4"/>
    <mergeCell ref="B11:D11"/>
    <mergeCell ref="B16:D16"/>
    <mergeCell ref="B21:D21"/>
    <mergeCell ref="B29:D29"/>
    <mergeCell ref="B35:D35"/>
    <mergeCell ref="B40:D40"/>
    <mergeCell ref="B45:D45"/>
    <mergeCell ref="B53:D53"/>
    <mergeCell ref="B59:D59"/>
    <mergeCell ref="B64:D6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83"/>
  <sheetViews>
    <sheetView topLeftCell="C4" zoomScale="130" zoomScaleNormal="130" workbookViewId="0">
      <selection activeCell="D10" sqref="D10"/>
    </sheetView>
  </sheetViews>
  <sheetFormatPr baseColWidth="10" defaultRowHeight="15" x14ac:dyDescent="0.25"/>
  <cols>
    <col min="1" max="1" width="6.42578125" customWidth="1"/>
    <col min="2" max="2" width="11.5703125" customWidth="1"/>
    <col min="3" max="3" width="5.7109375" customWidth="1"/>
    <col min="4" max="4" width="6.28515625" customWidth="1"/>
    <col min="5" max="5" width="3" customWidth="1"/>
    <col min="6" max="6" width="20.28515625" customWidth="1"/>
    <col min="7" max="7" width="8.42578125" style="28" customWidth="1"/>
    <col min="8" max="8" width="6.7109375" customWidth="1"/>
    <col min="9" max="9" width="0.7109375" customWidth="1"/>
    <col min="10" max="10" width="8.28515625" bestFit="1" customWidth="1"/>
    <col min="11" max="12" width="8.28515625" customWidth="1"/>
  </cols>
  <sheetData>
    <row r="1" spans="2:12" x14ac:dyDescent="0.25">
      <c r="B1" s="1" t="s">
        <v>0</v>
      </c>
      <c r="C1" s="2"/>
      <c r="D1" s="2"/>
      <c r="E1" s="2"/>
      <c r="F1" s="2"/>
      <c r="G1" s="3"/>
      <c r="H1" s="2"/>
      <c r="I1" s="2"/>
      <c r="J1" s="2"/>
      <c r="K1" s="2"/>
    </row>
    <row r="2" spans="2:12" x14ac:dyDescent="0.25">
      <c r="B2" s="1" t="s">
        <v>56</v>
      </c>
      <c r="C2" s="2"/>
      <c r="D2" s="2"/>
      <c r="E2" s="2"/>
      <c r="F2" s="2"/>
      <c r="G2" s="3"/>
      <c r="H2" s="2"/>
      <c r="I2" s="2"/>
      <c r="J2" s="4" t="s">
        <v>57</v>
      </c>
    </row>
    <row r="3" spans="2:12" x14ac:dyDescent="0.25">
      <c r="B3" s="2"/>
      <c r="C3" s="2"/>
      <c r="D3" s="2"/>
      <c r="E3" s="2"/>
      <c r="F3" s="2"/>
      <c r="G3" s="3"/>
      <c r="H3" s="2"/>
      <c r="I3" s="2"/>
      <c r="J3" s="2"/>
      <c r="K3" s="2"/>
    </row>
    <row r="4" spans="2:12" x14ac:dyDescent="0.25">
      <c r="B4" s="70" t="s">
        <v>2</v>
      </c>
      <c r="C4" s="71"/>
      <c r="D4" s="72"/>
      <c r="E4" s="5"/>
      <c r="F4" s="6" t="s">
        <v>3</v>
      </c>
      <c r="G4" s="6" t="s">
        <v>4</v>
      </c>
      <c r="H4" s="6" t="s">
        <v>5</v>
      </c>
      <c r="I4" s="7"/>
      <c r="J4" s="8" t="s">
        <v>6</v>
      </c>
      <c r="K4" s="8" t="s">
        <v>7</v>
      </c>
      <c r="L4" s="8" t="s">
        <v>8</v>
      </c>
    </row>
    <row r="5" spans="2:12" x14ac:dyDescent="0.25">
      <c r="B5" s="9" t="s">
        <v>9</v>
      </c>
      <c r="C5" s="10">
        <v>15836.7</v>
      </c>
      <c r="D5" s="11" t="s">
        <v>55</v>
      </c>
      <c r="E5" s="12"/>
      <c r="F5" s="5" t="s">
        <v>11</v>
      </c>
      <c r="G5" s="13"/>
      <c r="H5" s="14">
        <v>2.4900000000000002</v>
      </c>
      <c r="I5" s="14"/>
      <c r="J5" s="15">
        <f>(H5/3)</f>
        <v>0.83000000000000007</v>
      </c>
      <c r="K5" s="15">
        <f>H5/3</f>
        <v>0.83000000000000007</v>
      </c>
      <c r="L5" s="15">
        <f>H5/3</f>
        <v>0.83000000000000007</v>
      </c>
    </row>
    <row r="6" spans="2:12" x14ac:dyDescent="0.25">
      <c r="B6" s="9" t="s">
        <v>12</v>
      </c>
      <c r="C6" s="10">
        <v>15516.8</v>
      </c>
      <c r="D6" s="11" t="s">
        <v>53</v>
      </c>
      <c r="E6" s="12"/>
      <c r="F6" s="5" t="s">
        <v>13</v>
      </c>
      <c r="G6" s="13"/>
      <c r="H6" s="14">
        <v>1.32</v>
      </c>
      <c r="I6" s="14"/>
      <c r="J6" s="15">
        <f t="shared" ref="J6:J13" si="0">(H6/3)</f>
        <v>0.44</v>
      </c>
      <c r="K6" s="15">
        <f t="shared" ref="K6:K13" si="1">H6/3</f>
        <v>0.44</v>
      </c>
      <c r="L6" s="15">
        <f t="shared" ref="L6:L17" si="2">H6/3</f>
        <v>0.44</v>
      </c>
    </row>
    <row r="7" spans="2:12" x14ac:dyDescent="0.25">
      <c r="B7" s="16" t="s">
        <v>14</v>
      </c>
      <c r="C7" s="17">
        <f>(C5-C6)</f>
        <v>319.90000000000146</v>
      </c>
      <c r="D7" s="18" t="s">
        <v>15</v>
      </c>
      <c r="E7" s="12"/>
      <c r="F7" s="5" t="s">
        <v>16</v>
      </c>
      <c r="G7" s="19">
        <v>0.44490000000000002</v>
      </c>
      <c r="H7" s="20">
        <f>(C7*G7)</f>
        <v>142.32351000000065</v>
      </c>
      <c r="I7" s="20"/>
      <c r="J7" s="15">
        <f>G7*C14</f>
        <v>25.359300000000001</v>
      </c>
      <c r="K7" s="15">
        <f>G7*C19</f>
        <v>79.1922</v>
      </c>
      <c r="L7" s="15">
        <f>G7*C22</f>
        <v>37.772010000000648</v>
      </c>
    </row>
    <row r="8" spans="2:12" x14ac:dyDescent="0.25">
      <c r="B8" s="5"/>
      <c r="C8" s="5"/>
      <c r="D8" s="5"/>
      <c r="E8" s="5"/>
      <c r="F8" s="5" t="s">
        <v>17</v>
      </c>
      <c r="G8" s="13"/>
      <c r="H8" s="14">
        <v>8.0500000000000007</v>
      </c>
      <c r="I8" s="14"/>
      <c r="J8" s="15">
        <f>(H8/3)</f>
        <v>2.6833333333333336</v>
      </c>
      <c r="K8" s="15">
        <f t="shared" si="1"/>
        <v>2.6833333333333336</v>
      </c>
      <c r="L8" s="15">
        <f t="shared" si="2"/>
        <v>2.6833333333333336</v>
      </c>
    </row>
    <row r="9" spans="2:12" x14ac:dyDescent="0.25">
      <c r="B9" s="5"/>
      <c r="C9" s="5"/>
      <c r="D9" s="5"/>
      <c r="E9" s="5"/>
      <c r="F9" s="5" t="s">
        <v>18</v>
      </c>
      <c r="G9" s="13"/>
      <c r="H9" s="14">
        <v>0</v>
      </c>
      <c r="I9" s="14"/>
      <c r="J9" s="15">
        <f>(H9/3)</f>
        <v>0</v>
      </c>
      <c r="K9" s="15">
        <f t="shared" si="1"/>
        <v>0</v>
      </c>
      <c r="L9" s="15">
        <f t="shared" si="2"/>
        <v>0</v>
      </c>
    </row>
    <row r="10" spans="2:12" x14ac:dyDescent="0.25">
      <c r="B10" s="5"/>
      <c r="C10" s="5"/>
      <c r="D10" s="5"/>
      <c r="E10" s="5"/>
      <c r="F10" s="5" t="s">
        <v>50</v>
      </c>
      <c r="G10" s="13"/>
      <c r="H10" s="14">
        <v>0</v>
      </c>
      <c r="I10" s="14"/>
      <c r="J10" s="15">
        <f>(H10/3)</f>
        <v>0</v>
      </c>
      <c r="K10" s="15">
        <f t="shared" si="1"/>
        <v>0</v>
      </c>
      <c r="L10" s="15">
        <f t="shared" si="2"/>
        <v>0</v>
      </c>
    </row>
    <row r="11" spans="2:12" x14ac:dyDescent="0.25">
      <c r="B11" s="67" t="s">
        <v>19</v>
      </c>
      <c r="C11" s="68"/>
      <c r="D11" s="69"/>
      <c r="E11" s="5"/>
      <c r="F11" s="5" t="s">
        <v>20</v>
      </c>
      <c r="G11" s="13"/>
      <c r="H11" s="14">
        <f>((SUM(H5:H9)+H10)*0.18)</f>
        <v>27.753031800000119</v>
      </c>
      <c r="I11" s="14">
        <f t="shared" ref="I11:L11" si="3">((SUM(I5:I9)+I10)*0.18)</f>
        <v>0</v>
      </c>
      <c r="J11" s="14">
        <f t="shared" si="3"/>
        <v>5.2762739999999999</v>
      </c>
      <c r="K11" s="14">
        <f t="shared" si="3"/>
        <v>14.966196</v>
      </c>
      <c r="L11" s="14">
        <f t="shared" si="3"/>
        <v>7.510561800000116</v>
      </c>
    </row>
    <row r="12" spans="2:12" x14ac:dyDescent="0.25">
      <c r="B12" s="21" t="s">
        <v>9</v>
      </c>
      <c r="C12" s="10">
        <v>1727</v>
      </c>
      <c r="D12" s="11" t="str">
        <f>D5</f>
        <v>(15/07/16)</v>
      </c>
      <c r="E12" s="5"/>
      <c r="F12" s="5" t="s">
        <v>21</v>
      </c>
      <c r="G12" s="13">
        <v>7.9000000000000008E-3</v>
      </c>
      <c r="H12" s="14">
        <v>2.5299999999999998</v>
      </c>
      <c r="I12" s="14"/>
      <c r="J12" s="15">
        <f t="shared" si="0"/>
        <v>0.84333333333333327</v>
      </c>
      <c r="K12" s="15">
        <f t="shared" si="1"/>
        <v>0.84333333333333327</v>
      </c>
      <c r="L12" s="15">
        <f t="shared" si="2"/>
        <v>0.84333333333333327</v>
      </c>
    </row>
    <row r="13" spans="2:12" x14ac:dyDescent="0.25">
      <c r="B13" s="9" t="s">
        <v>12</v>
      </c>
      <c r="C13" s="10">
        <v>1670</v>
      </c>
      <c r="D13" s="11" t="str">
        <f>D6</f>
        <v>(16/06/16)</v>
      </c>
      <c r="E13" s="5"/>
      <c r="F13" s="5" t="s">
        <v>54</v>
      </c>
      <c r="G13" s="13"/>
      <c r="H13" s="14">
        <v>3.9</v>
      </c>
      <c r="I13" s="14"/>
      <c r="J13" s="15">
        <f t="shared" si="0"/>
        <v>1.3</v>
      </c>
      <c r="K13" s="15">
        <f t="shared" si="1"/>
        <v>1.3</v>
      </c>
      <c r="L13" s="15">
        <f t="shared" si="2"/>
        <v>1.3</v>
      </c>
    </row>
    <row r="14" spans="2:12" x14ac:dyDescent="0.25">
      <c r="B14" s="16" t="s">
        <v>14</v>
      </c>
      <c r="C14" s="17">
        <f>(C12-C13)</f>
        <v>57</v>
      </c>
      <c r="D14" s="18" t="s">
        <v>15</v>
      </c>
      <c r="E14" s="12"/>
      <c r="F14" s="5" t="s">
        <v>22</v>
      </c>
      <c r="G14" s="13"/>
      <c r="H14" s="14">
        <f>SUM(H5:H9)+SUM(H11:H13)+H10</f>
        <v>188.36654180000079</v>
      </c>
      <c r="I14" s="14">
        <f t="shared" ref="I14:L14" si="4">SUM(I5:I9)+SUM(I11:I13)+I10</f>
        <v>0</v>
      </c>
      <c r="J14" s="14">
        <f t="shared" si="4"/>
        <v>36.732240666666669</v>
      </c>
      <c r="K14" s="14">
        <f t="shared" si="4"/>
        <v>100.25506266666667</v>
      </c>
      <c r="L14" s="14">
        <f t="shared" si="4"/>
        <v>51.379238466667431</v>
      </c>
    </row>
    <row r="15" spans="2:12" x14ac:dyDescent="0.25">
      <c r="B15" s="5"/>
      <c r="C15" s="5"/>
      <c r="D15" s="5"/>
      <c r="E15" s="12"/>
      <c r="F15" s="5"/>
      <c r="G15" s="13"/>
      <c r="H15" s="14"/>
      <c r="I15" s="14"/>
      <c r="J15" s="15"/>
      <c r="K15" s="15"/>
      <c r="L15" s="15"/>
    </row>
    <row r="16" spans="2:12" x14ac:dyDescent="0.25">
      <c r="B16" s="67" t="s">
        <v>49</v>
      </c>
      <c r="C16" s="68"/>
      <c r="D16" s="69"/>
      <c r="E16" s="12"/>
      <c r="F16" s="5" t="s">
        <v>24</v>
      </c>
      <c r="G16" s="13"/>
      <c r="H16" s="14">
        <v>7.0000000000000007E-2</v>
      </c>
      <c r="I16" s="14"/>
      <c r="J16" s="15">
        <f>H16/3</f>
        <v>2.3333333333333334E-2</v>
      </c>
      <c r="K16" s="15">
        <f>H16/3</f>
        <v>2.3333333333333334E-2</v>
      </c>
      <c r="L16" s="15">
        <f>H16/3</f>
        <v>2.3333333333333334E-2</v>
      </c>
    </row>
    <row r="17" spans="2:14" ht="10.15" customHeight="1" x14ac:dyDescent="0.25">
      <c r="B17" s="21" t="s">
        <v>9</v>
      </c>
      <c r="C17" s="10">
        <v>2154</v>
      </c>
      <c r="D17" s="11" t="str">
        <f>D5</f>
        <v>(15/07/16)</v>
      </c>
      <c r="E17" s="5"/>
      <c r="F17" s="5" t="s">
        <v>25</v>
      </c>
      <c r="G17" s="13"/>
      <c r="H17" s="14">
        <v>0.04</v>
      </c>
      <c r="I17" s="14"/>
      <c r="J17" s="15">
        <f>(H17/3)</f>
        <v>1.3333333333333334E-2</v>
      </c>
      <c r="K17" s="15">
        <f>H17/3</f>
        <v>1.3333333333333334E-2</v>
      </c>
      <c r="L17" s="15">
        <f t="shared" si="2"/>
        <v>1.3333333333333334E-2</v>
      </c>
    </row>
    <row r="18" spans="2:14" ht="10.15" customHeight="1" x14ac:dyDescent="0.25">
      <c r="B18" s="21" t="s">
        <v>12</v>
      </c>
      <c r="C18" s="10">
        <v>1976</v>
      </c>
      <c r="D18" s="11" t="str">
        <f>D6</f>
        <v>(16/06/16)</v>
      </c>
      <c r="E18" s="5"/>
      <c r="F18" s="5"/>
      <c r="G18" s="22"/>
      <c r="H18" s="5"/>
      <c r="I18" s="5"/>
      <c r="J18" s="5"/>
      <c r="K18" s="5"/>
      <c r="L18" s="5"/>
    </row>
    <row r="19" spans="2:14" ht="10.15" customHeight="1" x14ac:dyDescent="0.25">
      <c r="B19" s="23" t="s">
        <v>14</v>
      </c>
      <c r="C19" s="24">
        <f>(C17-C18)</f>
        <v>178</v>
      </c>
      <c r="D19" s="18" t="s">
        <v>15</v>
      </c>
      <c r="E19" s="5"/>
      <c r="F19" s="25" t="s">
        <v>26</v>
      </c>
      <c r="G19" s="26"/>
      <c r="H19" s="27">
        <f>(H14+H16-H17)</f>
        <v>188.39654180000079</v>
      </c>
      <c r="I19" s="27">
        <f t="shared" ref="I19:L19" si="5">(I14+I16-I17)</f>
        <v>0</v>
      </c>
      <c r="J19" s="27">
        <f t="shared" si="5"/>
        <v>36.742240666666667</v>
      </c>
      <c r="K19" s="27">
        <f t="shared" si="5"/>
        <v>100.26506266666667</v>
      </c>
      <c r="L19" s="27">
        <f t="shared" si="5"/>
        <v>51.389238466667429</v>
      </c>
      <c r="M19" s="65" t="s">
        <v>42</v>
      </c>
      <c r="N19" s="66">
        <f>SUM(J19:L19)</f>
        <v>188.39654180000076</v>
      </c>
    </row>
    <row r="20" spans="2:14" ht="10.15" customHeight="1" x14ac:dyDescent="0.25">
      <c r="B20" s="5"/>
      <c r="C20" s="5"/>
      <c r="D20" s="5"/>
      <c r="E20" s="12"/>
    </row>
    <row r="21" spans="2:14" ht="10.15" customHeight="1" x14ac:dyDescent="0.25">
      <c r="B21" s="67" t="s">
        <v>27</v>
      </c>
      <c r="C21" s="68"/>
      <c r="D21" s="69"/>
      <c r="E21" s="12"/>
      <c r="F21" s="29" t="s">
        <v>28</v>
      </c>
      <c r="G21" s="30"/>
      <c r="H21" s="31"/>
    </row>
    <row r="22" spans="2:14" ht="10.15" customHeight="1" x14ac:dyDescent="0.25">
      <c r="B22" s="32" t="s">
        <v>29</v>
      </c>
      <c r="C22" s="33">
        <f>(C7-C14-C19)</f>
        <v>84.900000000001455</v>
      </c>
      <c r="D22" s="34" t="s">
        <v>15</v>
      </c>
      <c r="E22" s="12"/>
      <c r="F22" s="25" t="s">
        <v>30</v>
      </c>
      <c r="G22" s="35"/>
      <c r="H22" s="36">
        <f>J19</f>
        <v>36.742240666666667</v>
      </c>
      <c r="I22" s="27"/>
      <c r="J22" s="5"/>
      <c r="K22" s="5"/>
    </row>
    <row r="23" spans="2:14" ht="10.15" customHeight="1" x14ac:dyDescent="0.25">
      <c r="F23" s="25"/>
      <c r="G23" s="35"/>
      <c r="H23" s="37"/>
      <c r="I23" s="37"/>
      <c r="J23" s="38"/>
      <c r="K23" s="38"/>
      <c r="L23" s="38"/>
    </row>
    <row r="24" spans="2:14" ht="10.15" customHeight="1" x14ac:dyDescent="0.25">
      <c r="F24" s="25"/>
      <c r="G24" s="35"/>
      <c r="H24" s="37"/>
      <c r="I24" s="37"/>
      <c r="J24" s="38"/>
      <c r="K24" s="38"/>
      <c r="L24" s="38"/>
    </row>
    <row r="25" spans="2:14" ht="10.15" customHeight="1" x14ac:dyDescent="0.25">
      <c r="B25" s="39"/>
      <c r="C25" s="39"/>
      <c r="D25" s="39"/>
      <c r="E25" s="39"/>
      <c r="F25" s="39"/>
      <c r="G25" s="40"/>
      <c r="H25" s="39"/>
      <c r="I25" s="39"/>
      <c r="J25" s="39"/>
      <c r="K25" s="39"/>
      <c r="L25" s="39"/>
    </row>
    <row r="26" spans="2:14" x14ac:dyDescent="0.25">
      <c r="B26" s="1" t="s">
        <v>0</v>
      </c>
      <c r="C26" s="2"/>
      <c r="D26" s="2"/>
      <c r="E26" s="2"/>
      <c r="F26" s="2"/>
      <c r="G26" s="3"/>
      <c r="H26" s="2"/>
      <c r="I26" s="2"/>
      <c r="J26" s="2"/>
      <c r="K26" s="39"/>
      <c r="L26" s="41"/>
    </row>
    <row r="27" spans="2:14" x14ac:dyDescent="0.25">
      <c r="B27" s="1" t="str">
        <f>B2</f>
        <v>Consumo Energía JULIO 2016</v>
      </c>
      <c r="C27" s="2"/>
      <c r="D27" s="2"/>
      <c r="E27" s="2"/>
      <c r="F27" s="2"/>
      <c r="G27" s="3"/>
      <c r="H27" s="2"/>
      <c r="I27" s="2"/>
      <c r="J27" s="42" t="str">
        <f>J2</f>
        <v>FECHA DE VENCIMIENTO: 05-AGO-2016</v>
      </c>
      <c r="K27" s="43"/>
      <c r="L27" s="39"/>
    </row>
    <row r="28" spans="2:14" ht="10.15" customHeight="1" x14ac:dyDescent="0.25">
      <c r="B28" s="2"/>
      <c r="C28" s="2"/>
      <c r="D28" s="2"/>
      <c r="E28" s="2"/>
      <c r="F28" s="2"/>
      <c r="G28" s="3"/>
      <c r="H28" s="2"/>
      <c r="I28" s="2"/>
      <c r="J28" s="2"/>
      <c r="K28" s="44"/>
      <c r="L28" s="44"/>
    </row>
    <row r="29" spans="2:14" ht="10.15" customHeight="1" x14ac:dyDescent="0.25">
      <c r="B29" s="70" t="s">
        <v>2</v>
      </c>
      <c r="C29" s="71"/>
      <c r="D29" s="72"/>
      <c r="E29" s="5"/>
      <c r="F29" s="6" t="s">
        <v>3</v>
      </c>
      <c r="G29" s="6" t="s">
        <v>4</v>
      </c>
      <c r="H29" s="6" t="s">
        <v>5</v>
      </c>
      <c r="I29" s="7"/>
      <c r="J29" s="6" t="s">
        <v>7</v>
      </c>
      <c r="K29" s="45"/>
      <c r="L29" s="46"/>
    </row>
    <row r="30" spans="2:14" ht="10.15" customHeight="1" x14ac:dyDescent="0.25">
      <c r="B30" s="9" t="s">
        <v>9</v>
      </c>
      <c r="C30" s="10">
        <f>C5</f>
        <v>15836.7</v>
      </c>
      <c r="D30" s="11" t="str">
        <f>D5</f>
        <v>(15/07/16)</v>
      </c>
      <c r="E30" s="12"/>
      <c r="F30" s="5" t="s">
        <v>11</v>
      </c>
      <c r="G30" s="13"/>
      <c r="H30" s="14">
        <f>H5</f>
        <v>2.4900000000000002</v>
      </c>
      <c r="I30" s="14"/>
      <c r="J30" s="15">
        <f>(H30/3)</f>
        <v>0.83000000000000007</v>
      </c>
      <c r="K30" s="45"/>
      <c r="L30" s="46"/>
    </row>
    <row r="31" spans="2:14" ht="10.15" customHeight="1" x14ac:dyDescent="0.25">
      <c r="B31" s="9" t="s">
        <v>12</v>
      </c>
      <c r="C31" s="10">
        <f>C6</f>
        <v>15516.8</v>
      </c>
      <c r="D31" s="11" t="str">
        <f>D6</f>
        <v>(16/06/16)</v>
      </c>
      <c r="E31" s="12"/>
      <c r="F31" s="5" t="s">
        <v>13</v>
      </c>
      <c r="G31" s="13"/>
      <c r="H31" s="14">
        <f>H6</f>
        <v>1.32</v>
      </c>
      <c r="I31" s="14"/>
      <c r="J31" s="15">
        <f t="shared" ref="J31" si="6">(H31/3)</f>
        <v>0.44</v>
      </c>
      <c r="K31" s="47"/>
      <c r="L31" s="48"/>
    </row>
    <row r="32" spans="2:14" ht="10.15" customHeight="1" x14ac:dyDescent="0.25">
      <c r="B32" s="16" t="s">
        <v>14</v>
      </c>
      <c r="C32" s="17">
        <f>(C30-C31)</f>
        <v>319.90000000000146</v>
      </c>
      <c r="D32" s="18" t="s">
        <v>15</v>
      </c>
      <c r="E32" s="12"/>
      <c r="F32" s="5" t="s">
        <v>16</v>
      </c>
      <c r="G32" s="13">
        <f>G7</f>
        <v>0.44490000000000002</v>
      </c>
      <c r="H32" s="20">
        <f>(C32*G32)</f>
        <v>142.32351000000065</v>
      </c>
      <c r="I32" s="20"/>
      <c r="J32" s="49">
        <f>(C43*G32)</f>
        <v>79.1922</v>
      </c>
      <c r="K32" s="45"/>
      <c r="L32" s="46"/>
    </row>
    <row r="33" spans="2:12" x14ac:dyDescent="0.25">
      <c r="B33" s="5"/>
      <c r="C33" s="5"/>
      <c r="D33" s="5"/>
      <c r="E33" s="5"/>
      <c r="F33" s="5" t="s">
        <v>17</v>
      </c>
      <c r="G33" s="13"/>
      <c r="H33" s="14">
        <f>H8</f>
        <v>8.0500000000000007</v>
      </c>
      <c r="I33" s="14"/>
      <c r="J33" s="15">
        <f t="shared" ref="J33" si="7">(H33/3)</f>
        <v>2.6833333333333336</v>
      </c>
      <c r="K33" s="50"/>
      <c r="L33" s="50"/>
    </row>
    <row r="34" spans="2:12" x14ac:dyDescent="0.25">
      <c r="B34" s="5"/>
      <c r="C34" s="5"/>
      <c r="D34" s="5"/>
      <c r="E34" s="5"/>
      <c r="F34" s="5" t="str">
        <f>F9</f>
        <v>Interés Compensatorio</v>
      </c>
      <c r="G34" s="13"/>
      <c r="H34" s="14">
        <f>H9</f>
        <v>0</v>
      </c>
      <c r="I34" s="14"/>
      <c r="J34" s="15">
        <f>J9</f>
        <v>0</v>
      </c>
      <c r="K34" s="50"/>
      <c r="L34" s="50"/>
    </row>
    <row r="35" spans="2:12" x14ac:dyDescent="0.25">
      <c r="B35" s="67" t="s">
        <v>19</v>
      </c>
      <c r="C35" s="68"/>
      <c r="D35" s="69"/>
      <c r="E35" s="5"/>
      <c r="F35" s="5" t="s">
        <v>20</v>
      </c>
      <c r="G35" s="13"/>
      <c r="H35" s="14">
        <f>((SUM(H30:H34))*0.18)</f>
        <v>27.753031800000119</v>
      </c>
      <c r="I35" s="14">
        <f>((SUM(I30:I34))*0.18)</f>
        <v>0</v>
      </c>
      <c r="J35" s="14">
        <f>((SUM(J30:J34))*0.18)</f>
        <v>14.966196</v>
      </c>
      <c r="K35" s="45"/>
      <c r="L35" s="51"/>
    </row>
    <row r="36" spans="2:12" x14ac:dyDescent="0.25">
      <c r="B36" s="52" t="s">
        <v>9</v>
      </c>
      <c r="C36" s="53">
        <f>C12</f>
        <v>1727</v>
      </c>
      <c r="D36" s="54" t="str">
        <f>D30</f>
        <v>(15/07/16)</v>
      </c>
      <c r="E36" s="5"/>
      <c r="F36" s="5" t="s">
        <v>21</v>
      </c>
      <c r="G36" s="13">
        <v>7.7000000000000002E-3</v>
      </c>
      <c r="H36" s="14">
        <v>2.04</v>
      </c>
      <c r="I36" s="14"/>
      <c r="J36" s="15">
        <f t="shared" ref="J36" si="8">(H36/3)</f>
        <v>0.68</v>
      </c>
      <c r="K36" s="50"/>
      <c r="L36" s="50"/>
    </row>
    <row r="37" spans="2:12" x14ac:dyDescent="0.25">
      <c r="B37" s="21" t="s">
        <v>12</v>
      </c>
      <c r="C37" s="55">
        <f>C13</f>
        <v>1670</v>
      </c>
      <c r="D37" s="11" t="str">
        <f>D31</f>
        <v>(16/06/16)</v>
      </c>
      <c r="E37" s="5"/>
      <c r="F37" s="5"/>
      <c r="G37" s="13"/>
      <c r="H37" s="14"/>
      <c r="I37" s="14"/>
      <c r="J37" s="15"/>
      <c r="K37" s="45"/>
      <c r="L37" s="51"/>
    </row>
    <row r="38" spans="2:12" x14ac:dyDescent="0.25">
      <c r="B38" s="23" t="s">
        <v>14</v>
      </c>
      <c r="C38" s="24">
        <f>(C36-C37)</f>
        <v>57</v>
      </c>
      <c r="D38" s="18" t="s">
        <v>15</v>
      </c>
      <c r="E38" s="12"/>
      <c r="F38" s="5" t="s">
        <v>22</v>
      </c>
      <c r="G38" s="13"/>
      <c r="H38" s="14">
        <f>SUM(H30:H34)+SUM(H35:H36)</f>
        <v>183.97654180000077</v>
      </c>
      <c r="I38" s="14">
        <f>SUM(I30:I34)+SUM(I35:I36)</f>
        <v>0</v>
      </c>
      <c r="J38" s="14">
        <f>SUM(J30:J34)+SUM(J35:J36)</f>
        <v>98.791729333333336</v>
      </c>
      <c r="K38" s="56"/>
      <c r="L38" s="57"/>
    </row>
    <row r="39" spans="2:12" x14ac:dyDescent="0.25">
      <c r="B39" s="5"/>
      <c r="C39" s="5"/>
      <c r="D39" s="5"/>
      <c r="E39" s="12"/>
      <c r="F39" s="5"/>
      <c r="G39" s="13"/>
      <c r="H39" s="14"/>
      <c r="I39" s="14"/>
      <c r="J39" s="15"/>
      <c r="K39" s="58"/>
      <c r="L39" s="51"/>
    </row>
    <row r="40" spans="2:12" x14ac:dyDescent="0.25">
      <c r="B40" s="67" t="str">
        <f>B16</f>
        <v>MEDIDOR 2 - M2 (Sr. Mauricio)</v>
      </c>
      <c r="C40" s="68"/>
      <c r="D40" s="69"/>
      <c r="E40" s="12"/>
      <c r="F40" s="5" t="s">
        <v>24</v>
      </c>
      <c r="G40" s="13"/>
      <c r="H40" s="14">
        <v>0.02</v>
      </c>
      <c r="I40" s="14"/>
      <c r="J40" s="14">
        <f>H40/3</f>
        <v>6.6666666666666671E-3</v>
      </c>
      <c r="K40" s="58"/>
      <c r="L40" s="51"/>
    </row>
    <row r="41" spans="2:12" x14ac:dyDescent="0.25">
      <c r="B41" s="59" t="s">
        <v>9</v>
      </c>
      <c r="C41" s="60">
        <f>C17</f>
        <v>2154</v>
      </c>
      <c r="D41" s="54" t="str">
        <f>D36</f>
        <v>(15/07/16)</v>
      </c>
      <c r="E41" s="5"/>
      <c r="F41" s="5" t="s">
        <v>25</v>
      </c>
      <c r="G41" s="13"/>
      <c r="H41" s="14">
        <f>H17</f>
        <v>0.04</v>
      </c>
      <c r="I41" s="14"/>
      <c r="J41" s="61">
        <f>H41/3</f>
        <v>1.3333333333333334E-2</v>
      </c>
      <c r="K41" s="62"/>
      <c r="L41" s="62"/>
    </row>
    <row r="42" spans="2:12" x14ac:dyDescent="0.25">
      <c r="B42" s="9" t="s">
        <v>12</v>
      </c>
      <c r="C42" s="10">
        <f>C18</f>
        <v>1976</v>
      </c>
      <c r="D42" s="11" t="str">
        <f>D37</f>
        <v>(16/06/16)</v>
      </c>
      <c r="E42" s="5"/>
      <c r="F42" s="5"/>
      <c r="G42" s="22"/>
      <c r="H42" s="5"/>
      <c r="I42" s="5"/>
      <c r="J42" s="5"/>
      <c r="K42" s="39"/>
      <c r="L42" s="39"/>
    </row>
    <row r="43" spans="2:12" x14ac:dyDescent="0.25">
      <c r="B43" s="16" t="s">
        <v>14</v>
      </c>
      <c r="C43" s="17">
        <f>(C41-C42)</f>
        <v>178</v>
      </c>
      <c r="D43" s="18" t="s">
        <v>15</v>
      </c>
      <c r="E43" s="5"/>
      <c r="F43" s="25" t="s">
        <v>26</v>
      </c>
      <c r="G43" s="26"/>
      <c r="H43" s="27">
        <f>(H38+H40-H41)</f>
        <v>183.95654180000079</v>
      </c>
      <c r="I43" s="27">
        <f t="shared" ref="I43:J43" si="9">(I38+I40-I41)</f>
        <v>0</v>
      </c>
      <c r="J43" s="27">
        <f t="shared" si="9"/>
        <v>98.785062666666661</v>
      </c>
      <c r="K43" s="39"/>
      <c r="L43" s="39"/>
    </row>
    <row r="44" spans="2:12" x14ac:dyDescent="0.25">
      <c r="B44" s="5"/>
      <c r="C44" s="5"/>
      <c r="D44" s="5"/>
      <c r="E44" s="12"/>
      <c r="K44" s="58"/>
      <c r="L44" s="39"/>
    </row>
    <row r="45" spans="2:12" x14ac:dyDescent="0.25">
      <c r="B45" s="67" t="str">
        <f>B21</f>
        <v>MEDIDOR P- MP (Sr. Javier Calle)</v>
      </c>
      <c r="C45" s="68"/>
      <c r="D45" s="69"/>
      <c r="E45" s="12"/>
      <c r="F45" s="29" t="s">
        <v>28</v>
      </c>
      <c r="G45" s="30"/>
      <c r="H45" s="31"/>
      <c r="K45" s="51"/>
      <c r="L45" s="51"/>
    </row>
    <row r="46" spans="2:12" x14ac:dyDescent="0.25">
      <c r="B46" s="32" t="s">
        <v>29</v>
      </c>
      <c r="C46" s="33">
        <f>(C32-C38-C43)</f>
        <v>84.900000000001455</v>
      </c>
      <c r="D46" s="34" t="s">
        <v>15</v>
      </c>
      <c r="E46" s="12"/>
      <c r="F46" s="25" t="s">
        <v>31</v>
      </c>
      <c r="G46" s="35"/>
      <c r="H46" s="36">
        <f>J43</f>
        <v>98.785062666666661</v>
      </c>
      <c r="I46" s="27"/>
      <c r="J46" s="5"/>
      <c r="K46" s="51"/>
      <c r="L46" s="51"/>
    </row>
    <row r="47" spans="2:12" x14ac:dyDescent="0.25">
      <c r="I47" s="37"/>
      <c r="J47" s="38"/>
      <c r="K47" s="51"/>
      <c r="L47" s="51"/>
    </row>
    <row r="48" spans="2:12" x14ac:dyDescent="0.25">
      <c r="F48" s="25"/>
      <c r="G48" s="35"/>
      <c r="H48" s="37"/>
      <c r="I48" s="37"/>
      <c r="J48" s="38"/>
      <c r="K48" s="39"/>
      <c r="L48" s="39"/>
    </row>
    <row r="49" spans="2:12" x14ac:dyDescent="0.25">
      <c r="B49" s="63"/>
      <c r="C49" s="43"/>
      <c r="D49" s="43"/>
      <c r="E49" s="43"/>
      <c r="F49" s="43"/>
      <c r="G49" s="64"/>
      <c r="H49" s="43"/>
      <c r="I49" s="43"/>
      <c r="J49" s="39"/>
      <c r="K49" s="39"/>
      <c r="L49" s="41"/>
    </row>
    <row r="50" spans="2:12" x14ac:dyDescent="0.25">
      <c r="B50" s="1" t="s">
        <v>0</v>
      </c>
      <c r="C50" s="2"/>
      <c r="D50" s="2"/>
      <c r="E50" s="2"/>
      <c r="F50" s="2"/>
      <c r="G50" s="3"/>
      <c r="H50" s="2"/>
      <c r="I50" s="2"/>
      <c r="J50" s="2"/>
      <c r="K50" s="44"/>
      <c r="L50" s="44"/>
    </row>
    <row r="51" spans="2:12" x14ac:dyDescent="0.25">
      <c r="B51" s="1" t="str">
        <f>B2</f>
        <v>Consumo Energía JULIO 2016</v>
      </c>
      <c r="C51" s="2"/>
      <c r="D51" s="2"/>
      <c r="E51" s="2"/>
      <c r="F51" s="2"/>
      <c r="G51" s="3"/>
      <c r="H51" s="2"/>
      <c r="I51" s="2"/>
      <c r="J51" s="42" t="str">
        <f>J2</f>
        <v>FECHA DE VENCIMIENTO: 05-AGO-2016</v>
      </c>
      <c r="K51" s="45"/>
      <c r="L51" s="46"/>
    </row>
    <row r="52" spans="2:12" x14ac:dyDescent="0.25">
      <c r="B52" s="2"/>
      <c r="C52" s="2"/>
      <c r="D52" s="2"/>
      <c r="E52" s="2"/>
      <c r="F52" s="2"/>
      <c r="G52" s="3"/>
      <c r="H52" s="2"/>
      <c r="I52" s="2"/>
      <c r="J52" s="2"/>
      <c r="K52" s="45"/>
      <c r="L52" s="46"/>
    </row>
    <row r="53" spans="2:12" x14ac:dyDescent="0.25">
      <c r="B53" s="70" t="s">
        <v>2</v>
      </c>
      <c r="C53" s="71"/>
      <c r="D53" s="72"/>
      <c r="E53" s="5"/>
      <c r="F53" s="6" t="s">
        <v>3</v>
      </c>
      <c r="G53" s="6" t="s">
        <v>4</v>
      </c>
      <c r="H53" s="6" t="s">
        <v>5</v>
      </c>
      <c r="I53" s="7"/>
      <c r="J53" s="6" t="s">
        <v>8</v>
      </c>
      <c r="K53" s="47"/>
      <c r="L53" s="48"/>
    </row>
    <row r="54" spans="2:12" x14ac:dyDescent="0.25">
      <c r="B54" s="9" t="s">
        <v>9</v>
      </c>
      <c r="C54" s="10">
        <f>C30</f>
        <v>15836.7</v>
      </c>
      <c r="D54" s="11" t="str">
        <f>D30</f>
        <v>(15/07/16)</v>
      </c>
      <c r="E54" s="12"/>
      <c r="F54" s="5" t="s">
        <v>11</v>
      </c>
      <c r="G54" s="13"/>
      <c r="H54" s="14">
        <f>H5</f>
        <v>2.4900000000000002</v>
      </c>
      <c r="I54" s="14"/>
      <c r="J54" s="15">
        <f>(H54/3)</f>
        <v>0.83000000000000007</v>
      </c>
      <c r="K54" s="45"/>
      <c r="L54" s="46"/>
    </row>
    <row r="55" spans="2:12" x14ac:dyDescent="0.25">
      <c r="B55" s="9" t="s">
        <v>12</v>
      </c>
      <c r="C55" s="10">
        <f>C31</f>
        <v>15516.8</v>
      </c>
      <c r="D55" s="11" t="str">
        <f>D31</f>
        <v>(16/06/16)</v>
      </c>
      <c r="E55" s="12"/>
      <c r="F55" s="5" t="s">
        <v>13</v>
      </c>
      <c r="G55" s="13"/>
      <c r="H55" s="14">
        <f>H6</f>
        <v>1.32</v>
      </c>
      <c r="I55" s="14"/>
      <c r="J55" s="15">
        <f t="shared" ref="J55" si="10">(H55/3)</f>
        <v>0.44</v>
      </c>
      <c r="K55" s="50"/>
      <c r="L55" s="50"/>
    </row>
    <row r="56" spans="2:12" x14ac:dyDescent="0.25">
      <c r="B56" s="16" t="s">
        <v>14</v>
      </c>
      <c r="C56" s="17">
        <f>(C54-C55)</f>
        <v>319.90000000000146</v>
      </c>
      <c r="D56" s="18" t="s">
        <v>15</v>
      </c>
      <c r="E56" s="12"/>
      <c r="F56" s="5" t="s">
        <v>16</v>
      </c>
      <c r="G56" s="13">
        <f>G7</f>
        <v>0.44490000000000002</v>
      </c>
      <c r="H56" s="20">
        <f>(C56*G56)</f>
        <v>142.32351000000065</v>
      </c>
      <c r="I56" s="20"/>
      <c r="J56" s="49">
        <f>(C70*G56)</f>
        <v>37.772010000000648</v>
      </c>
      <c r="K56" s="45"/>
      <c r="L56" s="46"/>
    </row>
    <row r="57" spans="2:12" x14ac:dyDescent="0.25">
      <c r="B57" s="5"/>
      <c r="C57" s="5"/>
      <c r="D57" s="5"/>
      <c r="E57" s="5"/>
      <c r="F57" s="5" t="s">
        <v>17</v>
      </c>
      <c r="G57" s="13"/>
      <c r="H57" s="14">
        <f>H8</f>
        <v>8.0500000000000007</v>
      </c>
      <c r="I57" s="14"/>
      <c r="J57" s="15">
        <f t="shared" ref="J57" si="11">(H57/3)</f>
        <v>2.6833333333333336</v>
      </c>
      <c r="K57" s="45"/>
      <c r="L57" s="51"/>
    </row>
    <row r="58" spans="2:12" x14ac:dyDescent="0.25">
      <c r="B58" s="5"/>
      <c r="C58" s="5"/>
      <c r="D58" s="5"/>
      <c r="E58" s="5"/>
      <c r="F58" s="5" t="str">
        <f>F34</f>
        <v>Interés Compensatorio</v>
      </c>
      <c r="G58" s="13"/>
      <c r="H58" s="14">
        <f>H34</f>
        <v>0</v>
      </c>
      <c r="I58" s="14"/>
      <c r="J58" s="15">
        <f>J34</f>
        <v>0</v>
      </c>
      <c r="K58" s="45"/>
      <c r="L58" s="51"/>
    </row>
    <row r="59" spans="2:12" x14ac:dyDescent="0.25">
      <c r="B59" s="67" t="s">
        <v>19</v>
      </c>
      <c r="C59" s="68"/>
      <c r="D59" s="69"/>
      <c r="E59" s="5"/>
      <c r="F59" s="5" t="s">
        <v>20</v>
      </c>
      <c r="G59" s="13"/>
      <c r="H59" s="14">
        <f>((SUM(H54:H58))*0.18)</f>
        <v>27.753031800000119</v>
      </c>
      <c r="I59" s="14">
        <f>((SUM(I54:I58))*0.18)</f>
        <v>0</v>
      </c>
      <c r="J59" s="14">
        <f>((SUM(J54:J58))*0.18)</f>
        <v>7.510561800000116</v>
      </c>
      <c r="K59" s="45"/>
      <c r="L59" s="51"/>
    </row>
    <row r="60" spans="2:12" x14ac:dyDescent="0.25">
      <c r="B60" s="52" t="s">
        <v>9</v>
      </c>
      <c r="C60" s="53">
        <f>C12</f>
        <v>1727</v>
      </c>
      <c r="D60" s="54" t="str">
        <f>D54</f>
        <v>(15/07/16)</v>
      </c>
      <c r="E60" s="5"/>
      <c r="F60" s="5" t="s">
        <v>21</v>
      </c>
      <c r="G60" s="13">
        <f>G12</f>
        <v>7.9000000000000008E-3</v>
      </c>
      <c r="H60" s="14">
        <f>H12</f>
        <v>2.5299999999999998</v>
      </c>
      <c r="I60" s="14"/>
      <c r="J60" s="15">
        <f t="shared" ref="J60" si="12">(H60/3)</f>
        <v>0.84333333333333327</v>
      </c>
      <c r="K60" s="56"/>
      <c r="L60" s="57"/>
    </row>
    <row r="61" spans="2:12" x14ac:dyDescent="0.25">
      <c r="B61" s="21" t="s">
        <v>12</v>
      </c>
      <c r="C61" s="55">
        <f>C13</f>
        <v>1670</v>
      </c>
      <c r="D61" s="11" t="str">
        <f>D55</f>
        <v>(16/06/16)</v>
      </c>
      <c r="E61" s="5"/>
      <c r="F61" s="5"/>
      <c r="G61" s="13"/>
      <c r="H61" s="14"/>
      <c r="I61" s="14"/>
      <c r="J61" s="15"/>
      <c r="K61" s="58"/>
      <c r="L61" s="51"/>
    </row>
    <row r="62" spans="2:12" x14ac:dyDescent="0.25">
      <c r="B62" s="23" t="s">
        <v>14</v>
      </c>
      <c r="C62" s="24">
        <f>(C60-C61)</f>
        <v>57</v>
      </c>
      <c r="D62" s="18" t="s">
        <v>15</v>
      </c>
      <c r="E62" s="12"/>
      <c r="F62" s="5" t="s">
        <v>22</v>
      </c>
      <c r="G62" s="13"/>
      <c r="H62" s="14">
        <f>SUM(H54:H58)+SUM(H59:H60)</f>
        <v>184.46654180000078</v>
      </c>
      <c r="I62" s="14">
        <f>SUM(I54:I58)+SUM(I59:I60)</f>
        <v>0</v>
      </c>
      <c r="J62" s="14">
        <f>SUM(J54:J58)+SUM(J59:J60)</f>
        <v>50.079238466667434</v>
      </c>
      <c r="K62" s="58"/>
      <c r="L62" s="51"/>
    </row>
    <row r="63" spans="2:12" x14ac:dyDescent="0.25">
      <c r="B63" s="5"/>
      <c r="C63" s="5"/>
      <c r="D63" s="5"/>
      <c r="E63" s="12"/>
      <c r="F63" s="5"/>
      <c r="G63" s="13"/>
      <c r="H63" s="14"/>
      <c r="I63" s="14"/>
      <c r="J63" s="15"/>
      <c r="K63" s="62"/>
      <c r="L63" s="62"/>
    </row>
    <row r="64" spans="2:12" x14ac:dyDescent="0.25">
      <c r="B64" s="67" t="str">
        <f>B16</f>
        <v>MEDIDOR 2 - M2 (Sr. Mauricio)</v>
      </c>
      <c r="C64" s="68"/>
      <c r="D64" s="69"/>
      <c r="E64" s="12"/>
      <c r="F64" s="5" t="s">
        <v>24</v>
      </c>
      <c r="G64" s="13"/>
      <c r="H64" s="14">
        <f>H16</f>
        <v>7.0000000000000007E-2</v>
      </c>
      <c r="I64" s="14"/>
      <c r="J64" s="14">
        <f>H64/3</f>
        <v>2.3333333333333334E-2</v>
      </c>
      <c r="K64" s="39"/>
      <c r="L64" s="39"/>
    </row>
    <row r="65" spans="2:12" x14ac:dyDescent="0.25">
      <c r="B65" s="59" t="s">
        <v>9</v>
      </c>
      <c r="C65" s="60">
        <f>C17</f>
        <v>2154</v>
      </c>
      <c r="D65" s="54" t="str">
        <f>D60</f>
        <v>(15/07/16)</v>
      </c>
      <c r="E65" s="5"/>
      <c r="F65" s="5" t="s">
        <v>25</v>
      </c>
      <c r="G65" s="13"/>
      <c r="H65" s="14">
        <f>H17</f>
        <v>0.04</v>
      </c>
      <c r="I65" s="14"/>
      <c r="J65" s="61">
        <f>H65/3</f>
        <v>1.3333333333333334E-2</v>
      </c>
      <c r="K65" s="39"/>
      <c r="L65" s="39"/>
    </row>
    <row r="66" spans="2:12" x14ac:dyDescent="0.25">
      <c r="B66" s="9" t="s">
        <v>12</v>
      </c>
      <c r="C66" s="10">
        <f>C18</f>
        <v>1976</v>
      </c>
      <c r="D66" s="11" t="str">
        <f>D61</f>
        <v>(16/06/16)</v>
      </c>
      <c r="E66" s="5"/>
      <c r="F66" s="5"/>
      <c r="G66" s="22"/>
      <c r="H66" s="5"/>
      <c r="I66" s="5"/>
      <c r="J66" s="5"/>
      <c r="K66" s="58"/>
      <c r="L66" s="39"/>
    </row>
    <row r="67" spans="2:12" x14ac:dyDescent="0.25">
      <c r="B67" s="16" t="s">
        <v>14</v>
      </c>
      <c r="C67" s="17">
        <f>(C65-C66)</f>
        <v>178</v>
      </c>
      <c r="D67" s="18" t="s">
        <v>15</v>
      </c>
      <c r="E67" s="5"/>
      <c r="F67" s="25" t="s">
        <v>26</v>
      </c>
      <c r="G67" s="26"/>
      <c r="H67" s="27">
        <f>(H62+H64-H65)</f>
        <v>184.49654180000078</v>
      </c>
      <c r="I67" s="27">
        <f t="shared" ref="I67:J67" si="13">(I62+I64-I65)</f>
        <v>0</v>
      </c>
      <c r="J67" s="27">
        <f t="shared" si="13"/>
        <v>50.089238466667432</v>
      </c>
      <c r="K67" s="51"/>
      <c r="L67" s="51"/>
    </row>
    <row r="68" spans="2:12" x14ac:dyDescent="0.25">
      <c r="B68" s="5"/>
      <c r="C68" s="5"/>
      <c r="D68" s="5"/>
      <c r="E68" s="12"/>
      <c r="K68" s="51"/>
      <c r="L68" s="51"/>
    </row>
    <row r="69" spans="2:12" x14ac:dyDescent="0.25">
      <c r="B69" s="67" t="str">
        <f>B21</f>
        <v>MEDIDOR P- MP (Sr. Javier Calle)</v>
      </c>
      <c r="C69" s="68"/>
      <c r="D69" s="69"/>
      <c r="E69" s="12"/>
      <c r="F69" s="29" t="s">
        <v>28</v>
      </c>
      <c r="G69" s="30"/>
      <c r="H69" s="31"/>
      <c r="K69" s="38"/>
      <c r="L69" s="38"/>
    </row>
    <row r="70" spans="2:12" x14ac:dyDescent="0.25">
      <c r="B70" s="32" t="s">
        <v>29</v>
      </c>
      <c r="C70" s="33">
        <f>(C56-C62-C67)</f>
        <v>84.900000000001455</v>
      </c>
      <c r="D70" s="34" t="s">
        <v>15</v>
      </c>
      <c r="E70" s="12"/>
      <c r="F70" s="25" t="s">
        <v>32</v>
      </c>
      <c r="G70" s="35"/>
      <c r="H70" s="36">
        <f>J67</f>
        <v>50.089238466667432</v>
      </c>
      <c r="I70" s="27"/>
      <c r="J70" s="5"/>
      <c r="K70" s="58"/>
      <c r="L70" s="39"/>
    </row>
    <row r="71" spans="2:12" x14ac:dyDescent="0.25">
      <c r="F71" s="25"/>
      <c r="G71" s="35"/>
      <c r="H71" s="37"/>
      <c r="I71" s="37"/>
      <c r="J71" s="38"/>
      <c r="K71" s="39"/>
    </row>
    <row r="72" spans="2:12" x14ac:dyDescent="0.25">
      <c r="I72" s="37"/>
      <c r="J72" s="38"/>
      <c r="K72" s="39"/>
    </row>
    <row r="73" spans="2:12" x14ac:dyDescent="0.25">
      <c r="B73" s="39"/>
      <c r="C73" s="39"/>
      <c r="D73" s="39"/>
      <c r="E73" s="39"/>
      <c r="F73" s="39"/>
      <c r="G73" s="40"/>
      <c r="H73" s="39"/>
      <c r="I73" s="39"/>
      <c r="J73" s="39"/>
      <c r="K73" s="39"/>
    </row>
    <row r="74" spans="2:12" x14ac:dyDescent="0.25">
      <c r="B74" s="39"/>
      <c r="C74" s="39"/>
      <c r="D74" s="39"/>
      <c r="E74" s="39"/>
      <c r="F74" s="39"/>
      <c r="G74" s="40"/>
      <c r="H74" s="39"/>
      <c r="I74" s="39"/>
      <c r="J74" s="39"/>
      <c r="K74" s="39"/>
    </row>
    <row r="75" spans="2:12" x14ac:dyDescent="0.25">
      <c r="B75" s="39"/>
      <c r="C75" s="39"/>
      <c r="D75" s="39"/>
      <c r="E75" s="39"/>
      <c r="F75" s="39"/>
      <c r="G75" s="40"/>
      <c r="H75" s="39"/>
      <c r="I75" s="39"/>
      <c r="J75" s="39"/>
      <c r="K75" s="39"/>
    </row>
    <row r="76" spans="2:12" x14ac:dyDescent="0.25">
      <c r="B76" s="39"/>
      <c r="C76" s="39"/>
      <c r="D76" s="39"/>
      <c r="E76" s="39"/>
      <c r="F76" s="39"/>
      <c r="G76" s="40"/>
      <c r="H76" s="39"/>
      <c r="I76" s="39"/>
      <c r="J76" s="39"/>
      <c r="K76" s="39"/>
    </row>
    <row r="77" spans="2:12" x14ac:dyDescent="0.25">
      <c r="B77" s="39"/>
      <c r="C77" s="39"/>
      <c r="D77" s="39"/>
      <c r="E77" s="39"/>
      <c r="F77" s="39"/>
      <c r="G77" s="40"/>
      <c r="H77" s="39"/>
      <c r="I77" s="39"/>
      <c r="J77" s="39"/>
      <c r="K77" s="39"/>
    </row>
    <row r="78" spans="2:12" x14ac:dyDescent="0.25">
      <c r="B78" s="39"/>
      <c r="C78" s="39"/>
      <c r="D78" s="39"/>
      <c r="E78" s="39"/>
      <c r="F78" s="39"/>
      <c r="G78" s="40"/>
      <c r="H78" s="39"/>
      <c r="I78" s="39"/>
      <c r="J78" s="39"/>
      <c r="K78" s="39"/>
    </row>
    <row r="79" spans="2:12" x14ac:dyDescent="0.25">
      <c r="B79" s="39"/>
      <c r="C79" s="39"/>
      <c r="D79" s="39"/>
      <c r="E79" s="39"/>
      <c r="F79" s="39"/>
      <c r="G79" s="40"/>
      <c r="H79" s="39"/>
      <c r="I79" s="39"/>
      <c r="J79" s="39"/>
      <c r="K79" s="39"/>
    </row>
    <row r="80" spans="2:12" x14ac:dyDescent="0.25">
      <c r="B80" s="39"/>
      <c r="C80" s="39"/>
      <c r="D80" s="39"/>
      <c r="E80" s="39"/>
      <c r="F80" s="39"/>
      <c r="G80" s="40"/>
      <c r="H80" s="39"/>
      <c r="I80" s="39"/>
      <c r="J80" s="39"/>
      <c r="K80" s="39"/>
    </row>
    <row r="81" spans="2:11" x14ac:dyDescent="0.25">
      <c r="B81" s="39"/>
      <c r="C81" s="39"/>
      <c r="D81" s="39"/>
      <c r="E81" s="39"/>
      <c r="F81" s="39"/>
      <c r="G81" s="40"/>
      <c r="H81" s="39"/>
      <c r="I81" s="39"/>
      <c r="J81" s="39"/>
      <c r="K81" s="39"/>
    </row>
    <row r="82" spans="2:11" x14ac:dyDescent="0.25">
      <c r="B82" s="39"/>
      <c r="C82" s="39"/>
      <c r="D82" s="39"/>
      <c r="E82" s="39"/>
      <c r="F82" s="39"/>
      <c r="G82" s="40"/>
      <c r="H82" s="39"/>
      <c r="I82" s="39"/>
      <c r="J82" s="39"/>
      <c r="K82" s="39"/>
    </row>
    <row r="83" spans="2:11" x14ac:dyDescent="0.25">
      <c r="B83" s="39"/>
      <c r="C83" s="39"/>
      <c r="D83" s="39"/>
      <c r="E83" s="39"/>
      <c r="F83" s="39"/>
      <c r="G83" s="40"/>
      <c r="H83" s="39"/>
      <c r="I83" s="39"/>
      <c r="J83" s="39"/>
      <c r="K83" s="39"/>
    </row>
  </sheetData>
  <mergeCells count="12">
    <mergeCell ref="B69:D69"/>
    <mergeCell ref="B4:D4"/>
    <mergeCell ref="B11:D11"/>
    <mergeCell ref="B16:D16"/>
    <mergeCell ref="B21:D21"/>
    <mergeCell ref="B29:D29"/>
    <mergeCell ref="B35:D35"/>
    <mergeCell ref="B40:D40"/>
    <mergeCell ref="B45:D45"/>
    <mergeCell ref="B53:D53"/>
    <mergeCell ref="B59:D59"/>
    <mergeCell ref="B64:D6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89"/>
  <sheetViews>
    <sheetView tabSelected="1" zoomScale="130" zoomScaleNormal="130" workbookViewId="0">
      <selection activeCell="K7" sqref="K7"/>
    </sheetView>
  </sheetViews>
  <sheetFormatPr baseColWidth="10" defaultRowHeight="15" x14ac:dyDescent="0.25"/>
  <cols>
    <col min="1" max="1" width="6.42578125" customWidth="1"/>
    <col min="2" max="2" width="11.5703125" customWidth="1"/>
    <col min="3" max="3" width="5.7109375" customWidth="1"/>
    <col min="4" max="4" width="6.28515625" customWidth="1"/>
    <col min="5" max="5" width="3" customWidth="1"/>
    <col min="6" max="6" width="20.28515625" customWidth="1"/>
    <col min="7" max="7" width="8.42578125" style="28" customWidth="1"/>
    <col min="8" max="8" width="6.7109375" customWidth="1"/>
    <col min="9" max="9" width="0.7109375" customWidth="1"/>
    <col min="10" max="10" width="8.28515625" bestFit="1" customWidth="1"/>
    <col min="11" max="13" width="8.28515625" customWidth="1"/>
  </cols>
  <sheetData>
    <row r="1" spans="2:13" x14ac:dyDescent="0.25">
      <c r="B1" s="1" t="s">
        <v>0</v>
      </c>
      <c r="C1" s="2"/>
      <c r="D1" s="2"/>
      <c r="E1" s="2"/>
      <c r="F1" s="2"/>
      <c r="G1" s="3"/>
      <c r="H1" s="2"/>
      <c r="I1" s="2"/>
      <c r="J1" s="2"/>
      <c r="K1" s="2"/>
      <c r="L1" s="2"/>
    </row>
    <row r="2" spans="2:13" x14ac:dyDescent="0.25">
      <c r="B2" s="1" t="s">
        <v>58</v>
      </c>
      <c r="C2" s="2"/>
      <c r="D2" s="2"/>
      <c r="E2" s="2"/>
      <c r="F2" s="2"/>
      <c r="G2" s="3"/>
      <c r="H2" s="2"/>
      <c r="I2" s="2"/>
      <c r="J2" s="4" t="s">
        <v>59</v>
      </c>
    </row>
    <row r="3" spans="2:13" x14ac:dyDescent="0.25">
      <c r="B3" s="2"/>
      <c r="C3" s="2"/>
      <c r="D3" s="2"/>
      <c r="E3" s="2"/>
      <c r="F3" s="2"/>
      <c r="G3" s="3"/>
      <c r="H3" s="2"/>
      <c r="I3" s="2"/>
      <c r="J3" s="2"/>
      <c r="K3" s="2"/>
      <c r="L3" s="2"/>
    </row>
    <row r="4" spans="2:13" x14ac:dyDescent="0.25">
      <c r="B4" s="70" t="s">
        <v>2</v>
      </c>
      <c r="C4" s="71"/>
      <c r="D4" s="72"/>
      <c r="E4" s="5"/>
      <c r="F4" s="6" t="s">
        <v>3</v>
      </c>
      <c r="G4" s="6" t="s">
        <v>4</v>
      </c>
      <c r="H4" s="6" t="s">
        <v>5</v>
      </c>
      <c r="I4" s="7"/>
      <c r="J4" s="8" t="s">
        <v>6</v>
      </c>
      <c r="K4" s="8" t="s">
        <v>7</v>
      </c>
      <c r="L4" s="8" t="s">
        <v>62</v>
      </c>
      <c r="M4" s="8" t="s">
        <v>8</v>
      </c>
    </row>
    <row r="5" spans="2:13" x14ac:dyDescent="0.25">
      <c r="B5" s="9" t="s">
        <v>9</v>
      </c>
      <c r="C5" s="10">
        <v>16135.1</v>
      </c>
      <c r="D5" s="11" t="s">
        <v>60</v>
      </c>
      <c r="E5" s="12"/>
      <c r="F5" s="5" t="s">
        <v>11</v>
      </c>
      <c r="G5" s="13"/>
      <c r="H5" s="14">
        <v>2.4900000000000002</v>
      </c>
      <c r="I5" s="14"/>
      <c r="J5" s="15">
        <f>(H5/4)</f>
        <v>0.62250000000000005</v>
      </c>
      <c r="K5" s="15">
        <f>H5/4</f>
        <v>0.62250000000000005</v>
      </c>
      <c r="L5" s="15">
        <f>H5/4</f>
        <v>0.62250000000000005</v>
      </c>
      <c r="M5" s="15">
        <f>H5/4</f>
        <v>0.62250000000000005</v>
      </c>
    </row>
    <row r="6" spans="2:13" x14ac:dyDescent="0.25">
      <c r="B6" s="9" t="s">
        <v>12</v>
      </c>
      <c r="C6" s="10">
        <v>15836.7</v>
      </c>
      <c r="D6" s="11" t="s">
        <v>55</v>
      </c>
      <c r="E6" s="12"/>
      <c r="F6" s="5" t="s">
        <v>13</v>
      </c>
      <c r="G6" s="13"/>
      <c r="H6" s="14">
        <v>1.32</v>
      </c>
      <c r="I6" s="14"/>
      <c r="J6" s="15">
        <f t="shared" ref="J6:J13" si="0">(H6/3)</f>
        <v>0.44</v>
      </c>
      <c r="K6" s="15">
        <f t="shared" ref="K6:L13" si="1">H6/3</f>
        <v>0.44</v>
      </c>
      <c r="L6" s="15">
        <f>H6/3</f>
        <v>0.44</v>
      </c>
      <c r="M6" s="15">
        <f t="shared" ref="M6:M17" si="2">H6/3</f>
        <v>0.44</v>
      </c>
    </row>
    <row r="7" spans="2:13" x14ac:dyDescent="0.25">
      <c r="B7" s="16" t="s">
        <v>14</v>
      </c>
      <c r="C7" s="17">
        <f>(C5-C6)</f>
        <v>298.39999999999964</v>
      </c>
      <c r="D7" s="18" t="s">
        <v>15</v>
      </c>
      <c r="E7" s="12"/>
      <c r="F7" s="5" t="s">
        <v>16</v>
      </c>
      <c r="G7" s="19">
        <v>0.44750000000000001</v>
      </c>
      <c r="H7" s="20">
        <f>(C7*G7)</f>
        <v>133.53399999999985</v>
      </c>
      <c r="I7" s="20"/>
      <c r="J7" s="15">
        <f>G7*C14</f>
        <v>12.79849999999996</v>
      </c>
      <c r="K7" s="15">
        <f>G7*C19</f>
        <v>58.533000000000079</v>
      </c>
      <c r="L7" s="15">
        <f>C24*G7</f>
        <v>14.364750000000001</v>
      </c>
      <c r="M7" s="15">
        <f>G7*C28</f>
        <v>47.837749999999801</v>
      </c>
    </row>
    <row r="8" spans="2:13" x14ac:dyDescent="0.25">
      <c r="B8" s="5"/>
      <c r="C8" s="5"/>
      <c r="D8" s="5"/>
      <c r="E8" s="5"/>
      <c r="F8" s="5" t="s">
        <v>17</v>
      </c>
      <c r="G8" s="13"/>
      <c r="H8" s="14">
        <v>5.75</v>
      </c>
      <c r="I8" s="14"/>
      <c r="J8" s="15">
        <f>(H8/4)</f>
        <v>1.4375</v>
      </c>
      <c r="K8" s="15">
        <f>H8/4</f>
        <v>1.4375</v>
      </c>
      <c r="L8" s="15">
        <f>H8/4</f>
        <v>1.4375</v>
      </c>
      <c r="M8" s="15">
        <f>H8/4</f>
        <v>1.4375</v>
      </c>
    </row>
    <row r="9" spans="2:13" x14ac:dyDescent="0.25">
      <c r="B9" s="5"/>
      <c r="C9" s="5"/>
      <c r="D9" s="5"/>
      <c r="E9" s="5"/>
      <c r="F9" s="5" t="s">
        <v>18</v>
      </c>
      <c r="G9" s="13"/>
      <c r="H9" s="14">
        <v>0</v>
      </c>
      <c r="I9" s="14"/>
      <c r="J9" s="15">
        <f>(H9/4)</f>
        <v>0</v>
      </c>
      <c r="K9" s="15">
        <f>H9/4</f>
        <v>0</v>
      </c>
      <c r="L9" s="15">
        <f t="shared" ref="L9:L14" si="3">H9/4</f>
        <v>0</v>
      </c>
      <c r="M9" s="15">
        <f t="shared" si="2"/>
        <v>0</v>
      </c>
    </row>
    <row r="10" spans="2:13" x14ac:dyDescent="0.25">
      <c r="B10" s="5"/>
      <c r="C10" s="5"/>
      <c r="D10" s="5"/>
      <c r="E10" s="5"/>
      <c r="F10" s="5" t="s">
        <v>50</v>
      </c>
      <c r="G10" s="13"/>
      <c r="H10" s="14">
        <v>0</v>
      </c>
      <c r="I10" s="14"/>
      <c r="J10" s="15">
        <f>(H10/3)</f>
        <v>0</v>
      </c>
      <c r="K10" s="15">
        <f t="shared" si="1"/>
        <v>0</v>
      </c>
      <c r="L10" s="15">
        <f>H10/4</f>
        <v>0</v>
      </c>
      <c r="M10" s="15">
        <f>H10/4</f>
        <v>0</v>
      </c>
    </row>
    <row r="11" spans="2:13" x14ac:dyDescent="0.25">
      <c r="B11" s="67" t="s">
        <v>19</v>
      </c>
      <c r="C11" s="68"/>
      <c r="D11" s="69"/>
      <c r="E11" s="5"/>
      <c r="F11" s="5" t="s">
        <v>20</v>
      </c>
      <c r="G11" s="13"/>
      <c r="H11" s="14">
        <f>((SUM(H5:H9)+H10)*0.18)</f>
        <v>25.756919999999973</v>
      </c>
      <c r="I11" s="14">
        <f t="shared" ref="I11:M11" si="4">((SUM(I5:I9)+I10)*0.18)</f>
        <v>0</v>
      </c>
      <c r="J11" s="14">
        <f t="shared" si="4"/>
        <v>2.7537299999999925</v>
      </c>
      <c r="K11" s="14">
        <f t="shared" si="4"/>
        <v>10.985940000000014</v>
      </c>
      <c r="L11" s="15">
        <f t="shared" ref="L11:L14" si="5">H11/4</f>
        <v>6.4392299999999931</v>
      </c>
      <c r="M11" s="14">
        <f t="shared" si="4"/>
        <v>9.0607949999999633</v>
      </c>
    </row>
    <row r="12" spans="2:13" x14ac:dyDescent="0.25">
      <c r="B12" s="21" t="s">
        <v>9</v>
      </c>
      <c r="C12" s="10">
        <v>1755.6</v>
      </c>
      <c r="D12" s="11" t="str">
        <f>D5</f>
        <v>(16/08/16)</v>
      </c>
      <c r="E12" s="5"/>
      <c r="F12" s="5" t="s">
        <v>21</v>
      </c>
      <c r="G12" s="13">
        <v>7.9000000000000008E-3</v>
      </c>
      <c r="H12" s="14">
        <v>2.36</v>
      </c>
      <c r="I12" s="14"/>
      <c r="J12" s="15">
        <f>(H12/4)</f>
        <v>0.59</v>
      </c>
      <c r="K12" s="15">
        <f>H12/4</f>
        <v>0.59</v>
      </c>
      <c r="L12" s="15">
        <f>H12/4</f>
        <v>0.59</v>
      </c>
      <c r="M12" s="15">
        <f>H12/4</f>
        <v>0.59</v>
      </c>
    </row>
    <row r="13" spans="2:13" x14ac:dyDescent="0.25">
      <c r="B13" s="9" t="s">
        <v>12</v>
      </c>
      <c r="C13" s="10">
        <v>1727</v>
      </c>
      <c r="D13" s="11" t="str">
        <f>D6</f>
        <v>(15/07/16)</v>
      </c>
      <c r="E13" s="5"/>
      <c r="F13" s="5" t="s">
        <v>54</v>
      </c>
      <c r="G13" s="13"/>
      <c r="H13" s="14">
        <v>3.64</v>
      </c>
      <c r="I13" s="14"/>
      <c r="J13" s="15">
        <f>(H13/4)</f>
        <v>0.91</v>
      </c>
      <c r="K13" s="15">
        <f>H13/4</f>
        <v>0.91</v>
      </c>
      <c r="L13" s="15">
        <f>H13/4</f>
        <v>0.91</v>
      </c>
      <c r="M13" s="15">
        <f>H13/4</f>
        <v>0.91</v>
      </c>
    </row>
    <row r="14" spans="2:13" x14ac:dyDescent="0.25">
      <c r="B14" s="16" t="s">
        <v>14</v>
      </c>
      <c r="C14" s="17">
        <f>(C12-C13)</f>
        <v>28.599999999999909</v>
      </c>
      <c r="D14" s="18" t="s">
        <v>15</v>
      </c>
      <c r="E14" s="12"/>
      <c r="F14" s="5" t="s">
        <v>22</v>
      </c>
      <c r="G14" s="13"/>
      <c r="H14" s="14">
        <f>SUM(H5:H9)+SUM(H11:H13)+H10</f>
        <v>174.85091999999983</v>
      </c>
      <c r="I14" s="14">
        <f t="shared" ref="I14:M14" si="6">SUM(I5:I9)+SUM(I11:I13)+I10</f>
        <v>0</v>
      </c>
      <c r="J14" s="14">
        <f t="shared" si="6"/>
        <v>19.552229999999952</v>
      </c>
      <c r="K14" s="14">
        <f t="shared" si="6"/>
        <v>73.5189400000001</v>
      </c>
      <c r="L14" s="14">
        <f t="shared" si="6"/>
        <v>24.803979999999996</v>
      </c>
      <c r="M14" s="14">
        <f t="shared" si="6"/>
        <v>60.898544999999764</v>
      </c>
    </row>
    <row r="15" spans="2:13" x14ac:dyDescent="0.25">
      <c r="B15" s="5"/>
      <c r="C15" s="5"/>
      <c r="D15" s="5"/>
      <c r="E15" s="12"/>
      <c r="F15" s="5"/>
      <c r="G15" s="13"/>
      <c r="H15" s="14"/>
      <c r="I15" s="14"/>
      <c r="J15" s="15"/>
      <c r="K15" s="15"/>
      <c r="L15" s="15"/>
      <c r="M15" s="15"/>
    </row>
    <row r="16" spans="2:13" x14ac:dyDescent="0.25">
      <c r="B16" s="67" t="s">
        <v>49</v>
      </c>
      <c r="C16" s="68"/>
      <c r="D16" s="69"/>
      <c r="E16" s="12"/>
      <c r="F16" s="5" t="s">
        <v>24</v>
      </c>
      <c r="G16" s="13"/>
      <c r="H16" s="14">
        <v>0.05</v>
      </c>
      <c r="I16" s="14"/>
      <c r="J16" s="15">
        <f>H16/4</f>
        <v>1.2500000000000001E-2</v>
      </c>
      <c r="K16" s="15">
        <f>H16/4</f>
        <v>1.2500000000000001E-2</v>
      </c>
      <c r="L16" s="15">
        <f>H16/4</f>
        <v>1.2500000000000001E-2</v>
      </c>
      <c r="M16" s="15">
        <f>H16/4</f>
        <v>1.2500000000000001E-2</v>
      </c>
    </row>
    <row r="17" spans="2:15" ht="10.15" customHeight="1" x14ac:dyDescent="0.25">
      <c r="B17" s="21" t="s">
        <v>9</v>
      </c>
      <c r="C17" s="10">
        <v>2284.8000000000002</v>
      </c>
      <c r="D17" s="11" t="str">
        <f>D5</f>
        <v>(16/08/16)</v>
      </c>
      <c r="E17" s="5"/>
      <c r="F17" s="5" t="s">
        <v>25</v>
      </c>
      <c r="G17" s="13"/>
      <c r="H17" s="14">
        <v>0</v>
      </c>
      <c r="I17" s="14"/>
      <c r="J17" s="15">
        <f>(H17/4)</f>
        <v>0</v>
      </c>
      <c r="K17" s="15">
        <f>H17/4</f>
        <v>0</v>
      </c>
      <c r="L17" s="15">
        <f>H17/4</f>
        <v>0</v>
      </c>
      <c r="M17" s="15">
        <f>H17/4</f>
        <v>0</v>
      </c>
    </row>
    <row r="18" spans="2:15" ht="10.15" customHeight="1" x14ac:dyDescent="0.25">
      <c r="B18" s="21" t="s">
        <v>12</v>
      </c>
      <c r="C18" s="10">
        <v>2154</v>
      </c>
      <c r="D18" s="11" t="str">
        <f>D6</f>
        <v>(15/07/16)</v>
      </c>
      <c r="E18" s="5"/>
      <c r="F18" s="5"/>
      <c r="G18" s="22"/>
      <c r="H18" s="5"/>
      <c r="I18" s="5"/>
      <c r="J18" s="5"/>
      <c r="K18" s="5"/>
      <c r="L18" s="5"/>
      <c r="M18" s="5"/>
    </row>
    <row r="19" spans="2:15" ht="10.15" customHeight="1" x14ac:dyDescent="0.25">
      <c r="B19" s="23" t="s">
        <v>14</v>
      </c>
      <c r="C19" s="24">
        <f>(C17-C18)</f>
        <v>130.80000000000018</v>
      </c>
      <c r="D19" s="18" t="s">
        <v>15</v>
      </c>
      <c r="E19" s="5"/>
      <c r="F19" s="25" t="s">
        <v>26</v>
      </c>
      <c r="G19" s="26"/>
      <c r="H19" s="27">
        <f>(H14+H16-H17)</f>
        <v>174.90091999999984</v>
      </c>
      <c r="I19" s="27">
        <f t="shared" ref="I19:M19" si="7">(I14+I16-I17)</f>
        <v>0</v>
      </c>
      <c r="J19" s="27">
        <f t="shared" si="7"/>
        <v>19.564729999999951</v>
      </c>
      <c r="K19" s="27">
        <f t="shared" si="7"/>
        <v>73.531440000000103</v>
      </c>
      <c r="L19" s="27">
        <f t="shared" si="7"/>
        <v>24.816479999999995</v>
      </c>
      <c r="M19" s="27">
        <f t="shared" si="7"/>
        <v>60.911044999999767</v>
      </c>
      <c r="N19" s="65" t="s">
        <v>42</v>
      </c>
      <c r="O19" s="66">
        <f>SUM(J19:M19)</f>
        <v>178.82369499999982</v>
      </c>
    </row>
    <row r="20" spans="2:15" ht="10.15" customHeight="1" x14ac:dyDescent="0.25">
      <c r="B20" s="12"/>
      <c r="C20" s="55"/>
      <c r="D20" s="12"/>
      <c r="E20" s="5"/>
      <c r="F20" s="25"/>
      <c r="G20" s="26"/>
      <c r="H20" s="27"/>
      <c r="I20" s="27"/>
      <c r="J20" s="27"/>
      <c r="K20" s="27"/>
      <c r="L20" s="27"/>
      <c r="M20" s="27"/>
      <c r="N20" s="65"/>
      <c r="O20" s="66"/>
    </row>
    <row r="21" spans="2:15" ht="10.15" customHeight="1" x14ac:dyDescent="0.25">
      <c r="B21" s="67" t="s">
        <v>61</v>
      </c>
      <c r="C21" s="68"/>
      <c r="D21" s="69"/>
      <c r="E21" s="5"/>
      <c r="F21" s="25"/>
      <c r="G21" s="26"/>
      <c r="H21" s="27"/>
      <c r="I21" s="27"/>
      <c r="J21" s="27"/>
      <c r="K21" s="27"/>
      <c r="L21" s="27"/>
      <c r="M21" s="27"/>
      <c r="N21" s="65"/>
      <c r="O21" s="66"/>
    </row>
    <row r="22" spans="2:15" ht="10.15" customHeight="1" x14ac:dyDescent="0.25">
      <c r="B22" s="21" t="s">
        <v>9</v>
      </c>
      <c r="C22" s="10">
        <v>32.1</v>
      </c>
      <c r="D22" s="11" t="str">
        <f>D5</f>
        <v>(16/08/16)</v>
      </c>
      <c r="E22" s="5"/>
      <c r="F22" s="25"/>
      <c r="G22" s="26"/>
      <c r="H22" s="27"/>
      <c r="I22" s="27"/>
      <c r="J22" s="27"/>
      <c r="K22" s="27"/>
      <c r="L22" s="27"/>
      <c r="M22" s="27"/>
      <c r="N22" s="65"/>
      <c r="O22" s="66"/>
    </row>
    <row r="23" spans="2:15" ht="10.15" customHeight="1" x14ac:dyDescent="0.25">
      <c r="B23" s="21" t="s">
        <v>12</v>
      </c>
      <c r="C23" s="10">
        <v>0</v>
      </c>
      <c r="D23" s="11" t="str">
        <f>D6</f>
        <v>(15/07/16)</v>
      </c>
      <c r="E23" s="5"/>
      <c r="F23" s="25"/>
      <c r="G23" s="26"/>
      <c r="H23" s="27"/>
      <c r="I23" s="27"/>
      <c r="J23" s="27"/>
      <c r="K23" s="27"/>
      <c r="L23" s="27"/>
      <c r="M23" s="27"/>
      <c r="N23" s="65"/>
      <c r="O23" s="66"/>
    </row>
    <row r="24" spans="2:15" ht="10.15" customHeight="1" x14ac:dyDescent="0.25">
      <c r="B24" s="23" t="s">
        <v>14</v>
      </c>
      <c r="C24" s="24">
        <f>(C22-C23)</f>
        <v>32.1</v>
      </c>
      <c r="D24" s="18" t="s">
        <v>15</v>
      </c>
      <c r="E24" s="12"/>
    </row>
    <row r="25" spans="2:15" ht="10.15" customHeight="1" x14ac:dyDescent="0.25">
      <c r="B25" s="5"/>
      <c r="C25" s="5"/>
      <c r="D25" s="5"/>
      <c r="E25" s="12"/>
    </row>
    <row r="26" spans="2:15" ht="10.15" customHeight="1" x14ac:dyDescent="0.25">
      <c r="B26" s="5"/>
      <c r="C26" s="5"/>
      <c r="D26" s="5"/>
      <c r="E26" s="12"/>
    </row>
    <row r="27" spans="2:15" ht="10.15" customHeight="1" x14ac:dyDescent="0.25">
      <c r="B27" s="67" t="s">
        <v>27</v>
      </c>
      <c r="C27" s="68"/>
      <c r="D27" s="69"/>
      <c r="E27" s="12"/>
      <c r="F27" s="29" t="s">
        <v>28</v>
      </c>
      <c r="G27" s="30"/>
      <c r="H27" s="31"/>
    </row>
    <row r="28" spans="2:15" ht="10.15" customHeight="1" x14ac:dyDescent="0.25">
      <c r="B28" s="32" t="s">
        <v>29</v>
      </c>
      <c r="C28" s="33">
        <f>(C7-C14-C19-C24)</f>
        <v>106.89999999999955</v>
      </c>
      <c r="D28" s="34" t="s">
        <v>15</v>
      </c>
      <c r="E28" s="12"/>
      <c r="F28" s="25" t="s">
        <v>30</v>
      </c>
      <c r="G28" s="35"/>
      <c r="H28" s="36">
        <f>J19</f>
        <v>19.564729999999951</v>
      </c>
      <c r="I28" s="27"/>
      <c r="J28" s="5"/>
      <c r="K28" s="5"/>
      <c r="L28" s="5"/>
    </row>
    <row r="29" spans="2:15" ht="10.15" customHeight="1" x14ac:dyDescent="0.25">
      <c r="F29" s="25"/>
      <c r="G29" s="35"/>
      <c r="H29" s="37"/>
      <c r="I29" s="37"/>
      <c r="J29" s="38"/>
      <c r="K29" s="38"/>
      <c r="L29" s="38"/>
      <c r="M29" s="38"/>
    </row>
    <row r="30" spans="2:15" ht="10.15" customHeight="1" x14ac:dyDescent="0.25">
      <c r="F30" s="25"/>
      <c r="G30" s="35"/>
      <c r="H30" s="37"/>
      <c r="I30" s="37"/>
      <c r="J30" s="38"/>
      <c r="K30" s="38"/>
      <c r="L30" s="38"/>
      <c r="M30" s="38"/>
    </row>
    <row r="31" spans="2:15" ht="10.15" customHeight="1" x14ac:dyDescent="0.25">
      <c r="B31" s="39"/>
      <c r="C31" s="39"/>
      <c r="D31" s="39"/>
      <c r="E31" s="39"/>
      <c r="F31" s="39"/>
      <c r="G31" s="40"/>
      <c r="H31" s="39"/>
      <c r="I31" s="39"/>
      <c r="J31" s="39"/>
      <c r="K31" s="39"/>
      <c r="L31" s="39"/>
      <c r="M31" s="39"/>
    </row>
    <row r="32" spans="2:15" x14ac:dyDescent="0.25">
      <c r="B32" s="1" t="s">
        <v>0</v>
      </c>
      <c r="C32" s="2"/>
      <c r="D32" s="2"/>
      <c r="E32" s="2"/>
      <c r="F32" s="2"/>
      <c r="G32" s="3"/>
      <c r="H32" s="2"/>
      <c r="I32" s="2"/>
      <c r="J32" s="2"/>
      <c r="K32" s="39"/>
      <c r="L32" s="39"/>
      <c r="M32" s="41"/>
    </row>
    <row r="33" spans="2:13" x14ac:dyDescent="0.25">
      <c r="B33" s="1" t="str">
        <f>B2</f>
        <v>Consumo Energía AGOSTO 2016</v>
      </c>
      <c r="C33" s="2"/>
      <c r="D33" s="2"/>
      <c r="E33" s="2"/>
      <c r="F33" s="2"/>
      <c r="G33" s="3"/>
      <c r="H33" s="2"/>
      <c r="I33" s="2"/>
      <c r="J33" s="42" t="str">
        <f>J2</f>
        <v>FECHA DE VENCIMIENTO: 05-SET-2016</v>
      </c>
      <c r="K33" s="43"/>
      <c r="L33" s="43"/>
      <c r="M33" s="39"/>
    </row>
    <row r="34" spans="2:13" ht="10.15" customHeight="1" x14ac:dyDescent="0.25">
      <c r="B34" s="2"/>
      <c r="C34" s="2"/>
      <c r="D34" s="2"/>
      <c r="E34" s="2"/>
      <c r="F34" s="2"/>
      <c r="G34" s="3"/>
      <c r="H34" s="2"/>
      <c r="I34" s="2"/>
      <c r="J34" s="2"/>
      <c r="K34" s="44"/>
      <c r="L34" s="44"/>
      <c r="M34" s="44"/>
    </row>
    <row r="35" spans="2:13" ht="10.15" customHeight="1" x14ac:dyDescent="0.25">
      <c r="B35" s="70" t="s">
        <v>2</v>
      </c>
      <c r="C35" s="71"/>
      <c r="D35" s="72"/>
      <c r="E35" s="5"/>
      <c r="F35" s="6" t="s">
        <v>3</v>
      </c>
      <c r="G35" s="6" t="s">
        <v>4</v>
      </c>
      <c r="H35" s="6" t="s">
        <v>5</v>
      </c>
      <c r="I35" s="7"/>
      <c r="J35" s="6" t="s">
        <v>7</v>
      </c>
      <c r="K35" s="45"/>
      <c r="L35" s="45"/>
      <c r="M35" s="46"/>
    </row>
    <row r="36" spans="2:13" ht="10.15" customHeight="1" x14ac:dyDescent="0.25">
      <c r="B36" s="9" t="s">
        <v>9</v>
      </c>
      <c r="C36" s="10">
        <f>C5</f>
        <v>16135.1</v>
      </c>
      <c r="D36" s="11" t="str">
        <f>D5</f>
        <v>(16/08/16)</v>
      </c>
      <c r="E36" s="12"/>
      <c r="F36" s="5" t="s">
        <v>11</v>
      </c>
      <c r="G36" s="13"/>
      <c r="H36" s="14">
        <f>H5</f>
        <v>2.4900000000000002</v>
      </c>
      <c r="I36" s="14"/>
      <c r="J36" s="15">
        <f>(H36/3)</f>
        <v>0.83000000000000007</v>
      </c>
      <c r="K36" s="45"/>
      <c r="L36" s="45"/>
      <c r="M36" s="46"/>
    </row>
    <row r="37" spans="2:13" ht="10.15" customHeight="1" x14ac:dyDescent="0.25">
      <c r="B37" s="9" t="s">
        <v>12</v>
      </c>
      <c r="C37" s="10">
        <f>C6</f>
        <v>15836.7</v>
      </c>
      <c r="D37" s="11" t="str">
        <f>D6</f>
        <v>(15/07/16)</v>
      </c>
      <c r="E37" s="12"/>
      <c r="F37" s="5" t="s">
        <v>13</v>
      </c>
      <c r="G37" s="13"/>
      <c r="H37" s="14">
        <f>H6</f>
        <v>1.32</v>
      </c>
      <c r="I37" s="14"/>
      <c r="J37" s="15">
        <f t="shared" ref="J37" si="8">(H37/3)</f>
        <v>0.44</v>
      </c>
      <c r="K37" s="47"/>
      <c r="L37" s="47"/>
      <c r="M37" s="48"/>
    </row>
    <row r="38" spans="2:13" ht="10.15" customHeight="1" x14ac:dyDescent="0.25">
      <c r="B38" s="16" t="s">
        <v>14</v>
      </c>
      <c r="C38" s="17">
        <f>(C36-C37)</f>
        <v>298.39999999999964</v>
      </c>
      <c r="D38" s="18" t="s">
        <v>15</v>
      </c>
      <c r="E38" s="12"/>
      <c r="F38" s="5" t="s">
        <v>16</v>
      </c>
      <c r="G38" s="13">
        <f>G7</f>
        <v>0.44750000000000001</v>
      </c>
      <c r="H38" s="20">
        <f>(C38*G38)</f>
        <v>133.53399999999985</v>
      </c>
      <c r="I38" s="20"/>
      <c r="J38" s="49">
        <f>(C49*G38)</f>
        <v>58.533000000000079</v>
      </c>
      <c r="K38" s="45"/>
      <c r="L38" s="45"/>
      <c r="M38" s="46"/>
    </row>
    <row r="39" spans="2:13" x14ac:dyDescent="0.25">
      <c r="B39" s="5"/>
      <c r="C39" s="5"/>
      <c r="D39" s="5"/>
      <c r="E39" s="5"/>
      <c r="F39" s="5" t="s">
        <v>17</v>
      </c>
      <c r="G39" s="13"/>
      <c r="H39" s="14">
        <f>H8</f>
        <v>5.75</v>
      </c>
      <c r="I39" s="14"/>
      <c r="J39" s="15">
        <f t="shared" ref="J39" si="9">(H39/3)</f>
        <v>1.9166666666666667</v>
      </c>
      <c r="K39" s="50"/>
      <c r="L39" s="50"/>
      <c r="M39" s="50"/>
    </row>
    <row r="40" spans="2:13" x14ac:dyDescent="0.25">
      <c r="B40" s="5"/>
      <c r="C40" s="5"/>
      <c r="D40" s="5"/>
      <c r="E40" s="5"/>
      <c r="F40" s="5" t="str">
        <f>F9</f>
        <v>Interés Compensatorio</v>
      </c>
      <c r="G40" s="13"/>
      <c r="H40" s="14">
        <f>H9</f>
        <v>0</v>
      </c>
      <c r="I40" s="14"/>
      <c r="J40" s="15">
        <f>J9</f>
        <v>0</v>
      </c>
      <c r="K40" s="50"/>
      <c r="L40" s="50"/>
      <c r="M40" s="50"/>
    </row>
    <row r="41" spans="2:13" x14ac:dyDescent="0.25">
      <c r="B41" s="67" t="s">
        <v>19</v>
      </c>
      <c r="C41" s="68"/>
      <c r="D41" s="69"/>
      <c r="E41" s="5"/>
      <c r="F41" s="5" t="s">
        <v>20</v>
      </c>
      <c r="G41" s="13"/>
      <c r="H41" s="14">
        <f>((SUM(H36:H40))*0.18)</f>
        <v>25.756919999999973</v>
      </c>
      <c r="I41" s="14">
        <f>((SUM(I36:I40))*0.18)</f>
        <v>0</v>
      </c>
      <c r="J41" s="14">
        <f>((SUM(J36:J40))*0.18)</f>
        <v>11.109540000000013</v>
      </c>
      <c r="K41" s="45"/>
      <c r="L41" s="45"/>
      <c r="M41" s="51"/>
    </row>
    <row r="42" spans="2:13" x14ac:dyDescent="0.25">
      <c r="B42" s="52" t="s">
        <v>9</v>
      </c>
      <c r="C42" s="53">
        <f>C12</f>
        <v>1755.6</v>
      </c>
      <c r="D42" s="54" t="str">
        <f>D36</f>
        <v>(16/08/16)</v>
      </c>
      <c r="E42" s="5"/>
      <c r="F42" s="5" t="s">
        <v>21</v>
      </c>
      <c r="G42" s="13">
        <v>7.7000000000000002E-3</v>
      </c>
      <c r="H42" s="14">
        <v>2.04</v>
      </c>
      <c r="I42" s="14"/>
      <c r="J42" s="15">
        <f t="shared" ref="J42" si="10">(H42/3)</f>
        <v>0.68</v>
      </c>
      <c r="K42" s="50"/>
      <c r="L42" s="50"/>
      <c r="M42" s="50"/>
    </row>
    <row r="43" spans="2:13" x14ac:dyDescent="0.25">
      <c r="B43" s="21" t="s">
        <v>12</v>
      </c>
      <c r="C43" s="55">
        <f>C13</f>
        <v>1727</v>
      </c>
      <c r="D43" s="11" t="str">
        <f>D37</f>
        <v>(15/07/16)</v>
      </c>
      <c r="E43" s="5"/>
      <c r="F43" s="5"/>
      <c r="G43" s="13"/>
      <c r="H43" s="14"/>
      <c r="I43" s="14"/>
      <c r="J43" s="15"/>
      <c r="K43" s="45"/>
      <c r="L43" s="45"/>
      <c r="M43" s="51"/>
    </row>
    <row r="44" spans="2:13" x14ac:dyDescent="0.25">
      <c r="B44" s="23" t="s">
        <v>14</v>
      </c>
      <c r="C44" s="24">
        <f>(C42-C43)</f>
        <v>28.599999999999909</v>
      </c>
      <c r="D44" s="18" t="s">
        <v>15</v>
      </c>
      <c r="E44" s="12"/>
      <c r="F44" s="5" t="s">
        <v>22</v>
      </c>
      <c r="G44" s="13"/>
      <c r="H44" s="14">
        <f>SUM(H36:H40)+SUM(H41:H42)</f>
        <v>170.89091999999982</v>
      </c>
      <c r="I44" s="14">
        <f>SUM(I36:I40)+SUM(I41:I42)</f>
        <v>0</v>
      </c>
      <c r="J44" s="14">
        <f>SUM(J36:J40)+SUM(J41:J42)</f>
        <v>73.509206666666756</v>
      </c>
      <c r="K44" s="56"/>
      <c r="L44" s="56"/>
      <c r="M44" s="57"/>
    </row>
    <row r="45" spans="2:13" x14ac:dyDescent="0.25">
      <c r="B45" s="5"/>
      <c r="C45" s="5"/>
      <c r="D45" s="5"/>
      <c r="E45" s="12"/>
      <c r="F45" s="5"/>
      <c r="G45" s="13"/>
      <c r="H45" s="14"/>
      <c r="I45" s="14"/>
      <c r="J45" s="15"/>
      <c r="K45" s="58"/>
      <c r="L45" s="58"/>
      <c r="M45" s="51"/>
    </row>
    <row r="46" spans="2:13" x14ac:dyDescent="0.25">
      <c r="B46" s="67" t="str">
        <f>B16</f>
        <v>MEDIDOR 2 - M2 (Sr. Mauricio)</v>
      </c>
      <c r="C46" s="68"/>
      <c r="D46" s="69"/>
      <c r="E46" s="12"/>
      <c r="F46" s="5" t="s">
        <v>24</v>
      </c>
      <c r="G46" s="13"/>
      <c r="H46" s="14">
        <v>0.02</v>
      </c>
      <c r="I46" s="14"/>
      <c r="J46" s="14">
        <f>H46/3</f>
        <v>6.6666666666666671E-3</v>
      </c>
      <c r="K46" s="58"/>
      <c r="L46" s="58"/>
      <c r="M46" s="51"/>
    </row>
    <row r="47" spans="2:13" x14ac:dyDescent="0.25">
      <c r="B47" s="59" t="s">
        <v>9</v>
      </c>
      <c r="C47" s="60">
        <f>C17</f>
        <v>2284.8000000000002</v>
      </c>
      <c r="D47" s="54" t="str">
        <f>D42</f>
        <v>(16/08/16)</v>
      </c>
      <c r="E47" s="5"/>
      <c r="F47" s="5" t="s">
        <v>25</v>
      </c>
      <c r="G47" s="13"/>
      <c r="H47" s="14">
        <f>H17</f>
        <v>0</v>
      </c>
      <c r="I47" s="14"/>
      <c r="J47" s="61">
        <f>H47/3</f>
        <v>0</v>
      </c>
      <c r="K47" s="62"/>
      <c r="L47" s="62"/>
      <c r="M47" s="62"/>
    </row>
    <row r="48" spans="2:13" x14ac:dyDescent="0.25">
      <c r="B48" s="9" t="s">
        <v>12</v>
      </c>
      <c r="C48" s="10">
        <f>C18</f>
        <v>2154</v>
      </c>
      <c r="D48" s="11" t="str">
        <f>D43</f>
        <v>(15/07/16)</v>
      </c>
      <c r="E48" s="5"/>
      <c r="F48" s="5"/>
      <c r="G48" s="22"/>
      <c r="H48" s="5"/>
      <c r="I48" s="5"/>
      <c r="J48" s="5"/>
      <c r="K48" s="39"/>
      <c r="L48" s="39"/>
      <c r="M48" s="39"/>
    </row>
    <row r="49" spans="2:13" x14ac:dyDescent="0.25">
      <c r="B49" s="16" t="s">
        <v>14</v>
      </c>
      <c r="C49" s="17">
        <f>(C47-C48)</f>
        <v>130.80000000000018</v>
      </c>
      <c r="D49" s="18" t="s">
        <v>15</v>
      </c>
      <c r="E49" s="5"/>
      <c r="F49" s="25" t="s">
        <v>26</v>
      </c>
      <c r="G49" s="26"/>
      <c r="H49" s="27">
        <f>(H44+H46-H47)</f>
        <v>170.91091999999983</v>
      </c>
      <c r="I49" s="27">
        <f t="shared" ref="I49:J49" si="11">(I44+I46-I47)</f>
        <v>0</v>
      </c>
      <c r="J49" s="27">
        <f t="shared" si="11"/>
        <v>73.515873333333417</v>
      </c>
      <c r="K49" s="39"/>
      <c r="L49" s="39"/>
      <c r="M49" s="39"/>
    </row>
    <row r="50" spans="2:13" x14ac:dyDescent="0.25">
      <c r="B50" s="5"/>
      <c r="C50" s="5"/>
      <c r="D50" s="5"/>
      <c r="E50" s="12"/>
      <c r="K50" s="58"/>
      <c r="L50" s="58"/>
      <c r="M50" s="39"/>
    </row>
    <row r="51" spans="2:13" x14ac:dyDescent="0.25">
      <c r="B51" s="67" t="str">
        <f>B27</f>
        <v>MEDIDOR P- MP (Sr. Javier Calle)</v>
      </c>
      <c r="C51" s="68"/>
      <c r="D51" s="69"/>
      <c r="E51" s="12"/>
      <c r="F51" s="29" t="s">
        <v>28</v>
      </c>
      <c r="G51" s="30"/>
      <c r="H51" s="31"/>
      <c r="K51" s="51"/>
      <c r="L51" s="51"/>
      <c r="M51" s="51"/>
    </row>
    <row r="52" spans="2:13" x14ac:dyDescent="0.25">
      <c r="B52" s="32" t="s">
        <v>29</v>
      </c>
      <c r="C52" s="33">
        <f>(C38-C44-C49)</f>
        <v>138.99999999999955</v>
      </c>
      <c r="D52" s="34" t="s">
        <v>15</v>
      </c>
      <c r="E52" s="12"/>
      <c r="F52" s="25" t="s">
        <v>31</v>
      </c>
      <c r="G52" s="35"/>
      <c r="H52" s="36">
        <f>J49</f>
        <v>73.515873333333417</v>
      </c>
      <c r="I52" s="27"/>
      <c r="J52" s="5"/>
      <c r="K52" s="51"/>
      <c r="L52" s="51"/>
      <c r="M52" s="51"/>
    </row>
    <row r="53" spans="2:13" x14ac:dyDescent="0.25">
      <c r="I53" s="37"/>
      <c r="J53" s="38"/>
      <c r="K53" s="51"/>
      <c r="L53" s="51"/>
      <c r="M53" s="51"/>
    </row>
    <row r="54" spans="2:13" x14ac:dyDescent="0.25">
      <c r="F54" s="25"/>
      <c r="G54" s="35"/>
      <c r="H54" s="37"/>
      <c r="I54" s="37"/>
      <c r="J54" s="38"/>
      <c r="K54" s="39"/>
      <c r="L54" s="39"/>
      <c r="M54" s="39"/>
    </row>
    <row r="55" spans="2:13" x14ac:dyDescent="0.25">
      <c r="B55" s="63"/>
      <c r="C55" s="43"/>
      <c r="D55" s="43"/>
      <c r="E55" s="43"/>
      <c r="F55" s="43"/>
      <c r="G55" s="64"/>
      <c r="H55" s="43"/>
      <c r="I55" s="43"/>
      <c r="J55" s="39"/>
      <c r="K55" s="39"/>
      <c r="L55" s="39"/>
      <c r="M55" s="41"/>
    </row>
    <row r="56" spans="2:13" x14ac:dyDescent="0.25">
      <c r="B56" s="1" t="s">
        <v>0</v>
      </c>
      <c r="C56" s="2"/>
      <c r="D56" s="2"/>
      <c r="E56" s="2"/>
      <c r="F56" s="2"/>
      <c r="G56" s="3"/>
      <c r="H56" s="2"/>
      <c r="I56" s="2"/>
      <c r="J56" s="2"/>
      <c r="K56" s="44"/>
      <c r="L56" s="44"/>
      <c r="M56" s="44"/>
    </row>
    <row r="57" spans="2:13" x14ac:dyDescent="0.25">
      <c r="B57" s="1" t="str">
        <f>B2</f>
        <v>Consumo Energía AGOSTO 2016</v>
      </c>
      <c r="C57" s="2"/>
      <c r="D57" s="2"/>
      <c r="E57" s="2"/>
      <c r="F57" s="2"/>
      <c r="G57" s="3"/>
      <c r="H57" s="2"/>
      <c r="I57" s="2"/>
      <c r="J57" s="42" t="str">
        <f>J2</f>
        <v>FECHA DE VENCIMIENTO: 05-SET-2016</v>
      </c>
      <c r="K57" s="45"/>
      <c r="L57" s="45"/>
      <c r="M57" s="46"/>
    </row>
    <row r="58" spans="2:13" x14ac:dyDescent="0.25">
      <c r="B58" s="2"/>
      <c r="C58" s="2"/>
      <c r="D58" s="2"/>
      <c r="E58" s="2"/>
      <c r="F58" s="2"/>
      <c r="G58" s="3"/>
      <c r="H58" s="2"/>
      <c r="I58" s="2"/>
      <c r="J58" s="2"/>
      <c r="K58" s="45"/>
      <c r="L58" s="45"/>
      <c r="M58" s="46"/>
    </row>
    <row r="59" spans="2:13" x14ac:dyDescent="0.25">
      <c r="B59" s="70" t="s">
        <v>2</v>
      </c>
      <c r="C59" s="71"/>
      <c r="D59" s="72"/>
      <c r="E59" s="5"/>
      <c r="F59" s="6" t="s">
        <v>3</v>
      </c>
      <c r="G59" s="6" t="s">
        <v>4</v>
      </c>
      <c r="H59" s="6" t="s">
        <v>5</v>
      </c>
      <c r="I59" s="7"/>
      <c r="J59" s="6" t="s">
        <v>8</v>
      </c>
      <c r="K59" s="47"/>
      <c r="L59" s="47"/>
      <c r="M59" s="48"/>
    </row>
    <row r="60" spans="2:13" x14ac:dyDescent="0.25">
      <c r="B60" s="9" t="s">
        <v>9</v>
      </c>
      <c r="C60" s="10">
        <f>C36</f>
        <v>16135.1</v>
      </c>
      <c r="D60" s="11" t="str">
        <f>D36</f>
        <v>(16/08/16)</v>
      </c>
      <c r="E60" s="12"/>
      <c r="F60" s="5" t="s">
        <v>11</v>
      </c>
      <c r="G60" s="13"/>
      <c r="H60" s="14">
        <f>H5</f>
        <v>2.4900000000000002</v>
      </c>
      <c r="I60" s="14"/>
      <c r="J60" s="15">
        <f>(H60/3)</f>
        <v>0.83000000000000007</v>
      </c>
      <c r="K60" s="45"/>
      <c r="L60" s="45"/>
      <c r="M60" s="46"/>
    </row>
    <row r="61" spans="2:13" x14ac:dyDescent="0.25">
      <c r="B61" s="9" t="s">
        <v>12</v>
      </c>
      <c r="C61" s="10">
        <f>C37</f>
        <v>15836.7</v>
      </c>
      <c r="D61" s="11" t="str">
        <f>D37</f>
        <v>(15/07/16)</v>
      </c>
      <c r="E61" s="12"/>
      <c r="F61" s="5" t="s">
        <v>13</v>
      </c>
      <c r="G61" s="13"/>
      <c r="H61" s="14">
        <f>H6</f>
        <v>1.32</v>
      </c>
      <c r="I61" s="14"/>
      <c r="J61" s="15">
        <f t="shared" ref="J61" si="12">(H61/3)</f>
        <v>0.44</v>
      </c>
      <c r="K61" s="50"/>
      <c r="L61" s="50"/>
      <c r="M61" s="50"/>
    </row>
    <row r="62" spans="2:13" x14ac:dyDescent="0.25">
      <c r="B62" s="16" t="s">
        <v>14</v>
      </c>
      <c r="C62" s="17">
        <f>(C60-C61)</f>
        <v>298.39999999999964</v>
      </c>
      <c r="D62" s="18" t="s">
        <v>15</v>
      </c>
      <c r="E62" s="12"/>
      <c r="F62" s="5" t="s">
        <v>16</v>
      </c>
      <c r="G62" s="13">
        <f>G7</f>
        <v>0.44750000000000001</v>
      </c>
      <c r="H62" s="20">
        <f>(C62*G62)</f>
        <v>133.53399999999985</v>
      </c>
      <c r="I62" s="20"/>
      <c r="J62" s="49">
        <f>(C76*G62)</f>
        <v>62.202499999999795</v>
      </c>
      <c r="K62" s="45"/>
      <c r="L62" s="45"/>
      <c r="M62" s="46"/>
    </row>
    <row r="63" spans="2:13" x14ac:dyDescent="0.25">
      <c r="B63" s="5"/>
      <c r="C63" s="5"/>
      <c r="D63" s="5"/>
      <c r="E63" s="5"/>
      <c r="F63" s="5" t="s">
        <v>17</v>
      </c>
      <c r="G63" s="13"/>
      <c r="H63" s="14">
        <f>H8</f>
        <v>5.75</v>
      </c>
      <c r="I63" s="14"/>
      <c r="J63" s="15">
        <f t="shared" ref="J63" si="13">(H63/3)</f>
        <v>1.9166666666666667</v>
      </c>
      <c r="K63" s="45"/>
      <c r="L63" s="45"/>
      <c r="M63" s="51"/>
    </row>
    <row r="64" spans="2:13" x14ac:dyDescent="0.25">
      <c r="B64" s="5"/>
      <c r="C64" s="5"/>
      <c r="D64" s="5"/>
      <c r="E64" s="5"/>
      <c r="F64" s="5" t="str">
        <f>F40</f>
        <v>Interés Compensatorio</v>
      </c>
      <c r="G64" s="13"/>
      <c r="H64" s="14">
        <f>H40</f>
        <v>0</v>
      </c>
      <c r="I64" s="14"/>
      <c r="J64" s="15">
        <f>J40</f>
        <v>0</v>
      </c>
      <c r="K64" s="45"/>
      <c r="L64" s="45"/>
      <c r="M64" s="51"/>
    </row>
    <row r="65" spans="2:13" x14ac:dyDescent="0.25">
      <c r="B65" s="67" t="s">
        <v>19</v>
      </c>
      <c r="C65" s="68"/>
      <c r="D65" s="69"/>
      <c r="E65" s="5"/>
      <c r="F65" s="5" t="s">
        <v>20</v>
      </c>
      <c r="G65" s="13"/>
      <c r="H65" s="14">
        <f>((SUM(H60:H64))*0.18)</f>
        <v>25.756919999999973</v>
      </c>
      <c r="I65" s="14">
        <f>((SUM(I60:I64))*0.18)</f>
        <v>0</v>
      </c>
      <c r="J65" s="14">
        <f>((SUM(J60:J64))*0.18)</f>
        <v>11.770049999999964</v>
      </c>
      <c r="K65" s="45"/>
      <c r="L65" s="45"/>
      <c r="M65" s="51"/>
    </row>
    <row r="66" spans="2:13" x14ac:dyDescent="0.25">
      <c r="B66" s="52" t="s">
        <v>9</v>
      </c>
      <c r="C66" s="53">
        <f>C12</f>
        <v>1755.6</v>
      </c>
      <c r="D66" s="54" t="str">
        <f>D60</f>
        <v>(16/08/16)</v>
      </c>
      <c r="E66" s="5"/>
      <c r="F66" s="5" t="s">
        <v>21</v>
      </c>
      <c r="G66" s="13">
        <f>G12</f>
        <v>7.9000000000000008E-3</v>
      </c>
      <c r="H66" s="14">
        <f>H12</f>
        <v>2.36</v>
      </c>
      <c r="I66" s="14"/>
      <c r="J66" s="15">
        <f t="shared" ref="J66" si="14">(H66/3)</f>
        <v>0.78666666666666663</v>
      </c>
      <c r="K66" s="56"/>
      <c r="L66" s="56"/>
      <c r="M66" s="57"/>
    </row>
    <row r="67" spans="2:13" x14ac:dyDescent="0.25">
      <c r="B67" s="21" t="s">
        <v>12</v>
      </c>
      <c r="C67" s="55">
        <f>C13</f>
        <v>1727</v>
      </c>
      <c r="D67" s="11" t="str">
        <f>D61</f>
        <v>(15/07/16)</v>
      </c>
      <c r="E67" s="5"/>
      <c r="F67" s="5"/>
      <c r="G67" s="13"/>
      <c r="H67" s="14"/>
      <c r="I67" s="14"/>
      <c r="J67" s="15"/>
      <c r="K67" s="58"/>
      <c r="L67" s="58"/>
      <c r="M67" s="51"/>
    </row>
    <row r="68" spans="2:13" x14ac:dyDescent="0.25">
      <c r="B68" s="23" t="s">
        <v>14</v>
      </c>
      <c r="C68" s="24">
        <f>(C66-C67)</f>
        <v>28.599999999999909</v>
      </c>
      <c r="D68" s="18" t="s">
        <v>15</v>
      </c>
      <c r="E68" s="12"/>
      <c r="F68" s="5" t="s">
        <v>22</v>
      </c>
      <c r="G68" s="13"/>
      <c r="H68" s="14">
        <f>SUM(H60:H64)+SUM(H65:H66)</f>
        <v>171.21091999999982</v>
      </c>
      <c r="I68" s="14">
        <f>SUM(I60:I64)+SUM(I65:I66)</f>
        <v>0</v>
      </c>
      <c r="J68" s="14">
        <f>SUM(J60:J64)+SUM(J65:J66)</f>
        <v>77.9458833333331</v>
      </c>
      <c r="K68" s="58"/>
      <c r="L68" s="58"/>
      <c r="M68" s="51"/>
    </row>
    <row r="69" spans="2:13" x14ac:dyDescent="0.25">
      <c r="B69" s="5"/>
      <c r="C69" s="5"/>
      <c r="D69" s="5"/>
      <c r="E69" s="12"/>
      <c r="F69" s="5"/>
      <c r="G69" s="13"/>
      <c r="H69" s="14"/>
      <c r="I69" s="14"/>
      <c r="J69" s="15"/>
      <c r="K69" s="62"/>
      <c r="L69" s="62"/>
      <c r="M69" s="62"/>
    </row>
    <row r="70" spans="2:13" x14ac:dyDescent="0.25">
      <c r="B70" s="67" t="str">
        <f>B16</f>
        <v>MEDIDOR 2 - M2 (Sr. Mauricio)</v>
      </c>
      <c r="C70" s="68"/>
      <c r="D70" s="69"/>
      <c r="E70" s="12"/>
      <c r="F70" s="5" t="s">
        <v>24</v>
      </c>
      <c r="G70" s="13"/>
      <c r="H70" s="14">
        <f>H16</f>
        <v>0.05</v>
      </c>
      <c r="I70" s="14"/>
      <c r="J70" s="14">
        <f>H70/3</f>
        <v>1.6666666666666666E-2</v>
      </c>
      <c r="K70" s="39"/>
      <c r="L70" s="39"/>
      <c r="M70" s="39"/>
    </row>
    <row r="71" spans="2:13" x14ac:dyDescent="0.25">
      <c r="B71" s="59" t="s">
        <v>9</v>
      </c>
      <c r="C71" s="60">
        <f>C17</f>
        <v>2284.8000000000002</v>
      </c>
      <c r="D71" s="54" t="str">
        <f>D66</f>
        <v>(16/08/16)</v>
      </c>
      <c r="E71" s="5"/>
      <c r="F71" s="5" t="s">
        <v>25</v>
      </c>
      <c r="G71" s="13"/>
      <c r="H71" s="14">
        <f>H17</f>
        <v>0</v>
      </c>
      <c r="I71" s="14"/>
      <c r="J71" s="61">
        <f>H71/3</f>
        <v>0</v>
      </c>
      <c r="K71" s="39"/>
      <c r="L71" s="39"/>
      <c r="M71" s="39"/>
    </row>
    <row r="72" spans="2:13" x14ac:dyDescent="0.25">
      <c r="B72" s="9" t="s">
        <v>12</v>
      </c>
      <c r="C72" s="10">
        <f>C18</f>
        <v>2154</v>
      </c>
      <c r="D72" s="11" t="str">
        <f>D67</f>
        <v>(15/07/16)</v>
      </c>
      <c r="E72" s="5"/>
      <c r="F72" s="5"/>
      <c r="G72" s="22"/>
      <c r="H72" s="5"/>
      <c r="I72" s="5"/>
      <c r="J72" s="5"/>
      <c r="K72" s="58"/>
      <c r="L72" s="58"/>
      <c r="M72" s="39"/>
    </row>
    <row r="73" spans="2:13" x14ac:dyDescent="0.25">
      <c r="B73" s="16" t="s">
        <v>14</v>
      </c>
      <c r="C73" s="17">
        <f>(C71-C72)</f>
        <v>130.80000000000018</v>
      </c>
      <c r="D73" s="18" t="s">
        <v>15</v>
      </c>
      <c r="E73" s="5"/>
      <c r="F73" s="25" t="s">
        <v>26</v>
      </c>
      <c r="G73" s="26"/>
      <c r="H73" s="27">
        <f>(H68+H70-H71)</f>
        <v>171.26091999999983</v>
      </c>
      <c r="I73" s="27">
        <f t="shared" ref="I73:J73" si="15">(I68+I70-I71)</f>
        <v>0</v>
      </c>
      <c r="J73" s="27">
        <f t="shared" si="15"/>
        <v>77.962549999999766</v>
      </c>
      <c r="K73" s="51"/>
      <c r="L73" s="51"/>
      <c r="M73" s="51"/>
    </row>
    <row r="74" spans="2:13" x14ac:dyDescent="0.25">
      <c r="B74" s="5"/>
      <c r="C74" s="5"/>
      <c r="D74" s="5"/>
      <c r="E74" s="12"/>
      <c r="K74" s="51"/>
      <c r="L74" s="51"/>
      <c r="M74" s="51"/>
    </row>
    <row r="75" spans="2:13" x14ac:dyDescent="0.25">
      <c r="B75" s="67" t="str">
        <f>B27</f>
        <v>MEDIDOR P- MP (Sr. Javier Calle)</v>
      </c>
      <c r="C75" s="68"/>
      <c r="D75" s="69"/>
      <c r="E75" s="12"/>
      <c r="F75" s="29" t="s">
        <v>28</v>
      </c>
      <c r="G75" s="30"/>
      <c r="H75" s="31"/>
      <c r="K75" s="38"/>
      <c r="L75" s="38"/>
      <c r="M75" s="38"/>
    </row>
    <row r="76" spans="2:13" x14ac:dyDescent="0.25">
      <c r="B76" s="32" t="s">
        <v>29</v>
      </c>
      <c r="C76" s="33">
        <f>(C62-C68-C73)</f>
        <v>138.99999999999955</v>
      </c>
      <c r="D76" s="34" t="s">
        <v>15</v>
      </c>
      <c r="E76" s="12"/>
      <c r="F76" s="25" t="s">
        <v>32</v>
      </c>
      <c r="G76" s="35"/>
      <c r="H76" s="36">
        <f>J73</f>
        <v>77.962549999999766</v>
      </c>
      <c r="I76" s="27"/>
      <c r="J76" s="5"/>
      <c r="K76" s="58"/>
      <c r="L76" s="58"/>
      <c r="M76" s="39"/>
    </row>
    <row r="77" spans="2:13" x14ac:dyDescent="0.25">
      <c r="F77" s="25"/>
      <c r="G77" s="35"/>
      <c r="H77" s="37"/>
      <c r="I77" s="37"/>
      <c r="J77" s="38"/>
      <c r="K77" s="39"/>
      <c r="L77" s="39"/>
    </row>
    <row r="78" spans="2:13" x14ac:dyDescent="0.25">
      <c r="I78" s="37"/>
      <c r="J78" s="38"/>
      <c r="K78" s="39"/>
      <c r="L78" s="39"/>
    </row>
    <row r="79" spans="2:13" x14ac:dyDescent="0.25">
      <c r="B79" s="39"/>
      <c r="C79" s="39"/>
      <c r="D79" s="39"/>
      <c r="E79" s="39"/>
      <c r="F79" s="39"/>
      <c r="G79" s="40"/>
      <c r="H79" s="39"/>
      <c r="I79" s="39"/>
      <c r="J79" s="39"/>
      <c r="K79" s="39"/>
      <c r="L79" s="39"/>
    </row>
    <row r="80" spans="2:13" x14ac:dyDescent="0.25">
      <c r="B80" s="39"/>
      <c r="C80" s="39"/>
      <c r="D80" s="39"/>
      <c r="E80" s="39"/>
      <c r="F80" s="39"/>
      <c r="G80" s="40"/>
      <c r="H80" s="39"/>
      <c r="I80" s="39"/>
      <c r="J80" s="39"/>
      <c r="K80" s="39"/>
      <c r="L80" s="39"/>
    </row>
    <row r="81" spans="2:12" x14ac:dyDescent="0.25">
      <c r="B81" s="39"/>
      <c r="C81" s="39"/>
      <c r="D81" s="39"/>
      <c r="E81" s="39"/>
      <c r="F81" s="39"/>
      <c r="G81" s="40"/>
      <c r="H81" s="39"/>
      <c r="I81" s="39"/>
      <c r="J81" s="39"/>
      <c r="K81" s="39"/>
      <c r="L81" s="39"/>
    </row>
    <row r="82" spans="2:12" x14ac:dyDescent="0.25">
      <c r="B82" s="39"/>
      <c r="C82" s="39"/>
      <c r="D82" s="39"/>
      <c r="E82" s="39"/>
      <c r="F82" s="39"/>
      <c r="G82" s="40"/>
      <c r="H82" s="39"/>
      <c r="I82" s="39"/>
      <c r="J82" s="39"/>
      <c r="K82" s="39"/>
      <c r="L82" s="39"/>
    </row>
    <row r="83" spans="2:12" x14ac:dyDescent="0.25">
      <c r="B83" s="39"/>
      <c r="C83" s="39"/>
      <c r="D83" s="39"/>
      <c r="E83" s="39"/>
      <c r="F83" s="39"/>
      <c r="G83" s="40"/>
      <c r="H83" s="39"/>
      <c r="I83" s="39"/>
      <c r="J83" s="39"/>
      <c r="K83" s="39"/>
      <c r="L83" s="39"/>
    </row>
    <row r="84" spans="2:12" x14ac:dyDescent="0.25">
      <c r="B84" s="39"/>
      <c r="C84" s="39"/>
      <c r="D84" s="39"/>
      <c r="E84" s="39"/>
      <c r="F84" s="39"/>
      <c r="G84" s="40"/>
      <c r="H84" s="39"/>
      <c r="I84" s="39"/>
      <c r="J84" s="39"/>
      <c r="K84" s="39"/>
      <c r="L84" s="39"/>
    </row>
    <row r="85" spans="2:12" x14ac:dyDescent="0.25">
      <c r="B85" s="39"/>
      <c r="C85" s="39"/>
      <c r="D85" s="39"/>
      <c r="E85" s="39"/>
      <c r="F85" s="39"/>
      <c r="G85" s="40"/>
      <c r="H85" s="39"/>
      <c r="I85" s="39"/>
      <c r="J85" s="39"/>
      <c r="K85" s="39"/>
      <c r="L85" s="39"/>
    </row>
    <row r="86" spans="2:12" x14ac:dyDescent="0.25">
      <c r="B86" s="39"/>
      <c r="C86" s="39"/>
      <c r="D86" s="39"/>
      <c r="E86" s="39"/>
      <c r="F86" s="39"/>
      <c r="G86" s="40"/>
      <c r="H86" s="39"/>
      <c r="I86" s="39"/>
      <c r="J86" s="39"/>
      <c r="K86" s="39"/>
      <c r="L86" s="39"/>
    </row>
    <row r="87" spans="2:12" x14ac:dyDescent="0.25">
      <c r="B87" s="39"/>
      <c r="C87" s="39"/>
      <c r="D87" s="39"/>
      <c r="E87" s="39"/>
      <c r="F87" s="39"/>
      <c r="G87" s="40"/>
      <c r="H87" s="39"/>
      <c r="I87" s="39"/>
      <c r="J87" s="39"/>
      <c r="K87" s="39"/>
      <c r="L87" s="39"/>
    </row>
    <row r="88" spans="2:12" x14ac:dyDescent="0.25">
      <c r="B88" s="39"/>
      <c r="C88" s="39"/>
      <c r="D88" s="39"/>
      <c r="E88" s="39"/>
      <c r="F88" s="39"/>
      <c r="G88" s="40"/>
      <c r="H88" s="39"/>
      <c r="I88" s="39"/>
      <c r="J88" s="39"/>
      <c r="K88" s="39"/>
      <c r="L88" s="39"/>
    </row>
    <row r="89" spans="2:12" x14ac:dyDescent="0.25">
      <c r="B89" s="39"/>
      <c r="C89" s="39"/>
      <c r="D89" s="39"/>
      <c r="E89" s="39"/>
      <c r="F89" s="39"/>
      <c r="G89" s="40"/>
      <c r="H89" s="39"/>
      <c r="I89" s="39"/>
      <c r="J89" s="39"/>
      <c r="K89" s="39"/>
      <c r="L89" s="39"/>
    </row>
  </sheetData>
  <mergeCells count="13">
    <mergeCell ref="B65:D65"/>
    <mergeCell ref="B70:D70"/>
    <mergeCell ref="B75:D75"/>
    <mergeCell ref="B21:D21"/>
    <mergeCell ref="B35:D35"/>
    <mergeCell ref="B41:D41"/>
    <mergeCell ref="B46:D46"/>
    <mergeCell ref="B51:D51"/>
    <mergeCell ref="B59:D59"/>
    <mergeCell ref="B4:D4"/>
    <mergeCell ref="B11:D11"/>
    <mergeCell ref="B16:D16"/>
    <mergeCell ref="B27:D2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ENE 16</vt:lpstr>
      <vt:lpstr>FEB 16</vt:lpstr>
      <vt:lpstr>MAR 16</vt:lpstr>
      <vt:lpstr>ABR 16</vt:lpstr>
      <vt:lpstr>MAY 16</vt:lpstr>
      <vt:lpstr>JUN 16</vt:lpstr>
      <vt:lpstr>JUL 16</vt:lpstr>
      <vt:lpstr>AGO 16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Abel</dc:creator>
  <cp:lastModifiedBy>Abel</cp:lastModifiedBy>
  <dcterms:created xsi:type="dcterms:W3CDTF">2016-01-27T04:34:17Z</dcterms:created>
  <dcterms:modified xsi:type="dcterms:W3CDTF">2016-09-01T04:51:08Z</dcterms:modified>
</cp:coreProperties>
</file>