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/Google Drive/"/>
    </mc:Choice>
  </mc:AlternateContent>
  <xr:revisionPtr revIDLastSave="0" documentId="13_ncr:1_{2A14C8AF-666C-B64E-B055-202BDCCDF86E}" xr6:coauthVersionLast="45" xr6:coauthVersionMax="45" xr10:uidLastSave="{00000000-0000-0000-0000-000000000000}"/>
  <bookViews>
    <workbookView xWindow="0" yWindow="940" windowWidth="25960" windowHeight="15980" xr2:uid="{91891DFC-1311-9B41-84E4-7377BD9BF455}"/>
  </bookViews>
  <sheets>
    <sheet name="Baseline" sheetId="2" r:id="rId1"/>
  </sheets>
  <externalReferences>
    <externalReference r:id="rId2"/>
  </externalReferences>
  <definedNames>
    <definedName name="AssetClass">[1]Assumptions!$A$1:$B$10</definedName>
    <definedName name="AssetName">[1]Assumptions!$A$2:$A$10</definedName>
    <definedName name="CurAssets">[1]Scenario!$B$5:$G$17</definedName>
    <definedName name="FixAssets">[1]Scenario!$B$22:$G$35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  <c r="K5" i="2"/>
  <c r="K8" i="2" s="1"/>
  <c r="E53" i="2"/>
  <c r="E54" i="2"/>
  <c r="E55" i="2"/>
  <c r="E56" i="2"/>
  <c r="E57" i="2"/>
  <c r="E58" i="2"/>
  <c r="E59" i="2"/>
  <c r="E60" i="2"/>
  <c r="E61" i="2"/>
  <c r="C18" i="2"/>
  <c r="D18" i="2" l="1"/>
  <c r="K7" i="2"/>
  <c r="K9" i="2" s="1"/>
  <c r="E18" i="2" l="1"/>
  <c r="G12" i="2"/>
  <c r="G13" i="2" s="1"/>
  <c r="F18" i="2" l="1"/>
  <c r="G18" i="2"/>
  <c r="C19" i="2" s="1"/>
  <c r="D19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19" i="2" l="1"/>
  <c r="F20" i="2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/>
  <c r="G19" i="2" l="1"/>
  <c r="C20" i="2" s="1"/>
  <c r="D20" i="2" s="1"/>
  <c r="G20" i="2" l="1"/>
  <c r="C21" i="2" s="1"/>
  <c r="D21" i="2" s="1"/>
  <c r="G21" i="2" l="1"/>
  <c r="C22" i="2" s="1"/>
  <c r="D22" i="2" s="1"/>
  <c r="G22" i="2" l="1"/>
  <c r="C23" i="2" s="1"/>
  <c r="D23" i="2" s="1"/>
  <c r="G23" i="2" l="1"/>
  <c r="C24" i="2" s="1"/>
  <c r="D24" i="2" s="1"/>
  <c r="G24" i="2" l="1"/>
  <c r="C25" i="2" s="1"/>
  <c r="D25" i="2" s="1"/>
  <c r="G25" i="2" l="1"/>
  <c r="C26" i="2" s="1"/>
  <c r="D26" i="2" s="1"/>
  <c r="G26" i="2" l="1"/>
  <c r="C27" i="2" s="1"/>
  <c r="D27" i="2" s="1"/>
  <c r="G27" i="2" l="1"/>
  <c r="C28" i="2" s="1"/>
  <c r="D28" i="2" s="1"/>
  <c r="G28" i="2" l="1"/>
  <c r="C29" i="2" s="1"/>
  <c r="D29" i="2" s="1"/>
  <c r="G29" i="2" l="1"/>
  <c r="C30" i="2" s="1"/>
  <c r="D30" i="2" s="1"/>
  <c r="G30" i="2" l="1"/>
  <c r="C31" i="2" s="1"/>
  <c r="D31" i="2" s="1"/>
  <c r="G31" i="2" l="1"/>
  <c r="C32" i="2" s="1"/>
  <c r="D32" i="2" s="1"/>
  <c r="G32" i="2" l="1"/>
  <c r="C33" i="2" s="1"/>
  <c r="D33" i="2" s="1"/>
  <c r="G33" i="2" l="1"/>
  <c r="C34" i="2" s="1"/>
  <c r="D34" i="2" s="1"/>
  <c r="G34" i="2" l="1"/>
  <c r="C35" i="2" s="1"/>
  <c r="D35" i="2" s="1"/>
  <c r="G35" i="2" l="1"/>
  <c r="C36" i="2" s="1"/>
  <c r="D36" i="2" s="1"/>
  <c r="G36" i="2" l="1"/>
  <c r="C37" i="2" s="1"/>
  <c r="D37" i="2" s="1"/>
  <c r="G37" i="2" l="1"/>
  <c r="C38" i="2" s="1"/>
  <c r="D38" i="2" s="1"/>
  <c r="G38" i="2" l="1"/>
  <c r="C39" i="2" s="1"/>
  <c r="D39" i="2" s="1"/>
  <c r="G39" i="2" l="1"/>
  <c r="C40" i="2" s="1"/>
  <c r="D40" i="2" s="1"/>
  <c r="G40" i="2" l="1"/>
  <c r="C41" i="2" s="1"/>
  <c r="D41" i="2" s="1"/>
  <c r="G41" i="2" l="1"/>
  <c r="C42" i="2" s="1"/>
  <c r="D42" i="2" s="1"/>
  <c r="G42" i="2" l="1"/>
  <c r="C43" i="2" s="1"/>
  <c r="D43" i="2" s="1"/>
  <c r="G43" i="2" l="1"/>
  <c r="C44" i="2" s="1"/>
  <c r="D44" i="2" s="1"/>
  <c r="G44" i="2" l="1"/>
  <c r="C45" i="2" s="1"/>
  <c r="D45" i="2" s="1"/>
  <c r="G45" i="2" l="1"/>
  <c r="C46" i="2" s="1"/>
  <c r="D46" i="2" s="1"/>
  <c r="G46" i="2" l="1"/>
  <c r="C47" i="2" s="1"/>
  <c r="D47" i="2" s="1"/>
  <c r="G47" i="2" l="1"/>
  <c r="C48" i="2" s="1"/>
  <c r="D48" i="2" s="1"/>
  <c r="G48" i="2" l="1"/>
  <c r="C49" i="2" s="1"/>
  <c r="D49" i="2" s="1"/>
  <c r="G49" i="2" l="1"/>
  <c r="C50" i="2" s="1"/>
  <c r="D50" i="2" s="1"/>
  <c r="G50" i="2" l="1"/>
  <c r="C51" i="2" s="1"/>
  <c r="D51" i="2" s="1"/>
  <c r="G51" i="2" l="1"/>
  <c r="C52" i="2" s="1"/>
  <c r="D52" i="2" s="1"/>
  <c r="G52" i="2" l="1"/>
  <c r="C53" i="2" s="1"/>
  <c r="D53" i="2" s="1"/>
  <c r="G53" i="2" l="1"/>
  <c r="C54" i="2" s="1"/>
  <c r="D54" i="2" s="1"/>
  <c r="G54" i="2" l="1"/>
  <c r="C55" i="2" s="1"/>
  <c r="D55" i="2" s="1"/>
  <c r="G55" i="2" l="1"/>
  <c r="C56" i="2" s="1"/>
  <c r="D56" i="2" s="1"/>
  <c r="C57" i="2" l="1"/>
  <c r="D57" i="2" s="1"/>
  <c r="G56" i="2"/>
  <c r="G57" i="2" l="1"/>
  <c r="C58" i="2" s="1"/>
  <c r="D58" i="2" s="1"/>
  <c r="G58" i="2" l="1"/>
  <c r="C59" i="2" s="1"/>
  <c r="D59" i="2" s="1"/>
  <c r="G59" i="2" l="1"/>
  <c r="C60" i="2" s="1"/>
  <c r="D60" i="2" s="1"/>
  <c r="G60" i="2" l="1"/>
  <c r="C61" i="2" s="1"/>
  <c r="D61" i="2" s="1"/>
  <c r="G61" i="2" l="1"/>
</calcChain>
</file>

<file path=xl/sharedStrings.xml><?xml version="1.0" encoding="utf-8"?>
<sst xmlns="http://schemas.openxmlformats.org/spreadsheetml/2006/main" count="21" uniqueCount="20">
  <si>
    <t>Net Yield</t>
  </si>
  <si>
    <t>Year</t>
  </si>
  <si>
    <t>Monthly Allowance</t>
  </si>
  <si>
    <t>RETIREMENT CALCULATOR</t>
  </si>
  <si>
    <t>Principal (Jumlah Tabungan Saat Pensiun)</t>
  </si>
  <si>
    <t>Interest (Bunga per Tahun)</t>
  </si>
  <si>
    <t>Inflation (Tingkat Inflasi per Tahun)</t>
  </si>
  <si>
    <t>Life Expectancy (Harapan Hidup)</t>
  </si>
  <si>
    <t>Retirement Age (Usia Pensiun)</t>
  </si>
  <si>
    <t>Tax Rate (PPh Final untuk Bunga)</t>
  </si>
  <si>
    <t>Annual Allowance</t>
  </si>
  <si>
    <t>Principal</t>
  </si>
  <si>
    <t>Principal Increase</t>
  </si>
  <si>
    <t>Annual Consumption at Start (Belanja Tahunan Ideal pada Awal Pensiun)</t>
  </si>
  <si>
    <t>Monthly Consumption at Start (Belanja Tahunan Ideal pada Awal Pensiun)</t>
  </si>
  <si>
    <t>(1+π)/(1+i)</t>
  </si>
  <si>
    <t>t</t>
  </si>
  <si>
    <t>(1+π)^(1-t)</t>
  </si>
  <si>
    <t>Aftertax Interest</t>
  </si>
  <si>
    <t>Notes: Jangan Pasang Asumsi Inflasi = Post-Tax Inflation (E.g. bila inflasi = 4%, bunga jangan =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</si>
</sst>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??_);_(@_)"/>
    <numFmt numFmtId="173" formatCode="_(* #,##0.000000_);_(* \(#,##0.00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6"/>
      <color theme="1"/>
      <name val="Helvetica Neue"/>
      <family val="2"/>
    </font>
    <font>
      <i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41" fontId="2" fillId="2" borderId="0" xfId="1" applyFont="1" applyFill="1"/>
    <xf numFmtId="41" fontId="2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41" fontId="2" fillId="2" borderId="1" xfId="1" applyFont="1" applyFill="1" applyBorder="1"/>
    <xf numFmtId="10" fontId="2" fillId="2" borderId="1" xfId="2" applyNumberFormat="1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41" fontId="3" fillId="2" borderId="2" xfId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0" fontId="2" fillId="2" borderId="0" xfId="0" applyNumberFormat="1" applyFont="1" applyFill="1"/>
    <xf numFmtId="173" fontId="2" fillId="2" borderId="0" xfId="1" applyNumberFormat="1" applyFont="1" applyFill="1"/>
    <xf numFmtId="0" fontId="5" fillId="2" borderId="0" xfId="0" applyFont="1" applyFill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ocuments/Fin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Scenario"/>
      <sheetName val="Assumptions"/>
      <sheetName val="Calculate"/>
      <sheetName val="Option A"/>
      <sheetName val="Option B"/>
      <sheetName val="Option C"/>
      <sheetName val="Option D"/>
    </sheetNames>
    <sheetDataSet>
      <sheetData sheetId="0"/>
      <sheetData sheetId="1">
        <row r="5">
          <cell r="B5" t="str">
            <v>BTPN A</v>
          </cell>
          <cell r="E5" t="str">
            <v>Deposit</v>
          </cell>
          <cell r="F5">
            <v>6304406905</v>
          </cell>
          <cell r="G5">
            <v>5.2499999999999998E-2</v>
          </cell>
        </row>
        <row r="6">
          <cell r="B6" t="str">
            <v>RD Ashmore Obligasi</v>
          </cell>
          <cell r="E6" t="str">
            <v>Money Market Funds</v>
          </cell>
          <cell r="F6">
            <v>103754522</v>
          </cell>
          <cell r="G6">
            <v>0.05</v>
          </cell>
        </row>
        <row r="7">
          <cell r="B7" t="str">
            <v>RDT Mandiri 156</v>
          </cell>
          <cell r="E7" t="str">
            <v>Bond Funds</v>
          </cell>
          <cell r="F7">
            <v>312866130</v>
          </cell>
          <cell r="G7">
            <v>0.05</v>
          </cell>
        </row>
        <row r="8">
          <cell r="B8" t="str">
            <v>RDT Mandiri 203</v>
          </cell>
          <cell r="E8" t="str">
            <v>Bond Funds</v>
          </cell>
          <cell r="F8">
            <v>533395300</v>
          </cell>
          <cell r="G8">
            <v>0.05</v>
          </cell>
        </row>
        <row r="9">
          <cell r="B9" t="str">
            <v>ORI 018</v>
          </cell>
          <cell r="E9" t="str">
            <v>Government Bonds</v>
          </cell>
          <cell r="F9">
            <v>0</v>
          </cell>
          <cell r="G9">
            <v>0.06</v>
          </cell>
        </row>
        <row r="10">
          <cell r="B10" t="str">
            <v>FR0082 (10.08Y Tenor)</v>
          </cell>
          <cell r="E10" t="str">
            <v>Government Bonds</v>
          </cell>
          <cell r="F10">
            <v>0</v>
          </cell>
          <cell r="G10">
            <v>6.6799999999999998E-2</v>
          </cell>
        </row>
        <row r="11">
          <cell r="B11" t="str">
            <v>BMRI01CCN1 (6.12Y Tenor)</v>
          </cell>
          <cell r="E11" t="str">
            <v>Government Bonds</v>
          </cell>
          <cell r="F11">
            <v>0</v>
          </cell>
          <cell r="G11">
            <v>8.6499999999999994E-2</v>
          </cell>
        </row>
        <row r="12">
          <cell r="B12" t="str">
            <v>Placeholder</v>
          </cell>
          <cell r="E12" t="str">
            <v>No-Interest Assets</v>
          </cell>
        </row>
        <row r="13">
          <cell r="B13" t="str">
            <v>Placeholder</v>
          </cell>
          <cell r="E13" t="str">
            <v>No-Interest Assets</v>
          </cell>
        </row>
        <row r="14">
          <cell r="B14" t="str">
            <v>Placeholder</v>
          </cell>
          <cell r="E14" t="str">
            <v>No-Interest Assets</v>
          </cell>
        </row>
        <row r="15">
          <cell r="B15" t="str">
            <v>Placeholder</v>
          </cell>
          <cell r="E15" t="str">
            <v>No-Interest Assets</v>
          </cell>
        </row>
        <row r="16">
          <cell r="B16" t="str">
            <v>Placeholder</v>
          </cell>
          <cell r="E16" t="str">
            <v>No-Interest Assets</v>
          </cell>
        </row>
        <row r="22">
          <cell r="B22" t="str">
            <v>Rumah -- Bukit Nusa Indah</v>
          </cell>
          <cell r="C22">
            <v>4000000</v>
          </cell>
          <cell r="D22">
            <v>180</v>
          </cell>
          <cell r="E22" t="str">
            <v>Property</v>
          </cell>
          <cell r="F22">
            <v>720000000</v>
          </cell>
        </row>
        <row r="23">
          <cell r="B23" t="str">
            <v>Rumah -- Cirendeu</v>
          </cell>
          <cell r="C23">
            <v>4000000</v>
          </cell>
          <cell r="D23">
            <v>417</v>
          </cell>
          <cell r="E23" t="str">
            <v>Property</v>
          </cell>
          <cell r="F23">
            <v>1668000000</v>
          </cell>
          <cell r="G23">
            <v>0</v>
          </cell>
        </row>
        <row r="24">
          <cell r="B24" t="str">
            <v>Apartemen -- Graha Raya</v>
          </cell>
          <cell r="C24">
            <v>25000000</v>
          </cell>
          <cell r="D24">
            <v>20</v>
          </cell>
          <cell r="E24" t="str">
            <v>Property</v>
          </cell>
          <cell r="F24">
            <v>500000000</v>
          </cell>
          <cell r="G24">
            <v>0.04</v>
          </cell>
        </row>
        <row r="25">
          <cell r="B25" t="str">
            <v>Tanah -- Jonggol</v>
          </cell>
          <cell r="E25" t="str">
            <v>Property</v>
          </cell>
          <cell r="F25">
            <v>0</v>
          </cell>
        </row>
        <row r="26">
          <cell r="B26" t="str">
            <v xml:space="preserve">Piutang -- </v>
          </cell>
          <cell r="E26" t="str">
            <v>Property</v>
          </cell>
          <cell r="F26">
            <v>0</v>
          </cell>
        </row>
        <row r="27">
          <cell r="B27" t="str">
            <v>Mobil -- Nissan Grand Livina</v>
          </cell>
          <cell r="E27" t="str">
            <v>Property</v>
          </cell>
          <cell r="F27">
            <v>100000000</v>
          </cell>
        </row>
        <row r="28">
          <cell r="B28" t="str">
            <v>Mobil -- Honda City</v>
          </cell>
          <cell r="E28" t="str">
            <v>Property</v>
          </cell>
          <cell r="F28">
            <v>150000000</v>
          </cell>
        </row>
        <row r="29">
          <cell r="B29" t="str">
            <v>BPJS TK</v>
          </cell>
          <cell r="F29">
            <v>0</v>
          </cell>
        </row>
      </sheetData>
      <sheetData sheetId="2">
        <row r="1">
          <cell r="A1" t="str">
            <v>Asset Class</v>
          </cell>
          <cell r="B1" t="str">
            <v>Tax Rate</v>
          </cell>
        </row>
        <row r="2">
          <cell r="A2" t="str">
            <v>Deposit</v>
          </cell>
          <cell r="B2">
            <v>0.2</v>
          </cell>
        </row>
        <row r="3">
          <cell r="A3" t="str">
            <v>Government Bonds</v>
          </cell>
          <cell r="B3">
            <v>0.15</v>
          </cell>
        </row>
        <row r="4">
          <cell r="A4" t="str">
            <v>Corporate Bonds</v>
          </cell>
          <cell r="B4">
            <v>0.15</v>
          </cell>
        </row>
        <row r="5">
          <cell r="A5" t="str">
            <v>Money Market Funds</v>
          </cell>
          <cell r="B5">
            <v>0</v>
          </cell>
        </row>
        <row r="6">
          <cell r="A6" t="str">
            <v>Bond Funds</v>
          </cell>
          <cell r="B6">
            <v>0</v>
          </cell>
        </row>
        <row r="7">
          <cell r="A7" t="str">
            <v>Equity Funds</v>
          </cell>
          <cell r="B7">
            <v>0</v>
          </cell>
        </row>
        <row r="8">
          <cell r="A8" t="str">
            <v>No-Interest Assets</v>
          </cell>
          <cell r="B8">
            <v>0</v>
          </cell>
        </row>
        <row r="9">
          <cell r="A9" t="str">
            <v>Property</v>
          </cell>
          <cell r="B9">
            <v>0.1</v>
          </cell>
        </row>
        <row r="10">
          <cell r="A10" t="str">
            <v>Stock</v>
          </cell>
          <cell r="B10">
            <v>0.15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44E0-716E-6649-980F-69D17B0901DB}">
  <dimension ref="B1:K62"/>
  <sheetViews>
    <sheetView tabSelected="1" topLeftCell="D1" zoomScale="116" zoomScaleNormal="92" workbookViewId="0">
      <selection activeCell="K9" sqref="K9"/>
    </sheetView>
  </sheetViews>
  <sheetFormatPr baseColWidth="10" defaultRowHeight="16" x14ac:dyDescent="0.2"/>
  <cols>
    <col min="1" max="2" width="10.83203125" style="2"/>
    <col min="3" max="7" width="19.83203125" style="2" customWidth="1"/>
    <col min="8" max="8" width="10.83203125" style="1"/>
    <col min="9" max="9" width="10.83203125" style="2"/>
    <col min="10" max="10" width="17.33203125" style="2" bestFit="1" customWidth="1"/>
    <col min="11" max="11" width="23.83203125" style="2" bestFit="1" customWidth="1"/>
    <col min="12" max="14" width="10.83203125" style="2"/>
    <col min="15" max="15" width="10.5" style="2" customWidth="1"/>
    <col min="16" max="16" width="15.83203125" style="2" bestFit="1" customWidth="1"/>
    <col min="17" max="16384" width="10.83203125" style="2"/>
  </cols>
  <sheetData>
    <row r="1" spans="2:11" x14ac:dyDescent="0.2">
      <c r="H1" s="2"/>
    </row>
    <row r="2" spans="2:11" x14ac:dyDescent="0.2">
      <c r="H2" s="2"/>
    </row>
    <row r="3" spans="2:11" ht="20" x14ac:dyDescent="0.2">
      <c r="B3" s="12" t="s">
        <v>3</v>
      </c>
      <c r="C3" s="12"/>
      <c r="D3" s="12"/>
      <c r="E3" s="12"/>
      <c r="F3" s="12"/>
      <c r="G3" s="12"/>
      <c r="H3" s="2"/>
    </row>
    <row r="4" spans="2:11" x14ac:dyDescent="0.2">
      <c r="H4" s="2"/>
    </row>
    <row r="5" spans="2:11" x14ac:dyDescent="0.2">
      <c r="B5" s="6" t="s">
        <v>4</v>
      </c>
      <c r="C5" s="6"/>
      <c r="D5" s="6"/>
      <c r="E5" s="6"/>
      <c r="F5" s="6"/>
      <c r="G5" s="7">
        <v>5000000000</v>
      </c>
      <c r="H5" s="2"/>
      <c r="J5" s="2" t="s">
        <v>16</v>
      </c>
      <c r="K5" s="2">
        <f>G9-G10</f>
        <v>30</v>
      </c>
    </row>
    <row r="6" spans="2:11" x14ac:dyDescent="0.2">
      <c r="B6" s="6" t="s">
        <v>5</v>
      </c>
      <c r="C6" s="6"/>
      <c r="D6" s="6"/>
      <c r="E6" s="6"/>
      <c r="F6" s="6"/>
      <c r="G6" s="8">
        <v>0.06</v>
      </c>
      <c r="H6" s="2"/>
      <c r="J6" s="2" t="s">
        <v>18</v>
      </c>
      <c r="K6" s="13">
        <f>G6*(1-G8)</f>
        <v>4.8000000000000001E-2</v>
      </c>
    </row>
    <row r="7" spans="2:11" x14ac:dyDescent="0.2">
      <c r="B7" s="6" t="s">
        <v>6</v>
      </c>
      <c r="C7" s="6"/>
      <c r="D7" s="6"/>
      <c r="E7" s="6"/>
      <c r="F7" s="6"/>
      <c r="G7" s="8">
        <v>0.04</v>
      </c>
      <c r="H7" s="2"/>
      <c r="J7" s="2" t="s">
        <v>15</v>
      </c>
      <c r="K7" s="14">
        <f>(1+$K$6)/(1+$G$7)</f>
        <v>1.0076923076923077</v>
      </c>
    </row>
    <row r="8" spans="2:11" x14ac:dyDescent="0.2">
      <c r="B8" s="6" t="s">
        <v>9</v>
      </c>
      <c r="C8" s="6"/>
      <c r="D8" s="6"/>
      <c r="E8" s="6"/>
      <c r="F8" s="6"/>
      <c r="G8" s="8">
        <v>0.2</v>
      </c>
      <c r="H8" s="2"/>
      <c r="J8" s="2" t="s">
        <v>17</v>
      </c>
      <c r="K8" s="14">
        <f>(1+$G$7)^(1-$K$5)</f>
        <v>0.32065141469235708</v>
      </c>
    </row>
    <row r="9" spans="2:11" x14ac:dyDescent="0.2">
      <c r="B9" s="6" t="s">
        <v>7</v>
      </c>
      <c r="C9" s="6"/>
      <c r="D9" s="6"/>
      <c r="E9" s="6"/>
      <c r="F9" s="6"/>
      <c r="G9" s="9">
        <v>85</v>
      </c>
      <c r="H9" s="2"/>
      <c r="J9" s="2" t="s">
        <v>10</v>
      </c>
      <c r="K9" s="3">
        <f>$K$8*(1-$K$7)*($C$18*(1+$K$6)^($K$5))/(1-($K$7^($K$5)))</f>
        <v>194764761.75177744</v>
      </c>
    </row>
    <row r="10" spans="2:11" x14ac:dyDescent="0.2">
      <c r="B10" s="6" t="s">
        <v>8</v>
      </c>
      <c r="C10" s="6"/>
      <c r="D10" s="6"/>
      <c r="E10" s="6"/>
      <c r="F10" s="6"/>
      <c r="G10" s="9">
        <v>55</v>
      </c>
      <c r="H10" s="2"/>
    </row>
    <row r="11" spans="2:11" x14ac:dyDescent="0.2">
      <c r="H11" s="2"/>
    </row>
    <row r="12" spans="2:11" x14ac:dyDescent="0.2">
      <c r="B12" s="6" t="s">
        <v>13</v>
      </c>
      <c r="C12" s="6"/>
      <c r="D12" s="6"/>
      <c r="E12" s="6"/>
      <c r="F12" s="6"/>
      <c r="G12" s="7">
        <f>$K$9</f>
        <v>194764761.75177744</v>
      </c>
      <c r="H12" s="2"/>
    </row>
    <row r="13" spans="2:11" ht="15" customHeight="1" x14ac:dyDescent="0.2">
      <c r="B13" s="6" t="s">
        <v>14</v>
      </c>
      <c r="C13" s="6"/>
      <c r="D13" s="6"/>
      <c r="E13" s="6"/>
      <c r="F13" s="6"/>
      <c r="G13" s="7">
        <f>G12/12</f>
        <v>16230396.812648119</v>
      </c>
      <c r="H13" s="2"/>
    </row>
    <row r="14" spans="2:11" x14ac:dyDescent="0.2">
      <c r="H14" s="2"/>
    </row>
    <row r="15" spans="2:11" x14ac:dyDescent="0.2">
      <c r="B15" s="15" t="s">
        <v>19</v>
      </c>
      <c r="H15" s="2"/>
    </row>
    <row r="16" spans="2:11" x14ac:dyDescent="0.2">
      <c r="H16" s="2"/>
    </row>
    <row r="17" spans="2:8" x14ac:dyDescent="0.2">
      <c r="B17" s="10" t="s">
        <v>1</v>
      </c>
      <c r="C17" s="10" t="s">
        <v>11</v>
      </c>
      <c r="D17" s="10" t="s">
        <v>0</v>
      </c>
      <c r="E17" s="11" t="s">
        <v>10</v>
      </c>
      <c r="F17" s="10" t="s">
        <v>2</v>
      </c>
      <c r="G17" s="10" t="s">
        <v>12</v>
      </c>
      <c r="H17" s="2"/>
    </row>
    <row r="18" spans="2:8" x14ac:dyDescent="0.2">
      <c r="B18" s="2">
        <v>1</v>
      </c>
      <c r="C18" s="5">
        <f>G5</f>
        <v>5000000000</v>
      </c>
      <c r="D18" s="5">
        <f>C18*$K$6</f>
        <v>240000000</v>
      </c>
      <c r="E18" s="4">
        <f>K9</f>
        <v>194764761.75177744</v>
      </c>
      <c r="F18" s="4">
        <f>E18/12</f>
        <v>16230396.812648119</v>
      </c>
      <c r="G18" s="4">
        <f>D18-E18</f>
        <v>45235238.24822256</v>
      </c>
      <c r="H18" s="2"/>
    </row>
    <row r="19" spans="2:8" x14ac:dyDescent="0.2">
      <c r="B19" s="2">
        <v>2</v>
      </c>
      <c r="C19" s="4">
        <f>IF((B19&lt;=($G$9-$G$10)),C18+G18,0)</f>
        <v>5045235238.2482224</v>
      </c>
      <c r="D19" s="5">
        <f t="shared" ref="D19:D61" si="0">C19*$K$6</f>
        <v>242171291.43591467</v>
      </c>
      <c r="E19" s="4">
        <f>IF((B19&lt;=($G$9-$G$10)),E18*(1+$G$7),0)</f>
        <v>202555352.22184855</v>
      </c>
      <c r="F19" s="4">
        <f>E19/12</f>
        <v>16879612.685154047</v>
      </c>
      <c r="G19" s="4">
        <f>D19-E19</f>
        <v>39615939.214066118</v>
      </c>
      <c r="H19" s="2"/>
    </row>
    <row r="20" spans="2:8" x14ac:dyDescent="0.2">
      <c r="B20" s="2">
        <v>3</v>
      </c>
      <c r="C20" s="4">
        <f>IF((B20&lt;=($G$9-$G$10)),C19+G19,0)</f>
        <v>5084851177.4622889</v>
      </c>
      <c r="D20" s="5">
        <f t="shared" si="0"/>
        <v>244072856.51818988</v>
      </c>
      <c r="E20" s="4">
        <f>IF((B20&lt;=($G$9-$G$10)),E19*(1+$G$7),0)</f>
        <v>210657566.3107225</v>
      </c>
      <c r="F20" s="4">
        <f>E20/12</f>
        <v>17554797.192560207</v>
      </c>
      <c r="G20" s="4">
        <f>D20-E20</f>
        <v>33415290.207467377</v>
      </c>
      <c r="H20" s="2"/>
    </row>
    <row r="21" spans="2:8" x14ac:dyDescent="0.2">
      <c r="B21" s="2">
        <v>4</v>
      </c>
      <c r="C21" s="4">
        <f>IF((B21&lt;=($G$9-$G$10)),C20+G20,0)</f>
        <v>5118266467.6697559</v>
      </c>
      <c r="D21" s="5">
        <f t="shared" si="0"/>
        <v>245676790.44814828</v>
      </c>
      <c r="E21" s="4">
        <f>IF((B21&lt;=($G$9-$G$10)),E20*(1+$G$7),0)</f>
        <v>219083868.9631514</v>
      </c>
      <c r="F21" s="4">
        <f>E21/12</f>
        <v>18256989.080262616</v>
      </c>
      <c r="G21" s="4">
        <f>D21-E21</f>
        <v>26592921.484996885</v>
      </c>
      <c r="H21" s="2"/>
    </row>
    <row r="22" spans="2:8" x14ac:dyDescent="0.2">
      <c r="B22" s="2">
        <v>5</v>
      </c>
      <c r="C22" s="4">
        <f>IF((B22&lt;=($G$9-$G$10)),C21+G21,0)</f>
        <v>5144859389.1547527</v>
      </c>
      <c r="D22" s="5">
        <f t="shared" si="0"/>
        <v>246953250.67942813</v>
      </c>
      <c r="E22" s="4">
        <f>IF((B22&lt;=($G$9-$G$10)),E21*(1+$G$7),0)</f>
        <v>227847223.72167745</v>
      </c>
      <c r="F22" s="4">
        <f>E22/12</f>
        <v>18987268.643473122</v>
      </c>
      <c r="G22" s="4">
        <f>D22-E22</f>
        <v>19106026.957750678</v>
      </c>
      <c r="H22" s="2"/>
    </row>
    <row r="23" spans="2:8" x14ac:dyDescent="0.2">
      <c r="B23" s="2">
        <v>6</v>
      </c>
      <c r="C23" s="4">
        <f>IF((B23&lt;=($G$9-$G$10)),C22+G22,0)</f>
        <v>5163965416.1125031</v>
      </c>
      <c r="D23" s="5">
        <f t="shared" si="0"/>
        <v>247870339.97340015</v>
      </c>
      <c r="E23" s="4">
        <f>IF((B23&lt;=($G$9-$G$10)),E22*(1+$G$7),0)</f>
        <v>236961112.67054456</v>
      </c>
      <c r="F23" s="4">
        <f>E23/12</f>
        <v>19746759.389212046</v>
      </c>
      <c r="G23" s="4">
        <f>D23-E23</f>
        <v>10909227.302855581</v>
      </c>
      <c r="H23" s="2"/>
    </row>
    <row r="24" spans="2:8" x14ac:dyDescent="0.2">
      <c r="B24" s="2">
        <v>7</v>
      </c>
      <c r="C24" s="4">
        <f>IF((B24&lt;=($G$9-$G$10)),C23+G23,0)</f>
        <v>5174874643.4153585</v>
      </c>
      <c r="D24" s="5">
        <f t="shared" si="0"/>
        <v>248393982.88393721</v>
      </c>
      <c r="E24" s="4">
        <f>IF((B24&lt;=($G$9-$G$10)),E23*(1+$G$7),0)</f>
        <v>246439557.17736635</v>
      </c>
      <c r="F24" s="4">
        <f>E24/12</f>
        <v>20536629.764780529</v>
      </c>
      <c r="G24" s="4">
        <f>D24-E24</f>
        <v>1954425.7065708637</v>
      </c>
      <c r="H24" s="2"/>
    </row>
    <row r="25" spans="2:8" x14ac:dyDescent="0.2">
      <c r="B25" s="2">
        <v>8</v>
      </c>
      <c r="C25" s="4">
        <f>IF((B25&lt;=($G$9-$G$10)),C24+G24,0)</f>
        <v>5176829069.1219292</v>
      </c>
      <c r="D25" s="5">
        <f t="shared" si="0"/>
        <v>248487795.31785262</v>
      </c>
      <c r="E25" s="4">
        <f>IF((B25&lt;=($G$9-$G$10)),E24*(1+$G$7),0)</f>
        <v>256297139.464461</v>
      </c>
      <c r="F25" s="4">
        <f>E25/12</f>
        <v>21358094.955371749</v>
      </c>
      <c r="G25" s="4">
        <f>D25-E25</f>
        <v>-7809344.1466083825</v>
      </c>
      <c r="H25" s="2"/>
    </row>
    <row r="26" spans="2:8" x14ac:dyDescent="0.2">
      <c r="B26" s="2">
        <v>9</v>
      </c>
      <c r="C26" s="4">
        <f>IF((B26&lt;=($G$9-$G$10)),C25+G25,0)</f>
        <v>5169019724.9753208</v>
      </c>
      <c r="D26" s="5">
        <f t="shared" si="0"/>
        <v>248112946.7988154</v>
      </c>
      <c r="E26" s="4">
        <f>IF((B26&lt;=($G$9-$G$10)),E25*(1+$G$7),0)</f>
        <v>266549025.04303944</v>
      </c>
      <c r="F26" s="4">
        <f>E26/12</f>
        <v>22212418.75358662</v>
      </c>
      <c r="G26" s="4">
        <f>D26-E26</f>
        <v>-18436078.244224042</v>
      </c>
      <c r="H26" s="2"/>
    </row>
    <row r="27" spans="2:8" x14ac:dyDescent="0.2">
      <c r="B27" s="2">
        <v>10</v>
      </c>
      <c r="C27" s="4">
        <f>IF((B27&lt;=($G$9-$G$10)),C26+G26,0)</f>
        <v>5150583646.7310972</v>
      </c>
      <c r="D27" s="5">
        <f t="shared" si="0"/>
        <v>247228015.04309267</v>
      </c>
      <c r="E27" s="4">
        <f>IF((B27&lt;=($G$9-$G$10)),E26*(1+$G$7),0)</f>
        <v>277210986.044761</v>
      </c>
      <c r="F27" s="4">
        <f>E27/12</f>
        <v>23100915.503730085</v>
      </c>
      <c r="G27" s="4">
        <f>D27-E27</f>
        <v>-29982971.001668334</v>
      </c>
      <c r="H27" s="2"/>
    </row>
    <row r="28" spans="2:8" x14ac:dyDescent="0.2">
      <c r="B28" s="2">
        <v>11</v>
      </c>
      <c r="C28" s="4">
        <f>IF((B28&lt;=($G$9-$G$10)),C27+G27,0)</f>
        <v>5120600675.7294292</v>
      </c>
      <c r="D28" s="5">
        <f t="shared" si="0"/>
        <v>245788832.43501261</v>
      </c>
      <c r="E28" s="4">
        <f>IF((B28&lt;=($G$9-$G$10)),E27*(1+$G$7),0)</f>
        <v>288299425.48655146</v>
      </c>
      <c r="F28" s="4">
        <f>E28/12</f>
        <v>24024952.123879287</v>
      </c>
      <c r="G28" s="4">
        <f>D28-E28</f>
        <v>-42510593.051538855</v>
      </c>
      <c r="H28" s="2"/>
    </row>
    <row r="29" spans="2:8" x14ac:dyDescent="0.2">
      <c r="B29" s="2">
        <v>12</v>
      </c>
      <c r="C29" s="4">
        <f>IF((B29&lt;=($G$9-$G$10)),C28+G28,0)</f>
        <v>5078090082.6778908</v>
      </c>
      <c r="D29" s="5">
        <f t="shared" si="0"/>
        <v>243748323.96853876</v>
      </c>
      <c r="E29" s="4">
        <f>IF((B29&lt;=($G$9-$G$10)),E28*(1+$G$7),0)</f>
        <v>299831402.50601351</v>
      </c>
      <c r="F29" s="4">
        <f>E29/12</f>
        <v>24985950.208834458</v>
      </c>
      <c r="G29" s="4">
        <f>D29-E29</f>
        <v>-56083078.537474751</v>
      </c>
      <c r="H29" s="2"/>
    </row>
    <row r="30" spans="2:8" x14ac:dyDescent="0.2">
      <c r="B30" s="2">
        <v>13</v>
      </c>
      <c r="C30" s="4">
        <f>IF((B30&lt;=($G$9-$G$10)),C29+G29,0)</f>
        <v>5022007004.1404161</v>
      </c>
      <c r="D30" s="5">
        <f t="shared" si="0"/>
        <v>241056336.19873998</v>
      </c>
      <c r="E30" s="4">
        <f>IF((B30&lt;=($G$9-$G$10)),E29*(1+$G$7),0)</f>
        <v>311824658.60625404</v>
      </c>
      <c r="F30" s="4">
        <f>E30/12</f>
        <v>25985388.217187837</v>
      </c>
      <c r="G30" s="4">
        <f>D30-E30</f>
        <v>-70768322.407514066</v>
      </c>
      <c r="H30" s="2"/>
    </row>
    <row r="31" spans="2:8" x14ac:dyDescent="0.2">
      <c r="B31" s="2">
        <v>14</v>
      </c>
      <c r="C31" s="4">
        <f>IF((B31&lt;=($G$9-$G$10)),C30+G30,0)</f>
        <v>4951238681.7329025</v>
      </c>
      <c r="D31" s="5">
        <f t="shared" si="0"/>
        <v>237659456.72317934</v>
      </c>
      <c r="E31" s="4">
        <f>IF((B31&lt;=($G$9-$G$10)),E30*(1+$G$7),0)</f>
        <v>324297644.95050424</v>
      </c>
      <c r="F31" s="4">
        <f>E31/12</f>
        <v>27024803.745875355</v>
      </c>
      <c r="G31" s="4">
        <f>D31-E31</f>
        <v>-86638188.227324903</v>
      </c>
      <c r="H31" s="2"/>
    </row>
    <row r="32" spans="2:8" x14ac:dyDescent="0.2">
      <c r="B32" s="2">
        <v>15</v>
      </c>
      <c r="C32" s="4">
        <f>IF((B32&lt;=($G$9-$G$10)),C31+G31,0)</f>
        <v>4864600493.505578</v>
      </c>
      <c r="D32" s="5">
        <f t="shared" si="0"/>
        <v>233500823.68826774</v>
      </c>
      <c r="E32" s="4">
        <f>IF((B32&lt;=($G$9-$G$10)),E31*(1+$G$7),0)</f>
        <v>337269550.74852443</v>
      </c>
      <c r="F32" s="4">
        <f>E32/12</f>
        <v>28105795.895710368</v>
      </c>
      <c r="G32" s="4">
        <f>D32-E32</f>
        <v>-103768727.06025669</v>
      </c>
      <c r="H32" s="2"/>
    </row>
    <row r="33" spans="2:8" x14ac:dyDescent="0.2">
      <c r="B33" s="2">
        <v>16</v>
      </c>
      <c r="C33" s="4">
        <f>IF((B33&lt;=($G$9-$G$10)),C32+G32,0)</f>
        <v>4760831766.4453211</v>
      </c>
      <c r="D33" s="5">
        <f t="shared" si="0"/>
        <v>228519924.78937542</v>
      </c>
      <c r="E33" s="4">
        <f>IF((B33&lt;=($G$9-$G$10)),E32*(1+$G$7),0)</f>
        <v>350760332.77846539</v>
      </c>
      <c r="F33" s="4">
        <f>E33/12</f>
        <v>29230027.731538784</v>
      </c>
      <c r="G33" s="4">
        <f>D33-E33</f>
        <v>-122240407.98908997</v>
      </c>
      <c r="H33" s="2"/>
    </row>
    <row r="34" spans="2:8" x14ac:dyDescent="0.2">
      <c r="B34" s="2">
        <v>17</v>
      </c>
      <c r="C34" s="4">
        <f>IF((B34&lt;=($G$9-$G$10)),C33+G33,0)</f>
        <v>4638591358.4562311</v>
      </c>
      <c r="D34" s="5">
        <f t="shared" si="0"/>
        <v>222652385.20589909</v>
      </c>
      <c r="E34" s="4">
        <f>IF((B34&lt;=($G$9-$G$10)),E33*(1+$G$7),0)</f>
        <v>364790746.08960402</v>
      </c>
      <c r="F34" s="4">
        <f>E34/12</f>
        <v>30399228.840800334</v>
      </c>
      <c r="G34" s="4">
        <f>D34-E34</f>
        <v>-142138360.88370493</v>
      </c>
      <c r="H34" s="2"/>
    </row>
    <row r="35" spans="2:8" x14ac:dyDescent="0.2">
      <c r="B35" s="2">
        <v>18</v>
      </c>
      <c r="C35" s="4">
        <f>IF((B35&lt;=($G$9-$G$10)),C34+G34,0)</f>
        <v>4496452997.572526</v>
      </c>
      <c r="D35" s="5">
        <f t="shared" si="0"/>
        <v>215829743.88348126</v>
      </c>
      <c r="E35" s="4">
        <f>IF((B35&lt;=($G$9-$G$10)),E34*(1+$G$7),0)</f>
        <v>379382375.9331882</v>
      </c>
      <c r="F35" s="4">
        <f>E35/12</f>
        <v>31615197.994432349</v>
      </c>
      <c r="G35" s="4">
        <f>D35-E35</f>
        <v>-163552632.04970694</v>
      </c>
      <c r="H35" s="2"/>
    </row>
    <row r="36" spans="2:8" x14ac:dyDescent="0.2">
      <c r="B36" s="2">
        <v>19</v>
      </c>
      <c r="C36" s="4">
        <f>IF((B36&lt;=($G$9-$G$10)),C35+G35,0)</f>
        <v>4332900365.5228195</v>
      </c>
      <c r="D36" s="5">
        <f t="shared" si="0"/>
        <v>207979217.54509535</v>
      </c>
      <c r="E36" s="4">
        <f>IF((B36&lt;=($G$9-$G$10)),E35*(1+$G$7),0)</f>
        <v>394557670.97051573</v>
      </c>
      <c r="F36" s="4">
        <f>E36/12</f>
        <v>32879805.914209645</v>
      </c>
      <c r="G36" s="4">
        <f>D36-E36</f>
        <v>-186578453.42542037</v>
      </c>
      <c r="H36" s="2"/>
    </row>
    <row r="37" spans="2:8" x14ac:dyDescent="0.2">
      <c r="B37" s="2">
        <v>20</v>
      </c>
      <c r="C37" s="4">
        <f>IF((B37&lt;=($G$9-$G$10)),C36+G36,0)</f>
        <v>4146321912.0973992</v>
      </c>
      <c r="D37" s="5">
        <f t="shared" si="0"/>
        <v>199023451.78067517</v>
      </c>
      <c r="E37" s="4">
        <f>IF((B37&lt;=($G$9-$G$10)),E36*(1+$G$7),0)</f>
        <v>410339977.80933636</v>
      </c>
      <c r="F37" s="4">
        <f>E37/12</f>
        <v>34194998.150778033</v>
      </c>
      <c r="G37" s="4">
        <f>D37-E37</f>
        <v>-211316526.02866119</v>
      </c>
      <c r="H37" s="2"/>
    </row>
    <row r="38" spans="2:8" x14ac:dyDescent="0.2">
      <c r="B38" s="2">
        <v>21</v>
      </c>
      <c r="C38" s="4">
        <f>IF((B38&lt;=($G$9-$G$10)),C37+G37,0)</f>
        <v>3935005386.068738</v>
      </c>
      <c r="D38" s="5">
        <f t="shared" si="0"/>
        <v>188880258.53129941</v>
      </c>
      <c r="E38" s="4">
        <f>IF((B38&lt;=($G$9-$G$10)),E37*(1+$G$7),0)</f>
        <v>426753576.92170984</v>
      </c>
      <c r="F38" s="4">
        <f>E38/12</f>
        <v>35562798.076809153</v>
      </c>
      <c r="G38" s="4">
        <f>D38-E38</f>
        <v>-237873318.39041042</v>
      </c>
      <c r="H38" s="2"/>
    </row>
    <row r="39" spans="2:8" x14ac:dyDescent="0.2">
      <c r="B39" s="2">
        <v>22</v>
      </c>
      <c r="C39" s="4">
        <f>IF((B39&lt;=($G$9-$G$10)),C38+G38,0)</f>
        <v>3697132067.6783276</v>
      </c>
      <c r="D39" s="5">
        <f t="shared" si="0"/>
        <v>177462339.24855971</v>
      </c>
      <c r="E39" s="4">
        <f>IF((B39&lt;=($G$9-$G$10)),E38*(1+$G$7),0)</f>
        <v>443823719.99857825</v>
      </c>
      <c r="F39" s="4">
        <f>E39/12</f>
        <v>36985309.999881521</v>
      </c>
      <c r="G39" s="4">
        <f>D39-E39</f>
        <v>-266361380.75001854</v>
      </c>
      <c r="H39" s="2"/>
    </row>
    <row r="40" spans="2:8" x14ac:dyDescent="0.2">
      <c r="B40" s="2">
        <v>23</v>
      </c>
      <c r="C40" s="4">
        <f>IF((B40&lt;=($G$9-$G$10)),C39+G39,0)</f>
        <v>3430770686.928309</v>
      </c>
      <c r="D40" s="5">
        <f t="shared" si="0"/>
        <v>164676992.97255883</v>
      </c>
      <c r="E40" s="4">
        <f>IF((B40&lt;=($G$9-$G$10)),E39*(1+$G$7),0)</f>
        <v>461576668.7985214</v>
      </c>
      <c r="F40" s="4">
        <f>E40/12</f>
        <v>38464722.399876781</v>
      </c>
      <c r="G40" s="4">
        <f>D40-E40</f>
        <v>-296899675.82596254</v>
      </c>
      <c r="H40" s="2"/>
    </row>
    <row r="41" spans="2:8" x14ac:dyDescent="0.2">
      <c r="B41" s="2">
        <v>24</v>
      </c>
      <c r="C41" s="4">
        <f>IF((B41&lt;=($G$9-$G$10)),C40+G40,0)</f>
        <v>3133871011.1023464</v>
      </c>
      <c r="D41" s="5">
        <f t="shared" si="0"/>
        <v>150425808.53291264</v>
      </c>
      <c r="E41" s="4">
        <f>IF((B41&lt;=($G$9-$G$10)),E40*(1+$G$7),0)</f>
        <v>480039735.55046225</v>
      </c>
      <c r="F41" s="4">
        <f>E41/12</f>
        <v>40003311.295871854</v>
      </c>
      <c r="G41" s="4">
        <f>D41-E41</f>
        <v>-329613927.01754963</v>
      </c>
      <c r="H41" s="2"/>
    </row>
    <row r="42" spans="2:8" x14ac:dyDescent="0.2">
      <c r="B42" s="2">
        <v>25</v>
      </c>
      <c r="C42" s="4">
        <f>IF((B42&lt;=($G$9-$G$10)),C41+G41,0)</f>
        <v>2804257084.0847969</v>
      </c>
      <c r="D42" s="5">
        <f t="shared" si="0"/>
        <v>134604340.03607026</v>
      </c>
      <c r="E42" s="4">
        <f>IF((B42&lt;=($G$9-$G$10)),E41*(1+$G$7),0)</f>
        <v>499241324.97248077</v>
      </c>
      <c r="F42" s="4">
        <f>E42/12</f>
        <v>41603443.747706734</v>
      </c>
      <c r="G42" s="4">
        <f>D42-E42</f>
        <v>-364636984.93641055</v>
      </c>
      <c r="H42" s="2"/>
    </row>
    <row r="43" spans="2:8" x14ac:dyDescent="0.2">
      <c r="B43" s="2">
        <v>26</v>
      </c>
      <c r="C43" s="4">
        <f>IF((B43&lt;=($G$9-$G$10)),C42+G42,0)</f>
        <v>2439620099.1483865</v>
      </c>
      <c r="D43" s="5">
        <f t="shared" si="0"/>
        <v>117101764.75912255</v>
      </c>
      <c r="E43" s="4">
        <f>IF((B43&lt;=($G$9-$G$10)),E42*(1+$G$7),0)</f>
        <v>519210977.97138</v>
      </c>
      <c r="F43" s="4">
        <f>E43/12</f>
        <v>43267581.497615002</v>
      </c>
      <c r="G43" s="4">
        <f>D43-E43</f>
        <v>-402109213.21225744</v>
      </c>
      <c r="H43" s="2"/>
    </row>
    <row r="44" spans="2:8" x14ac:dyDescent="0.2">
      <c r="B44" s="2">
        <v>27</v>
      </c>
      <c r="C44" s="4">
        <f>IF((B44&lt;=($G$9-$G$10)),C43+G43,0)</f>
        <v>2037510885.9361291</v>
      </c>
      <c r="D44" s="5">
        <f t="shared" si="0"/>
        <v>97800522.524934202</v>
      </c>
      <c r="E44" s="4">
        <f>IF((B44&lt;=($G$9-$G$10)),E43*(1+$G$7),0)</f>
        <v>539979417.09023523</v>
      </c>
      <c r="F44" s="4">
        <f>E44/12</f>
        <v>44998284.757519603</v>
      </c>
      <c r="G44" s="4">
        <f>D44-E44</f>
        <v>-442178894.56530106</v>
      </c>
      <c r="H44" s="2"/>
    </row>
    <row r="45" spans="2:8" x14ac:dyDescent="0.2">
      <c r="B45" s="2">
        <v>28</v>
      </c>
      <c r="C45" s="4">
        <f>IF((B45&lt;=($G$9-$G$10)),C44+G44,0)</f>
        <v>1595331991.3708282</v>
      </c>
      <c r="D45" s="5">
        <f t="shared" si="0"/>
        <v>76575935.585799754</v>
      </c>
      <c r="E45" s="4">
        <f>IF((B45&lt;=($G$9-$G$10)),E44*(1+$G$7),0)</f>
        <v>561578593.77384472</v>
      </c>
      <c r="F45" s="4">
        <f>E45/12</f>
        <v>46798216.147820391</v>
      </c>
      <c r="G45" s="4">
        <f>D45-E45</f>
        <v>-485002658.18804497</v>
      </c>
      <c r="H45" s="2"/>
    </row>
    <row r="46" spans="2:8" x14ac:dyDescent="0.2">
      <c r="B46" s="2">
        <v>29</v>
      </c>
      <c r="C46" s="4">
        <f>IF((B46&lt;=($G$9-$G$10)),C45+G45,0)</f>
        <v>1110329333.1827831</v>
      </c>
      <c r="D46" s="5">
        <f t="shared" si="0"/>
        <v>53295807.992773592</v>
      </c>
      <c r="E46" s="4">
        <f>IF((B46&lt;=($G$9-$G$10)),E45*(1+$G$7),0)</f>
        <v>584041737.52479851</v>
      </c>
      <c r="F46" s="4">
        <f>E46/12</f>
        <v>48670144.793733209</v>
      </c>
      <c r="G46" s="4">
        <f>D46-E46</f>
        <v>-530745929.53202492</v>
      </c>
      <c r="H46" s="2"/>
    </row>
    <row r="47" spans="2:8" x14ac:dyDescent="0.2">
      <c r="B47" s="2">
        <v>30</v>
      </c>
      <c r="C47" s="4">
        <f>IF((B47&lt;=($G$9-$G$10)),C46+G46,0)</f>
        <v>579583403.65075827</v>
      </c>
      <c r="D47" s="5">
        <f t="shared" si="0"/>
        <v>27820003.375236396</v>
      </c>
      <c r="E47" s="4">
        <f>IF((B47&lt;=($G$9-$G$10)),E46*(1+$G$7),0)</f>
        <v>607403407.02579045</v>
      </c>
      <c r="F47" s="4">
        <f>E47/12</f>
        <v>50616950.585482538</v>
      </c>
      <c r="G47" s="4">
        <f>D47-E47</f>
        <v>-579583403.65055406</v>
      </c>
      <c r="H47" s="2"/>
    </row>
    <row r="48" spans="2:8" x14ac:dyDescent="0.2">
      <c r="B48" s="2">
        <v>31</v>
      </c>
      <c r="C48" s="4">
        <f>IF((B48&lt;=($G$9-$G$10)),C47+G47,0)</f>
        <v>0</v>
      </c>
      <c r="D48" s="5">
        <f t="shared" si="0"/>
        <v>0</v>
      </c>
      <c r="E48" s="4">
        <f>IF((B48&lt;=($G$9-$G$10)),E47*(1+$G$7),0)</f>
        <v>0</v>
      </c>
      <c r="F48" s="4">
        <f>E48/12</f>
        <v>0</v>
      </c>
      <c r="G48" s="4">
        <f>D48-E48</f>
        <v>0</v>
      </c>
      <c r="H48" s="2"/>
    </row>
    <row r="49" spans="2:8" x14ac:dyDescent="0.2">
      <c r="B49" s="2">
        <v>32</v>
      </c>
      <c r="C49" s="4">
        <f>IF((B49&lt;=($G$9-$G$10)),C48+G48,0)</f>
        <v>0</v>
      </c>
      <c r="D49" s="5">
        <f t="shared" si="0"/>
        <v>0</v>
      </c>
      <c r="E49" s="4">
        <f>IF((B49&lt;=($G$9-$G$10)),E48*(1+$G$7),0)</f>
        <v>0</v>
      </c>
      <c r="F49" s="4">
        <f>E49/12</f>
        <v>0</v>
      </c>
      <c r="G49" s="4">
        <f>D49-E49</f>
        <v>0</v>
      </c>
      <c r="H49" s="2"/>
    </row>
    <row r="50" spans="2:8" x14ac:dyDescent="0.2">
      <c r="B50" s="2">
        <v>33</v>
      </c>
      <c r="C50" s="4">
        <f>IF((B50&lt;=($G$9-$G$10)),C49+G49,0)</f>
        <v>0</v>
      </c>
      <c r="D50" s="5">
        <f t="shared" si="0"/>
        <v>0</v>
      </c>
      <c r="E50" s="4">
        <f>IF((B50&lt;=($G$9-$G$10)),E49*(1+$G$7),0)</f>
        <v>0</v>
      </c>
      <c r="F50" s="4">
        <f>E50/12</f>
        <v>0</v>
      </c>
      <c r="G50" s="4">
        <f>D50-E50</f>
        <v>0</v>
      </c>
      <c r="H50" s="2"/>
    </row>
    <row r="51" spans="2:8" x14ac:dyDescent="0.2">
      <c r="B51" s="2">
        <v>34</v>
      </c>
      <c r="C51" s="4">
        <f>IF((B51&lt;=($G$9-$G$10)),C50+G50,0)</f>
        <v>0</v>
      </c>
      <c r="D51" s="5">
        <f t="shared" si="0"/>
        <v>0</v>
      </c>
      <c r="E51" s="4">
        <f>IF((B51&lt;=($G$9-$G$10)),E50*(1+$G$7),0)</f>
        <v>0</v>
      </c>
      <c r="F51" s="4">
        <f>E51/12</f>
        <v>0</v>
      </c>
      <c r="G51" s="4">
        <f>D51-E51</f>
        <v>0</v>
      </c>
      <c r="H51" s="2"/>
    </row>
    <row r="52" spans="2:8" x14ac:dyDescent="0.2">
      <c r="B52" s="2">
        <v>35</v>
      </c>
      <c r="C52" s="4">
        <f>IF((B52&lt;=($G$9-$G$10)),C51+G51,0)</f>
        <v>0</v>
      </c>
      <c r="D52" s="5">
        <f t="shared" si="0"/>
        <v>0</v>
      </c>
      <c r="E52" s="4">
        <f>IF((B52&lt;=($G$9-$G$10)),E51*(1+$G$7),0)</f>
        <v>0</v>
      </c>
      <c r="F52" s="4">
        <f>E52/12</f>
        <v>0</v>
      </c>
      <c r="G52" s="4">
        <f>D52-E52</f>
        <v>0</v>
      </c>
      <c r="H52" s="2"/>
    </row>
    <row r="53" spans="2:8" x14ac:dyDescent="0.2">
      <c r="B53" s="2">
        <v>36</v>
      </c>
      <c r="C53" s="4">
        <f>IF((B53&lt;=($G$9-$G$10)),C52+G52,0)</f>
        <v>0</v>
      </c>
      <c r="D53" s="5">
        <f t="shared" si="0"/>
        <v>0</v>
      </c>
      <c r="E53" s="4">
        <f>IF((B53&lt;=($G$9-$G$10)),E52*(1+$G$7),0)</f>
        <v>0</v>
      </c>
      <c r="F53" s="4">
        <f>E53/12</f>
        <v>0</v>
      </c>
      <c r="G53" s="4">
        <f>D53-E53</f>
        <v>0</v>
      </c>
      <c r="H53" s="2"/>
    </row>
    <row r="54" spans="2:8" x14ac:dyDescent="0.2">
      <c r="B54" s="2">
        <v>37</v>
      </c>
      <c r="C54" s="4">
        <f>IF((B54&lt;=($G$9-$G$10)),C53+G53,0)</f>
        <v>0</v>
      </c>
      <c r="D54" s="5">
        <f t="shared" si="0"/>
        <v>0</v>
      </c>
      <c r="E54" s="4">
        <f>IF((B54&lt;=($G$9-$G$10)),E53*(1+$G$7),0)</f>
        <v>0</v>
      </c>
      <c r="F54" s="4">
        <f>E54/12</f>
        <v>0</v>
      </c>
      <c r="G54" s="4">
        <f>D54-E54</f>
        <v>0</v>
      </c>
      <c r="H54" s="2"/>
    </row>
    <row r="55" spans="2:8" x14ac:dyDescent="0.2">
      <c r="B55" s="2">
        <v>38</v>
      </c>
      <c r="C55" s="4">
        <f>IF((B55&lt;=($G$9-$G$10)),C54+G54,0)</f>
        <v>0</v>
      </c>
      <c r="D55" s="5">
        <f t="shared" si="0"/>
        <v>0</v>
      </c>
      <c r="E55" s="4">
        <f>IF((B55&lt;=($G$9-$G$10)),E54*(1+$G$7),0)</f>
        <v>0</v>
      </c>
      <c r="F55" s="4">
        <f>E55/12</f>
        <v>0</v>
      </c>
      <c r="G55" s="4">
        <f>D55-E55</f>
        <v>0</v>
      </c>
      <c r="H55" s="2"/>
    </row>
    <row r="56" spans="2:8" x14ac:dyDescent="0.2">
      <c r="B56" s="2">
        <v>39</v>
      </c>
      <c r="C56" s="4">
        <f>IF((B56&lt;=($G$9-$G$10)),C55+G55,0)</f>
        <v>0</v>
      </c>
      <c r="D56" s="5">
        <f t="shared" si="0"/>
        <v>0</v>
      </c>
      <c r="E56" s="4">
        <f>IF((B56&lt;=($G$9-$G$10)),E55*(1+$G$7),0)</f>
        <v>0</v>
      </c>
      <c r="F56" s="4">
        <f>E56/12</f>
        <v>0</v>
      </c>
      <c r="G56" s="4">
        <f>D56-E56</f>
        <v>0</v>
      </c>
      <c r="H56" s="2"/>
    </row>
    <row r="57" spans="2:8" x14ac:dyDescent="0.2">
      <c r="B57" s="2">
        <v>40</v>
      </c>
      <c r="C57" s="4">
        <f>IF((B57&lt;=($G$9-$G$10)),C56+G56,0)</f>
        <v>0</v>
      </c>
      <c r="D57" s="5">
        <f t="shared" si="0"/>
        <v>0</v>
      </c>
      <c r="E57" s="4">
        <f>IF((B57&lt;=($G$9-$G$10)),E56*(1+$G$7),0)</f>
        <v>0</v>
      </c>
      <c r="F57" s="4">
        <f>E57/12</f>
        <v>0</v>
      </c>
      <c r="G57" s="4">
        <f>D57-E57</f>
        <v>0</v>
      </c>
      <c r="H57" s="2"/>
    </row>
    <row r="58" spans="2:8" x14ac:dyDescent="0.2">
      <c r="B58" s="2">
        <v>41</v>
      </c>
      <c r="C58" s="4">
        <f>IF((B58&lt;=($G$9-$G$10)),C57+G57,0)</f>
        <v>0</v>
      </c>
      <c r="D58" s="5">
        <f t="shared" si="0"/>
        <v>0</v>
      </c>
      <c r="E58" s="4">
        <f>IF((B58&lt;=($G$9-$G$10)),E57*(1+$G$7),0)</f>
        <v>0</v>
      </c>
      <c r="F58" s="4">
        <f>E58/12</f>
        <v>0</v>
      </c>
      <c r="G58" s="4">
        <f>D58-E58</f>
        <v>0</v>
      </c>
      <c r="H58" s="2"/>
    </row>
    <row r="59" spans="2:8" x14ac:dyDescent="0.2">
      <c r="B59" s="2">
        <v>42</v>
      </c>
      <c r="C59" s="4">
        <f>IF((B59&lt;=($G$9-$G$10)),C58+G58,0)</f>
        <v>0</v>
      </c>
      <c r="D59" s="5">
        <f t="shared" si="0"/>
        <v>0</v>
      </c>
      <c r="E59" s="4">
        <f>IF((B59&lt;=($G$9-$G$10)),E58*(1+$G$7),0)</f>
        <v>0</v>
      </c>
      <c r="F59" s="4">
        <f>E59/12</f>
        <v>0</v>
      </c>
      <c r="G59" s="4">
        <f>D59-E59</f>
        <v>0</v>
      </c>
      <c r="H59" s="2"/>
    </row>
    <row r="60" spans="2:8" x14ac:dyDescent="0.2">
      <c r="B60" s="2">
        <v>43</v>
      </c>
      <c r="C60" s="4">
        <f>IF((B60&lt;=($G$9-$G$10)),C59+G59,0)</f>
        <v>0</v>
      </c>
      <c r="D60" s="5">
        <f t="shared" si="0"/>
        <v>0</v>
      </c>
      <c r="E60" s="4">
        <f>IF((B60&lt;=($G$9-$G$10)),E59*(1+$G$7),0)</f>
        <v>0</v>
      </c>
      <c r="F60" s="4">
        <f>E60/12</f>
        <v>0</v>
      </c>
      <c r="G60" s="4">
        <f>D60-E60</f>
        <v>0</v>
      </c>
      <c r="H60" s="2"/>
    </row>
    <row r="61" spans="2:8" x14ac:dyDescent="0.2">
      <c r="B61" s="2">
        <v>44</v>
      </c>
      <c r="C61" s="4">
        <f>IF((B61&lt;=($G$9-$G$10)),C60+G60,0)</f>
        <v>0</v>
      </c>
      <c r="D61" s="5">
        <f t="shared" si="0"/>
        <v>0</v>
      </c>
      <c r="E61" s="4">
        <f>IF((B61&lt;=($G$9-$G$10)),E60*(1+$G$7),0)</f>
        <v>0</v>
      </c>
      <c r="F61" s="4">
        <f>E61/12</f>
        <v>0</v>
      </c>
      <c r="G61" s="4">
        <f>D61-E61</f>
        <v>0</v>
      </c>
      <c r="H61" s="2"/>
    </row>
    <row r="62" spans="2:8" x14ac:dyDescent="0.2">
      <c r="C62" s="4"/>
      <c r="D62" s="5"/>
    </row>
  </sheetData>
  <mergeCells count="9">
    <mergeCell ref="B13:F13"/>
    <mergeCell ref="B12:F12"/>
    <mergeCell ref="B3:G3"/>
    <mergeCell ref="B5:F5"/>
    <mergeCell ref="B6:F6"/>
    <mergeCell ref="B7:F7"/>
    <mergeCell ref="B8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Ulido Lumbanraja</dc:creator>
  <cp:lastModifiedBy>Alvin Ulido Lumbanraja</cp:lastModifiedBy>
  <dcterms:created xsi:type="dcterms:W3CDTF">2020-10-24T10:29:47Z</dcterms:created>
  <dcterms:modified xsi:type="dcterms:W3CDTF">2020-10-24T11:57:23Z</dcterms:modified>
</cp:coreProperties>
</file>