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3"/>
  </bookViews>
  <sheets>
    <sheet name="Ejercicio 1" sheetId="1" r:id="rId1"/>
    <sheet name="Ejercicio 2" sheetId="2" r:id="rId2"/>
    <sheet name="Ejercicio 2a" sheetId="5" r:id="rId3"/>
    <sheet name="Ejercicio 2b" sheetId="6" r:id="rId4"/>
    <sheet name="Ejercicio 2c" sheetId="7" r:id="rId5"/>
    <sheet name="Ejercicio 2d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8" l="1"/>
  <c r="C3" i="8" s="1"/>
  <c r="G4" i="8"/>
  <c r="D4" i="8" s="1"/>
  <c r="G5" i="8"/>
  <c r="D5" i="8" s="1"/>
  <c r="G6" i="8"/>
  <c r="C6" i="8" s="1"/>
  <c r="E6" i="8" s="1"/>
  <c r="G7" i="8"/>
  <c r="C7" i="8" s="1"/>
  <c r="E7" i="8" s="1"/>
  <c r="G8" i="8"/>
  <c r="C8" i="8" s="1"/>
  <c r="E8" i="8" s="1"/>
  <c r="G9" i="8"/>
  <c r="C9" i="8" s="1"/>
  <c r="E9" i="8" s="1"/>
  <c r="G2" i="8"/>
  <c r="D3" i="8"/>
  <c r="E2" i="8"/>
  <c r="E3" i="8" l="1"/>
  <c r="F3" i="8" s="1"/>
  <c r="C4" i="8"/>
  <c r="E4" i="8" s="1"/>
  <c r="C5" i="8"/>
  <c r="E5" i="8" s="1"/>
  <c r="G4" i="7"/>
  <c r="D4" i="7" s="1"/>
  <c r="G5" i="7"/>
  <c r="D5" i="7" s="1"/>
  <c r="G6" i="7"/>
  <c r="C6" i="7" s="1"/>
  <c r="E6" i="7" s="1"/>
  <c r="G7" i="7"/>
  <c r="C7" i="7" s="1"/>
  <c r="E7" i="7" s="1"/>
  <c r="G8" i="7"/>
  <c r="C8" i="7" s="1"/>
  <c r="E8" i="7" s="1"/>
  <c r="G9" i="7"/>
  <c r="C9" i="7" s="1"/>
  <c r="E9" i="7" s="1"/>
  <c r="G3" i="7"/>
  <c r="D3" i="7" s="1"/>
  <c r="E2" i="7"/>
  <c r="C9" i="6"/>
  <c r="E9" i="6" s="1"/>
  <c r="C8" i="6"/>
  <c r="E8" i="6" s="1"/>
  <c r="C7" i="6"/>
  <c r="E7" i="6" s="1"/>
  <c r="C6" i="6"/>
  <c r="E6" i="6" s="1"/>
  <c r="D5" i="6"/>
  <c r="C5" i="6"/>
  <c r="E5" i="6" s="1"/>
  <c r="D4" i="6"/>
  <c r="C4" i="6"/>
  <c r="E4" i="6" s="1"/>
  <c r="D3" i="6"/>
  <c r="C3" i="6"/>
  <c r="E3" i="6" s="1"/>
  <c r="E2" i="6"/>
  <c r="C9" i="5"/>
  <c r="E9" i="5" s="1"/>
  <c r="C8" i="5"/>
  <c r="E8" i="5" s="1"/>
  <c r="C7" i="5"/>
  <c r="E7" i="5" s="1"/>
  <c r="C6" i="5"/>
  <c r="E6" i="5" s="1"/>
  <c r="D5" i="5"/>
  <c r="C5" i="5"/>
  <c r="E5" i="5" s="1"/>
  <c r="D4" i="5"/>
  <c r="C4" i="5"/>
  <c r="E4" i="5" s="1"/>
  <c r="D3" i="5"/>
  <c r="C3" i="5"/>
  <c r="E3" i="5" s="1"/>
  <c r="E2" i="5"/>
  <c r="F15" i="8" l="1"/>
  <c r="F4" i="8"/>
  <c r="F9" i="8"/>
  <c r="F7" i="8"/>
  <c r="F6" i="8"/>
  <c r="F14" i="8"/>
  <c r="F16" i="8" s="1"/>
  <c r="F8" i="8"/>
  <c r="F5" i="8"/>
  <c r="C5" i="7"/>
  <c r="E5" i="7" s="1"/>
  <c r="C3" i="7"/>
  <c r="E3" i="7" s="1"/>
  <c r="F3" i="7" s="1"/>
  <c r="C4" i="7"/>
  <c r="E4" i="7" s="1"/>
  <c r="F7" i="6"/>
  <c r="F14" i="6"/>
  <c r="F16" i="6" s="1"/>
  <c r="F6" i="6"/>
  <c r="F8" i="6"/>
  <c r="F5" i="6"/>
  <c r="F3" i="6"/>
  <c r="F15" i="6"/>
  <c r="F4" i="6"/>
  <c r="F9" i="6"/>
  <c r="F7" i="5"/>
  <c r="F3" i="5"/>
  <c r="F8" i="5"/>
  <c r="F14" i="5"/>
  <c r="F16" i="5" s="1"/>
  <c r="F6" i="5"/>
  <c r="F5" i="5"/>
  <c r="F15" i="5"/>
  <c r="F4" i="5"/>
  <c r="F9" i="5"/>
  <c r="C3" i="2"/>
  <c r="D3" i="2"/>
  <c r="C4" i="2"/>
  <c r="C5" i="2"/>
  <c r="C6" i="2"/>
  <c r="C7" i="2"/>
  <c r="E7" i="2" s="1"/>
  <c r="C8" i="2"/>
  <c r="E8" i="2" s="1"/>
  <c r="C9" i="2"/>
  <c r="E9" i="2" s="1"/>
  <c r="I14" i="1"/>
  <c r="I12" i="1"/>
  <c r="F3" i="1"/>
  <c r="E2" i="2"/>
  <c r="D4" i="2"/>
  <c r="D5" i="2"/>
  <c r="E6" i="2"/>
  <c r="D3" i="1"/>
  <c r="C3" i="1"/>
  <c r="D8" i="1"/>
  <c r="D4" i="1"/>
  <c r="D5" i="1"/>
  <c r="D6" i="1"/>
  <c r="D7" i="1"/>
  <c r="C14" i="1"/>
  <c r="E14" i="1" s="1"/>
  <c r="E3" i="1"/>
  <c r="F4" i="1" s="1"/>
  <c r="E2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9" i="1"/>
  <c r="E9" i="1" s="1"/>
  <c r="C10" i="1"/>
  <c r="E10" i="1" s="1"/>
  <c r="C11" i="1"/>
  <c r="E11" i="1" s="1"/>
  <c r="C12" i="1"/>
  <c r="E12" i="1" s="1"/>
  <c r="C13" i="1"/>
  <c r="E13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8" i="1"/>
  <c r="E8" i="1" s="1"/>
  <c r="C7" i="1"/>
  <c r="C4" i="1"/>
  <c r="E4" i="1" s="1"/>
  <c r="C5" i="1"/>
  <c r="E5" i="1" s="1"/>
  <c r="C6" i="1"/>
  <c r="E6" i="1" s="1"/>
  <c r="D9" i="1"/>
  <c r="B10" i="1"/>
  <c r="B11" i="1"/>
  <c r="B12" i="1"/>
  <c r="B13" i="1"/>
  <c r="B9" i="1"/>
  <c r="F7" i="7" l="1"/>
  <c r="F4" i="7"/>
  <c r="F15" i="7"/>
  <c r="F9" i="7"/>
  <c r="F6" i="7"/>
  <c r="F5" i="7"/>
  <c r="F14" i="7"/>
  <c r="F16" i="7" s="1"/>
  <c r="F8" i="7"/>
  <c r="E3" i="2"/>
  <c r="E4" i="2"/>
  <c r="E5" i="2"/>
  <c r="F6" i="1"/>
  <c r="F5" i="1"/>
  <c r="E7" i="1"/>
  <c r="F4" i="2" l="1"/>
  <c r="F6" i="2"/>
  <c r="F8" i="2"/>
  <c r="F5" i="2"/>
  <c r="F7" i="2"/>
  <c r="F9" i="2"/>
  <c r="F3" i="2"/>
  <c r="F15" i="2"/>
  <c r="F14" i="2"/>
  <c r="F16" i="2" s="1"/>
  <c r="I13" i="1"/>
  <c r="F15" i="1"/>
  <c r="F8" i="1"/>
  <c r="F9" i="1"/>
  <c r="F17" i="1"/>
  <c r="F18" i="1"/>
  <c r="F19" i="1"/>
  <c r="F11" i="1"/>
  <c r="F7" i="1"/>
  <c r="F16" i="1"/>
  <c r="F10" i="1"/>
  <c r="F12" i="1"/>
  <c r="F20" i="1"/>
  <c r="F13" i="1"/>
  <c r="F21" i="1"/>
  <c r="F14" i="1"/>
  <c r="F22" i="1"/>
</calcChain>
</file>

<file path=xl/comments1.xml><?xml version="1.0" encoding="utf-8"?>
<comments xmlns="http://schemas.openxmlformats.org/spreadsheetml/2006/main">
  <authors>
    <author>Autor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¿Cuál es el precio mínimo de venta del producto? ¿Qué precio de venta es necesario
para obtener una TIR del 20%? ¿Y del 30%?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Autor:
El precio minimo no puede ser inferior a 5610 ya que un precio inferior nos daria un VAN negativo.</t>
        </r>
        <r>
          <rPr>
            <sz val="9"/>
            <color indexed="81"/>
            <rFont val="Tahoma"/>
            <family val="2"/>
          </rPr>
          <t xml:space="preserve">
Para que el TIR sea del 20% se debería de vender el producto a 6400 unidades, y para que el TIR fuera 30% se debería de vender a 7000 unidades monetarias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Con un precio de 6.000 €/ud se estima que los costes de mantenimiento pueden
reducirse a 1.500 €/ud, si en vez de invertir 300.000 € se invierten 440.000 € en su
desarrollo. Determinar si es interesante esta opción.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Esta Opcion es menos interesante ya que incluso se tarda un años mas en empezar a recuperar el capital invertido en el año cero de la actividad empresarial.
La relacion Beneficio/Inversion es escasa, la ópcion seria muy intersante si el coste invertido en el año cero fuese 300000.
Ya que empezariamos a recuperar dinero en el año 2. Comprobar Cambiando la celda de K0, esta es una lista desplegable.
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G24" authorId="0" shapeId="0">
      <text>
        <r>
          <rPr>
            <b/>
            <sz val="9"/>
            <color indexed="81"/>
            <rFont val="Tahoma"/>
            <family val="2"/>
          </rPr>
          <t>En la situación inicial, con un precio de 6.000 €/ud. ¿cuál es la cantidad mínima de
producto constante anual a vender para que sea rentable el desarrollo?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Las unidades fijas por año minimas que hagan el VAN Positivo son 13 unidades. Probar cambiar la celda de precio CONSTANTE
Con 13 unidades el VAN es de 5590 € y la TIR 8%.
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G24" authorId="0" shapeId="0">
      <text>
        <r>
          <rPr>
            <b/>
            <sz val="9"/>
            <color indexed="81"/>
            <rFont val="Tahoma"/>
            <family val="2"/>
          </rPr>
          <t xml:space="preserve">¿Qué cantidad de producto hay que vender cada año, manteniendo las proporciones
iniciales para mantener una Q = 150%? Precio de 6.000 €/ud.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Manteniendo los valores iniciales,habría que vender unas 32 unidades por año para que la Q fuera de += 150%
</t>
        </r>
      </text>
    </comment>
  </commentList>
</comments>
</file>

<file path=xl/sharedStrings.xml><?xml version="1.0" encoding="utf-8"?>
<sst xmlns="http://schemas.openxmlformats.org/spreadsheetml/2006/main" count="86" uniqueCount="21">
  <si>
    <t>AÑOS</t>
  </si>
  <si>
    <t>PAGOS DE INVERSION</t>
  </si>
  <si>
    <t>COBROS</t>
  </si>
  <si>
    <t>PAGOS</t>
  </si>
  <si>
    <t>Producción 1-5</t>
  </si>
  <si>
    <t>Producción 6-20</t>
  </si>
  <si>
    <t>Produccion Anual</t>
  </si>
  <si>
    <t>Costo Producto/U</t>
  </si>
  <si>
    <t>Dias Hábiles</t>
  </si>
  <si>
    <t>VAN</t>
  </si>
  <si>
    <t>FLUJO DE CAJA</t>
  </si>
  <si>
    <t>TIR</t>
  </si>
  <si>
    <t>Q</t>
  </si>
  <si>
    <t>TIEMPO DE RECUPERACION</t>
  </si>
  <si>
    <t>Costo Producto</t>
  </si>
  <si>
    <t>UNIDADES VENDIDAS POR AÑO</t>
  </si>
  <si>
    <t>Precio de venta</t>
  </si>
  <si>
    <t>ENUNCIADO APARTADO</t>
  </si>
  <si>
    <t>SOLUCION APARTADO</t>
  </si>
  <si>
    <t>El precio de venta es una lista desplegable</t>
  </si>
  <si>
    <t>PRECIO CONSTANTE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</si>
</sst>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8" fontId="0" fillId="0" borderId="0" xfId="0" applyNumberFormat="1"/>
    <xf numFmtId="9" fontId="0" fillId="0" borderId="0" xfId="0" applyNumberFormat="1"/>
    <xf numFmtId="10" fontId="0" fillId="0" borderId="0" xfId="0" applyNumberFormat="1"/>
    <xf numFmtId="8" fontId="0" fillId="0" borderId="0" xfId="0" applyNumberFormat="1" applyAlignment="1">
      <alignment horizontal="center"/>
    </xf>
    <xf numFmtId="0" fontId="2" fillId="2" borderId="0" xfId="1" applyAlignment="1">
      <alignment horizontal="center"/>
    </xf>
    <xf numFmtId="0" fontId="2" fillId="2" borderId="0" xfId="1"/>
    <xf numFmtId="0" fontId="3" fillId="3" borderId="0" xfId="2"/>
    <xf numFmtId="0" fontId="5" fillId="5" borderId="1" xfId="4"/>
    <xf numFmtId="0" fontId="4" fillId="4" borderId="0" xfId="3" applyAlignment="1">
      <alignment horizontal="center"/>
    </xf>
    <xf numFmtId="8" fontId="3" fillId="3" borderId="0" xfId="2" applyNumberFormat="1" applyAlignment="1">
      <alignment horizontal="center"/>
    </xf>
  </cellXfs>
  <cellStyles count="5">
    <cellStyle name="Bueno" xfId="1" builtinId="26"/>
    <cellStyle name="Entrada" xfId="4" builtinId="20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11</xdr:row>
          <xdr:rowOff>152400</xdr:rowOff>
        </xdr:from>
        <xdr:to>
          <xdr:col>12</xdr:col>
          <xdr:colOff>276225</xdr:colOff>
          <xdr:row>13</xdr:row>
          <xdr:rowOff>28575</xdr:rowOff>
        </xdr:to>
        <xdr:sp macro="" textlink="">
          <xdr:nvSpPr>
            <xdr:cNvPr id="5126" name="ScrollBar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10</xdr:row>
          <xdr:rowOff>152400</xdr:rowOff>
        </xdr:from>
        <xdr:to>
          <xdr:col>12</xdr:col>
          <xdr:colOff>266700</xdr:colOff>
          <xdr:row>12</xdr:row>
          <xdr:rowOff>28575</xdr:rowOff>
        </xdr:to>
        <xdr:sp macro="" textlink="">
          <xdr:nvSpPr>
            <xdr:cNvPr id="6149" name="ScrollBar1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3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4.xml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I22"/>
  <sheetViews>
    <sheetView workbookViewId="0">
      <selection activeCell="I14" sqref="I14"/>
    </sheetView>
  </sheetViews>
  <sheetFormatPr baseColWidth="10" defaultColWidth="9.140625" defaultRowHeight="15" x14ac:dyDescent="0.25"/>
  <cols>
    <col min="2" max="2" width="26.42578125" customWidth="1"/>
    <col min="3" max="3" width="15.85546875" customWidth="1"/>
    <col min="4" max="4" width="12.28515625" bestFit="1" customWidth="1"/>
    <col min="5" max="5" width="18" customWidth="1"/>
    <col min="6" max="6" width="33.5703125" customWidth="1"/>
    <col min="8" max="8" width="17.85546875" customWidth="1"/>
    <col min="9" max="9" width="23.28515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13</v>
      </c>
    </row>
    <row r="2" spans="1:9" x14ac:dyDescent="0.25">
      <c r="A2">
        <v>0</v>
      </c>
      <c r="B2" s="3">
        <v>-180000</v>
      </c>
      <c r="C2" s="3">
        <v>0</v>
      </c>
      <c r="D2" s="3">
        <v>0</v>
      </c>
      <c r="E2" s="3">
        <f>SUM(B2:D2)</f>
        <v>-180000</v>
      </c>
      <c r="F2" s="3">
        <v>0</v>
      </c>
    </row>
    <row r="3" spans="1:9" x14ac:dyDescent="0.25">
      <c r="A3">
        <v>1</v>
      </c>
      <c r="B3" s="3">
        <v>-120000</v>
      </c>
      <c r="C3" s="3">
        <f>$I$8*$I$5*$I$9</f>
        <v>276000</v>
      </c>
      <c r="D3" s="3">
        <f>-(30000+0.6*$I$5*$I$7)</f>
        <v>-168000</v>
      </c>
      <c r="E3" s="3">
        <f t="shared" ref="E3:E22" si="0">SUM(B3:D3)</f>
        <v>-12000</v>
      </c>
      <c r="F3" s="3">
        <f>NPV(0.1,E$3:E3)+E$2</f>
        <v>-190909.09090909091</v>
      </c>
    </row>
    <row r="4" spans="1:9" x14ac:dyDescent="0.25">
      <c r="A4">
        <v>2</v>
      </c>
      <c r="B4" s="3">
        <v>-60000</v>
      </c>
      <c r="C4" s="3">
        <f t="shared" ref="C4:C7" si="1">$I$8*$I$5*$I$9</f>
        <v>276000</v>
      </c>
      <c r="D4" s="3">
        <f t="shared" ref="D4:D7" si="2">-(30000+0.6*$I$5*$I$7)</f>
        <v>-168000</v>
      </c>
      <c r="E4" s="3">
        <f>SUM(B4:D4)</f>
        <v>48000</v>
      </c>
      <c r="F4" s="3">
        <f>NPV(0.1,E$3:E4)+E$2</f>
        <v>-151239.6694214876</v>
      </c>
    </row>
    <row r="5" spans="1:9" x14ac:dyDescent="0.25">
      <c r="A5">
        <v>3</v>
      </c>
      <c r="B5" s="3">
        <v>0</v>
      </c>
      <c r="C5" s="3">
        <f t="shared" si="1"/>
        <v>276000</v>
      </c>
      <c r="D5" s="3">
        <f t="shared" si="2"/>
        <v>-168000</v>
      </c>
      <c r="E5" s="3">
        <f t="shared" si="0"/>
        <v>108000</v>
      </c>
      <c r="F5" s="3">
        <f>NPV(0.1,E$3:E5)+E$2</f>
        <v>-70097.670924117236</v>
      </c>
      <c r="H5" t="s">
        <v>4</v>
      </c>
      <c r="I5">
        <v>1000</v>
      </c>
    </row>
    <row r="6" spans="1:9" x14ac:dyDescent="0.25">
      <c r="A6">
        <v>4</v>
      </c>
      <c r="B6" s="3">
        <v>0</v>
      </c>
      <c r="C6" s="3">
        <f t="shared" si="1"/>
        <v>276000</v>
      </c>
      <c r="D6" s="3">
        <f t="shared" si="2"/>
        <v>-168000</v>
      </c>
      <c r="E6" s="3">
        <f t="shared" si="0"/>
        <v>108000</v>
      </c>
      <c r="F6" s="3">
        <f>NPV(0.1,E$3:E6)+E$2</f>
        <v>3667.7822553103906</v>
      </c>
      <c r="H6" t="s">
        <v>5</v>
      </c>
      <c r="I6">
        <v>1500</v>
      </c>
    </row>
    <row r="7" spans="1:9" x14ac:dyDescent="0.25">
      <c r="A7">
        <v>5</v>
      </c>
      <c r="B7" s="3">
        <v>0</v>
      </c>
      <c r="C7" s="3">
        <f t="shared" si="1"/>
        <v>276000</v>
      </c>
      <c r="D7" s="3">
        <f t="shared" si="2"/>
        <v>-168000</v>
      </c>
      <c r="E7" s="3">
        <f t="shared" si="0"/>
        <v>108000</v>
      </c>
      <c r="F7" s="3">
        <f>NPV(0.1,E$3:E7)+E$2</f>
        <v>70727.285145699105</v>
      </c>
      <c r="H7" t="s">
        <v>6</v>
      </c>
      <c r="I7">
        <v>230</v>
      </c>
    </row>
    <row r="8" spans="1:9" x14ac:dyDescent="0.25">
      <c r="A8">
        <v>6</v>
      </c>
      <c r="B8" s="3">
        <v>0</v>
      </c>
      <c r="C8" s="3">
        <f>$I$8*$I$6*$I$9</f>
        <v>414000</v>
      </c>
      <c r="D8" s="3">
        <f>-(30000+0.6*$I$6*$I$7)</f>
        <v>-237000</v>
      </c>
      <c r="E8" s="3">
        <f t="shared" si="0"/>
        <v>177000</v>
      </c>
      <c r="F8" s="3">
        <f>NPV(0.1,E$3:E8)+E$2</f>
        <v>170639.17076521763</v>
      </c>
      <c r="H8" t="s">
        <v>7</v>
      </c>
      <c r="I8">
        <v>1.2</v>
      </c>
    </row>
    <row r="9" spans="1:9" x14ac:dyDescent="0.25">
      <c r="A9">
        <v>7</v>
      </c>
      <c r="B9" s="3">
        <f>PMT(0.1,5,120000)</f>
        <v>-31655.69769536945</v>
      </c>
      <c r="C9" s="3">
        <f t="shared" ref="C9:C22" si="3">$I$8*$I$6*$I$9</f>
        <v>414000</v>
      </c>
      <c r="D9" s="3">
        <f>-(30000+0.6*$I$6*$I$7)</f>
        <v>-237000</v>
      </c>
      <c r="E9" s="3">
        <f t="shared" si="0"/>
        <v>145344.30230463058</v>
      </c>
      <c r="F9" s="3">
        <f>NPV(0.1,E$3:E9)+E$2</f>
        <v>245223.77943141677</v>
      </c>
      <c r="H9" t="s">
        <v>8</v>
      </c>
      <c r="I9">
        <v>230</v>
      </c>
    </row>
    <row r="10" spans="1:9" x14ac:dyDescent="0.25">
      <c r="A10">
        <v>8</v>
      </c>
      <c r="B10" s="3">
        <f t="shared" ref="B10:B13" si="4">PMT(0.1,5,120000)</f>
        <v>-31655.69769536945</v>
      </c>
      <c r="C10" s="3">
        <f t="shared" si="3"/>
        <v>414000</v>
      </c>
      <c r="D10" s="3">
        <f t="shared" ref="D10:D22" si="5">-(30000+0.6*$I$6*$I$7)</f>
        <v>-237000</v>
      </c>
      <c r="E10" s="3">
        <f t="shared" si="0"/>
        <v>145344.30230463058</v>
      </c>
      <c r="F10" s="3">
        <f>NPV(0.1,E$3:E10)+E$2</f>
        <v>313027.96912796143</v>
      </c>
    </row>
    <row r="11" spans="1:9" x14ac:dyDescent="0.25">
      <c r="A11">
        <v>9</v>
      </c>
      <c r="B11" s="3">
        <f t="shared" si="4"/>
        <v>-31655.69769536945</v>
      </c>
      <c r="C11" s="3">
        <f t="shared" si="3"/>
        <v>414000</v>
      </c>
      <c r="D11" s="3">
        <f t="shared" si="5"/>
        <v>-237000</v>
      </c>
      <c r="E11" s="3">
        <f t="shared" si="0"/>
        <v>145344.30230463058</v>
      </c>
      <c r="F11" s="3">
        <f>NPV(0.1,E$3:E11)+E$2</f>
        <v>374668.14157936571</v>
      </c>
    </row>
    <row r="12" spans="1:9" x14ac:dyDescent="0.25">
      <c r="A12">
        <v>10</v>
      </c>
      <c r="B12" s="3">
        <f t="shared" si="4"/>
        <v>-31655.69769536945</v>
      </c>
      <c r="C12" s="3">
        <f t="shared" si="3"/>
        <v>414000</v>
      </c>
      <c r="D12" s="3">
        <f t="shared" si="5"/>
        <v>-237000</v>
      </c>
      <c r="E12" s="3">
        <f t="shared" si="0"/>
        <v>145344.30230463058</v>
      </c>
      <c r="F12" s="3">
        <f>NPV(0.1,E$3:E12)+E$2</f>
        <v>430704.66198973323</v>
      </c>
      <c r="H12" s="2" t="s">
        <v>9</v>
      </c>
      <c r="I12" s="3">
        <f>NPV(0.1,E3:E22)+B2</f>
        <v>838921.93375121534</v>
      </c>
    </row>
    <row r="13" spans="1:9" x14ac:dyDescent="0.25">
      <c r="A13">
        <v>11</v>
      </c>
      <c r="B13" s="3">
        <f t="shared" si="4"/>
        <v>-31655.69769536945</v>
      </c>
      <c r="C13" s="3">
        <f t="shared" si="3"/>
        <v>414000</v>
      </c>
      <c r="D13" s="3">
        <f t="shared" si="5"/>
        <v>-237000</v>
      </c>
      <c r="E13" s="3">
        <f t="shared" si="0"/>
        <v>145344.30230463058</v>
      </c>
      <c r="F13" s="3">
        <f>NPV(0.1,E$3:E13)+E$2</f>
        <v>481646.95327188552</v>
      </c>
      <c r="H13" s="2" t="s">
        <v>11</v>
      </c>
      <c r="I13" s="4">
        <f>IRR(E2:E22)</f>
        <v>0.39532914104579064</v>
      </c>
    </row>
    <row r="14" spans="1:9" x14ac:dyDescent="0.25">
      <c r="A14">
        <v>12</v>
      </c>
      <c r="B14" s="3">
        <v>0</v>
      </c>
      <c r="C14" s="3">
        <f>$I$8*$I$6*$I$9</f>
        <v>414000</v>
      </c>
      <c r="D14" s="3">
        <f t="shared" si="5"/>
        <v>-237000</v>
      </c>
      <c r="E14" s="3">
        <f t="shared" si="0"/>
        <v>177000</v>
      </c>
      <c r="F14" s="3">
        <f>NPV(0.1,E$3:E14)+E$2</f>
        <v>538044.60800661857</v>
      </c>
      <c r="H14" s="2" t="s">
        <v>12</v>
      </c>
      <c r="I14" s="5">
        <f>I12/-(NPV(0.1,B3:B22)+B2)</f>
        <v>2.0642024704881088</v>
      </c>
    </row>
    <row r="15" spans="1:9" x14ac:dyDescent="0.25">
      <c r="A15">
        <v>13</v>
      </c>
      <c r="B15" s="3">
        <v>0</v>
      </c>
      <c r="C15" s="3">
        <f t="shared" si="3"/>
        <v>414000</v>
      </c>
      <c r="D15" s="3">
        <f t="shared" si="5"/>
        <v>-237000</v>
      </c>
      <c r="E15" s="3">
        <f t="shared" si="0"/>
        <v>177000</v>
      </c>
      <c r="F15" s="3">
        <f>NPV(0.1,E$3:E15)+E$2</f>
        <v>589315.20322001225</v>
      </c>
    </row>
    <row r="16" spans="1:9" x14ac:dyDescent="0.25">
      <c r="A16">
        <v>14</v>
      </c>
      <c r="B16" s="3">
        <v>0</v>
      </c>
      <c r="C16" s="3">
        <f t="shared" si="3"/>
        <v>414000</v>
      </c>
      <c r="D16" s="3">
        <f t="shared" si="5"/>
        <v>-237000</v>
      </c>
      <c r="E16" s="3">
        <f t="shared" si="0"/>
        <v>177000</v>
      </c>
      <c r="F16" s="3">
        <f>NPV(0.1,E$3:E16)+E$2</f>
        <v>635924.83523218834</v>
      </c>
    </row>
    <row r="17" spans="1:6" x14ac:dyDescent="0.25">
      <c r="A17">
        <v>15</v>
      </c>
      <c r="B17" s="3">
        <v>0</v>
      </c>
      <c r="C17" s="3">
        <f t="shared" si="3"/>
        <v>414000</v>
      </c>
      <c r="D17" s="3">
        <f t="shared" si="5"/>
        <v>-237000</v>
      </c>
      <c r="E17" s="3">
        <f t="shared" si="0"/>
        <v>177000</v>
      </c>
      <c r="F17" s="3">
        <f>NPV(0.1,E$3:E17)+E$2</f>
        <v>678297.22797053028</v>
      </c>
    </row>
    <row r="18" spans="1:6" x14ac:dyDescent="0.25">
      <c r="A18">
        <v>16</v>
      </c>
      <c r="B18" s="3">
        <v>0</v>
      </c>
      <c r="C18" s="3">
        <f t="shared" si="3"/>
        <v>414000</v>
      </c>
      <c r="D18" s="3">
        <f t="shared" si="5"/>
        <v>-237000</v>
      </c>
      <c r="E18" s="3">
        <f t="shared" si="0"/>
        <v>177000</v>
      </c>
      <c r="F18" s="3">
        <f>NPV(0.1,E$3:E18)+E$2</f>
        <v>716817.5850053865</v>
      </c>
    </row>
    <row r="19" spans="1:6" x14ac:dyDescent="0.25">
      <c r="A19">
        <v>17</v>
      </c>
      <c r="B19" s="3">
        <v>0</v>
      </c>
      <c r="C19" s="3">
        <f t="shared" si="3"/>
        <v>414000</v>
      </c>
      <c r="D19" s="3">
        <f t="shared" si="5"/>
        <v>-237000</v>
      </c>
      <c r="E19" s="3">
        <f t="shared" si="0"/>
        <v>177000</v>
      </c>
      <c r="F19" s="3">
        <f>NPV(0.1,E$3:E19)+E$2</f>
        <v>751836.09140071052</v>
      </c>
    </row>
    <row r="20" spans="1:6" x14ac:dyDescent="0.25">
      <c r="A20">
        <v>18</v>
      </c>
      <c r="B20" s="3">
        <v>0</v>
      </c>
      <c r="C20" s="3">
        <f t="shared" si="3"/>
        <v>414000</v>
      </c>
      <c r="D20" s="3">
        <f t="shared" si="5"/>
        <v>-237000</v>
      </c>
      <c r="E20" s="3">
        <f t="shared" si="0"/>
        <v>177000</v>
      </c>
      <c r="F20" s="3">
        <f>NPV(0.1,E$3:E20)+E$2</f>
        <v>783671.09721464117</v>
      </c>
    </row>
    <row r="21" spans="1:6" x14ac:dyDescent="0.25">
      <c r="A21">
        <v>19</v>
      </c>
      <c r="B21" s="3">
        <v>0</v>
      </c>
      <c r="C21" s="3">
        <f t="shared" si="3"/>
        <v>414000</v>
      </c>
      <c r="D21" s="3">
        <f t="shared" si="5"/>
        <v>-237000</v>
      </c>
      <c r="E21" s="3">
        <f t="shared" si="0"/>
        <v>177000</v>
      </c>
      <c r="F21" s="3">
        <f>NPV(0.1,E$3:E21)+E$2</f>
        <v>812612.01159094193</v>
      </c>
    </row>
    <row r="22" spans="1:6" x14ac:dyDescent="0.25">
      <c r="A22">
        <v>20</v>
      </c>
      <c r="B22" s="3">
        <v>0</v>
      </c>
      <c r="C22" s="3">
        <f t="shared" si="3"/>
        <v>414000</v>
      </c>
      <c r="D22" s="3">
        <f t="shared" si="5"/>
        <v>-237000</v>
      </c>
      <c r="E22" s="3">
        <f t="shared" si="0"/>
        <v>177000</v>
      </c>
      <c r="F22" s="3">
        <f>NPV(0.1,E$3:E22)+E$2</f>
        <v>838921.93375121534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K16"/>
  <sheetViews>
    <sheetView zoomScale="90" zoomScaleNormal="90" workbookViewId="0">
      <selection activeCell="K4" sqref="K4"/>
    </sheetView>
  </sheetViews>
  <sheetFormatPr baseColWidth="10" defaultRowHeight="15" x14ac:dyDescent="0.25"/>
  <cols>
    <col min="2" max="2" width="37.42578125" customWidth="1"/>
    <col min="4" max="4" width="14" customWidth="1"/>
    <col min="5" max="5" width="26.5703125" customWidth="1"/>
    <col min="6" max="6" width="33.5703125" customWidth="1"/>
    <col min="7" max="7" width="41.7109375" customWidth="1"/>
    <col min="9" max="9" width="12" customWidth="1"/>
    <col min="10" max="10" width="20" customWidth="1"/>
    <col min="11" max="16" width="12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13</v>
      </c>
      <c r="G1" s="2" t="s">
        <v>15</v>
      </c>
    </row>
    <row r="2" spans="1:11" x14ac:dyDescent="0.25">
      <c r="A2" s="1">
        <v>0</v>
      </c>
      <c r="B2" s="6">
        <v>-300000</v>
      </c>
      <c r="C2" s="6">
        <v>0</v>
      </c>
      <c r="D2" s="6">
        <v>0</v>
      </c>
      <c r="E2" s="6">
        <f>SUM(B2:D2)</f>
        <v>-300000</v>
      </c>
      <c r="F2" s="6">
        <v>0</v>
      </c>
      <c r="G2" s="1">
        <v>0</v>
      </c>
      <c r="J2" t="s">
        <v>14</v>
      </c>
      <c r="K2" s="3">
        <v>3000</v>
      </c>
    </row>
    <row r="3" spans="1:11" x14ac:dyDescent="0.25">
      <c r="A3" s="1">
        <v>1</v>
      </c>
      <c r="B3" s="6">
        <v>0</v>
      </c>
      <c r="C3" s="6">
        <f>$K$3*G3</f>
        <v>300000</v>
      </c>
      <c r="D3" s="6">
        <f>-($K$2*G3)</f>
        <v>-150000</v>
      </c>
      <c r="E3" s="6">
        <f t="shared" ref="E3:E9" si="0">SUM(B3:D3)</f>
        <v>150000</v>
      </c>
      <c r="F3" s="6">
        <f>NPV(0.08,$E$3:E3)+E$2</f>
        <v>-161111.11111111112</v>
      </c>
      <c r="G3" s="1">
        <v>50</v>
      </c>
      <c r="J3" t="s">
        <v>16</v>
      </c>
      <c r="K3">
        <v>6000</v>
      </c>
    </row>
    <row r="4" spans="1:11" x14ac:dyDescent="0.25">
      <c r="A4" s="1">
        <v>2</v>
      </c>
      <c r="B4" s="6">
        <v>0</v>
      </c>
      <c r="C4" s="6">
        <f t="shared" ref="C4:C9" si="1">$K$3*G4</f>
        <v>180000</v>
      </c>
      <c r="D4" s="6">
        <f t="shared" ref="D4:D5" si="2">-($K$2*G4)</f>
        <v>-90000</v>
      </c>
      <c r="E4" s="6">
        <f t="shared" si="0"/>
        <v>90000</v>
      </c>
      <c r="F4" s="6">
        <f>NPV(0.08,$E$3:E4)+E$2</f>
        <v>-83950.617283950647</v>
      </c>
      <c r="G4" s="1">
        <v>30</v>
      </c>
    </row>
    <row r="5" spans="1:11" x14ac:dyDescent="0.25">
      <c r="A5" s="1">
        <v>3</v>
      </c>
      <c r="B5" s="6">
        <v>0</v>
      </c>
      <c r="C5" s="6">
        <f t="shared" si="1"/>
        <v>120000</v>
      </c>
      <c r="D5" s="6">
        <f t="shared" si="2"/>
        <v>-60000</v>
      </c>
      <c r="E5" s="6">
        <f t="shared" si="0"/>
        <v>60000</v>
      </c>
      <c r="F5" s="6">
        <f>NPV(0.08,$E$3:E5)+E$2</f>
        <v>-36320.682822740462</v>
      </c>
      <c r="G5" s="1">
        <v>20</v>
      </c>
    </row>
    <row r="6" spans="1:11" x14ac:dyDescent="0.25">
      <c r="A6" s="1">
        <v>4</v>
      </c>
      <c r="B6" s="6">
        <v>0</v>
      </c>
      <c r="C6" s="6">
        <f t="shared" si="1"/>
        <v>60000</v>
      </c>
      <c r="D6" s="6">
        <v>0</v>
      </c>
      <c r="E6" s="6">
        <f t="shared" si="0"/>
        <v>60000</v>
      </c>
      <c r="F6" s="6">
        <f>NPV(0.08,$E$3:E6)+E$2</f>
        <v>7781.1083450466977</v>
      </c>
      <c r="G6" s="1">
        <v>10</v>
      </c>
    </row>
    <row r="7" spans="1:11" x14ac:dyDescent="0.25">
      <c r="A7" s="1">
        <v>5</v>
      </c>
      <c r="B7" s="6">
        <v>0</v>
      </c>
      <c r="C7" s="6">
        <f t="shared" si="1"/>
        <v>30000</v>
      </c>
      <c r="D7" s="6">
        <v>0</v>
      </c>
      <c r="E7" s="6">
        <f t="shared" si="0"/>
        <v>30000</v>
      </c>
      <c r="F7" s="6">
        <f>NPV(0.08,$E$3:E7)+E$2</f>
        <v>28198.604256059276</v>
      </c>
      <c r="G7" s="1">
        <v>5</v>
      </c>
    </row>
    <row r="8" spans="1:11" x14ac:dyDescent="0.25">
      <c r="A8" s="1">
        <v>6</v>
      </c>
      <c r="B8" s="6">
        <v>0</v>
      </c>
      <c r="C8" s="6">
        <f t="shared" si="1"/>
        <v>12000</v>
      </c>
      <c r="D8" s="6">
        <v>0</v>
      </c>
      <c r="E8" s="6">
        <f t="shared" si="0"/>
        <v>12000</v>
      </c>
      <c r="F8" s="6">
        <f>NPV(0.08,$E$3:E8)+E$2</f>
        <v>35760.639778656478</v>
      </c>
      <c r="G8" s="1">
        <v>2</v>
      </c>
    </row>
    <row r="9" spans="1:11" x14ac:dyDescent="0.25">
      <c r="A9" s="1">
        <v>7</v>
      </c>
      <c r="B9" s="6">
        <v>0</v>
      </c>
      <c r="C9" s="6">
        <f t="shared" si="1"/>
        <v>6000</v>
      </c>
      <c r="D9" s="6">
        <v>0</v>
      </c>
      <c r="E9" s="6">
        <f t="shared" si="0"/>
        <v>6000</v>
      </c>
      <c r="F9" s="6">
        <f>NPV(0.08,$E$3:E9)+E$2</f>
        <v>39261.582150229311</v>
      </c>
      <c r="G9" s="1">
        <v>1</v>
      </c>
    </row>
    <row r="14" spans="1:11" x14ac:dyDescent="0.25">
      <c r="E14" t="s">
        <v>9</v>
      </c>
      <c r="F14" s="3">
        <f>NPV(0.08,E3:E9)+B2</f>
        <v>39261.582150229311</v>
      </c>
    </row>
    <row r="15" spans="1:11" x14ac:dyDescent="0.25">
      <c r="E15" t="s">
        <v>11</v>
      </c>
      <c r="F15" s="4">
        <f>IRR(E2:E9)</f>
        <v>0.140517841042342</v>
      </c>
    </row>
    <row r="16" spans="1:11" x14ac:dyDescent="0.25">
      <c r="E16" t="s">
        <v>12</v>
      </c>
      <c r="F16" s="5">
        <f>F14/-(NPV(0.08,B3:B9)+B2)</f>
        <v>0.13087194050076437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L16"/>
  <sheetViews>
    <sheetView topLeftCell="B2" zoomScale="90" zoomScaleNormal="90" workbookViewId="0">
      <selection activeCell="G15" sqref="G15"/>
    </sheetView>
  </sheetViews>
  <sheetFormatPr baseColWidth="10" defaultRowHeight="15" x14ac:dyDescent="0.25"/>
  <cols>
    <col min="2" max="2" width="37.42578125" customWidth="1"/>
    <col min="3" max="3" width="18.5703125" customWidth="1"/>
    <col min="4" max="4" width="14" customWidth="1"/>
    <col min="5" max="5" width="26.5703125" customWidth="1"/>
    <col min="6" max="6" width="33.5703125" customWidth="1"/>
    <col min="7" max="7" width="41.7109375" customWidth="1"/>
    <col min="9" max="9" width="12" customWidth="1"/>
    <col min="10" max="10" width="20" customWidth="1"/>
    <col min="11" max="16" width="12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13</v>
      </c>
      <c r="G1" s="2" t="s">
        <v>15</v>
      </c>
    </row>
    <row r="2" spans="1:12" x14ac:dyDescent="0.25">
      <c r="A2" s="1">
        <v>0</v>
      </c>
      <c r="B2" s="6">
        <v>-300000</v>
      </c>
      <c r="C2" s="6">
        <v>0</v>
      </c>
      <c r="D2" s="6">
        <v>0</v>
      </c>
      <c r="E2" s="6">
        <f>SUM(B2:D2)</f>
        <v>-300000</v>
      </c>
      <c r="F2" s="6">
        <v>0</v>
      </c>
      <c r="G2" s="1">
        <v>0</v>
      </c>
      <c r="J2" t="s">
        <v>14</v>
      </c>
      <c r="K2" s="3">
        <v>3000</v>
      </c>
    </row>
    <row r="3" spans="1:12" x14ac:dyDescent="0.25">
      <c r="A3" s="1">
        <v>1</v>
      </c>
      <c r="B3" s="6">
        <v>0</v>
      </c>
      <c r="C3" s="6">
        <f>$K$3*G3</f>
        <v>320000</v>
      </c>
      <c r="D3" s="6">
        <f>-($K$2*G3)</f>
        <v>-150000</v>
      </c>
      <c r="E3" s="6">
        <f t="shared" ref="E3:E9" si="0">SUM(B3:D3)</f>
        <v>170000</v>
      </c>
      <c r="F3" s="6">
        <f>NPV(0.08,$E$3:E3)+E$2</f>
        <v>-142592.59259259261</v>
      </c>
      <c r="G3" s="1">
        <v>50</v>
      </c>
      <c r="J3" s="8" t="s">
        <v>16</v>
      </c>
      <c r="K3" s="8">
        <v>6400</v>
      </c>
    </row>
    <row r="4" spans="1:12" x14ac:dyDescent="0.25">
      <c r="A4" s="1">
        <v>2</v>
      </c>
      <c r="B4" s="6">
        <v>0</v>
      </c>
      <c r="C4" s="6">
        <f t="shared" ref="C4:C9" si="1">$K$3*G4</f>
        <v>192000</v>
      </c>
      <c r="D4" s="6">
        <f t="shared" ref="D4:D5" si="2">-($K$2*G4)</f>
        <v>-90000</v>
      </c>
      <c r="E4" s="6">
        <f t="shared" si="0"/>
        <v>102000</v>
      </c>
      <c r="F4" s="6">
        <f>NPV(0.08,$E$3:E4)+E$2</f>
        <v>-55144.032921810722</v>
      </c>
      <c r="G4" s="1">
        <v>30</v>
      </c>
    </row>
    <row r="5" spans="1:12" x14ac:dyDescent="0.25">
      <c r="A5" s="1">
        <v>3</v>
      </c>
      <c r="B5" s="6">
        <v>0</v>
      </c>
      <c r="C5" s="6">
        <f t="shared" si="1"/>
        <v>128000</v>
      </c>
      <c r="D5" s="6">
        <f t="shared" si="2"/>
        <v>-60000</v>
      </c>
      <c r="E5" s="6">
        <f t="shared" si="0"/>
        <v>68000</v>
      </c>
      <c r="F5" s="6">
        <f>NPV(0.08,$E$3:E5)+E$2</f>
        <v>-1163.4405324392137</v>
      </c>
      <c r="G5" s="1">
        <v>20</v>
      </c>
    </row>
    <row r="6" spans="1:12" x14ac:dyDescent="0.25">
      <c r="A6" s="1">
        <v>4</v>
      </c>
      <c r="B6" s="6">
        <v>0</v>
      </c>
      <c r="C6" s="6">
        <f t="shared" si="1"/>
        <v>64000</v>
      </c>
      <c r="D6" s="6">
        <v>0</v>
      </c>
      <c r="E6" s="6">
        <f t="shared" si="0"/>
        <v>64000</v>
      </c>
      <c r="F6" s="6">
        <f>NPV(0.08,$E$3:E6)+E$2</f>
        <v>45878.470046533796</v>
      </c>
      <c r="G6" s="1">
        <v>10</v>
      </c>
    </row>
    <row r="7" spans="1:12" x14ac:dyDescent="0.25">
      <c r="A7" s="1">
        <v>5</v>
      </c>
      <c r="B7" s="6">
        <v>0</v>
      </c>
      <c r="C7" s="6">
        <f t="shared" si="1"/>
        <v>32000</v>
      </c>
      <c r="D7" s="6">
        <v>0</v>
      </c>
      <c r="E7" s="6">
        <f t="shared" si="0"/>
        <v>32000</v>
      </c>
      <c r="F7" s="6">
        <f>NPV(0.08,$E$3:E7)+E$2</f>
        <v>67657.132351613895</v>
      </c>
      <c r="G7" s="1">
        <v>5</v>
      </c>
    </row>
    <row r="8" spans="1:12" x14ac:dyDescent="0.25">
      <c r="A8" s="1">
        <v>6</v>
      </c>
      <c r="B8" s="6">
        <v>0</v>
      </c>
      <c r="C8" s="6">
        <f t="shared" si="1"/>
        <v>12800</v>
      </c>
      <c r="D8" s="6">
        <v>0</v>
      </c>
      <c r="E8" s="6">
        <f t="shared" si="0"/>
        <v>12800</v>
      </c>
      <c r="F8" s="6">
        <f>NPV(0.08,$E$3:E8)+E$2</f>
        <v>75723.303575717669</v>
      </c>
      <c r="G8" s="1">
        <v>2</v>
      </c>
    </row>
    <row r="9" spans="1:12" x14ac:dyDescent="0.25">
      <c r="A9" s="1">
        <v>7</v>
      </c>
      <c r="B9" s="6">
        <v>0</v>
      </c>
      <c r="C9" s="6">
        <f t="shared" si="1"/>
        <v>6400</v>
      </c>
      <c r="D9" s="6">
        <v>0</v>
      </c>
      <c r="E9" s="6">
        <f t="shared" si="0"/>
        <v>6400</v>
      </c>
      <c r="F9" s="6">
        <f>NPV(0.08,$E$3:E9)+E$2</f>
        <v>79457.642105395324</v>
      </c>
      <c r="G9" s="1">
        <v>1</v>
      </c>
      <c r="J9" s="9" t="s">
        <v>19</v>
      </c>
      <c r="K9" s="9"/>
      <c r="L9" s="9"/>
    </row>
    <row r="14" spans="1:12" x14ac:dyDescent="0.25">
      <c r="E14" t="s">
        <v>9</v>
      </c>
      <c r="F14" s="3">
        <f>NPV(0.08,E3:E9)+B2</f>
        <v>79457.642105395324</v>
      </c>
      <c r="G14" s="7" t="s">
        <v>17</v>
      </c>
    </row>
    <row r="15" spans="1:12" x14ac:dyDescent="0.25">
      <c r="E15" t="s">
        <v>11</v>
      </c>
      <c r="F15" s="4">
        <f>IRR(E2:E9)</f>
        <v>0.20317039205825549</v>
      </c>
      <c r="G15" s="7" t="s">
        <v>18</v>
      </c>
    </row>
    <row r="16" spans="1:12" x14ac:dyDescent="0.25">
      <c r="E16" t="s">
        <v>12</v>
      </c>
      <c r="F16" s="5">
        <f>F14/-(NPV(0.08,B3:B9)+B2)</f>
        <v>0.26485880701798442</v>
      </c>
    </row>
  </sheetData>
  <dataValidations count="1">
    <dataValidation type="list" allowBlank="1" showInputMessage="1" showErrorMessage="1" sqref="K3">
      <formula1>"6400,7000"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K16"/>
  <sheetViews>
    <sheetView tabSelected="1" topLeftCell="A7" workbookViewId="0">
      <selection activeCell="G23" sqref="G23"/>
    </sheetView>
  </sheetViews>
  <sheetFormatPr baseColWidth="10" defaultRowHeight="15" x14ac:dyDescent="0.25"/>
  <cols>
    <col min="2" max="2" width="37.42578125" customWidth="1"/>
    <col min="4" max="4" width="14" customWidth="1"/>
    <col min="5" max="5" width="26.5703125" customWidth="1"/>
    <col min="6" max="6" width="33.5703125" customWidth="1"/>
    <col min="7" max="7" width="41.7109375" customWidth="1"/>
    <col min="9" max="9" width="12" customWidth="1"/>
    <col min="10" max="10" width="20" customWidth="1"/>
    <col min="11" max="16" width="12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13</v>
      </c>
      <c r="G1" s="2" t="s">
        <v>15</v>
      </c>
    </row>
    <row r="2" spans="1:11" x14ac:dyDescent="0.25">
      <c r="A2" s="1">
        <v>0</v>
      </c>
      <c r="B2" s="12">
        <v>-440000</v>
      </c>
      <c r="C2" s="6">
        <v>0</v>
      </c>
      <c r="D2" s="6">
        <v>0</v>
      </c>
      <c r="E2" s="6">
        <f>SUM(B2:D2)</f>
        <v>-440000</v>
      </c>
      <c r="F2" s="6">
        <v>0</v>
      </c>
      <c r="G2" s="1">
        <v>0</v>
      </c>
      <c r="J2" t="s">
        <v>14</v>
      </c>
      <c r="K2" s="3">
        <v>1500</v>
      </c>
    </row>
    <row r="3" spans="1:11" x14ac:dyDescent="0.25">
      <c r="A3" s="1">
        <v>1</v>
      </c>
      <c r="B3" s="6">
        <v>0</v>
      </c>
      <c r="C3" s="6">
        <f t="shared" ref="C3:C9" si="0">$K$3*G3</f>
        <v>300000</v>
      </c>
      <c r="D3" s="6">
        <f>-($K$2*G3)</f>
        <v>-75000</v>
      </c>
      <c r="E3" s="6">
        <f t="shared" ref="E3:E9" si="1">SUM(B3:D3)</f>
        <v>225000</v>
      </c>
      <c r="F3" s="6">
        <f>NPV(0.08,$E$3:E3)+E$2</f>
        <v>-231666.66666666669</v>
      </c>
      <c r="G3" s="1">
        <v>50</v>
      </c>
      <c r="J3" s="8" t="s">
        <v>16</v>
      </c>
      <c r="K3" s="8">
        <v>6000</v>
      </c>
    </row>
    <row r="4" spans="1:11" x14ac:dyDescent="0.25">
      <c r="A4" s="1">
        <v>2</v>
      </c>
      <c r="B4" s="6">
        <v>0</v>
      </c>
      <c r="C4" s="6">
        <f t="shared" si="0"/>
        <v>180000</v>
      </c>
      <c r="D4" s="6">
        <f t="shared" ref="D4:D5" si="2">-($K$2*G4)</f>
        <v>-45000</v>
      </c>
      <c r="E4" s="6">
        <f t="shared" si="1"/>
        <v>135000</v>
      </c>
      <c r="F4" s="6">
        <f>NPV(0.08,$E$3:E4)+E$2</f>
        <v>-115925.92592592596</v>
      </c>
      <c r="G4" s="1">
        <v>30</v>
      </c>
    </row>
    <row r="5" spans="1:11" x14ac:dyDescent="0.25">
      <c r="A5" s="1">
        <v>3</v>
      </c>
      <c r="B5" s="6">
        <v>0</v>
      </c>
      <c r="C5" s="6">
        <f t="shared" si="0"/>
        <v>120000</v>
      </c>
      <c r="D5" s="6">
        <f t="shared" si="2"/>
        <v>-30000</v>
      </c>
      <c r="E5" s="6">
        <f t="shared" si="1"/>
        <v>90000</v>
      </c>
      <c r="F5" s="6">
        <f>NPV(0.08,$E$3:E5)+E$2</f>
        <v>-44481.024234110664</v>
      </c>
      <c r="G5" s="1">
        <v>20</v>
      </c>
    </row>
    <row r="6" spans="1:11" x14ac:dyDescent="0.25">
      <c r="A6" s="1">
        <v>4</v>
      </c>
      <c r="B6" s="6">
        <v>0</v>
      </c>
      <c r="C6" s="6">
        <f t="shared" si="0"/>
        <v>60000</v>
      </c>
      <c r="D6" s="6">
        <v>0</v>
      </c>
      <c r="E6" s="6">
        <f t="shared" si="1"/>
        <v>60000</v>
      </c>
      <c r="F6" s="6">
        <f>NPV(0.08,$E$3:E6)+E$2</f>
        <v>-379.23306632350432</v>
      </c>
      <c r="G6" s="1">
        <v>10</v>
      </c>
    </row>
    <row r="7" spans="1:11" x14ac:dyDescent="0.25">
      <c r="A7" s="1">
        <v>5</v>
      </c>
      <c r="B7" s="6">
        <v>0</v>
      </c>
      <c r="C7" s="6">
        <f t="shared" si="0"/>
        <v>30000</v>
      </c>
      <c r="D7" s="6">
        <v>0</v>
      </c>
      <c r="E7" s="6">
        <f t="shared" si="1"/>
        <v>30000</v>
      </c>
      <c r="F7" s="6">
        <f>NPV(0.08,$E$3:E7)+E$2</f>
        <v>20038.262844689074</v>
      </c>
      <c r="G7" s="1">
        <v>5</v>
      </c>
    </row>
    <row r="8" spans="1:11" x14ac:dyDescent="0.25">
      <c r="A8" s="1">
        <v>6</v>
      </c>
      <c r="B8" s="6">
        <v>0</v>
      </c>
      <c r="C8" s="6">
        <f t="shared" si="0"/>
        <v>12000</v>
      </c>
      <c r="D8" s="6">
        <v>0</v>
      </c>
      <c r="E8" s="6">
        <f t="shared" si="1"/>
        <v>12000</v>
      </c>
      <c r="F8" s="6">
        <f>NPV(0.08,$E$3:E8)+E$2</f>
        <v>27600.298367286334</v>
      </c>
      <c r="G8" s="1">
        <v>2</v>
      </c>
    </row>
    <row r="9" spans="1:11" x14ac:dyDescent="0.25">
      <c r="A9" s="1">
        <v>7</v>
      </c>
      <c r="B9" s="6">
        <v>0</v>
      </c>
      <c r="C9" s="6">
        <f t="shared" si="0"/>
        <v>6000</v>
      </c>
      <c r="D9" s="6">
        <v>0</v>
      </c>
      <c r="E9" s="6">
        <f t="shared" si="1"/>
        <v>6000</v>
      </c>
      <c r="F9" s="6">
        <f>NPV(0.08,$E$3:E9)+E$2</f>
        <v>31101.240738859109</v>
      </c>
      <c r="G9" s="1">
        <v>1</v>
      </c>
    </row>
    <row r="14" spans="1:11" x14ac:dyDescent="0.25">
      <c r="E14" t="s">
        <v>9</v>
      </c>
      <c r="F14" s="3">
        <f>NPV(0.08,E3:E9)+B2</f>
        <v>31101.240738859109</v>
      </c>
      <c r="G14" s="7" t="s">
        <v>17</v>
      </c>
    </row>
    <row r="15" spans="1:11" x14ac:dyDescent="0.25">
      <c r="E15" t="s">
        <v>11</v>
      </c>
      <c r="F15" s="4">
        <f>IRR(E2:E9)</f>
        <v>0.1157105454485845</v>
      </c>
      <c r="G15" s="7" t="s">
        <v>18</v>
      </c>
    </row>
    <row r="16" spans="1:11" x14ac:dyDescent="0.25">
      <c r="E16" t="s">
        <v>12</v>
      </c>
      <c r="F16" s="5">
        <f>F14/-(NPV(0.08,B3:B9)+B2)</f>
        <v>7.0684638042861611E-2</v>
      </c>
    </row>
  </sheetData>
  <dataValidations count="1">
    <dataValidation type="list" allowBlank="1" showInputMessage="1" showErrorMessage="1" sqref="B2">
      <formula1>"-300000,-440000"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L25"/>
  <sheetViews>
    <sheetView topLeftCell="A2" workbookViewId="0">
      <selection activeCell="H13" sqref="H13:J13"/>
    </sheetView>
  </sheetViews>
  <sheetFormatPr baseColWidth="10" defaultRowHeight="15" x14ac:dyDescent="0.25"/>
  <cols>
    <col min="2" max="2" width="37.42578125" customWidth="1"/>
    <col min="4" max="4" width="14" customWidth="1"/>
    <col min="5" max="5" width="26.5703125" customWidth="1"/>
    <col min="6" max="6" width="33.5703125" customWidth="1"/>
    <col min="7" max="7" width="41.7109375" customWidth="1"/>
    <col min="9" max="9" width="12" customWidth="1"/>
    <col min="10" max="10" width="20" customWidth="1"/>
    <col min="11" max="16" width="12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13</v>
      </c>
      <c r="G1" s="2" t="s">
        <v>15</v>
      </c>
    </row>
    <row r="2" spans="1:12" x14ac:dyDescent="0.25">
      <c r="A2" s="1">
        <v>0</v>
      </c>
      <c r="B2" s="6">
        <v>-300000</v>
      </c>
      <c r="C2" s="6">
        <v>0</v>
      </c>
      <c r="D2" s="6">
        <v>0</v>
      </c>
      <c r="E2" s="6">
        <f>SUM(B2:D2)</f>
        <v>-300000</v>
      </c>
      <c r="F2" s="6">
        <v>0</v>
      </c>
      <c r="G2" s="1">
        <v>0</v>
      </c>
      <c r="J2" t="s">
        <v>14</v>
      </c>
      <c r="K2" s="3">
        <v>3000</v>
      </c>
    </row>
    <row r="3" spans="1:12" x14ac:dyDescent="0.25">
      <c r="A3" s="1">
        <v>1</v>
      </c>
      <c r="B3" s="6">
        <v>0</v>
      </c>
      <c r="C3" s="6">
        <f t="shared" ref="C3:C9" si="0">$K$3*G3</f>
        <v>102000</v>
      </c>
      <c r="D3" s="6">
        <f>-($K$2*G3)</f>
        <v>-51000</v>
      </c>
      <c r="E3" s="6">
        <f t="shared" ref="E3:E9" si="1">SUM(B3:D3)</f>
        <v>51000</v>
      </c>
      <c r="F3" s="6">
        <f>NPV(0.08,$E$3:E3)+E$2</f>
        <v>-252777.77777777778</v>
      </c>
      <c r="G3" s="1">
        <f>$J$13</f>
        <v>17</v>
      </c>
      <c r="J3" s="8" t="s">
        <v>16</v>
      </c>
      <c r="K3" s="8">
        <v>6000</v>
      </c>
    </row>
    <row r="4" spans="1:12" x14ac:dyDescent="0.25">
      <c r="A4" s="1">
        <v>2</v>
      </c>
      <c r="B4" s="6">
        <v>0</v>
      </c>
      <c r="C4" s="6">
        <f t="shared" si="0"/>
        <v>102000</v>
      </c>
      <c r="D4" s="6">
        <f t="shared" ref="D4:D5" si="2">-($K$2*G4)</f>
        <v>-51000</v>
      </c>
      <c r="E4" s="6">
        <f t="shared" si="1"/>
        <v>51000</v>
      </c>
      <c r="F4" s="6">
        <f>NPV(0.08,$E$3:E4)+E$2</f>
        <v>-209053.49794238684</v>
      </c>
      <c r="G4" s="1">
        <f t="shared" ref="G4:G9" si="3">$J$13</f>
        <v>17</v>
      </c>
    </row>
    <row r="5" spans="1:12" x14ac:dyDescent="0.25">
      <c r="A5" s="1">
        <v>3</v>
      </c>
      <c r="B5" s="6">
        <v>0</v>
      </c>
      <c r="C5" s="6">
        <f t="shared" si="0"/>
        <v>102000</v>
      </c>
      <c r="D5" s="6">
        <f t="shared" si="2"/>
        <v>-51000</v>
      </c>
      <c r="E5" s="6">
        <f t="shared" si="1"/>
        <v>51000</v>
      </c>
      <c r="F5" s="6">
        <f>NPV(0.08,$E$3:E5)+E$2</f>
        <v>-168568.0536503582</v>
      </c>
      <c r="G5" s="1">
        <f t="shared" si="3"/>
        <v>17</v>
      </c>
    </row>
    <row r="6" spans="1:12" x14ac:dyDescent="0.25">
      <c r="A6" s="1">
        <v>4</v>
      </c>
      <c r="B6" s="6">
        <v>0</v>
      </c>
      <c r="C6" s="6">
        <f t="shared" si="0"/>
        <v>102000</v>
      </c>
      <c r="D6" s="6">
        <v>0</v>
      </c>
      <c r="E6" s="6">
        <f t="shared" si="1"/>
        <v>102000</v>
      </c>
      <c r="F6" s="6">
        <f>NPV(0.08,$E$3:E6)+E$2</f>
        <v>-93595.008665119967</v>
      </c>
      <c r="G6" s="1">
        <f t="shared" si="3"/>
        <v>17</v>
      </c>
    </row>
    <row r="7" spans="1:12" x14ac:dyDescent="0.25">
      <c r="A7" s="1">
        <v>5</v>
      </c>
      <c r="B7" s="6">
        <v>0</v>
      </c>
      <c r="C7" s="6">
        <f t="shared" si="0"/>
        <v>102000</v>
      </c>
      <c r="D7" s="6">
        <v>0</v>
      </c>
      <c r="E7" s="6">
        <f t="shared" si="1"/>
        <v>102000</v>
      </c>
      <c r="F7" s="6">
        <f>NPV(0.08,$E$3:E7)+E$2</f>
        <v>-24175.522567677195</v>
      </c>
      <c r="G7" s="1">
        <f t="shared" si="3"/>
        <v>17</v>
      </c>
    </row>
    <row r="8" spans="1:12" x14ac:dyDescent="0.25">
      <c r="A8" s="1">
        <v>6</v>
      </c>
      <c r="B8" s="6">
        <v>0</v>
      </c>
      <c r="C8" s="6">
        <f t="shared" si="0"/>
        <v>102000</v>
      </c>
      <c r="D8" s="6">
        <v>0</v>
      </c>
      <c r="E8" s="6">
        <f t="shared" si="1"/>
        <v>102000</v>
      </c>
      <c r="F8" s="6">
        <f>NPV(0.08,$E$3:E8)+E$2</f>
        <v>40101.779374399513</v>
      </c>
      <c r="G8" s="1">
        <f t="shared" si="3"/>
        <v>17</v>
      </c>
    </row>
    <row r="9" spans="1:12" x14ac:dyDescent="0.25">
      <c r="A9" s="1">
        <v>7</v>
      </c>
      <c r="B9" s="6">
        <v>0</v>
      </c>
      <c r="C9" s="6">
        <f t="shared" si="0"/>
        <v>102000</v>
      </c>
      <c r="D9" s="6">
        <v>0</v>
      </c>
      <c r="E9" s="6">
        <f t="shared" si="1"/>
        <v>102000</v>
      </c>
      <c r="F9" s="6">
        <f>NPV(0.08,$E$3:E9)+E$2</f>
        <v>99617.799691137101</v>
      </c>
      <c r="G9" s="1">
        <f t="shared" si="3"/>
        <v>17</v>
      </c>
      <c r="J9" s="9" t="s">
        <v>19</v>
      </c>
      <c r="K9" s="9"/>
      <c r="L9" s="9"/>
    </row>
    <row r="13" spans="1:12" x14ac:dyDescent="0.25">
      <c r="H13" s="10" t="s">
        <v>20</v>
      </c>
      <c r="I13" s="10"/>
      <c r="J13" s="11">
        <v>17</v>
      </c>
    </row>
    <row r="14" spans="1:12" x14ac:dyDescent="0.25">
      <c r="E14" t="s">
        <v>9</v>
      </c>
      <c r="F14" s="3">
        <f>NPV(0.08,E3:E9)+B2</f>
        <v>99617.799691137101</v>
      </c>
    </row>
    <row r="15" spans="1:12" x14ac:dyDescent="0.25">
      <c r="E15" t="s">
        <v>11</v>
      </c>
      <c r="F15" s="4">
        <f>IRR(E2:E9)</f>
        <v>0.15747494360890868</v>
      </c>
    </row>
    <row r="16" spans="1:12" x14ac:dyDescent="0.25">
      <c r="E16" t="s">
        <v>12</v>
      </c>
      <c r="F16" s="5">
        <f>F14/-(NPV(0.08,B3:B9)+B2)</f>
        <v>0.33205933230379031</v>
      </c>
    </row>
    <row r="24" spans="7:7" x14ac:dyDescent="0.25">
      <c r="G24" s="7" t="s">
        <v>17</v>
      </c>
    </row>
    <row r="25" spans="7:7" x14ac:dyDescent="0.25">
      <c r="G25" s="7" t="s">
        <v>18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126" r:id="rId4" name="ScrollBar1">
          <controlPr autoLine="0" linkedCell="J13" r:id="rId5">
            <anchor moveWithCells="1">
              <from>
                <xdr:col>10</xdr:col>
                <xdr:colOff>19050</xdr:colOff>
                <xdr:row>11</xdr:row>
                <xdr:rowOff>152400</xdr:rowOff>
              </from>
              <to>
                <xdr:col>12</xdr:col>
                <xdr:colOff>276225</xdr:colOff>
                <xdr:row>13</xdr:row>
                <xdr:rowOff>28575</xdr:rowOff>
              </to>
            </anchor>
          </controlPr>
        </control>
      </mc:Choice>
      <mc:Fallback>
        <control shapeId="5126" r:id="rId4" name="ScrollBar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K25"/>
  <sheetViews>
    <sheetView zoomScale="80" zoomScaleNormal="80" workbookViewId="0">
      <selection activeCell="L23" sqref="L23"/>
    </sheetView>
  </sheetViews>
  <sheetFormatPr baseColWidth="10" defaultRowHeight="15" x14ac:dyDescent="0.25"/>
  <cols>
    <col min="2" max="2" width="37.42578125" customWidth="1"/>
    <col min="4" max="4" width="14" customWidth="1"/>
    <col min="5" max="5" width="26.5703125" customWidth="1"/>
    <col min="6" max="6" width="33.5703125" customWidth="1"/>
    <col min="7" max="7" width="41.7109375" customWidth="1"/>
    <col min="9" max="9" width="12" customWidth="1"/>
    <col min="10" max="10" width="20" customWidth="1"/>
    <col min="11" max="16" width="12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13</v>
      </c>
      <c r="G1" s="2" t="s">
        <v>15</v>
      </c>
    </row>
    <row r="2" spans="1:11" x14ac:dyDescent="0.25">
      <c r="A2" s="1">
        <v>0</v>
      </c>
      <c r="B2" s="6">
        <v>-300000</v>
      </c>
      <c r="C2" s="6">
        <v>0</v>
      </c>
      <c r="D2" s="6">
        <v>0</v>
      </c>
      <c r="E2" s="6">
        <f>SUM(B2:D2)</f>
        <v>-300000</v>
      </c>
      <c r="F2" s="6">
        <v>0</v>
      </c>
      <c r="G2" s="1">
        <f>$J$12</f>
        <v>32</v>
      </c>
      <c r="J2" t="s">
        <v>14</v>
      </c>
      <c r="K2" s="3">
        <v>3000</v>
      </c>
    </row>
    <row r="3" spans="1:11" x14ac:dyDescent="0.25">
      <c r="A3" s="1">
        <v>1</v>
      </c>
      <c r="B3" s="6">
        <v>0</v>
      </c>
      <c r="C3" s="6">
        <f t="shared" ref="C3:C9" si="0">$K$3*G3</f>
        <v>192000</v>
      </c>
      <c r="D3" s="6">
        <f>-($K$2*G3)</f>
        <v>-96000</v>
      </c>
      <c r="E3" s="6">
        <f t="shared" ref="E3:E9" si="1">SUM(B3:D3)</f>
        <v>96000</v>
      </c>
      <c r="F3" s="6">
        <f>NPV(0.08,$E$3:E3)+E$2</f>
        <v>-211111.11111111112</v>
      </c>
      <c r="G3" s="1">
        <f t="shared" ref="G3:G9" si="2">$J$12</f>
        <v>32</v>
      </c>
      <c r="J3" s="8" t="s">
        <v>16</v>
      </c>
      <c r="K3" s="8">
        <v>6000</v>
      </c>
    </row>
    <row r="4" spans="1:11" x14ac:dyDescent="0.25">
      <c r="A4" s="1">
        <v>2</v>
      </c>
      <c r="B4" s="6">
        <v>0</v>
      </c>
      <c r="C4" s="6">
        <f t="shared" si="0"/>
        <v>192000</v>
      </c>
      <c r="D4" s="6">
        <f t="shared" ref="D4:D5" si="3">-($K$2*G4)</f>
        <v>-96000</v>
      </c>
      <c r="E4" s="6">
        <f t="shared" si="1"/>
        <v>96000</v>
      </c>
      <c r="F4" s="6">
        <f>NPV(0.08,$E$3:E4)+E$2</f>
        <v>-128806.58436213995</v>
      </c>
      <c r="G4" s="1">
        <f t="shared" si="2"/>
        <v>32</v>
      </c>
    </row>
    <row r="5" spans="1:11" x14ac:dyDescent="0.25">
      <c r="A5" s="1">
        <v>3</v>
      </c>
      <c r="B5" s="6">
        <v>0</v>
      </c>
      <c r="C5" s="6">
        <f t="shared" si="0"/>
        <v>192000</v>
      </c>
      <c r="D5" s="6">
        <f t="shared" si="3"/>
        <v>-96000</v>
      </c>
      <c r="E5" s="6">
        <f t="shared" si="1"/>
        <v>96000</v>
      </c>
      <c r="F5" s="6">
        <f>NPV(0.08,$E$3:E5)+E$2</f>
        <v>-52598.689224203641</v>
      </c>
      <c r="G5" s="1">
        <f t="shared" si="2"/>
        <v>32</v>
      </c>
    </row>
    <row r="6" spans="1:11" x14ac:dyDescent="0.25">
      <c r="A6" s="1">
        <v>4</v>
      </c>
      <c r="B6" s="6">
        <v>0</v>
      </c>
      <c r="C6" s="6">
        <f t="shared" si="0"/>
        <v>192000</v>
      </c>
      <c r="D6" s="6">
        <v>0</v>
      </c>
      <c r="E6" s="6">
        <f t="shared" si="1"/>
        <v>192000</v>
      </c>
      <c r="F6" s="6">
        <f>NPV(0.08,$E$3:E6)+E$2</f>
        <v>88527.042512715387</v>
      </c>
      <c r="G6" s="1">
        <f t="shared" si="2"/>
        <v>32</v>
      </c>
    </row>
    <row r="7" spans="1:11" x14ac:dyDescent="0.25">
      <c r="A7" s="1">
        <v>5</v>
      </c>
      <c r="B7" s="6">
        <v>0</v>
      </c>
      <c r="C7" s="6">
        <f t="shared" si="0"/>
        <v>192000</v>
      </c>
      <c r="D7" s="6">
        <v>0</v>
      </c>
      <c r="E7" s="6">
        <f t="shared" si="1"/>
        <v>192000</v>
      </c>
      <c r="F7" s="6">
        <f>NPV(0.08,$E$3:E7)+E$2</f>
        <v>219199.01634319598</v>
      </c>
      <c r="G7" s="1">
        <f t="shared" si="2"/>
        <v>32</v>
      </c>
    </row>
    <row r="8" spans="1:11" x14ac:dyDescent="0.25">
      <c r="A8" s="1">
        <v>6</v>
      </c>
      <c r="B8" s="6">
        <v>0</v>
      </c>
      <c r="C8" s="6">
        <f t="shared" si="0"/>
        <v>192000</v>
      </c>
      <c r="D8" s="6">
        <v>0</v>
      </c>
      <c r="E8" s="6">
        <f t="shared" si="1"/>
        <v>192000</v>
      </c>
      <c r="F8" s="6">
        <f>NPV(0.08,$E$3:E8)+E$2</f>
        <v>340191.58470475208</v>
      </c>
      <c r="G8" s="1">
        <f t="shared" si="2"/>
        <v>32</v>
      </c>
    </row>
    <row r="9" spans="1:11" x14ac:dyDescent="0.25">
      <c r="A9" s="1">
        <v>7</v>
      </c>
      <c r="B9" s="6">
        <v>0</v>
      </c>
      <c r="C9" s="6">
        <f t="shared" si="0"/>
        <v>192000</v>
      </c>
      <c r="D9" s="6">
        <v>0</v>
      </c>
      <c r="E9" s="6">
        <f t="shared" si="1"/>
        <v>192000</v>
      </c>
      <c r="F9" s="6">
        <f>NPV(0.08,$E$3:E9)+E$2</f>
        <v>452221.7405950817</v>
      </c>
      <c r="G9" s="1">
        <f t="shared" si="2"/>
        <v>32</v>
      </c>
    </row>
    <row r="12" spans="1:11" x14ac:dyDescent="0.25">
      <c r="H12" s="10" t="s">
        <v>20</v>
      </c>
      <c r="I12" s="10"/>
      <c r="J12" s="11">
        <v>32</v>
      </c>
    </row>
    <row r="14" spans="1:11" x14ac:dyDescent="0.25">
      <c r="E14" t="s">
        <v>9</v>
      </c>
      <c r="F14" s="3">
        <f>NPV(0.08,E3:E9)+B2</f>
        <v>452221.7405950817</v>
      </c>
    </row>
    <row r="15" spans="1:11" x14ac:dyDescent="0.25">
      <c r="E15" t="s">
        <v>11</v>
      </c>
      <c r="F15" s="4">
        <f>IRR(E2:E9)</f>
        <v>0.37415031622748618</v>
      </c>
    </row>
    <row r="16" spans="1:11" x14ac:dyDescent="0.25">
      <c r="E16" t="s">
        <v>12</v>
      </c>
      <c r="F16" s="5">
        <f>F14/-(NPV(0.08,B3:B9)+B2)</f>
        <v>1.5074058019836056</v>
      </c>
    </row>
    <row r="24" spans="7:7" x14ac:dyDescent="0.25">
      <c r="G24" s="7" t="s">
        <v>17</v>
      </c>
    </row>
    <row r="25" spans="7:7" x14ac:dyDescent="0.25">
      <c r="G25" s="7" t="s">
        <v>18</v>
      </c>
    </row>
  </sheetData>
  <dataValidations count="1">
    <dataValidation type="list" allowBlank="1" showInputMessage="1" showErrorMessage="1" sqref="B2">
      <formula1>"-300000,-440000"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6149" r:id="rId4" name="ScrollBar1">
          <controlPr autoLine="0" linkedCell="J12" r:id="rId5">
            <anchor moveWithCells="1">
              <from>
                <xdr:col>10</xdr:col>
                <xdr:colOff>9525</xdr:colOff>
                <xdr:row>10</xdr:row>
                <xdr:rowOff>152400</xdr:rowOff>
              </from>
              <to>
                <xdr:col>12</xdr:col>
                <xdr:colOff>266700</xdr:colOff>
                <xdr:row>12</xdr:row>
                <xdr:rowOff>28575</xdr:rowOff>
              </to>
            </anchor>
          </controlPr>
        </control>
      </mc:Choice>
      <mc:Fallback>
        <control shapeId="6149" r:id="rId4" name="ScrollBa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Ejercicio 1</vt:lpstr>
      <vt:lpstr>Ejercicio 2</vt:lpstr>
      <vt:lpstr>Ejercicio 2a</vt:lpstr>
      <vt:lpstr>Ejercicio 2b</vt:lpstr>
      <vt:lpstr>Ejercicio 2c</vt:lpstr>
      <vt:lpstr>Ejercicio 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2019-11-21T11:41:54Z</dcterms:modified>
</cp:coreProperties>
</file>