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Ejercicio A y B" sheetId="3" r:id="rId1"/>
    <sheet name="Ejercicio C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4" i="3"/>
  <c r="C17" i="3"/>
  <c r="D15" i="3"/>
  <c r="D14" i="3"/>
  <c r="C14" i="3"/>
  <c r="D13" i="3"/>
  <c r="C13" i="3"/>
  <c r="D12" i="3"/>
  <c r="C12" i="3"/>
  <c r="E12" i="3" s="1"/>
  <c r="D11" i="3"/>
  <c r="C11" i="3"/>
  <c r="E11" i="3" s="1"/>
  <c r="D10" i="3"/>
  <c r="C10" i="3"/>
  <c r="D9" i="3"/>
  <c r="C9" i="3"/>
  <c r="C8" i="3"/>
  <c r="B8" i="3"/>
  <c r="C7" i="3"/>
  <c r="B7" i="3"/>
  <c r="C6" i="3"/>
  <c r="B6" i="3"/>
  <c r="C5" i="3"/>
  <c r="B5" i="3"/>
  <c r="G4" i="3"/>
  <c r="I4" i="3" s="1"/>
  <c r="I3" i="3"/>
  <c r="G3" i="3"/>
  <c r="D3" i="3"/>
  <c r="C3" i="3"/>
  <c r="I2" i="3"/>
  <c r="H2" i="3"/>
  <c r="E2" i="3"/>
  <c r="H25" i="1"/>
  <c r="C17" i="1" s="1"/>
  <c r="G25" i="1"/>
  <c r="F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E10" i="3" l="1"/>
  <c r="E14" i="3"/>
  <c r="E3" i="3"/>
  <c r="E9" i="3"/>
  <c r="E13" i="3"/>
  <c r="H3" i="3"/>
  <c r="F3" i="3"/>
  <c r="F4" i="3"/>
  <c r="G5" i="3"/>
  <c r="G6" i="3" s="1"/>
  <c r="G7" i="3" s="1"/>
  <c r="G8" i="3" s="1"/>
  <c r="G9" i="3" s="1"/>
  <c r="C4" i="3"/>
  <c r="E4" i="3" s="1"/>
  <c r="H4" i="3" s="1"/>
  <c r="C16" i="3"/>
  <c r="E16" i="3" s="1"/>
  <c r="D17" i="3"/>
  <c r="E17" i="3" s="1"/>
  <c r="D5" i="3"/>
  <c r="E5" i="3" s="1"/>
  <c r="D6" i="3"/>
  <c r="E6" i="3" s="1"/>
  <c r="H6" i="3" s="1"/>
  <c r="D7" i="3"/>
  <c r="E7" i="3" s="1"/>
  <c r="H7" i="3" s="1"/>
  <c r="D8" i="3"/>
  <c r="E8" i="3" s="1"/>
  <c r="C15" i="3"/>
  <c r="E15" i="3" s="1"/>
  <c r="H5" i="3" l="1"/>
  <c r="F16" i="3"/>
  <c r="F11" i="3"/>
  <c r="F8" i="3"/>
  <c r="F7" i="3"/>
  <c r="F6" i="3"/>
  <c r="F5" i="3"/>
  <c r="F15" i="3"/>
  <c r="F13" i="3"/>
  <c r="G33" i="3"/>
  <c r="F10" i="3"/>
  <c r="F14" i="3"/>
  <c r="I9" i="3"/>
  <c r="G10" i="3"/>
  <c r="I5" i="3"/>
  <c r="H8" i="3"/>
  <c r="I8" i="3"/>
  <c r="I7" i="3"/>
  <c r="F9" i="3"/>
  <c r="F12" i="3"/>
  <c r="H9" i="3"/>
  <c r="F17" i="3"/>
  <c r="I6" i="3"/>
  <c r="G11" i="3" l="1"/>
  <c r="I10" i="3"/>
  <c r="H10" i="3"/>
  <c r="G12" i="3" l="1"/>
  <c r="I11" i="3"/>
  <c r="H11" i="3"/>
  <c r="G13" i="3" l="1"/>
  <c r="I12" i="3"/>
  <c r="H12" i="3"/>
  <c r="I13" i="3" l="1"/>
  <c r="G14" i="3"/>
  <c r="H13" i="3"/>
  <c r="I14" i="3" l="1"/>
  <c r="G15" i="3"/>
  <c r="H14" i="3"/>
  <c r="I15" i="3" l="1"/>
  <c r="G16" i="3"/>
  <c r="H15" i="3"/>
  <c r="I16" i="3" l="1"/>
  <c r="G17" i="3"/>
  <c r="H16" i="3"/>
  <c r="I17" i="3" l="1"/>
  <c r="H17" i="3"/>
  <c r="G31" i="3" s="1"/>
  <c r="G32" i="3" s="1"/>
  <c r="G15" i="1" l="1"/>
  <c r="G16" i="1" s="1"/>
  <c r="C6" i="1"/>
  <c r="C7" i="1"/>
  <c r="C8" i="1"/>
  <c r="C9" i="1"/>
  <c r="C10" i="1"/>
  <c r="C11" i="1"/>
  <c r="C12" i="1"/>
  <c r="C13" i="1"/>
  <c r="C14" i="1"/>
  <c r="C15" i="1"/>
  <c r="C16" i="1"/>
  <c r="C3" i="1"/>
  <c r="C4" i="1"/>
  <c r="C5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D4" i="1"/>
  <c r="D3" i="1"/>
  <c r="G9" i="1"/>
  <c r="G10" i="1" s="1"/>
  <c r="G11" i="1" s="1"/>
  <c r="G12" i="1" s="1"/>
  <c r="G13" i="1" s="1"/>
  <c r="G14" i="1" s="1"/>
  <c r="G8" i="1"/>
  <c r="G4" i="1"/>
  <c r="G5" i="1"/>
  <c r="G6" i="1"/>
  <c r="G7" i="1"/>
  <c r="G3" i="1"/>
  <c r="B6" i="1"/>
  <c r="B7" i="1"/>
  <c r="B8" i="1"/>
  <c r="B5" i="1"/>
  <c r="E15" i="1" l="1"/>
  <c r="H15" i="1" s="1"/>
  <c r="E17" i="1"/>
  <c r="H17" i="1" s="1"/>
  <c r="E16" i="1"/>
  <c r="H16" i="1" s="1"/>
  <c r="G17" i="1"/>
  <c r="H2" i="1"/>
  <c r="I2" i="1"/>
  <c r="E14" i="1"/>
  <c r="H14" i="1" s="1"/>
  <c r="E2" i="1"/>
  <c r="E3" i="1"/>
  <c r="H3" i="1" s="1"/>
  <c r="E4" i="1"/>
  <c r="E5" i="1"/>
  <c r="H5" i="1" s="1"/>
  <c r="E6" i="1"/>
  <c r="H6" i="1" s="1"/>
  <c r="E10" i="1"/>
  <c r="H10" i="1" s="1"/>
  <c r="E11" i="1"/>
  <c r="H11" i="1" s="1"/>
  <c r="E12" i="1"/>
  <c r="H12" i="1" s="1"/>
  <c r="E13" i="1"/>
  <c r="H13" i="1" s="1"/>
  <c r="E8" i="1"/>
  <c r="H8" i="1" s="1"/>
  <c r="E9" i="1"/>
  <c r="H9" i="1" s="1"/>
  <c r="E7" i="1"/>
  <c r="H7" i="1" s="1"/>
  <c r="H4" i="1" l="1"/>
  <c r="G33" i="1"/>
  <c r="F15" i="1"/>
  <c r="F16" i="1"/>
  <c r="F17" i="1"/>
  <c r="F7" i="1"/>
  <c r="F14" i="1"/>
  <c r="F9" i="1"/>
  <c r="F8" i="1"/>
  <c r="F10" i="1"/>
  <c r="F5" i="1"/>
  <c r="F11" i="1"/>
  <c r="F3" i="1"/>
  <c r="F12" i="1"/>
  <c r="F4" i="1"/>
  <c r="F13" i="1"/>
  <c r="F6" i="1"/>
  <c r="G31" i="1" l="1"/>
  <c r="G32" i="1" l="1"/>
</calcChain>
</file>

<file path=xl/comments1.xml><?xml version="1.0" encoding="utf-8"?>
<comments xmlns="http://schemas.openxmlformats.org/spreadsheetml/2006/main">
  <authors>
    <author>Autor</author>
  </authors>
  <commentList>
    <comment ref="H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Hemos considerado que la produccion de los 15 años es constante en los 3 tramos, de esta manera hemos ido variando el valor de la produccion hasta encontrar el primer valor que hace 0 el VAN, este valor es 12925, con lo cual debemos de producir minimo 12926 productos por año.</t>
        </r>
      </text>
    </comment>
  </commentList>
</comments>
</file>

<file path=xl/sharedStrings.xml><?xml version="1.0" encoding="utf-8"?>
<sst xmlns="http://schemas.openxmlformats.org/spreadsheetml/2006/main" count="41" uniqueCount="21">
  <si>
    <t>AÑOS</t>
  </si>
  <si>
    <t>PAGOS DE INVERSION</t>
  </si>
  <si>
    <t>COBROS</t>
  </si>
  <si>
    <t>PAGOS</t>
  </si>
  <si>
    <t>FLUJO DE CAJA</t>
  </si>
  <si>
    <t>TIEMPO DE RECUPERACION</t>
  </si>
  <si>
    <t>INTERES MERCADO</t>
  </si>
  <si>
    <t>VAN</t>
  </si>
  <si>
    <t>Q</t>
  </si>
  <si>
    <t>TIR</t>
  </si>
  <si>
    <t>INTERES^AÑO</t>
  </si>
  <si>
    <t>FLUJOCAJA/INTERES^AÑO</t>
  </si>
  <si>
    <t>PAGOS_DE_INVERSION/INTERES^AÑO</t>
  </si>
  <si>
    <t>EXPLICACION</t>
  </si>
  <si>
    <t>AÑO 1 a 5</t>
  </si>
  <si>
    <t>AÑO 6 a 15</t>
  </si>
  <si>
    <t>PRODUCCIÓN</t>
  </si>
  <si>
    <t>AÑO 1</t>
  </si>
  <si>
    <t>AÑO 2</t>
  </si>
  <si>
    <t>AÑOS RESTANTES</t>
  </si>
  <si>
    <t>Beneficio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</si>
</sst>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8" fontId="0" fillId="0" borderId="0" xfId="0" applyNumberFormat="1"/>
    <xf numFmtId="0" fontId="1" fillId="2" borderId="0" xfId="1" applyAlignment="1">
      <alignment horizontal="center"/>
    </xf>
    <xf numFmtId="0" fontId="1" fillId="2" borderId="0" xfId="1"/>
    <xf numFmtId="0" fontId="3" fillId="4" borderId="0" xfId="3" applyAlignment="1">
      <alignment horizontal="center"/>
    </xf>
    <xf numFmtId="10" fontId="0" fillId="0" borderId="0" xfId="0" applyNumberFormat="1"/>
    <xf numFmtId="0" fontId="0" fillId="0" borderId="0" xfId="0" applyNumberFormat="1"/>
    <xf numFmtId="0" fontId="5" fillId="3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/>
    <xf numFmtId="0" fontId="3" fillId="4" borderId="5" xfId="3" applyFont="1" applyFill="1" applyBorder="1" applyAlignment="1">
      <alignment horizontal="center"/>
    </xf>
    <xf numFmtId="0" fontId="3" fillId="4" borderId="1" xfId="3" applyBorder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34">
    <dxf>
      <numFmt numFmtId="12" formatCode="#,##0.00\ &quot;€&quot;;[Red]\-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2" formatCode="#,##0.00\ &quot;€&quot;;[Red]\-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0" formatCode="General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0" formatCode="General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26</xdr:row>
          <xdr:rowOff>19050</xdr:rowOff>
        </xdr:from>
        <xdr:to>
          <xdr:col>15</xdr:col>
          <xdr:colOff>95250</xdr:colOff>
          <xdr:row>29</xdr:row>
          <xdr:rowOff>123825</xdr:rowOff>
        </xdr:to>
        <xdr:sp macro="" textlink="">
          <xdr:nvSpPr>
            <xdr:cNvPr id="1030" name="ScrollBar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4" name="Tabla15" displayName="Tabla15" ref="E27:H28" headerRowCount="0" headerRowDxfId="19" headerRowCellStyle="Bueno" dataCellStyle="Bueno" totalsRowCellStyle="Bueno">
  <tableColumns count="4">
    <tableColumn id="1" name="Columna1" totalsRowLabel="Total" headerRowDxfId="18" dataCellStyle="Bueno"/>
    <tableColumn id="2" name="Columna2" headerRowDxfId="17" dataCellStyle="Bueno"/>
    <tableColumn id="3" name="Columna3" headerRowDxfId="16" dataCellStyle="Bueno"/>
    <tableColumn id="4" name="Columna4" totalsRowFunction="count" headerRow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a26" displayName="Tabla26" ref="A1:I17" totalsRowShown="0" headerRowDxfId="14">
  <autoFilter ref="A1:I17"/>
  <tableColumns count="9">
    <tableColumn id="1" name="AÑOS"/>
    <tableColumn id="2" name="PAGOS DE INVERSION" dataDxfId="13"/>
    <tableColumn id="3" name="COBROS" dataDxfId="12"/>
    <tableColumn id="4" name="PAGOS" dataDxfId="11"/>
    <tableColumn id="5" name="FLUJO DE CAJA" dataDxfId="10">
      <calculatedColumnFormula>SUM(B2:D2)</calculatedColumnFormula>
    </tableColumn>
    <tableColumn id="6" name="TIEMPO DE RECUPERACION" dataDxfId="9">
      <calculatedColumnFormula>NPV($H$28,$E2:E$3)+E$2</calculatedColumnFormula>
    </tableColumn>
    <tableColumn id="7" name="INTERES^AÑO" dataDxfId="8">
      <calculatedColumnFormula>(1+H$28)*G1</calculatedColumnFormula>
    </tableColumn>
    <tableColumn id="8" name="FLUJOCAJA/INTERES^AÑO" dataDxfId="7">
      <calculatedColumnFormula>E2/G2</calculatedColumnFormula>
    </tableColumn>
    <tableColumn id="9" name="PAGOS_DE_INVERSION/INTERES^AÑO" dataDxfId="6">
      <calculatedColumnFormula>B2/G2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6" name="Tabla37" displayName="Tabla37" ref="F31:G33" headerRowCount="0" totalsRowShown="0">
  <tableColumns count="2">
    <tableColumn id="1" name="Columna1" headerRowDxfId="5" dataDxfId="4"/>
    <tableColumn id="2" name="Columna2" headerRowDxfId="3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E27:H28" headerRowCount="0" headerRowDxfId="33" headerRowCellStyle="Bueno" dataCellStyle="Bueno" totalsRowCellStyle="Bueno">
  <tableColumns count="4">
    <tableColumn id="1" name="Columna1" totalsRowLabel="Total" headerRowDxfId="32" dataCellStyle="Bueno"/>
    <tableColumn id="2" name="Columna2" headerRowDxfId="31" dataCellStyle="Bueno"/>
    <tableColumn id="3" name="Columna3" headerRowDxfId="30" dataCellStyle="Bueno"/>
    <tableColumn id="4" name="Columna4" totalsRowFunction="count" headerRowDxfId="2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A1:I17" totalsRowShown="0" headerRowDxfId="28">
  <autoFilter ref="A1:I17"/>
  <tableColumns count="9">
    <tableColumn id="1" name="AÑOS"/>
    <tableColumn id="2" name="PAGOS DE INVERSION" dataDxfId="27"/>
    <tableColumn id="3" name="COBROS" dataDxfId="26"/>
    <tableColumn id="4" name="PAGOS" dataDxfId="25"/>
    <tableColumn id="5" name="FLUJO DE CAJA" dataDxfId="24">
      <calculatedColumnFormula>SUM(B2:D2)</calculatedColumnFormula>
    </tableColumn>
    <tableColumn id="6" name="TIEMPO DE RECUPERACION" dataDxfId="23">
      <calculatedColumnFormula>NPV($H$28,$E2:E$3)+E$2</calculatedColumnFormula>
    </tableColumn>
    <tableColumn id="7" name="INTERES^AÑO" dataDxfId="22">
      <calculatedColumnFormula>(1+H$28)*G1</calculatedColumnFormula>
    </tableColumn>
    <tableColumn id="8" name="FLUJOCAJA/INTERES^AÑO" dataDxfId="21">
      <calculatedColumnFormula>E2/G2</calculatedColumnFormula>
    </tableColumn>
    <tableColumn id="9" name="PAGOS_DE_INVERSION/INTERES^AÑO" dataDxfId="20">
      <calculatedColumnFormula>B2/G2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F31:G33" headerRowCount="0" totalsRowShown="0">
  <tableColumns count="2">
    <tableColumn id="1" name="Columna1" headerRowDxfId="2" dataDxfId="1"/>
    <tableColumn id="2" name="Columna2" headerRow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33"/>
  <sheetViews>
    <sheetView workbookViewId="0">
      <selection activeCell="G3" sqref="G3"/>
    </sheetView>
  </sheetViews>
  <sheetFormatPr baseColWidth="10" defaultColWidth="9.140625" defaultRowHeight="15" x14ac:dyDescent="0.25"/>
  <cols>
    <col min="1" max="1" width="12.85546875" customWidth="1"/>
    <col min="2" max="2" width="25.140625" customWidth="1"/>
    <col min="3" max="3" width="21.5703125" customWidth="1"/>
    <col min="4" max="4" width="17.42578125" customWidth="1"/>
    <col min="5" max="5" width="17.5703125" customWidth="1"/>
    <col min="6" max="6" width="35" customWidth="1"/>
    <col min="7" max="7" width="15.42578125" customWidth="1"/>
    <col min="8" max="8" width="26.140625" customWidth="1"/>
    <col min="9" max="9" width="37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12</v>
      </c>
    </row>
    <row r="2" spans="1:9" x14ac:dyDescent="0.25">
      <c r="A2">
        <v>0</v>
      </c>
      <c r="B2" s="2">
        <v>-600000</v>
      </c>
      <c r="C2" s="2">
        <v>0</v>
      </c>
      <c r="D2" s="2">
        <v>0</v>
      </c>
      <c r="E2" s="2">
        <f>SUM(B2:D2)</f>
        <v>-600000</v>
      </c>
      <c r="F2" s="2">
        <v>0</v>
      </c>
      <c r="G2" s="7">
        <v>1</v>
      </c>
      <c r="H2" s="2">
        <f>E2/G2</f>
        <v>-600000</v>
      </c>
      <c r="I2" s="2">
        <f>B2/G2</f>
        <v>-600000</v>
      </c>
    </row>
    <row r="3" spans="1:9" x14ac:dyDescent="0.25">
      <c r="A3">
        <v>1</v>
      </c>
      <c r="B3" s="2">
        <v>-300000</v>
      </c>
      <c r="C3" s="2">
        <f>F$22*F$25</f>
        <v>150000</v>
      </c>
      <c r="D3" s="2">
        <f>-(30000+3*F$25)</f>
        <v>-60000</v>
      </c>
      <c r="E3" s="2">
        <f t="shared" ref="E3:E15" si="0">SUM(B3:D3)</f>
        <v>-210000</v>
      </c>
      <c r="F3" s="2">
        <f>NPV($F$28,$E$3:E3)+E$2</f>
        <v>-796261.6822429907</v>
      </c>
      <c r="G3" s="7">
        <f>(1+F$28)*G2</f>
        <v>1.07</v>
      </c>
      <c r="H3" s="2">
        <f t="shared" ref="H3:H17" si="1">E3/G3</f>
        <v>-196261.68224299065</v>
      </c>
      <c r="I3" s="2">
        <f t="shared" ref="I3:I17" si="2">B3/G3</f>
        <v>-280373.83177570091</v>
      </c>
    </row>
    <row r="4" spans="1:9" x14ac:dyDescent="0.25">
      <c r="A4">
        <v>2</v>
      </c>
      <c r="B4" s="2">
        <v>0</v>
      </c>
      <c r="C4" s="2">
        <f>F$22*G$25</f>
        <v>225000</v>
      </c>
      <c r="D4" s="2">
        <f>-(30000+3*G$25)</f>
        <v>-75000</v>
      </c>
      <c r="E4" s="2">
        <f t="shared" si="0"/>
        <v>150000</v>
      </c>
      <c r="F4" s="2">
        <f>NPV($F$28,$E$3:E4)+E$2</f>
        <v>-665245.87300200888</v>
      </c>
      <c r="G4" s="7">
        <f t="shared" ref="G4:G7" si="3">(1+F$28)*G3</f>
        <v>1.1449</v>
      </c>
      <c r="H4" s="2">
        <f t="shared" si="1"/>
        <v>131015.80924098175</v>
      </c>
      <c r="I4" s="2">
        <f t="shared" si="2"/>
        <v>0</v>
      </c>
    </row>
    <row r="5" spans="1:9" x14ac:dyDescent="0.25">
      <c r="A5">
        <v>3</v>
      </c>
      <c r="B5" s="2">
        <f>PMT(0.12,4,150000)</f>
        <v>-49385.165445853483</v>
      </c>
      <c r="C5" s="2">
        <f>F$22*H$25</f>
        <v>300000</v>
      </c>
      <c r="D5" s="2">
        <f>-(30000+3*H$25)</f>
        <v>-90000</v>
      </c>
      <c r="E5" s="2">
        <f t="shared" si="0"/>
        <v>160614.83455414651</v>
      </c>
      <c r="F5" s="2">
        <f>NPV($F$28,$E$3:E5)+E$2</f>
        <v>-534136.32455828367</v>
      </c>
      <c r="G5" s="7">
        <f t="shared" si="3"/>
        <v>1.2250430000000001</v>
      </c>
      <c r="H5" s="2">
        <f t="shared" si="1"/>
        <v>131109.54844372525</v>
      </c>
      <c r="I5" s="2">
        <f t="shared" si="2"/>
        <v>-40313.005703353658</v>
      </c>
    </row>
    <row r="6" spans="1:9" x14ac:dyDescent="0.25">
      <c r="A6">
        <v>4</v>
      </c>
      <c r="B6" s="2">
        <f t="shared" ref="B6:B8" si="4">PMT(0.12,4,150000)</f>
        <v>-49385.165445853483</v>
      </c>
      <c r="C6" s="2">
        <f t="shared" ref="C6:C17" si="5">F$22*H$25</f>
        <v>300000</v>
      </c>
      <c r="D6" s="2">
        <f t="shared" ref="D6:D17" si="6">-(30000+3*H$25)</f>
        <v>-90000</v>
      </c>
      <c r="E6" s="2">
        <f t="shared" si="0"/>
        <v>160614.83455414651</v>
      </c>
      <c r="F6" s="2">
        <f>NPV($G$28,$E$3:E6)+E$2</f>
        <v>-393062.22338552331</v>
      </c>
      <c r="G6" s="7">
        <f t="shared" si="3"/>
        <v>1.3107960100000002</v>
      </c>
      <c r="H6" s="2">
        <f t="shared" si="1"/>
        <v>122532.28826516376</v>
      </c>
      <c r="I6" s="2">
        <f t="shared" si="2"/>
        <v>-37675.706264816501</v>
      </c>
    </row>
    <row r="7" spans="1:9" x14ac:dyDescent="0.25">
      <c r="A7">
        <v>5</v>
      </c>
      <c r="B7" s="2">
        <f t="shared" si="4"/>
        <v>-49385.165445853483</v>
      </c>
      <c r="C7" s="2">
        <f t="shared" si="5"/>
        <v>300000</v>
      </c>
      <c r="D7" s="2">
        <f t="shared" si="6"/>
        <v>-90000</v>
      </c>
      <c r="E7" s="2">
        <f t="shared" si="0"/>
        <v>160614.83455414651</v>
      </c>
      <c r="F7" s="2">
        <f>NPV($G$28,$E$3:E7)+E$2</f>
        <v>-267216.29778934713</v>
      </c>
      <c r="G7" s="7">
        <f t="shared" si="3"/>
        <v>1.4025517307000004</v>
      </c>
      <c r="H7" s="2">
        <f t="shared" si="1"/>
        <v>114516.15725716238</v>
      </c>
      <c r="I7" s="2">
        <f t="shared" si="2"/>
        <v>-35210.940434407945</v>
      </c>
    </row>
    <row r="8" spans="1:9" x14ac:dyDescent="0.25">
      <c r="A8">
        <v>6</v>
      </c>
      <c r="B8" s="2">
        <f t="shared" si="4"/>
        <v>-49385.165445853483</v>
      </c>
      <c r="C8" s="2">
        <f t="shared" si="5"/>
        <v>300000</v>
      </c>
      <c r="D8" s="2">
        <f t="shared" si="6"/>
        <v>-90000</v>
      </c>
      <c r="E8" s="2">
        <f t="shared" si="0"/>
        <v>160614.83455414651</v>
      </c>
      <c r="F8" s="2">
        <f>NPV($H$28,$E$3:E8)+E$2</f>
        <v>-17540.661783413962</v>
      </c>
      <c r="G8" s="7">
        <f>(1+G$28)*G7</f>
        <v>1.4726793172350006</v>
      </c>
      <c r="H8" s="2">
        <f t="shared" si="1"/>
        <v>109063.00691158322</v>
      </c>
      <c r="I8" s="2">
        <f t="shared" si="2"/>
        <v>-33534.228985150417</v>
      </c>
    </row>
    <row r="9" spans="1:9" x14ac:dyDescent="0.25">
      <c r="A9">
        <v>7</v>
      </c>
      <c r="B9" s="2">
        <v>-270000</v>
      </c>
      <c r="C9" s="2">
        <f t="shared" si="5"/>
        <v>300000</v>
      </c>
      <c r="D9" s="2">
        <f t="shared" si="6"/>
        <v>-90000</v>
      </c>
      <c r="E9" s="2">
        <f t="shared" si="0"/>
        <v>-60000</v>
      </c>
      <c r="F9" s="2">
        <f>NPV($H$28,$E$3:E9)+E$2</f>
        <v>-77540.661783413962</v>
      </c>
      <c r="G9" s="7">
        <f t="shared" ref="G9:G17" si="7">(1+G$28)*G8</f>
        <v>1.5463132830967508</v>
      </c>
      <c r="H9" s="2">
        <f t="shared" si="1"/>
        <v>-38801.968951492141</v>
      </c>
      <c r="I9" s="2">
        <f t="shared" si="2"/>
        <v>-174608.86028171465</v>
      </c>
    </row>
    <row r="10" spans="1:9" x14ac:dyDescent="0.25">
      <c r="A10">
        <v>8</v>
      </c>
      <c r="B10" s="2">
        <v>0</v>
      </c>
      <c r="C10" s="2">
        <f t="shared" si="5"/>
        <v>300000</v>
      </c>
      <c r="D10" s="2">
        <f t="shared" si="6"/>
        <v>-90000</v>
      </c>
      <c r="E10" s="2">
        <f>SUM(B10:D10)</f>
        <v>210000</v>
      </c>
      <c r="F10" s="2">
        <f>NPV($H$28,$E$3:E10)+E$2</f>
        <v>132459.33821658604</v>
      </c>
      <c r="G10" s="7">
        <f t="shared" si="7"/>
        <v>1.6236289472515884</v>
      </c>
      <c r="H10" s="2">
        <f t="shared" si="1"/>
        <v>129339.8965049738</v>
      </c>
      <c r="I10" s="2">
        <f t="shared" si="2"/>
        <v>0</v>
      </c>
    </row>
    <row r="11" spans="1:9" x14ac:dyDescent="0.25">
      <c r="A11">
        <v>9</v>
      </c>
      <c r="B11" s="2">
        <v>0</v>
      </c>
      <c r="C11" s="2">
        <f t="shared" si="5"/>
        <v>300000</v>
      </c>
      <c r="D11" s="2">
        <f t="shared" si="6"/>
        <v>-90000</v>
      </c>
      <c r="E11" s="2">
        <f t="shared" si="0"/>
        <v>210000</v>
      </c>
      <c r="F11" s="2">
        <f>NPV($H$28,$E$3:E11)+E$2</f>
        <v>342459.33821658604</v>
      </c>
      <c r="G11" s="7">
        <f t="shared" si="7"/>
        <v>1.7048103946141679</v>
      </c>
      <c r="H11" s="2">
        <f t="shared" si="1"/>
        <v>123180.85381426074</v>
      </c>
      <c r="I11" s="2">
        <f t="shared" si="2"/>
        <v>0</v>
      </c>
    </row>
    <row r="12" spans="1:9" x14ac:dyDescent="0.25">
      <c r="A12">
        <v>10</v>
      </c>
      <c r="B12" s="2">
        <v>0</v>
      </c>
      <c r="C12" s="2">
        <f t="shared" si="5"/>
        <v>300000</v>
      </c>
      <c r="D12" s="2">
        <f t="shared" si="6"/>
        <v>-90000</v>
      </c>
      <c r="E12" s="2">
        <f t="shared" si="0"/>
        <v>210000</v>
      </c>
      <c r="F12" s="2">
        <f>NPV($H$28,$E$3:E12)+E$2</f>
        <v>552459.33821658604</v>
      </c>
      <c r="G12" s="7">
        <f t="shared" si="7"/>
        <v>1.7900509143448764</v>
      </c>
      <c r="H12" s="2">
        <f t="shared" si="1"/>
        <v>117315.09887072451</v>
      </c>
      <c r="I12" s="2">
        <f t="shared" si="2"/>
        <v>0</v>
      </c>
    </row>
    <row r="13" spans="1:9" x14ac:dyDescent="0.25">
      <c r="A13">
        <v>11</v>
      </c>
      <c r="B13" s="2">
        <v>0</v>
      </c>
      <c r="C13" s="2">
        <f t="shared" si="5"/>
        <v>300000</v>
      </c>
      <c r="D13" s="2">
        <f t="shared" si="6"/>
        <v>-90000</v>
      </c>
      <c r="E13" s="2">
        <f t="shared" si="0"/>
        <v>210000</v>
      </c>
      <c r="F13" s="2">
        <f>NPV($H$28,$E$3:E13)+E$2</f>
        <v>762459.33821658604</v>
      </c>
      <c r="G13" s="7">
        <f t="shared" si="7"/>
        <v>1.8795534600621202</v>
      </c>
      <c r="H13" s="2">
        <f t="shared" si="1"/>
        <v>111728.66559116621</v>
      </c>
      <c r="I13" s="2">
        <f t="shared" si="2"/>
        <v>0</v>
      </c>
    </row>
    <row r="14" spans="1:9" x14ac:dyDescent="0.25">
      <c r="A14">
        <v>12</v>
      </c>
      <c r="B14" s="2">
        <v>0</v>
      </c>
      <c r="C14" s="2">
        <f t="shared" si="5"/>
        <v>300000</v>
      </c>
      <c r="D14" s="2">
        <f t="shared" si="6"/>
        <v>-90000</v>
      </c>
      <c r="E14" s="2">
        <f t="shared" si="0"/>
        <v>210000</v>
      </c>
      <c r="F14" s="2">
        <f>NPV($H$28,$E$3:E14)+E$2</f>
        <v>972459.33821658604</v>
      </c>
      <c r="G14" s="7">
        <f t="shared" si="7"/>
        <v>1.9735311330652263</v>
      </c>
      <c r="H14" s="2">
        <f t="shared" si="1"/>
        <v>106408.25294396782</v>
      </c>
      <c r="I14" s="2">
        <f t="shared" si="2"/>
        <v>0</v>
      </c>
    </row>
    <row r="15" spans="1:9" x14ac:dyDescent="0.25">
      <c r="A15">
        <v>13</v>
      </c>
      <c r="B15" s="2">
        <v>0</v>
      </c>
      <c r="C15" s="2">
        <f t="shared" si="5"/>
        <v>300000</v>
      </c>
      <c r="D15" s="2">
        <f t="shared" si="6"/>
        <v>-90000</v>
      </c>
      <c r="E15" s="2">
        <f t="shared" si="0"/>
        <v>210000</v>
      </c>
      <c r="F15" s="2">
        <f>NPV($H$28,$E$3:E15)+E$2</f>
        <v>1182459.338216586</v>
      </c>
      <c r="G15" s="7">
        <f t="shared" si="7"/>
        <v>2.0722076897184878</v>
      </c>
      <c r="H15" s="2">
        <f t="shared" si="1"/>
        <v>101341.19327996933</v>
      </c>
      <c r="I15" s="2">
        <f t="shared" si="2"/>
        <v>0</v>
      </c>
    </row>
    <row r="16" spans="1:9" x14ac:dyDescent="0.25">
      <c r="A16">
        <v>14</v>
      </c>
      <c r="B16" s="2">
        <v>0</v>
      </c>
      <c r="C16" s="2">
        <f t="shared" si="5"/>
        <v>300000</v>
      </c>
      <c r="D16" s="2">
        <f t="shared" si="6"/>
        <v>-90000</v>
      </c>
      <c r="E16" s="2">
        <f>SUM(B16:D16)</f>
        <v>210000</v>
      </c>
      <c r="F16" s="2">
        <f>NPV($H$28,$E$3:E16)+E$2</f>
        <v>1392459.338216586</v>
      </c>
      <c r="G16" s="7">
        <f t="shared" si="7"/>
        <v>2.1758180742044124</v>
      </c>
      <c r="H16" s="2">
        <f t="shared" si="1"/>
        <v>96515.422171399361</v>
      </c>
      <c r="I16" s="2">
        <f t="shared" si="2"/>
        <v>0</v>
      </c>
    </row>
    <row r="17" spans="1:9" x14ac:dyDescent="0.25">
      <c r="A17">
        <v>15</v>
      </c>
      <c r="B17" s="2">
        <v>0</v>
      </c>
      <c r="C17" s="2">
        <f t="shared" si="5"/>
        <v>300000</v>
      </c>
      <c r="D17" s="2">
        <f t="shared" si="6"/>
        <v>-90000</v>
      </c>
      <c r="E17" s="2">
        <f>SUM(B17:D17)</f>
        <v>210000</v>
      </c>
      <c r="F17" s="2">
        <f>NPV($H$28,$E$3:E17)+E$2</f>
        <v>1602459.338216586</v>
      </c>
      <c r="G17" s="7">
        <f t="shared" si="7"/>
        <v>2.2846089779146332</v>
      </c>
      <c r="H17" s="2">
        <f t="shared" si="1"/>
        <v>91919.449687047003</v>
      </c>
      <c r="I17" s="2">
        <f t="shared" si="2"/>
        <v>0</v>
      </c>
    </row>
    <row r="22" spans="1:9" x14ac:dyDescent="0.25">
      <c r="E22" s="4" t="s">
        <v>20</v>
      </c>
      <c r="F22" s="14">
        <v>15</v>
      </c>
    </row>
    <row r="23" spans="1:9" x14ac:dyDescent="0.25">
      <c r="I23" s="9"/>
    </row>
    <row r="24" spans="1:9" x14ac:dyDescent="0.25">
      <c r="E24" s="10" t="s">
        <v>16</v>
      </c>
      <c r="F24" s="11" t="s">
        <v>17</v>
      </c>
      <c r="G24" s="11" t="s">
        <v>18</v>
      </c>
      <c r="H24" s="11" t="s">
        <v>19</v>
      </c>
    </row>
    <row r="25" spans="1:9" x14ac:dyDescent="0.25">
      <c r="E25" s="12"/>
      <c r="F25" s="13">
        <v>10000</v>
      </c>
      <c r="G25" s="13">
        <v>15000</v>
      </c>
      <c r="H25" s="13">
        <v>20000</v>
      </c>
    </row>
    <row r="27" spans="1:9" x14ac:dyDescent="0.25">
      <c r="E27" s="3" t="s">
        <v>6</v>
      </c>
      <c r="F27" s="3" t="s">
        <v>14</v>
      </c>
      <c r="G27" s="3" t="s">
        <v>15</v>
      </c>
    </row>
    <row r="28" spans="1:9" x14ac:dyDescent="0.25">
      <c r="E28" s="4"/>
      <c r="F28" s="5">
        <v>7.0000000000000007E-2</v>
      </c>
      <c r="G28" s="5">
        <v>0.05</v>
      </c>
    </row>
    <row r="31" spans="1:9" x14ac:dyDescent="0.25">
      <c r="F31" s="1" t="s">
        <v>7</v>
      </c>
      <c r="G31" s="2">
        <f>SUM(H2:H17)</f>
        <v>650921.99178764236</v>
      </c>
    </row>
    <row r="32" spans="1:9" x14ac:dyDescent="0.25">
      <c r="F32" s="1" t="s">
        <v>8</v>
      </c>
      <c r="G32" s="6">
        <f>G31/-(SUM(I2:I17))</f>
        <v>0.54166016028350594</v>
      </c>
    </row>
    <row r="33" spans="6:7" x14ac:dyDescent="0.25">
      <c r="F33" s="1" t="s">
        <v>9</v>
      </c>
      <c r="G33" s="6">
        <f>IRR(E2:E17)</f>
        <v>0.1520619130584242</v>
      </c>
    </row>
  </sheetData>
  <pageMargins left="0.7" right="0.7" top="0.75" bottom="0.75" header="0.3" footer="0.3"/>
  <pageSetup paperSize="9" orientation="portrait" horizontalDpi="4294967295" verticalDpi="4294967295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33"/>
  <sheetViews>
    <sheetView tabSelected="1" workbookViewId="0">
      <selection sqref="A1:I17"/>
    </sheetView>
  </sheetViews>
  <sheetFormatPr baseColWidth="10" defaultColWidth="9.140625" defaultRowHeight="15" x14ac:dyDescent="0.25"/>
  <cols>
    <col min="1" max="1" width="12.85546875" customWidth="1"/>
    <col min="2" max="2" width="25.140625" customWidth="1"/>
    <col min="3" max="3" width="21.5703125" customWidth="1"/>
    <col min="4" max="4" width="17.42578125" customWidth="1"/>
    <col min="5" max="5" width="17.5703125" customWidth="1"/>
    <col min="6" max="6" width="35" customWidth="1"/>
    <col min="7" max="7" width="15.42578125" customWidth="1"/>
    <col min="8" max="8" width="26.140625" customWidth="1"/>
    <col min="9" max="9" width="37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12</v>
      </c>
    </row>
    <row r="2" spans="1:9" x14ac:dyDescent="0.25">
      <c r="A2">
        <v>0</v>
      </c>
      <c r="B2" s="2">
        <v>-600000</v>
      </c>
      <c r="C2" s="2">
        <v>0</v>
      </c>
      <c r="D2" s="2">
        <v>0</v>
      </c>
      <c r="E2" s="2">
        <f>SUM(B2:D2)</f>
        <v>-600000</v>
      </c>
      <c r="F2" s="2">
        <v>0</v>
      </c>
      <c r="G2" s="7">
        <v>1</v>
      </c>
      <c r="H2" s="2">
        <f>E2/G2</f>
        <v>-600000</v>
      </c>
      <c r="I2" s="2">
        <f>B2/G2</f>
        <v>-600000</v>
      </c>
    </row>
    <row r="3" spans="1:9" x14ac:dyDescent="0.25">
      <c r="A3">
        <v>1</v>
      </c>
      <c r="B3" s="2">
        <v>-300000</v>
      </c>
      <c r="C3" s="2">
        <f>F$22*F$25</f>
        <v>193890</v>
      </c>
      <c r="D3" s="2">
        <f>-(30000+3*F$25)</f>
        <v>-68778</v>
      </c>
      <c r="E3" s="2">
        <f t="shared" ref="E3:E15" si="0">SUM(B3:D3)</f>
        <v>-174888</v>
      </c>
      <c r="F3" s="2">
        <f>NPV($F$28,$E$3:E3)+E$2</f>
        <v>-763446.72897196258</v>
      </c>
      <c r="G3" s="7">
        <f>(1+F$28)*G2</f>
        <v>1.07</v>
      </c>
      <c r="H3" s="2">
        <f t="shared" ref="H3:H17" si="1">E3/G3</f>
        <v>-163446.72897196261</v>
      </c>
      <c r="I3" s="2">
        <f t="shared" ref="I3:I17" si="2">B3/G3</f>
        <v>-280373.83177570091</v>
      </c>
    </row>
    <row r="4" spans="1:9" x14ac:dyDescent="0.25">
      <c r="A4">
        <v>2</v>
      </c>
      <c r="B4" s="2">
        <v>0</v>
      </c>
      <c r="C4" s="2">
        <f>F$22*G$25</f>
        <v>193890</v>
      </c>
      <c r="D4" s="2">
        <f>-(30000+3*G$25)</f>
        <v>-68778</v>
      </c>
      <c r="E4" s="2">
        <f t="shared" si="0"/>
        <v>125112</v>
      </c>
      <c r="F4" s="2">
        <f>NPV($F$28,$E$3:E4)+E$2</f>
        <v>-654169.06280024454</v>
      </c>
      <c r="G4" s="7">
        <f t="shared" ref="G4:G7" si="3">(1+F$28)*G3</f>
        <v>1.1449</v>
      </c>
      <c r="H4" s="2">
        <f t="shared" si="1"/>
        <v>109277.66617171805</v>
      </c>
      <c r="I4" s="2">
        <f t="shared" si="2"/>
        <v>0</v>
      </c>
    </row>
    <row r="5" spans="1:9" x14ac:dyDescent="0.25">
      <c r="A5">
        <v>3</v>
      </c>
      <c r="B5" s="2">
        <f>PMT(0.12,4,150000)</f>
        <v>-49385.165445853483</v>
      </c>
      <c r="C5" s="2">
        <f>F$22*H$25</f>
        <v>193890</v>
      </c>
      <c r="D5" s="2">
        <f>-(30000+3*H$25)</f>
        <v>-68778</v>
      </c>
      <c r="E5" s="2">
        <f t="shared" si="0"/>
        <v>75726.83455414651</v>
      </c>
      <c r="F5" s="2">
        <f>NPV($F$28,$E$3:E5)+E$2</f>
        <v>-592353.40853002993</v>
      </c>
      <c r="G5" s="7">
        <f t="shared" si="3"/>
        <v>1.2250430000000001</v>
      </c>
      <c r="H5" s="2">
        <f t="shared" si="1"/>
        <v>61815.654270214596</v>
      </c>
      <c r="I5" s="2">
        <f t="shared" si="2"/>
        <v>-40313.005703353658</v>
      </c>
    </row>
    <row r="6" spans="1:9" x14ac:dyDescent="0.25">
      <c r="A6">
        <v>4</v>
      </c>
      <c r="B6" s="2">
        <f t="shared" ref="B6:B8" si="4">PMT(0.12,4,150000)</f>
        <v>-49385.165445853483</v>
      </c>
      <c r="C6" s="2">
        <f t="shared" ref="C6:C17" si="5">F$22*H$25</f>
        <v>193890</v>
      </c>
      <c r="D6" s="2">
        <f t="shared" ref="D6:D17" si="6">-(30000+3*H$25)</f>
        <v>-68778</v>
      </c>
      <c r="E6" s="2">
        <f t="shared" si="0"/>
        <v>75726.83455414651</v>
      </c>
      <c r="F6" s="2">
        <f>NPV($G$28,$E$3:E6)+E$2</f>
        <v>-525363.38678966044</v>
      </c>
      <c r="G6" s="7">
        <f t="shared" si="3"/>
        <v>1.3107960100000002</v>
      </c>
      <c r="H6" s="2">
        <f t="shared" si="1"/>
        <v>57771.639504873448</v>
      </c>
      <c r="I6" s="2">
        <f t="shared" si="2"/>
        <v>-37675.706264816501</v>
      </c>
    </row>
    <row r="7" spans="1:9" x14ac:dyDescent="0.25">
      <c r="A7">
        <v>5</v>
      </c>
      <c r="B7" s="2">
        <f t="shared" si="4"/>
        <v>-49385.165445853483</v>
      </c>
      <c r="C7" s="2">
        <f t="shared" si="5"/>
        <v>193890</v>
      </c>
      <c r="D7" s="2">
        <f t="shared" si="6"/>
        <v>-68778</v>
      </c>
      <c r="E7" s="2">
        <f t="shared" si="0"/>
        <v>75726.83455414651</v>
      </c>
      <c r="F7" s="2">
        <f>NPV($G$28,$E$3:E7)+E$2</f>
        <v>-466029.43041265872</v>
      </c>
      <c r="G7" s="7">
        <f t="shared" si="3"/>
        <v>1.4025517307000004</v>
      </c>
      <c r="H7" s="2">
        <f t="shared" si="1"/>
        <v>53992.186453152754</v>
      </c>
      <c r="I7" s="2">
        <f t="shared" si="2"/>
        <v>-35210.940434407945</v>
      </c>
    </row>
    <row r="8" spans="1:9" x14ac:dyDescent="0.25">
      <c r="A8">
        <v>6</v>
      </c>
      <c r="B8" s="2">
        <f t="shared" si="4"/>
        <v>-49385.165445853483</v>
      </c>
      <c r="C8" s="2">
        <f t="shared" si="5"/>
        <v>193890</v>
      </c>
      <c r="D8" s="2">
        <f t="shared" si="6"/>
        <v>-68778</v>
      </c>
      <c r="E8" s="2">
        <f t="shared" si="0"/>
        <v>75726.83455414651</v>
      </c>
      <c r="F8" s="2">
        <f>NPV($H$28,$E$3:E8)+E$2</f>
        <v>-346868.66178341396</v>
      </c>
      <c r="G8" s="7">
        <f>(1+G$28)*G7</f>
        <v>1.4726793172350006</v>
      </c>
      <c r="H8" s="2">
        <f t="shared" si="1"/>
        <v>51421.129955383571</v>
      </c>
      <c r="I8" s="2">
        <f t="shared" si="2"/>
        <v>-33534.228985150417</v>
      </c>
    </row>
    <row r="9" spans="1:9" x14ac:dyDescent="0.25">
      <c r="A9">
        <v>7</v>
      </c>
      <c r="B9" s="2">
        <v>-270000</v>
      </c>
      <c r="C9" s="2">
        <f t="shared" si="5"/>
        <v>193890</v>
      </c>
      <c r="D9" s="2">
        <f t="shared" si="6"/>
        <v>-68778</v>
      </c>
      <c r="E9" s="2">
        <f t="shared" si="0"/>
        <v>-144888</v>
      </c>
      <c r="F9" s="2">
        <f>NPV($H$28,$E$3:E9)+E$2</f>
        <v>-491756.66178341396</v>
      </c>
      <c r="G9" s="7">
        <f t="shared" ref="G9:G17" si="7">(1+G$28)*G8</f>
        <v>1.5463132830967508</v>
      </c>
      <c r="H9" s="2">
        <f t="shared" si="1"/>
        <v>-93698.994624063227</v>
      </c>
      <c r="I9" s="2">
        <f t="shared" si="2"/>
        <v>-174608.86028171465</v>
      </c>
    </row>
    <row r="10" spans="1:9" x14ac:dyDescent="0.25">
      <c r="A10">
        <v>8</v>
      </c>
      <c r="B10" s="2">
        <v>0</v>
      </c>
      <c r="C10" s="2">
        <f t="shared" si="5"/>
        <v>193890</v>
      </c>
      <c r="D10" s="2">
        <f t="shared" si="6"/>
        <v>-68778</v>
      </c>
      <c r="E10" s="2">
        <f>SUM(B10:D10)</f>
        <v>125112</v>
      </c>
      <c r="F10" s="2">
        <f>NPV($H$28,$E$3:E10)+E$2</f>
        <v>-366644.66178341396</v>
      </c>
      <c r="G10" s="7">
        <f t="shared" si="7"/>
        <v>1.6236289472515884</v>
      </c>
      <c r="H10" s="2">
        <f t="shared" si="1"/>
        <v>77057.014912048966</v>
      </c>
      <c r="I10" s="2">
        <f t="shared" si="2"/>
        <v>0</v>
      </c>
    </row>
    <row r="11" spans="1:9" x14ac:dyDescent="0.25">
      <c r="A11">
        <v>9</v>
      </c>
      <c r="B11" s="2">
        <v>0</v>
      </c>
      <c r="C11" s="2">
        <f t="shared" si="5"/>
        <v>193890</v>
      </c>
      <c r="D11" s="2">
        <f t="shared" si="6"/>
        <v>-68778</v>
      </c>
      <c r="E11" s="2">
        <f t="shared" si="0"/>
        <v>125112</v>
      </c>
      <c r="F11" s="2">
        <f>NPV($H$28,$E$3:E11)+E$2</f>
        <v>-241532.66178341396</v>
      </c>
      <c r="G11" s="7">
        <f t="shared" si="7"/>
        <v>1.7048103946141679</v>
      </c>
      <c r="H11" s="2">
        <f t="shared" si="1"/>
        <v>73387.633249570426</v>
      </c>
      <c r="I11" s="2">
        <f t="shared" si="2"/>
        <v>0</v>
      </c>
    </row>
    <row r="12" spans="1:9" x14ac:dyDescent="0.25">
      <c r="A12">
        <v>10</v>
      </c>
      <c r="B12" s="2">
        <v>0</v>
      </c>
      <c r="C12" s="2">
        <f t="shared" si="5"/>
        <v>193890</v>
      </c>
      <c r="D12" s="2">
        <f t="shared" si="6"/>
        <v>-68778</v>
      </c>
      <c r="E12" s="2">
        <f t="shared" si="0"/>
        <v>125112</v>
      </c>
      <c r="F12" s="2">
        <f>NPV($H$28,$E$3:E12)+E$2</f>
        <v>-116420.66178341396</v>
      </c>
      <c r="G12" s="7">
        <f t="shared" si="7"/>
        <v>1.7900509143448764</v>
      </c>
      <c r="H12" s="2">
        <f t="shared" si="1"/>
        <v>69892.984047209931</v>
      </c>
      <c r="I12" s="2">
        <f t="shared" si="2"/>
        <v>0</v>
      </c>
    </row>
    <row r="13" spans="1:9" x14ac:dyDescent="0.25">
      <c r="A13">
        <v>11</v>
      </c>
      <c r="B13" s="2">
        <v>0</v>
      </c>
      <c r="C13" s="2">
        <f t="shared" si="5"/>
        <v>193890</v>
      </c>
      <c r="D13" s="2">
        <f t="shared" si="6"/>
        <v>-68778</v>
      </c>
      <c r="E13" s="2">
        <f t="shared" si="0"/>
        <v>125112</v>
      </c>
      <c r="F13" s="2">
        <f>NPV($H$28,$E$3:E13)+E$2</f>
        <v>8691.3382165860385</v>
      </c>
      <c r="G13" s="7">
        <f t="shared" si="7"/>
        <v>1.8795534600621202</v>
      </c>
      <c r="H13" s="2">
        <f t="shared" si="1"/>
        <v>66564.746711628512</v>
      </c>
      <c r="I13" s="2">
        <f t="shared" si="2"/>
        <v>0</v>
      </c>
    </row>
    <row r="14" spans="1:9" x14ac:dyDescent="0.25">
      <c r="A14">
        <v>12</v>
      </c>
      <c r="B14" s="2">
        <v>0</v>
      </c>
      <c r="C14" s="2">
        <f t="shared" si="5"/>
        <v>193890</v>
      </c>
      <c r="D14" s="2">
        <f t="shared" si="6"/>
        <v>-68778</v>
      </c>
      <c r="E14" s="2">
        <f t="shared" si="0"/>
        <v>125112</v>
      </c>
      <c r="F14" s="2">
        <f>NPV($H$28,$E$3:E14)+E$2</f>
        <v>133803.33821658604</v>
      </c>
      <c r="G14" s="7">
        <f t="shared" si="7"/>
        <v>1.9735311330652263</v>
      </c>
      <c r="H14" s="2">
        <f t="shared" si="1"/>
        <v>63394.996868217626</v>
      </c>
      <c r="I14" s="2">
        <f t="shared" si="2"/>
        <v>0</v>
      </c>
    </row>
    <row r="15" spans="1:9" x14ac:dyDescent="0.25">
      <c r="A15">
        <v>13</v>
      </c>
      <c r="B15" s="2">
        <v>0</v>
      </c>
      <c r="C15" s="2">
        <f t="shared" si="5"/>
        <v>193890</v>
      </c>
      <c r="D15" s="2">
        <f t="shared" si="6"/>
        <v>-68778</v>
      </c>
      <c r="E15" s="2">
        <f t="shared" si="0"/>
        <v>125112</v>
      </c>
      <c r="F15" s="2">
        <f>NPV($H$28,$E$3:E15)+E$2</f>
        <v>258915.33821658604</v>
      </c>
      <c r="G15" s="7">
        <f t="shared" si="7"/>
        <v>2.0722076897184878</v>
      </c>
      <c r="H15" s="2">
        <f t="shared" si="1"/>
        <v>60376.187493540587</v>
      </c>
      <c r="I15" s="2">
        <f t="shared" si="2"/>
        <v>0</v>
      </c>
    </row>
    <row r="16" spans="1:9" x14ac:dyDescent="0.25">
      <c r="A16">
        <v>14</v>
      </c>
      <c r="B16" s="2">
        <v>0</v>
      </c>
      <c r="C16" s="2">
        <f t="shared" si="5"/>
        <v>193890</v>
      </c>
      <c r="D16" s="2">
        <f t="shared" si="6"/>
        <v>-68778</v>
      </c>
      <c r="E16" s="2">
        <f>SUM(B16:D16)</f>
        <v>125112</v>
      </c>
      <c r="F16" s="2">
        <f>NPV($H$28,$E$3:E16)+E$2</f>
        <v>384027.33821658604</v>
      </c>
      <c r="G16" s="7">
        <f t="shared" si="7"/>
        <v>2.1758180742044124</v>
      </c>
      <c r="H16" s="2">
        <f t="shared" si="1"/>
        <v>57501.130946229125</v>
      </c>
      <c r="I16" s="2">
        <f t="shared" si="2"/>
        <v>0</v>
      </c>
    </row>
    <row r="17" spans="1:9" x14ac:dyDescent="0.25">
      <c r="A17">
        <v>15</v>
      </c>
      <c r="B17" s="2">
        <v>0</v>
      </c>
      <c r="C17" s="2">
        <f>F$22*H$25</f>
        <v>193890</v>
      </c>
      <c r="D17" s="2">
        <f t="shared" si="6"/>
        <v>-68778</v>
      </c>
      <c r="E17" s="2">
        <f>SUM(B17:D17)</f>
        <v>125112</v>
      </c>
      <c r="F17" s="2">
        <f>NPV($H$28,$E$3:E17)+E$2</f>
        <v>509139.33821658604</v>
      </c>
      <c r="G17" s="7">
        <f t="shared" si="7"/>
        <v>2.2846089779146332</v>
      </c>
      <c r="H17" s="2">
        <f t="shared" si="1"/>
        <v>54762.981853551544</v>
      </c>
      <c r="I17" s="2">
        <f t="shared" si="2"/>
        <v>0</v>
      </c>
    </row>
    <row r="22" spans="1:9" x14ac:dyDescent="0.25">
      <c r="E22" s="4" t="s">
        <v>20</v>
      </c>
      <c r="F22" s="14">
        <v>15</v>
      </c>
    </row>
    <row r="23" spans="1:9" x14ac:dyDescent="0.25">
      <c r="I23" s="9"/>
    </row>
    <row r="24" spans="1:9" x14ac:dyDescent="0.25">
      <c r="E24" s="10" t="s">
        <v>16</v>
      </c>
      <c r="F24" s="11" t="s">
        <v>17</v>
      </c>
      <c r="G24" s="11" t="s">
        <v>18</v>
      </c>
      <c r="H24" s="11" t="s">
        <v>19</v>
      </c>
    </row>
    <row r="25" spans="1:9" x14ac:dyDescent="0.25">
      <c r="E25" s="12"/>
      <c r="F25" s="13">
        <f>I$25</f>
        <v>12926</v>
      </c>
      <c r="G25" s="13">
        <f>I$25</f>
        <v>12926</v>
      </c>
      <c r="H25" s="13">
        <f>I$25</f>
        <v>12926</v>
      </c>
      <c r="I25">
        <v>12926</v>
      </c>
    </row>
    <row r="27" spans="1:9" x14ac:dyDescent="0.25">
      <c r="E27" s="3" t="s">
        <v>6</v>
      </c>
      <c r="F27" s="3" t="s">
        <v>14</v>
      </c>
      <c r="G27" s="3" t="s">
        <v>15</v>
      </c>
    </row>
    <row r="28" spans="1:9" x14ac:dyDescent="0.25">
      <c r="E28" s="4"/>
      <c r="F28" s="5">
        <v>7.0000000000000007E-2</v>
      </c>
      <c r="G28" s="5">
        <v>0.05</v>
      </c>
    </row>
    <row r="31" spans="1:9" x14ac:dyDescent="0.25">
      <c r="F31" s="1" t="s">
        <v>7</v>
      </c>
      <c r="G31" s="2">
        <f>SUM(H2:H17)</f>
        <v>70.228841313182784</v>
      </c>
      <c r="H31" s="8" t="s">
        <v>13</v>
      </c>
    </row>
    <row r="32" spans="1:9" x14ac:dyDescent="0.25">
      <c r="F32" s="1" t="s">
        <v>8</v>
      </c>
      <c r="G32" s="6">
        <f>G31/-(SUM(I2:I17))</f>
        <v>5.8440436676218137E-5</v>
      </c>
    </row>
    <row r="33" spans="6:7" x14ac:dyDescent="0.25">
      <c r="F33" s="1" t="s">
        <v>9</v>
      </c>
      <c r="G33" s="6">
        <f>IRR(E2:E17)</f>
        <v>6.0040027394218765E-2</v>
      </c>
    </row>
  </sheetData>
  <pageMargins left="0.7" right="0.7" top="0.75" bottom="0.75" header="0.3" footer="0.3"/>
  <pageSetup paperSize="9"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1030" r:id="rId4" name="ScrollBar1">
          <controlPr defaultSize="0" autoLine="0" linkedCell="I25" r:id="rId5">
            <anchor moveWithCells="1">
              <from>
                <xdr:col>8</xdr:col>
                <xdr:colOff>123825</xdr:colOff>
                <xdr:row>26</xdr:row>
                <xdr:rowOff>19050</xdr:rowOff>
              </from>
              <to>
                <xdr:col>15</xdr:col>
                <xdr:colOff>95250</xdr:colOff>
                <xdr:row>29</xdr:row>
                <xdr:rowOff>123825</xdr:rowOff>
              </to>
            </anchor>
          </controlPr>
        </control>
      </mc:Choice>
      <mc:Fallback>
        <control shapeId="1030" r:id="rId4" name="ScrollBar1"/>
      </mc:Fallback>
    </mc:AlternateContent>
  </controls>
  <tableParts count="3"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A y B</vt:lpstr>
      <vt:lpstr>Ejercicio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2019-12-03T18:01:31Z</dcterms:modified>
</cp:coreProperties>
</file>