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ёба\ТВиМС\Расчётная работа\"/>
    </mc:Choice>
  </mc:AlternateContent>
  <xr:revisionPtr revIDLastSave="0" documentId="13_ncr:1_{FEA73B1B-5E81-4CF9-ADBA-421F8A47F8B4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Sheet1" sheetId="1" r:id="rId1"/>
    <sheet name="Лист1" sheetId="2" r:id="rId2"/>
    <sheet name="Лист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O92" i="2"/>
  <c r="I93" i="2" l="1"/>
  <c r="G101" i="2" s="1"/>
  <c r="G103" i="2" s="1"/>
  <c r="C99" i="2"/>
  <c r="H97" i="2"/>
  <c r="H99" i="2" s="1"/>
  <c r="G97" i="2"/>
  <c r="G99" i="2" s="1"/>
  <c r="F97" i="2"/>
  <c r="F99" i="2" s="1"/>
  <c r="E97" i="2"/>
  <c r="E99" i="2" s="1"/>
  <c r="D97" i="2"/>
  <c r="D99" i="2" s="1"/>
  <c r="E47" i="5"/>
  <c r="F46" i="5"/>
  <c r="L21" i="5"/>
  <c r="E10" i="5"/>
  <c r="F9" i="5"/>
  <c r="F10" i="5" s="1"/>
  <c r="F11" i="5" s="1"/>
  <c r="G5" i="5"/>
  <c r="F5" i="5"/>
  <c r="E5" i="5"/>
  <c r="C25" i="2"/>
  <c r="G14" i="2"/>
  <c r="J14" i="2" s="1"/>
  <c r="G9" i="2"/>
  <c r="J9" i="2" s="1"/>
  <c r="G3" i="2"/>
  <c r="C101" i="2" l="1"/>
  <c r="C103" i="2" s="1"/>
  <c r="H101" i="2"/>
  <c r="H103" i="2" s="1"/>
  <c r="E119" i="2"/>
  <c r="F119" i="2" s="1"/>
  <c r="G119" i="2" s="1"/>
  <c r="H119" i="2" s="1"/>
  <c r="I119" i="2" s="1"/>
  <c r="J119" i="2" s="1"/>
  <c r="I99" i="2"/>
  <c r="M102" i="2" s="1"/>
  <c r="D101" i="2"/>
  <c r="D103" i="2" s="1"/>
  <c r="E101" i="2"/>
  <c r="E103" i="2" s="1"/>
  <c r="F101" i="2"/>
  <c r="F103" i="2" s="1"/>
  <c r="F47" i="5"/>
  <c r="F48" i="5" s="1"/>
  <c r="E48" i="5"/>
  <c r="E21" i="5"/>
  <c r="G46" i="5"/>
  <c r="G47" i="5" s="1"/>
  <c r="G48" i="5" s="1"/>
  <c r="K15" i="2"/>
  <c r="K16" i="2"/>
  <c r="K14" i="2"/>
  <c r="J3" i="2"/>
  <c r="K7" i="2" s="1"/>
  <c r="H9" i="2"/>
  <c r="E11" i="5"/>
  <c r="G9" i="5"/>
  <c r="K13" i="2"/>
  <c r="K9" i="2"/>
  <c r="K10" i="2"/>
  <c r="K11" i="2"/>
  <c r="K12" i="2"/>
  <c r="H3" i="2"/>
  <c r="L92" i="2" l="1"/>
  <c r="H46" i="5"/>
  <c r="H47" i="5" s="1"/>
  <c r="H48" i="5" s="1"/>
  <c r="K3" i="2"/>
  <c r="K6" i="2"/>
  <c r="K8" i="2"/>
  <c r="G21" i="5"/>
  <c r="F21" i="5"/>
  <c r="K37" i="5"/>
  <c r="E65" i="2"/>
  <c r="F65" i="2" s="1"/>
  <c r="G10" i="5"/>
  <c r="H9" i="5"/>
  <c r="I9" i="5" s="1"/>
  <c r="L9" i="2"/>
  <c r="I46" i="5" l="1"/>
  <c r="I47" i="5" s="1"/>
  <c r="I48" i="5" s="1"/>
  <c r="J48" i="5" s="1"/>
  <c r="M51" i="5"/>
  <c r="J47" i="5"/>
  <c r="I10" i="5"/>
  <c r="I11" i="5" s="1"/>
  <c r="H10" i="5"/>
  <c r="H11" i="5" s="1"/>
  <c r="K38" i="5"/>
  <c r="L28" i="5"/>
  <c r="M28" i="5"/>
  <c r="G11" i="5"/>
  <c r="D21" i="5" l="1"/>
  <c r="E49" i="5" s="1"/>
  <c r="G49" i="5"/>
  <c r="G50" i="5" s="1"/>
  <c r="G51" i="5" s="1"/>
  <c r="H49" i="5"/>
  <c r="H50" i="5" s="1"/>
  <c r="F49" i="5"/>
  <c r="F50" i="5" s="1"/>
  <c r="F51" i="5" s="1"/>
  <c r="H51" i="5"/>
  <c r="M21" i="5"/>
  <c r="F12" i="5"/>
  <c r="E12" i="5"/>
  <c r="G12" i="5"/>
  <c r="I12" i="5"/>
  <c r="J10" i="5"/>
  <c r="K39" i="5"/>
  <c r="M29" i="5"/>
  <c r="L29" i="5"/>
  <c r="J11" i="5"/>
  <c r="I49" i="5" l="1"/>
  <c r="I50" i="5" s="1"/>
  <c r="I51" i="5" s="1"/>
  <c r="H12" i="5"/>
  <c r="L76" i="5"/>
  <c r="E50" i="5"/>
  <c r="E52" i="5"/>
  <c r="K40" i="5"/>
  <c r="L30" i="5"/>
  <c r="M30" i="5"/>
  <c r="G14" i="5"/>
  <c r="G15" i="5" s="1"/>
  <c r="G13" i="5"/>
  <c r="H14" i="5"/>
  <c r="H15" i="5" s="1"/>
  <c r="H13" i="5"/>
  <c r="I14" i="5"/>
  <c r="I15" i="5" s="1"/>
  <c r="I13" i="5"/>
  <c r="E13" i="5"/>
  <c r="J12" i="5"/>
  <c r="E14" i="5"/>
  <c r="F14" i="5"/>
  <c r="F15" i="5" s="1"/>
  <c r="F13" i="5"/>
  <c r="M60" i="5" l="1"/>
  <c r="L60" i="5"/>
  <c r="K69" i="5"/>
  <c r="F52" i="5"/>
  <c r="J50" i="5"/>
  <c r="E51" i="5"/>
  <c r="J51" i="5" s="1"/>
  <c r="L47" i="5" s="1"/>
  <c r="J13" i="5"/>
  <c r="H21" i="5" s="1"/>
  <c r="E15" i="5"/>
  <c r="J15" i="5" s="1"/>
  <c r="I21" i="5" s="1"/>
  <c r="J21" i="5" s="1"/>
  <c r="K21" i="5" s="1"/>
  <c r="J14" i="5"/>
  <c r="K41" i="5"/>
  <c r="M31" i="5"/>
  <c r="L31" i="5"/>
  <c r="G52" i="5" l="1"/>
  <c r="L61" i="5"/>
  <c r="K70" i="5"/>
  <c r="M61" i="5"/>
  <c r="G36" i="2"/>
  <c r="G28" i="2"/>
  <c r="G19" i="2"/>
  <c r="G53" i="2" s="1"/>
  <c r="C10" i="2"/>
  <c r="C8" i="2"/>
  <c r="C9" i="2"/>
  <c r="K71" i="5" l="1"/>
  <c r="M62" i="5"/>
  <c r="L62" i="5"/>
  <c r="H52" i="5"/>
  <c r="J19" i="2"/>
  <c r="K20" i="2" s="1"/>
  <c r="H19" i="2"/>
  <c r="J36" i="2"/>
  <c r="K43" i="2" s="1"/>
  <c r="O48" i="2"/>
  <c r="O36" i="2"/>
  <c r="O24" i="2"/>
  <c r="O12" i="2"/>
  <c r="O46" i="2"/>
  <c r="O22" i="2"/>
  <c r="M13" i="2"/>
  <c r="O33" i="2"/>
  <c r="M7" i="2"/>
  <c r="O44" i="2"/>
  <c r="O32" i="2"/>
  <c r="O20" i="2"/>
  <c r="O8" i="2"/>
  <c r="M18" i="2"/>
  <c r="M11" i="2"/>
  <c r="M6" i="2"/>
  <c r="O43" i="2"/>
  <c r="O31" i="2"/>
  <c r="O7" i="2"/>
  <c r="M10" i="2"/>
  <c r="O42" i="2"/>
  <c r="O18" i="2"/>
  <c r="O6" i="2"/>
  <c r="M9" i="2"/>
  <c r="O29" i="2"/>
  <c r="O5" i="2"/>
  <c r="O40" i="2"/>
  <c r="O28" i="2"/>
  <c r="O4" i="2"/>
  <c r="O39" i="2"/>
  <c r="O15" i="2"/>
  <c r="O26" i="2"/>
  <c r="O37" i="2"/>
  <c r="O25" i="2"/>
  <c r="O47" i="2"/>
  <c r="O35" i="2"/>
  <c r="O23" i="2"/>
  <c r="O11" i="2"/>
  <c r="O34" i="2"/>
  <c r="O10" i="2"/>
  <c r="M8" i="2"/>
  <c r="O45" i="2"/>
  <c r="O21" i="2"/>
  <c r="O9" i="2"/>
  <c r="M12" i="2"/>
  <c r="O19" i="2"/>
  <c r="M17" i="2"/>
  <c r="O30" i="2"/>
  <c r="M16" i="2"/>
  <c r="O41" i="2"/>
  <c r="M15" i="2"/>
  <c r="O16" i="2"/>
  <c r="M14" i="2"/>
  <c r="O27" i="2"/>
  <c r="O3" i="2"/>
  <c r="O38" i="2"/>
  <c r="O13" i="2"/>
  <c r="O17" i="2"/>
  <c r="O52" i="2"/>
  <c r="O51" i="2"/>
  <c r="O50" i="2"/>
  <c r="O14" i="2"/>
  <c r="O49" i="2"/>
  <c r="N3" i="2"/>
  <c r="N14" i="2"/>
  <c r="N9" i="2"/>
  <c r="J28" i="2"/>
  <c r="K28" i="2" s="1"/>
  <c r="M47" i="2"/>
  <c r="H28" i="2"/>
  <c r="H14" i="2"/>
  <c r="H36" i="2"/>
  <c r="C15" i="2"/>
  <c r="M29" i="2"/>
  <c r="M30" i="2"/>
  <c r="M32" i="2"/>
  <c r="M33" i="2"/>
  <c r="M41" i="2"/>
  <c r="M42" i="2"/>
  <c r="M19" i="2"/>
  <c r="M43" i="2"/>
  <c r="M48" i="2"/>
  <c r="M20" i="2"/>
  <c r="K17" i="2"/>
  <c r="K18" i="2"/>
  <c r="K24" i="2"/>
  <c r="K23" i="2"/>
  <c r="K26" i="2"/>
  <c r="M44" i="2"/>
  <c r="M23" i="2"/>
  <c r="M36" i="2"/>
  <c r="M24" i="2"/>
  <c r="M37" i="2"/>
  <c r="M50" i="2"/>
  <c r="M21" i="2"/>
  <c r="M22" i="2"/>
  <c r="M3" i="2"/>
  <c r="M26" i="2"/>
  <c r="M39" i="2"/>
  <c r="M52" i="2"/>
  <c r="M34" i="2"/>
  <c r="M35" i="2"/>
  <c r="M49" i="2"/>
  <c r="M4" i="2"/>
  <c r="M27" i="2"/>
  <c r="M46" i="2"/>
  <c r="M31" i="2"/>
  <c r="M25" i="2"/>
  <c r="M38" i="2"/>
  <c r="M45" i="2"/>
  <c r="M51" i="2"/>
  <c r="M5" i="2"/>
  <c r="M28" i="2"/>
  <c r="M40" i="2"/>
  <c r="C5" i="2"/>
  <c r="K38" i="2" l="1"/>
  <c r="K37" i="2"/>
  <c r="K50" i="2"/>
  <c r="N19" i="2"/>
  <c r="K52" i="2"/>
  <c r="K41" i="2"/>
  <c r="K45" i="2"/>
  <c r="K48" i="2"/>
  <c r="K25" i="2"/>
  <c r="K72" i="5"/>
  <c r="M63" i="5"/>
  <c r="L63" i="5"/>
  <c r="I52" i="5"/>
  <c r="J52" i="5"/>
  <c r="K39" i="2"/>
  <c r="K47" i="2"/>
  <c r="K44" i="2"/>
  <c r="K21" i="2"/>
  <c r="K49" i="2"/>
  <c r="K40" i="2"/>
  <c r="K36" i="2"/>
  <c r="K19" i="2"/>
  <c r="K51" i="2"/>
  <c r="K22" i="2"/>
  <c r="K27" i="2"/>
  <c r="K46" i="2"/>
  <c r="C36" i="2"/>
  <c r="C21" i="2" s="1"/>
  <c r="C22" i="2" s="1"/>
  <c r="C19" i="2"/>
  <c r="H53" i="2"/>
  <c r="G65" i="2"/>
  <c r="H65" i="2" s="1"/>
  <c r="I65" i="2" s="1"/>
  <c r="J65" i="2" s="1"/>
  <c r="N36" i="2"/>
  <c r="K35" i="2"/>
  <c r="L14" i="2"/>
  <c r="K31" i="2"/>
  <c r="K34" i="2"/>
  <c r="K29" i="2"/>
  <c r="K42" i="2"/>
  <c r="K32" i="2"/>
  <c r="K33" i="2"/>
  <c r="K30" i="2"/>
  <c r="N28" i="2"/>
  <c r="C7" i="2"/>
  <c r="K4" i="2"/>
  <c r="K5" i="2"/>
  <c r="L19" i="2" l="1"/>
  <c r="G105" i="2"/>
  <c r="F105" i="2"/>
  <c r="E105" i="2"/>
  <c r="D105" i="2"/>
  <c r="G113" i="2" s="1"/>
  <c r="H113" i="2" s="1"/>
  <c r="H105" i="2"/>
  <c r="F114" i="2" s="1"/>
  <c r="G114" i="2" s="1"/>
  <c r="C105" i="2"/>
  <c r="D113" i="2" s="1"/>
  <c r="E113" i="2" s="1"/>
  <c r="K73" i="5"/>
  <c r="M64" i="5"/>
  <c r="L64" i="5"/>
  <c r="L36" i="2"/>
  <c r="C34" i="2"/>
  <c r="C43" i="2" s="1"/>
  <c r="C23" i="2"/>
  <c r="G96" i="2"/>
  <c r="H95" i="2" s="1"/>
  <c r="D96" i="2"/>
  <c r="E95" i="2" s="1"/>
  <c r="C96" i="2"/>
  <c r="D95" i="2" s="1"/>
  <c r="F96" i="2"/>
  <c r="G95" i="2" s="1"/>
  <c r="E96" i="2"/>
  <c r="F95" i="2" s="1"/>
  <c r="L28" i="2"/>
  <c r="C18" i="2"/>
  <c r="C17" i="2"/>
  <c r="C26" i="2" s="1"/>
  <c r="L3" i="2"/>
  <c r="C32" i="2" s="1"/>
  <c r="B53" i="2" s="1"/>
  <c r="I19" i="2"/>
  <c r="M59" i="2" s="1"/>
  <c r="N59" i="2" s="1"/>
  <c r="I9" i="2"/>
  <c r="G59" i="2" s="1"/>
  <c r="H59" i="2" s="1"/>
  <c r="I14" i="2"/>
  <c r="J59" i="2" s="1"/>
  <c r="K59" i="2" s="1"/>
  <c r="I28" i="2"/>
  <c r="C60" i="2" s="1"/>
  <c r="D60" i="2" s="1"/>
  <c r="I36" i="2"/>
  <c r="F60" i="2" s="1"/>
  <c r="G60" i="2" s="1"/>
  <c r="I3" i="2"/>
  <c r="D59" i="2" s="1"/>
  <c r="E59" i="2" s="1"/>
  <c r="N113" i="2" l="1"/>
  <c r="M113" i="2"/>
  <c r="K113" i="2"/>
  <c r="J113" i="2"/>
  <c r="D114" i="2"/>
  <c r="C114" i="2"/>
</calcChain>
</file>

<file path=xl/sharedStrings.xml><?xml version="1.0" encoding="utf-8"?>
<sst xmlns="http://schemas.openxmlformats.org/spreadsheetml/2006/main" count="169" uniqueCount="100">
  <si>
    <t>Выполнил: Ушаков Александр Дмитриевич, 351001</t>
  </si>
  <si>
    <t>Дни (в две колонки)</t>
  </si>
  <si>
    <t>Непрерывные</t>
  </si>
  <si>
    <t>Дискретные</t>
  </si>
  <si>
    <t>Время сна (мин.)</t>
  </si>
  <si>
    <t>Кол-во приёмов пищи</t>
  </si>
  <si>
    <t>Примечание. В требованиях сказано: "Обе выборки могут быть получены в результате собственных наблюдений. Я выбрал именно этот вариант"</t>
  </si>
  <si>
    <t>Вариационный ряд для непрерывных данных</t>
  </si>
  <si>
    <t>Общие характеристики</t>
  </si>
  <si>
    <t>Объём выборки</t>
  </si>
  <si>
    <t>Кол-во интервалов M</t>
  </si>
  <si>
    <t>Шаг h</t>
  </si>
  <si>
    <t>X_min</t>
  </si>
  <si>
    <t>X_max</t>
  </si>
  <si>
    <t>Размах вариации R</t>
  </si>
  <si>
    <t xml:space="preserve">Интервал </t>
  </si>
  <si>
    <t>[3; 78)</t>
  </si>
  <si>
    <t>[78; 153)</t>
  </si>
  <si>
    <t>[153;228)</t>
  </si>
  <si>
    <t>[228; 303)</t>
  </si>
  <si>
    <t>[303; 378)</t>
  </si>
  <si>
    <t>[378; 451]</t>
  </si>
  <si>
    <t>N_i</t>
  </si>
  <si>
    <t>W_i</t>
  </si>
  <si>
    <t>W_i/h</t>
  </si>
  <si>
    <t>X_i_ср_гр</t>
  </si>
  <si>
    <t>(X_j - X_i_ср_гр)^2</t>
  </si>
  <si>
    <r>
      <t>(s</t>
    </r>
    <r>
      <rPr>
        <sz val="8"/>
        <color theme="1"/>
        <rFont val="Calibri"/>
        <family val="2"/>
        <charset val="204"/>
        <scheme val="minor"/>
      </rPr>
      <t>_i)^2 - Групповая дисперися</t>
    </r>
  </si>
  <si>
    <t>Числовые характеристики</t>
  </si>
  <si>
    <t>Mo</t>
  </si>
  <si>
    <t>Me</t>
  </si>
  <si>
    <t>Ср_лин_откл l</t>
  </si>
  <si>
    <t>Дисперсия D</t>
  </si>
  <si>
    <r>
      <t xml:space="preserve">СКО </t>
    </r>
    <r>
      <rPr>
        <sz val="8"/>
        <color theme="1"/>
        <rFont val="Symbol"/>
        <family val="1"/>
        <charset val="2"/>
      </rPr>
      <t>s</t>
    </r>
  </si>
  <si>
    <t>Коэфф_вар V</t>
  </si>
  <si>
    <t>Эксцесс E_x</t>
  </si>
  <si>
    <t>Дисперсии</t>
  </si>
  <si>
    <t>Эмпирический коэффициент детерминации</t>
  </si>
  <si>
    <t>Сумма</t>
  </si>
  <si>
    <t>Теорема о сложении дисперсий</t>
  </si>
  <si>
    <r>
      <t>(s</t>
    </r>
    <r>
      <rPr>
        <sz val="8"/>
        <color theme="1"/>
        <rFont val="Calibri"/>
        <family val="2"/>
        <charset val="204"/>
        <scheme val="minor"/>
      </rPr>
      <t>_общ)^2</t>
    </r>
    <r>
      <rPr>
        <sz val="8"/>
        <color theme="1"/>
        <rFont val="Symbol"/>
        <family val="1"/>
        <charset val="2"/>
      </rPr>
      <t xml:space="preserve"> = (s</t>
    </r>
    <r>
      <rPr>
        <sz val="8"/>
        <color theme="1"/>
        <rFont val="Calibri"/>
        <family val="2"/>
        <charset val="204"/>
        <scheme val="minor"/>
      </rPr>
      <t>_ср_гр)^2</t>
    </r>
    <r>
      <rPr>
        <sz val="8"/>
        <color theme="1"/>
        <rFont val="Symbol"/>
        <family val="1"/>
        <charset val="2"/>
      </rPr>
      <t xml:space="preserve"> </t>
    </r>
    <r>
      <rPr>
        <sz val="8"/>
        <color theme="1"/>
        <rFont val="Calibri"/>
        <family val="2"/>
        <charset val="204"/>
        <scheme val="minor"/>
      </rPr>
      <t>+</t>
    </r>
    <r>
      <rPr>
        <sz val="8"/>
        <color theme="1"/>
        <rFont val="Symbol"/>
        <family val="1"/>
        <charset val="2"/>
      </rPr>
      <t xml:space="preserve">     </t>
    </r>
    <r>
      <rPr>
        <sz val="8"/>
        <color theme="1"/>
        <rFont val="Calibri"/>
        <family val="2"/>
        <charset val="204"/>
        <scheme val="minor"/>
      </rPr>
      <t>+</t>
    </r>
    <r>
      <rPr>
        <sz val="8"/>
        <color theme="1"/>
        <rFont val="Symbol"/>
        <family val="1"/>
        <charset val="2"/>
      </rPr>
      <t xml:space="preserve"> (d</t>
    </r>
    <r>
      <rPr>
        <sz val="8"/>
        <color theme="1"/>
        <rFont val="Calibri"/>
        <family val="2"/>
        <charset val="204"/>
        <scheme val="minor"/>
      </rPr>
      <t>_межгр)^2</t>
    </r>
  </si>
  <si>
    <t>Асимметрия</t>
  </si>
  <si>
    <t>Вариационный ряд для дискретных данных</t>
  </si>
  <si>
    <t>Сумма всех значений СВ</t>
  </si>
  <si>
    <t>-</t>
  </si>
  <si>
    <t>Дискретный ряд распределения частот и частостей</t>
  </si>
  <si>
    <t>Итоговые суммы</t>
  </si>
  <si>
    <t>X_i</t>
  </si>
  <si>
    <t>|X_i - X̅|</t>
  </si>
  <si>
    <t>(|X_i - X̅|)* N_i</t>
  </si>
  <si>
    <t>(|X_i - X̅|)^2</t>
  </si>
  <si>
    <t xml:space="preserve">N_i * (|X_i - X̅|)^2 </t>
  </si>
  <si>
    <t>Выборочная средняя X̅</t>
  </si>
  <si>
    <t>Интервал</t>
  </si>
  <si>
    <t>Значение</t>
  </si>
  <si>
    <t>(-∞ ; 2]</t>
  </si>
  <si>
    <t>(-∞ ; 3]</t>
  </si>
  <si>
    <t>(-∞ ; 4]</t>
  </si>
  <si>
    <t>(-∞ ; 5]</t>
  </si>
  <si>
    <t>(-∞ ; 6]</t>
  </si>
  <si>
    <t>(6 ; ∞)</t>
  </si>
  <si>
    <t>Значение функции</t>
  </si>
  <si>
    <t>Таблица для построения графика</t>
  </si>
  <si>
    <t>-∞</t>
  </si>
  <si>
    <t>X</t>
  </si>
  <si>
    <t>F(X)</t>
  </si>
  <si>
    <t>F*(X)</t>
  </si>
  <si>
    <r>
      <rPr>
        <sz val="8"/>
        <color theme="1"/>
        <rFont val="Symbol"/>
        <family val="1"/>
        <charset val="2"/>
      </rPr>
      <t>(s</t>
    </r>
    <r>
      <rPr>
        <sz val="8"/>
        <color theme="1"/>
        <rFont val="Calibri"/>
        <family val="2"/>
      </rPr>
      <t>_ср_гр)^2</t>
    </r>
  </si>
  <si>
    <r>
      <rPr>
        <sz val="8"/>
        <color theme="1"/>
        <rFont val="Symbol"/>
        <family val="1"/>
        <charset val="2"/>
      </rPr>
      <t>(d</t>
    </r>
    <r>
      <rPr>
        <sz val="8"/>
        <color theme="1"/>
        <rFont val="Calibri"/>
        <family val="2"/>
      </rPr>
      <t>_межгр)^2</t>
    </r>
  </si>
  <si>
    <r>
      <rPr>
        <sz val="8"/>
        <color theme="1"/>
        <rFont val="Symbol"/>
        <family val="1"/>
        <charset val="2"/>
      </rPr>
      <t>(s</t>
    </r>
    <r>
      <rPr>
        <sz val="8"/>
        <color theme="1"/>
        <rFont val="Calibri"/>
        <family val="2"/>
      </rPr>
      <t>_общ)^2</t>
    </r>
  </si>
  <si>
    <r>
      <rPr>
        <sz val="8"/>
        <color theme="1"/>
        <rFont val="Symbol"/>
        <family val="1"/>
        <charset val="2"/>
      </rPr>
      <t>h</t>
    </r>
    <r>
      <rPr>
        <sz val="8"/>
        <color theme="1"/>
        <rFont val="Calibri"/>
        <family val="2"/>
      </rPr>
      <t>^2</t>
    </r>
  </si>
  <si>
    <t>Таблица значений для эмпирической функции распределения</t>
  </si>
  <si>
    <t>X_граничное</t>
  </si>
  <si>
    <t>Таблица значений для гистограммы относительных частот</t>
  </si>
  <si>
    <t>Проверка гипотезы H0 - распределение Пуассона</t>
  </si>
  <si>
    <t>Теор_частота N_i</t>
  </si>
  <si>
    <t>N_i*</t>
  </si>
  <si>
    <t>P_i</t>
  </si>
  <si>
    <t>(N_i*-N_i)^2/N_i</t>
  </si>
  <si>
    <t>∞</t>
  </si>
  <si>
    <r>
      <t>(X_гран - X̅)/</t>
    </r>
    <r>
      <rPr>
        <sz val="8"/>
        <color theme="1"/>
        <rFont val="Symbol"/>
        <family val="1"/>
        <charset val="2"/>
      </rPr>
      <t>s</t>
    </r>
  </si>
  <si>
    <t>Ф(X)</t>
  </si>
  <si>
    <t>X̅</t>
  </si>
  <si>
    <t>(X_i - X̅)^2</t>
  </si>
  <si>
    <t>N_i*(X_i_ср_гр - X̅)^2</t>
  </si>
  <si>
    <t>| X_i - X̅ |</t>
  </si>
  <si>
    <t>P_i*</t>
  </si>
  <si>
    <t>(P_i - P_i*)^2/P_i</t>
  </si>
  <si>
    <t>P_i/h</t>
  </si>
  <si>
    <t>Проверка гипотезы H0 - нормальное распределение</t>
  </si>
  <si>
    <t>Таблица значений для теоретической функции распределения</t>
  </si>
  <si>
    <t>Таблица значений для гистограммы теоретических относительных частот</t>
  </si>
  <si>
    <r>
      <t xml:space="preserve">Уровень значимости </t>
    </r>
    <r>
      <rPr>
        <sz val="8"/>
        <color theme="1"/>
        <rFont val="Symbol"/>
        <family val="1"/>
        <charset val="2"/>
      </rPr>
      <t>a</t>
    </r>
  </si>
  <si>
    <t>Кол-во ст. свободы k</t>
  </si>
  <si>
    <r>
      <t>c</t>
    </r>
    <r>
      <rPr>
        <sz val="8"/>
        <color theme="1"/>
        <rFont val="Calibri"/>
        <family val="2"/>
        <charset val="204"/>
        <scheme val="minor"/>
      </rPr>
      <t>^2 наблюдаемое</t>
    </r>
  </si>
  <si>
    <r>
      <t>c</t>
    </r>
    <r>
      <rPr>
        <sz val="8"/>
        <color theme="1"/>
        <rFont val="Calibri"/>
        <family val="2"/>
        <charset val="204"/>
        <scheme val="minor"/>
      </rPr>
      <t>^2  табличное</t>
    </r>
  </si>
  <si>
    <t>|</t>
  </si>
  <si>
    <t>______</t>
  </si>
  <si>
    <t>Нет оснований отвергать гипотезу по критерию Пирсона</t>
  </si>
  <si>
    <t>По критерию Пирсона гипотеза отвергается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</si>
</sst>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Symbol"/>
      <family val="1"/>
      <charset val="2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1"/>
      <charset val="2"/>
    </font>
    <font>
      <sz val="7"/>
      <color theme="1"/>
      <name val="Calibri"/>
      <family val="2"/>
      <scheme val="minor"/>
    </font>
    <font>
      <sz val="8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AEAE"/>
        <bgColor indexed="64"/>
      </patternFill>
    </fill>
    <fill>
      <patternFill patternType="solid">
        <fgColor rgb="FFFAC6C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2" xfId="0" applyFill="1" applyBorder="1" applyAlignment="1"/>
    <xf numFmtId="0" fontId="0" fillId="9" borderId="3" xfId="0" applyFill="1" applyBorder="1" applyAlignment="1"/>
    <xf numFmtId="0" fontId="0" fillId="9" borderId="4" xfId="0" applyFill="1" applyBorder="1" applyAlignment="1"/>
    <xf numFmtId="0" fontId="0" fillId="9" borderId="5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7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  <xf numFmtId="0" fontId="0" fillId="8" borderId="8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AC6C6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>
              <a:solidFill>
                <a:schemeClr val="accent2"/>
              </a:solidFill>
            </a:ln>
          </c:spPr>
          <c:xVal>
            <c:numRef>
              <c:f>Лист1!$C$64:$K$64</c:f>
              <c:numCache>
                <c:formatCode>General</c:formatCode>
                <c:ptCount val="9"/>
                <c:pt idx="0">
                  <c:v>-1</c:v>
                </c:pt>
                <c:pt idx="1">
                  <c:v>3</c:v>
                </c:pt>
                <c:pt idx="2">
                  <c:v>78</c:v>
                </c:pt>
                <c:pt idx="3">
                  <c:v>153</c:v>
                </c:pt>
                <c:pt idx="4">
                  <c:v>228</c:v>
                </c:pt>
                <c:pt idx="5">
                  <c:v>303</c:v>
                </c:pt>
                <c:pt idx="6">
                  <c:v>378</c:v>
                </c:pt>
                <c:pt idx="7">
                  <c:v>451</c:v>
                </c:pt>
                <c:pt idx="8">
                  <c:v>500</c:v>
                </c:pt>
              </c:numCache>
            </c:numRef>
          </c:xVal>
          <c:yVal>
            <c:numRef>
              <c:f>Лист1!$C$65:$K$65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0.22</c:v>
                </c:pt>
                <c:pt idx="4">
                  <c:v>0.32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EA-4138-A993-A5E356F220A4}"/>
            </c:ext>
          </c:extLst>
        </c:ser>
        <c:ser>
          <c:idx val="3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Лист1!$C$64:$K$64</c:f>
              <c:numCache>
                <c:formatCode>General</c:formatCode>
                <c:ptCount val="9"/>
                <c:pt idx="0">
                  <c:v>-1</c:v>
                </c:pt>
                <c:pt idx="1">
                  <c:v>3</c:v>
                </c:pt>
                <c:pt idx="2">
                  <c:v>78</c:v>
                </c:pt>
                <c:pt idx="3">
                  <c:v>153</c:v>
                </c:pt>
                <c:pt idx="4">
                  <c:v>228</c:v>
                </c:pt>
                <c:pt idx="5">
                  <c:v>303</c:v>
                </c:pt>
                <c:pt idx="6">
                  <c:v>378</c:v>
                </c:pt>
                <c:pt idx="7">
                  <c:v>451</c:v>
                </c:pt>
                <c:pt idx="8">
                  <c:v>500</c:v>
                </c:pt>
              </c:numCache>
            </c:numRef>
          </c:xVal>
          <c:yVal>
            <c:numRef>
              <c:f>Лист1!$C$65:$K$65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0.22</c:v>
                </c:pt>
                <c:pt idx="4">
                  <c:v>0.32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EA-4138-A993-A5E356F220A4}"/>
            </c:ext>
          </c:extLst>
        </c:ser>
        <c:ser>
          <c:idx val="1"/>
          <c:order val="2"/>
          <c:spPr>
            <a:ln>
              <a:solidFill>
                <a:schemeClr val="accent2"/>
              </a:solidFill>
            </a:ln>
          </c:spPr>
          <c:xVal>
            <c:numRef>
              <c:f>Лист1!$C$64:$K$64</c:f>
              <c:numCache>
                <c:formatCode>General</c:formatCode>
                <c:ptCount val="9"/>
                <c:pt idx="0">
                  <c:v>-1</c:v>
                </c:pt>
                <c:pt idx="1">
                  <c:v>3</c:v>
                </c:pt>
                <c:pt idx="2">
                  <c:v>78</c:v>
                </c:pt>
                <c:pt idx="3">
                  <c:v>153</c:v>
                </c:pt>
                <c:pt idx="4">
                  <c:v>228</c:v>
                </c:pt>
                <c:pt idx="5">
                  <c:v>303</c:v>
                </c:pt>
                <c:pt idx="6">
                  <c:v>378</c:v>
                </c:pt>
                <c:pt idx="7">
                  <c:v>451</c:v>
                </c:pt>
                <c:pt idx="8">
                  <c:v>500</c:v>
                </c:pt>
              </c:numCache>
            </c:numRef>
          </c:xVal>
          <c:yVal>
            <c:numRef>
              <c:f>Лист1!$C$65:$K$65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0.22</c:v>
                </c:pt>
                <c:pt idx="4">
                  <c:v>0.32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EA-4138-A993-A5E356F220A4}"/>
            </c:ext>
          </c:extLst>
        </c:ser>
        <c:ser>
          <c:idx val="0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Лист1!$C$64:$K$64</c:f>
              <c:numCache>
                <c:formatCode>General</c:formatCode>
                <c:ptCount val="9"/>
                <c:pt idx="0">
                  <c:v>-1</c:v>
                </c:pt>
                <c:pt idx="1">
                  <c:v>3</c:v>
                </c:pt>
                <c:pt idx="2">
                  <c:v>78</c:v>
                </c:pt>
                <c:pt idx="3">
                  <c:v>153</c:v>
                </c:pt>
                <c:pt idx="4">
                  <c:v>228</c:v>
                </c:pt>
                <c:pt idx="5">
                  <c:v>303</c:v>
                </c:pt>
                <c:pt idx="6">
                  <c:v>378</c:v>
                </c:pt>
                <c:pt idx="7">
                  <c:v>451</c:v>
                </c:pt>
                <c:pt idx="8">
                  <c:v>500</c:v>
                </c:pt>
              </c:numCache>
            </c:numRef>
          </c:xVal>
          <c:yVal>
            <c:numRef>
              <c:f>Лист1!$C$65:$K$65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0.22</c:v>
                </c:pt>
                <c:pt idx="4">
                  <c:v>0.32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EA-4138-A993-A5E356F2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75024"/>
        <c:axId val="185983760"/>
      </c:scatterChart>
      <c:valAx>
        <c:axId val="185975024"/>
        <c:scaling>
          <c:orientation val="minMax"/>
          <c:max val="49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153210633327657"/>
              <c:y val="0.797287466452116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983760"/>
        <c:crosses val="autoZero"/>
        <c:crossBetween val="midCat"/>
      </c:valAx>
      <c:valAx>
        <c:axId val="1859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</a:p>
            </c:rich>
          </c:tx>
          <c:layout>
            <c:manualLayout>
              <c:xMode val="edge"/>
              <c:yMode val="edge"/>
              <c:x val="7.9730572247811646E-2"/>
              <c:y val="5.08092600966648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975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416425738537381"/>
          <c:y val="0.16708333333333336"/>
          <c:w val="0.7763551280625672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Лист1!$C$57:$O$57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303</c:v>
                </c:pt>
                <c:pt idx="12">
                  <c:v>303</c:v>
                </c:pt>
              </c:numCache>
            </c:numRef>
          </c:xVal>
          <c:yVal>
            <c:numRef>
              <c:f>Лист1!$C$59:$O$59</c:f>
              <c:numCache>
                <c:formatCode>General</c:formatCode>
                <c:ptCount val="13"/>
                <c:pt idx="0">
                  <c:v>0</c:v>
                </c:pt>
                <c:pt idx="1">
                  <c:v>1.5999999999999999E-3</c:v>
                </c:pt>
                <c:pt idx="2">
                  <c:v>1.5999999999999999E-3</c:v>
                </c:pt>
                <c:pt idx="3">
                  <c:v>0</c:v>
                </c:pt>
                <c:pt idx="4">
                  <c:v>1.3333333333333335E-3</c:v>
                </c:pt>
                <c:pt idx="5">
                  <c:v>1.3333333333333335E-3</c:v>
                </c:pt>
                <c:pt idx="6">
                  <c:v>0</c:v>
                </c:pt>
                <c:pt idx="7">
                  <c:v>1.3333333333333335E-3</c:v>
                </c:pt>
                <c:pt idx="8">
                  <c:v>1.3333333333333335E-3</c:v>
                </c:pt>
                <c:pt idx="9">
                  <c:v>0</c:v>
                </c:pt>
                <c:pt idx="10">
                  <c:v>2.3999999999999998E-3</c:v>
                </c:pt>
                <c:pt idx="11">
                  <c:v>2.3999999999999998E-3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27-4161-85F6-26C26B841FE9}"/>
            </c:ext>
          </c:extLst>
        </c:ser>
        <c:ser>
          <c:idx val="1"/>
          <c:order val="1"/>
          <c:tx>
            <c:v>РЯД2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Лист1!$C$58:$H$58</c:f>
              <c:numCache>
                <c:formatCode>General</c:formatCode>
                <c:ptCount val="6"/>
                <c:pt idx="0">
                  <c:v>303</c:v>
                </c:pt>
                <c:pt idx="1">
                  <c:v>378</c:v>
                </c:pt>
                <c:pt idx="2">
                  <c:v>378</c:v>
                </c:pt>
                <c:pt idx="3">
                  <c:v>378</c:v>
                </c:pt>
                <c:pt idx="4">
                  <c:v>451</c:v>
                </c:pt>
                <c:pt idx="5">
                  <c:v>451</c:v>
                </c:pt>
              </c:numCache>
            </c:numRef>
          </c:xVal>
          <c:yVal>
            <c:numRef>
              <c:f>Лист1!$C$60:$H$60</c:f>
              <c:numCache>
                <c:formatCode>General</c:formatCode>
                <c:ptCount val="6"/>
                <c:pt idx="0">
                  <c:v>2.1333333333333334E-3</c:v>
                </c:pt>
                <c:pt idx="1">
                  <c:v>2.1333333333333334E-3</c:v>
                </c:pt>
                <c:pt idx="2">
                  <c:v>0</c:v>
                </c:pt>
                <c:pt idx="3">
                  <c:v>4.5333333333333337E-3</c:v>
                </c:pt>
                <c:pt idx="4">
                  <c:v>4.5333333333333337E-3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27-4161-85F6-26C26B84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82480"/>
        <c:axId val="351390800"/>
      </c:scatterChart>
      <c:valAx>
        <c:axId val="3513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140312835909425"/>
              <c:y val="0.809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51390800"/>
        <c:crosses val="autoZero"/>
        <c:crossBetween val="midCat"/>
      </c:valAx>
      <c:valAx>
        <c:axId val="3513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W_i/h</a:t>
                </a:r>
              </a:p>
            </c:rich>
          </c:tx>
          <c:layout>
            <c:manualLayout>
              <c:xMode val="edge"/>
              <c:yMode val="edge"/>
              <c:x val="7.2964157307535485E-2"/>
              <c:y val="5.85917906095071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5138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Сравнение</a:t>
            </a:r>
            <a:r>
              <a:rPr lang="ru-RU" sz="1200" baseline="0"/>
              <a:t> теоретической и э</a:t>
            </a:r>
            <a:r>
              <a:rPr lang="ru-RU" sz="1200"/>
              <a:t>мпирической функций распределения</a:t>
            </a:r>
          </a:p>
        </c:rich>
      </c:tx>
      <c:layout>
        <c:manualLayout>
          <c:xMode val="edge"/>
          <c:yMode val="edge"/>
          <c:x val="0.15184862428916399"/>
          <c:y val="4.24974205961908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25094132005162"/>
          <c:y val="0.16361506929533476"/>
          <c:w val="0.83832660747255783"/>
          <c:h val="0.62671537324670257"/>
        </c:manualLayout>
      </c:layout>
      <c:scatterChart>
        <c:scatterStyle val="lineMarker"/>
        <c:varyColors val="0"/>
        <c:ser>
          <c:idx val="2"/>
          <c:order val="0"/>
          <c:spPr>
            <a:ln>
              <a:solidFill>
                <a:schemeClr val="accent2"/>
              </a:solidFill>
            </a:ln>
          </c:spPr>
          <c:xVal>
            <c:numRef>
              <c:f>Лист1!$C$64:$K$64</c:f>
              <c:numCache>
                <c:formatCode>General</c:formatCode>
                <c:ptCount val="9"/>
                <c:pt idx="0">
                  <c:v>-1</c:v>
                </c:pt>
                <c:pt idx="1">
                  <c:v>3</c:v>
                </c:pt>
                <c:pt idx="2">
                  <c:v>78</c:v>
                </c:pt>
                <c:pt idx="3">
                  <c:v>153</c:v>
                </c:pt>
                <c:pt idx="4">
                  <c:v>228</c:v>
                </c:pt>
                <c:pt idx="5">
                  <c:v>303</c:v>
                </c:pt>
                <c:pt idx="6">
                  <c:v>378</c:v>
                </c:pt>
                <c:pt idx="7">
                  <c:v>451</c:v>
                </c:pt>
                <c:pt idx="8">
                  <c:v>500</c:v>
                </c:pt>
              </c:numCache>
            </c:numRef>
          </c:xVal>
          <c:yVal>
            <c:numRef>
              <c:f>Лист1!$C$65:$K$65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0.22</c:v>
                </c:pt>
                <c:pt idx="4">
                  <c:v>0.32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8-4E13-9C5D-090ACD792F3B}"/>
            </c:ext>
          </c:extLst>
        </c:ser>
        <c:ser>
          <c:idx val="3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Лист1!$C$64:$K$64</c:f>
              <c:numCache>
                <c:formatCode>General</c:formatCode>
                <c:ptCount val="9"/>
                <c:pt idx="0">
                  <c:v>-1</c:v>
                </c:pt>
                <c:pt idx="1">
                  <c:v>3</c:v>
                </c:pt>
                <c:pt idx="2">
                  <c:v>78</c:v>
                </c:pt>
                <c:pt idx="3">
                  <c:v>153</c:v>
                </c:pt>
                <c:pt idx="4">
                  <c:v>228</c:v>
                </c:pt>
                <c:pt idx="5">
                  <c:v>303</c:v>
                </c:pt>
                <c:pt idx="6">
                  <c:v>378</c:v>
                </c:pt>
                <c:pt idx="7">
                  <c:v>451</c:v>
                </c:pt>
                <c:pt idx="8">
                  <c:v>500</c:v>
                </c:pt>
              </c:numCache>
            </c:numRef>
          </c:xVal>
          <c:yVal>
            <c:numRef>
              <c:f>Лист1!$C$65:$K$65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0.22</c:v>
                </c:pt>
                <c:pt idx="4">
                  <c:v>0.32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8-4E13-9C5D-090ACD792F3B}"/>
            </c:ext>
          </c:extLst>
        </c:ser>
        <c:ser>
          <c:idx val="1"/>
          <c:order val="2"/>
          <c:tx>
            <c:v>Эмпирическая</c:v>
          </c:tx>
          <c:spPr>
            <a:ln>
              <a:solidFill>
                <a:schemeClr val="accent2"/>
              </a:solidFill>
            </a:ln>
          </c:spPr>
          <c:xVal>
            <c:numRef>
              <c:f>Лист1!$C$64:$K$64</c:f>
              <c:numCache>
                <c:formatCode>General</c:formatCode>
                <c:ptCount val="9"/>
                <c:pt idx="0">
                  <c:v>-1</c:v>
                </c:pt>
                <c:pt idx="1">
                  <c:v>3</c:v>
                </c:pt>
                <c:pt idx="2">
                  <c:v>78</c:v>
                </c:pt>
                <c:pt idx="3">
                  <c:v>153</c:v>
                </c:pt>
                <c:pt idx="4">
                  <c:v>228</c:v>
                </c:pt>
                <c:pt idx="5">
                  <c:v>303</c:v>
                </c:pt>
                <c:pt idx="6">
                  <c:v>378</c:v>
                </c:pt>
                <c:pt idx="7">
                  <c:v>451</c:v>
                </c:pt>
                <c:pt idx="8">
                  <c:v>500</c:v>
                </c:pt>
              </c:numCache>
            </c:numRef>
          </c:xVal>
          <c:yVal>
            <c:numRef>
              <c:f>Лист1!$C$65:$K$65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0.22</c:v>
                </c:pt>
                <c:pt idx="4">
                  <c:v>0.32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8-4E13-9C5D-090ACD792F3B}"/>
            </c:ext>
          </c:extLst>
        </c:ser>
        <c:ser>
          <c:idx val="0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Лист1!$C$64:$K$64</c:f>
              <c:numCache>
                <c:formatCode>General</c:formatCode>
                <c:ptCount val="9"/>
                <c:pt idx="0">
                  <c:v>-1</c:v>
                </c:pt>
                <c:pt idx="1">
                  <c:v>3</c:v>
                </c:pt>
                <c:pt idx="2">
                  <c:v>78</c:v>
                </c:pt>
                <c:pt idx="3">
                  <c:v>153</c:v>
                </c:pt>
                <c:pt idx="4">
                  <c:v>228</c:v>
                </c:pt>
                <c:pt idx="5">
                  <c:v>303</c:v>
                </c:pt>
                <c:pt idx="6">
                  <c:v>378</c:v>
                </c:pt>
                <c:pt idx="7">
                  <c:v>451</c:v>
                </c:pt>
                <c:pt idx="8">
                  <c:v>500</c:v>
                </c:pt>
              </c:numCache>
            </c:numRef>
          </c:xVal>
          <c:yVal>
            <c:numRef>
              <c:f>Лист1!$C$65:$K$65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0.22</c:v>
                </c:pt>
                <c:pt idx="4">
                  <c:v>0.32</c:v>
                </c:pt>
                <c:pt idx="5">
                  <c:v>0.5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8-4E13-9C5D-090ACD792F3B}"/>
            </c:ext>
          </c:extLst>
        </c:ser>
        <c:ser>
          <c:idx val="4"/>
          <c:order val="4"/>
          <c:tx>
            <c:v>Теоретическая</c:v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Лист1!$C$118:$K$118</c:f>
              <c:numCache>
                <c:formatCode>General</c:formatCode>
                <c:ptCount val="9"/>
                <c:pt idx="0">
                  <c:v>-1</c:v>
                </c:pt>
                <c:pt idx="1">
                  <c:v>3</c:v>
                </c:pt>
                <c:pt idx="2">
                  <c:v>78</c:v>
                </c:pt>
                <c:pt idx="3">
                  <c:v>153</c:v>
                </c:pt>
                <c:pt idx="4">
                  <c:v>228</c:v>
                </c:pt>
                <c:pt idx="5">
                  <c:v>303</c:v>
                </c:pt>
                <c:pt idx="6">
                  <c:v>378</c:v>
                </c:pt>
                <c:pt idx="7">
                  <c:v>451</c:v>
                </c:pt>
                <c:pt idx="8">
                  <c:v>500</c:v>
                </c:pt>
              </c:numCache>
            </c:numRef>
          </c:xVal>
          <c:yVal>
            <c:numRef>
              <c:f>Лист1!$C$119:$K$119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6.9400000000000017E-2</c:v>
                </c:pt>
                <c:pt idx="3">
                  <c:v>0.17880000000000001</c:v>
                </c:pt>
                <c:pt idx="4">
                  <c:v>0.35570000000000002</c:v>
                </c:pt>
                <c:pt idx="5">
                  <c:v>0.57140000000000002</c:v>
                </c:pt>
                <c:pt idx="6">
                  <c:v>0.77029999999999998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C8-4E13-9C5D-090ACD792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75024"/>
        <c:axId val="185983760"/>
      </c:scatterChart>
      <c:valAx>
        <c:axId val="185975024"/>
        <c:scaling>
          <c:orientation val="minMax"/>
          <c:max val="49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153210633327657"/>
              <c:y val="0.797287466452116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983760"/>
        <c:crosses val="autoZero"/>
        <c:crossBetween val="midCat"/>
      </c:valAx>
      <c:valAx>
        <c:axId val="1859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7.9730572247811646E-2"/>
              <c:y val="5.08092600966648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97502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8715962964330743"/>
          <c:y val="0.89542474182724019"/>
          <c:w val="0.45499577405798425"/>
          <c:h val="8.1055928910701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416425738537381"/>
          <c:y val="0.16708333333333336"/>
          <c:w val="0.7763551280625672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Эмпирическая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Лист1!$C$57:$O$57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303</c:v>
                </c:pt>
                <c:pt idx="12">
                  <c:v>303</c:v>
                </c:pt>
              </c:numCache>
            </c:numRef>
          </c:xVal>
          <c:yVal>
            <c:numRef>
              <c:f>Лист1!$C$59:$O$59</c:f>
              <c:numCache>
                <c:formatCode>General</c:formatCode>
                <c:ptCount val="13"/>
                <c:pt idx="0">
                  <c:v>0</c:v>
                </c:pt>
                <c:pt idx="1">
                  <c:v>1.5999999999999999E-3</c:v>
                </c:pt>
                <c:pt idx="2">
                  <c:v>1.5999999999999999E-3</c:v>
                </c:pt>
                <c:pt idx="3">
                  <c:v>0</c:v>
                </c:pt>
                <c:pt idx="4">
                  <c:v>1.3333333333333335E-3</c:v>
                </c:pt>
                <c:pt idx="5">
                  <c:v>1.3333333333333335E-3</c:v>
                </c:pt>
                <c:pt idx="6">
                  <c:v>0</c:v>
                </c:pt>
                <c:pt idx="7">
                  <c:v>1.3333333333333335E-3</c:v>
                </c:pt>
                <c:pt idx="8">
                  <c:v>1.3333333333333335E-3</c:v>
                </c:pt>
                <c:pt idx="9">
                  <c:v>0</c:v>
                </c:pt>
                <c:pt idx="10">
                  <c:v>2.3999999999999998E-3</c:v>
                </c:pt>
                <c:pt idx="11">
                  <c:v>2.3999999999999998E-3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A-4193-AA26-F24D66414A2B}"/>
            </c:ext>
          </c:extLst>
        </c:ser>
        <c:ser>
          <c:idx val="1"/>
          <c:order val="1"/>
          <c:tx>
            <c:v>РЯД2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Лист1!$C$58:$H$58</c:f>
              <c:numCache>
                <c:formatCode>General</c:formatCode>
                <c:ptCount val="6"/>
                <c:pt idx="0">
                  <c:v>303</c:v>
                </c:pt>
                <c:pt idx="1">
                  <c:v>378</c:v>
                </c:pt>
                <c:pt idx="2">
                  <c:v>378</c:v>
                </c:pt>
                <c:pt idx="3">
                  <c:v>378</c:v>
                </c:pt>
                <c:pt idx="4">
                  <c:v>451</c:v>
                </c:pt>
                <c:pt idx="5">
                  <c:v>451</c:v>
                </c:pt>
              </c:numCache>
            </c:numRef>
          </c:xVal>
          <c:yVal>
            <c:numRef>
              <c:f>Лист1!$C$60:$H$60</c:f>
              <c:numCache>
                <c:formatCode>General</c:formatCode>
                <c:ptCount val="6"/>
                <c:pt idx="0">
                  <c:v>2.1333333333333334E-3</c:v>
                </c:pt>
                <c:pt idx="1">
                  <c:v>2.1333333333333334E-3</c:v>
                </c:pt>
                <c:pt idx="2">
                  <c:v>0</c:v>
                </c:pt>
                <c:pt idx="3">
                  <c:v>4.5333333333333337E-3</c:v>
                </c:pt>
                <c:pt idx="4">
                  <c:v>4.5333333333333337E-3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A-4193-AA26-F24D66414A2B}"/>
            </c:ext>
          </c:extLst>
        </c:ser>
        <c:ser>
          <c:idx val="2"/>
          <c:order val="2"/>
          <c:tx>
            <c:v>Теоретическая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Лист1!$C$111:$O$111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303</c:v>
                </c:pt>
                <c:pt idx="12">
                  <c:v>303</c:v>
                </c:pt>
              </c:numCache>
            </c:numRef>
          </c:xVal>
          <c:yVal>
            <c:numRef>
              <c:f>Лист1!$C$113:$O$113</c:f>
              <c:numCache>
                <c:formatCode>General</c:formatCode>
                <c:ptCount val="13"/>
                <c:pt idx="0">
                  <c:v>0</c:v>
                </c:pt>
                <c:pt idx="1">
                  <c:v>9.2533333333333356E-4</c:v>
                </c:pt>
                <c:pt idx="2">
                  <c:v>9.2533333333333356E-4</c:v>
                </c:pt>
                <c:pt idx="3">
                  <c:v>0</c:v>
                </c:pt>
                <c:pt idx="4">
                  <c:v>1.4586666666666667E-3</c:v>
                </c:pt>
                <c:pt idx="5">
                  <c:v>1.4586666666666667E-3</c:v>
                </c:pt>
                <c:pt idx="6">
                  <c:v>0</c:v>
                </c:pt>
                <c:pt idx="7">
                  <c:v>2.3586666666666665E-3</c:v>
                </c:pt>
                <c:pt idx="8">
                  <c:v>2.3586666666666665E-3</c:v>
                </c:pt>
                <c:pt idx="9">
                  <c:v>0</c:v>
                </c:pt>
                <c:pt idx="10">
                  <c:v>2.8760000000000001E-3</c:v>
                </c:pt>
                <c:pt idx="11">
                  <c:v>2.8760000000000001E-3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7A-4193-AA26-F24D66414A2B}"/>
            </c:ext>
          </c:extLst>
        </c:ser>
        <c:ser>
          <c:idx val="3"/>
          <c:order val="3"/>
          <c:tx>
            <c:v>РЯД4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Лист1!$C$112:$H$112</c:f>
              <c:numCache>
                <c:formatCode>General</c:formatCode>
                <c:ptCount val="6"/>
                <c:pt idx="0">
                  <c:v>303</c:v>
                </c:pt>
                <c:pt idx="1">
                  <c:v>378</c:v>
                </c:pt>
                <c:pt idx="2">
                  <c:v>378</c:v>
                </c:pt>
                <c:pt idx="3">
                  <c:v>378</c:v>
                </c:pt>
                <c:pt idx="4">
                  <c:v>451</c:v>
                </c:pt>
                <c:pt idx="5">
                  <c:v>451</c:v>
                </c:pt>
              </c:numCache>
            </c:numRef>
          </c:xVal>
          <c:yVal>
            <c:numRef>
              <c:f>Лист1!$C$114:$H$114</c:f>
              <c:numCache>
                <c:formatCode>General</c:formatCode>
                <c:ptCount val="6"/>
                <c:pt idx="0">
                  <c:v>2.6519999999999994E-3</c:v>
                </c:pt>
                <c:pt idx="1">
                  <c:v>2.6519999999999994E-3</c:v>
                </c:pt>
                <c:pt idx="2">
                  <c:v>0</c:v>
                </c:pt>
                <c:pt idx="3">
                  <c:v>3.0626666666666667E-3</c:v>
                </c:pt>
                <c:pt idx="4">
                  <c:v>3.0626666666666667E-3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7A-4193-AA26-F24D6641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82480"/>
        <c:axId val="351390800"/>
      </c:scatterChart>
      <c:valAx>
        <c:axId val="3513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140312835909425"/>
              <c:y val="0.809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51390800"/>
        <c:crosses val="autoZero"/>
        <c:crossBetween val="midCat"/>
      </c:valAx>
      <c:valAx>
        <c:axId val="3513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P_i/h</a:t>
                </a:r>
              </a:p>
            </c:rich>
          </c:tx>
          <c:layout>
            <c:manualLayout>
              <c:xMode val="edge"/>
              <c:yMode val="edge"/>
              <c:x val="7.2964157307535485E-2"/>
              <c:y val="5.85917906095071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5138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21561548992919674"/>
          <c:y val="0.19487230616733162"/>
          <c:w val="0.6672862972869873"/>
          <c:h val="0.676911766896079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Лист2!$E$9:$I$9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Лист2!$E$11:$I$11</c:f>
              <c:numCache>
                <c:formatCode>General</c:formatCode>
                <c:ptCount val="5"/>
                <c:pt idx="0">
                  <c:v>0.02</c:v>
                </c:pt>
                <c:pt idx="1">
                  <c:v>0.38</c:v>
                </c:pt>
                <c:pt idx="2">
                  <c:v>0.4</c:v>
                </c:pt>
                <c:pt idx="3">
                  <c:v>0.16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4A-4484-B7CB-1ACC66D3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96400"/>
        <c:axId val="185902224"/>
      </c:lineChart>
      <c:catAx>
        <c:axId val="18589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87082583266666025"/>
              <c:y val="0.7940151945152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902224"/>
        <c:crosses val="autoZero"/>
        <c:auto val="1"/>
        <c:lblAlgn val="ctr"/>
        <c:lblOffset val="100"/>
        <c:noMultiLvlLbl val="0"/>
      </c:catAx>
      <c:valAx>
        <c:axId val="1859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W_i</a:t>
                </a:r>
              </a:p>
            </c:rich>
          </c:tx>
          <c:layout>
            <c:manualLayout>
              <c:xMode val="edge"/>
              <c:yMode val="edge"/>
              <c:x val="5.0691867005980953E-2"/>
              <c:y val="6.25528506678007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8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Эмпирическая функция распределения</a:t>
            </a:r>
          </a:p>
        </c:rich>
      </c:tx>
      <c:layout>
        <c:manualLayout>
          <c:xMode val="edge"/>
          <c:yMode val="edge"/>
          <c:x val="0.19668825257955369"/>
          <c:y val="1.574106322825657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160826177767463"/>
          <c:y val="0.23302020598895812"/>
          <c:w val="0.62331363367105697"/>
          <c:h val="0.64418214847747557"/>
        </c:manualLayout>
      </c:layout>
      <c:scatterChart>
        <c:scatterStyle val="lineMarker"/>
        <c:varyColors val="0"/>
        <c:ser>
          <c:idx val="6"/>
          <c:order val="0"/>
          <c:tx>
            <c:v>РЯД1</c:v>
          </c:tx>
          <c:marker>
            <c:symbol val="none"/>
          </c:marker>
          <c:xVal>
            <c:numRef>
              <c:f>Лист2!$K$26:$K$27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Лист2!$L$26:$L$27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2D-4F50-976F-67BE240235CE}"/>
            </c:ext>
          </c:extLst>
        </c:ser>
        <c:ser>
          <c:idx val="7"/>
          <c:order val="1"/>
          <c:tx>
            <c:v>РЯД2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Лист2!$J$28:$K$28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Лист2!$L$28:$M$28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2D-4F50-976F-67BE240235CE}"/>
            </c:ext>
          </c:extLst>
        </c:ser>
        <c:ser>
          <c:idx val="8"/>
          <c:order val="2"/>
          <c:tx>
            <c:v>РЯД3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Лист2!$J$29:$K$29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Лист2!$L$29:$M$29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2D-4F50-976F-67BE240235CE}"/>
            </c:ext>
          </c:extLst>
        </c:ser>
        <c:ser>
          <c:idx val="9"/>
          <c:order val="3"/>
          <c:tx>
            <c:v>РЯД4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Лист2!$J$30:$K$30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Лист2!$L$30:$M$30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2D-4F50-976F-67BE240235CE}"/>
            </c:ext>
          </c:extLst>
        </c:ser>
        <c:ser>
          <c:idx val="10"/>
          <c:order val="4"/>
          <c:tx>
            <c:v>РЯД5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Лист2!$J$31:$K$31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Лист2!$L$31:$M$31</c:f>
              <c:numCache>
                <c:formatCode>General</c:formatCode>
                <c:ptCount val="2"/>
                <c:pt idx="0">
                  <c:v>0.96000000000000008</c:v>
                </c:pt>
                <c:pt idx="1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2D-4F50-976F-67BE240235CE}"/>
            </c:ext>
          </c:extLst>
        </c:ser>
        <c:ser>
          <c:idx val="11"/>
          <c:order val="5"/>
          <c:tx>
            <c:v>РЯД6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Лист2!$J$32:$K$32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Лист2!$L$32:$M$32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2D-4F50-976F-67BE240235CE}"/>
            </c:ext>
          </c:extLst>
        </c:ser>
        <c:ser>
          <c:idx val="0"/>
          <c:order val="6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Лист2!$K$26:$K$27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Лист2!$L$26:$L$27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D-4F50-976F-67BE240235CE}"/>
            </c:ext>
          </c:extLst>
        </c:ser>
        <c:ser>
          <c:idx val="1"/>
          <c:order val="7"/>
          <c:tx>
            <c:v>РЯД2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Лист2!$J$28:$K$28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Лист2!$L$28:$M$28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2D-4F50-976F-67BE240235CE}"/>
            </c:ext>
          </c:extLst>
        </c:ser>
        <c:ser>
          <c:idx val="2"/>
          <c:order val="8"/>
          <c:tx>
            <c:v>РЯД3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Лист2!$J$29:$K$29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Лист2!$L$29:$M$29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2D-4F50-976F-67BE240235CE}"/>
            </c:ext>
          </c:extLst>
        </c:ser>
        <c:ser>
          <c:idx val="3"/>
          <c:order val="9"/>
          <c:tx>
            <c:v>РЯД4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Лист2!$J$30:$K$30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Лист2!$L$30:$M$30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2D-4F50-976F-67BE240235CE}"/>
            </c:ext>
          </c:extLst>
        </c:ser>
        <c:ser>
          <c:idx val="4"/>
          <c:order val="10"/>
          <c:tx>
            <c:v>РЯД5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Лист2!$J$31:$K$31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Лист2!$L$31:$M$31</c:f>
              <c:numCache>
                <c:formatCode>General</c:formatCode>
                <c:ptCount val="2"/>
                <c:pt idx="0">
                  <c:v>0.96000000000000008</c:v>
                </c:pt>
                <c:pt idx="1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2D-4F50-976F-67BE240235CE}"/>
            </c:ext>
          </c:extLst>
        </c:ser>
        <c:ser>
          <c:idx val="5"/>
          <c:order val="11"/>
          <c:tx>
            <c:v>РЯД6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Лист2!$J$32:$K$32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Лист2!$L$32:$M$32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2D-4F50-976F-67BE2402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31232"/>
        <c:axId val="1792845280"/>
      </c:scatterChart>
      <c:valAx>
        <c:axId val="18250312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88917112001958321"/>
              <c:y val="0.815278416440776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92845280"/>
        <c:crosses val="autoZero"/>
        <c:crossBetween val="midCat"/>
      </c:valAx>
      <c:valAx>
        <c:axId val="17928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</a:p>
            </c:rich>
          </c:tx>
          <c:layout>
            <c:manualLayout>
              <c:xMode val="edge"/>
              <c:yMode val="edge"/>
              <c:x val="8.0748481197366453E-2"/>
              <c:y val="0.132188160654695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250312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Сравнение</a:t>
            </a:r>
            <a:r>
              <a:rPr lang="ru-RU" sz="1000" baseline="0"/>
              <a:t> теоретической и э</a:t>
            </a:r>
            <a:r>
              <a:rPr lang="ru-RU" sz="1000"/>
              <a:t>мпирической функций распределения</a:t>
            </a:r>
          </a:p>
        </c:rich>
      </c:tx>
      <c:layout>
        <c:manualLayout>
          <c:xMode val="edge"/>
          <c:yMode val="edge"/>
          <c:x val="0.20997168608476185"/>
          <c:y val="2.098808430434209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160826177767463"/>
          <c:y val="0.23302020598895812"/>
          <c:w val="0.62331363367105697"/>
          <c:h val="0.59188231117875778"/>
        </c:manualLayout>
      </c:layout>
      <c:scatterChart>
        <c:scatterStyle val="lineMarker"/>
        <c:varyColors val="0"/>
        <c:ser>
          <c:idx val="6"/>
          <c:order val="0"/>
          <c:tx>
            <c:v>РЯД1</c:v>
          </c:tx>
          <c:marker>
            <c:symbol val="none"/>
          </c:marker>
          <c:xVal>
            <c:numRef>
              <c:f>Лист2!$K$26:$K$27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Лист2!$L$26:$L$27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6-4578-ABD7-09533472DD5A}"/>
            </c:ext>
          </c:extLst>
        </c:ser>
        <c:ser>
          <c:idx val="7"/>
          <c:order val="1"/>
          <c:tx>
            <c:v>РЯД2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Лист2!$J$28:$K$28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Лист2!$L$28:$M$28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6-4578-ABD7-09533472DD5A}"/>
            </c:ext>
          </c:extLst>
        </c:ser>
        <c:ser>
          <c:idx val="8"/>
          <c:order val="2"/>
          <c:tx>
            <c:v>РЯД3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Лист2!$J$29:$K$29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Лист2!$L$29:$M$29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6-4578-ABD7-09533472DD5A}"/>
            </c:ext>
          </c:extLst>
        </c:ser>
        <c:ser>
          <c:idx val="9"/>
          <c:order val="3"/>
          <c:tx>
            <c:v>РЯД4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Лист2!$J$30:$K$30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Лист2!$L$30:$M$30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6-4578-ABD7-09533472DD5A}"/>
            </c:ext>
          </c:extLst>
        </c:ser>
        <c:ser>
          <c:idx val="10"/>
          <c:order val="4"/>
          <c:tx>
            <c:v>Эмпирическая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Лист2!$J$31:$K$31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Лист2!$L$31:$M$31</c:f>
              <c:numCache>
                <c:formatCode>General</c:formatCode>
                <c:ptCount val="2"/>
                <c:pt idx="0">
                  <c:v>0.96000000000000008</c:v>
                </c:pt>
                <c:pt idx="1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06-4578-ABD7-09533472DD5A}"/>
            </c:ext>
          </c:extLst>
        </c:ser>
        <c:ser>
          <c:idx val="11"/>
          <c:order val="5"/>
          <c:tx>
            <c:v>РЯД6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Лист2!$J$32:$K$32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Лист2!$L$32:$M$32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06-4578-ABD7-09533472DD5A}"/>
            </c:ext>
          </c:extLst>
        </c:ser>
        <c:ser>
          <c:idx val="0"/>
          <c:order val="6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Лист2!$K$26:$K$27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Лист2!$L$26:$L$27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06-4578-ABD7-09533472DD5A}"/>
            </c:ext>
          </c:extLst>
        </c:ser>
        <c:ser>
          <c:idx val="1"/>
          <c:order val="7"/>
          <c:tx>
            <c:v>РЯД2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Лист2!$J$28:$K$28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Лист2!$L$28:$M$28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06-4578-ABD7-09533472DD5A}"/>
            </c:ext>
          </c:extLst>
        </c:ser>
        <c:ser>
          <c:idx val="2"/>
          <c:order val="8"/>
          <c:tx>
            <c:v>РЯД3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Лист2!$J$29:$K$29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Лист2!$L$29:$M$29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06-4578-ABD7-09533472DD5A}"/>
            </c:ext>
          </c:extLst>
        </c:ser>
        <c:ser>
          <c:idx val="3"/>
          <c:order val="9"/>
          <c:tx>
            <c:v>РЯД4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Лист2!$J$30:$K$30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Лист2!$L$30:$M$30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06-4578-ABD7-09533472DD5A}"/>
            </c:ext>
          </c:extLst>
        </c:ser>
        <c:ser>
          <c:idx val="4"/>
          <c:order val="10"/>
          <c:tx>
            <c:v>Эмпирическая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Лист2!$J$31:$K$31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Лист2!$L$31:$M$31</c:f>
              <c:numCache>
                <c:formatCode>General</c:formatCode>
                <c:ptCount val="2"/>
                <c:pt idx="0">
                  <c:v>0.96000000000000008</c:v>
                </c:pt>
                <c:pt idx="1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06-4578-ABD7-09533472DD5A}"/>
            </c:ext>
          </c:extLst>
        </c:ser>
        <c:ser>
          <c:idx val="5"/>
          <c:order val="11"/>
          <c:tx>
            <c:v>РЯД6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Лист2!$J$32:$K$32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Лист2!$L$32:$M$32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06-4578-ABD7-09533472DD5A}"/>
            </c:ext>
          </c:extLst>
        </c:ser>
        <c:ser>
          <c:idx val="12"/>
          <c:order val="12"/>
          <c:tx>
            <c:v>РЯД6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Лист2!$K$58:$K$59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Лист2!$L$58:$L$59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06-4578-ABD7-09533472DD5A}"/>
            </c:ext>
          </c:extLst>
        </c:ser>
        <c:ser>
          <c:idx val="13"/>
          <c:order val="13"/>
          <c:tx>
            <c:v>РЯД7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Лист2!$J$60:$K$60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Лист2!$L$60:$M$60</c:f>
              <c:numCache>
                <c:formatCode>General</c:formatCode>
                <c:ptCount val="2"/>
                <c:pt idx="0">
                  <c:v>0.15998962088471158</c:v>
                </c:pt>
                <c:pt idx="1">
                  <c:v>0.15998962088471158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06-4578-ABD7-09533472DD5A}"/>
            </c:ext>
          </c:extLst>
        </c:ser>
        <c:ser>
          <c:idx val="14"/>
          <c:order val="14"/>
          <c:tx>
            <c:v>РЯД8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Лист2!$J$61:$K$61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Лист2!$L$61:$M$61</c:f>
              <c:numCache>
                <c:formatCode>General</c:formatCode>
                <c:ptCount val="2"/>
                <c:pt idx="0">
                  <c:v>0.36370973814457763</c:v>
                </c:pt>
                <c:pt idx="1">
                  <c:v>0.36370973814457763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06-4578-ABD7-09533472DD5A}"/>
            </c:ext>
          </c:extLst>
        </c:ser>
        <c:ser>
          <c:idx val="15"/>
          <c:order val="15"/>
          <c:tx>
            <c:v>Теоретическая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Лист2!$J$62:$K$62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Лист2!$L$62:$M$62</c:f>
              <c:numCache>
                <c:formatCode>General</c:formatCode>
                <c:ptCount val="2"/>
                <c:pt idx="0">
                  <c:v>0.55826245012774978</c:v>
                </c:pt>
                <c:pt idx="1">
                  <c:v>0.55826245012774978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06-4578-ABD7-09533472DD5A}"/>
            </c:ext>
          </c:extLst>
        </c:ser>
        <c:ser>
          <c:idx val="16"/>
          <c:order val="16"/>
          <c:tx>
            <c:v>РЯД10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Лист2!$J$63:$K$63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Лист2!$L$63:$M$63</c:f>
              <c:numCache>
                <c:formatCode>General</c:formatCode>
                <c:ptCount val="2"/>
                <c:pt idx="0">
                  <c:v>0.70690072208289334</c:v>
                </c:pt>
                <c:pt idx="1">
                  <c:v>0.70690072208289334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06-4578-ABD7-09533472DD5A}"/>
            </c:ext>
          </c:extLst>
        </c:ser>
        <c:ser>
          <c:idx val="17"/>
          <c:order val="17"/>
          <c:tx>
            <c:v>РЯД11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Лист2!$J$64:$K$64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xVal>
          <c:yVal>
            <c:numRef>
              <c:f>Лист2!$L$64:$M$64</c:f>
              <c:numCache>
                <c:formatCode>General</c:formatCode>
                <c:ptCount val="2"/>
                <c:pt idx="0">
                  <c:v>0.80153375522766801</c:v>
                </c:pt>
                <c:pt idx="1">
                  <c:v>0.80153375522766801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D06-4578-ABD7-09533472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31232"/>
        <c:axId val="1792845280"/>
      </c:scatterChart>
      <c:valAx>
        <c:axId val="18250312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88917112001958321"/>
              <c:y val="0.815278416440776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92845280"/>
        <c:crosses val="autoZero"/>
        <c:crossBetween val="midCat"/>
      </c:valAx>
      <c:valAx>
        <c:axId val="17928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8.0748481197366453E-2"/>
              <c:y val="0.132188160654695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25031232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14548141222566657"/>
          <c:y val="0.91283003514389893"/>
          <c:w val="0.78246782985004038"/>
          <c:h val="8.1327712977650873E-2"/>
        </c:manualLayout>
      </c:layout>
      <c:overlay val="0"/>
      <c:txPr>
        <a:bodyPr/>
        <a:lstStyle/>
        <a:p>
          <a:pPr>
            <a:defRPr sz="800"/>
          </a:pPr>
          <a:endParaRPr lang="ru-BY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Сравнение</a:t>
            </a:r>
            <a:r>
              <a:rPr lang="ru-RU" sz="1200" baseline="0"/>
              <a:t> относительных частот</a:t>
            </a:r>
            <a:endParaRPr lang="ru-RU" sz="1200"/>
          </a:p>
        </c:rich>
      </c:tx>
      <c:layout>
        <c:manualLayout>
          <c:xMode val="edge"/>
          <c:yMode val="edge"/>
          <c:x val="0.21331688122665671"/>
          <c:y val="2.1016155963044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21561548992919674"/>
          <c:y val="0.19487230616733162"/>
          <c:w val="0.6672862972869873"/>
          <c:h val="0.61930526512853856"/>
        </c:manualLayout>
      </c:layout>
      <c:lineChart>
        <c:grouping val="standard"/>
        <c:varyColors val="0"/>
        <c:ser>
          <c:idx val="0"/>
          <c:order val="0"/>
          <c:tx>
            <c:v>Эмпирическая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Лист2!$E$9:$I$9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Лист2!$E$11:$I$11</c:f>
              <c:numCache>
                <c:formatCode>General</c:formatCode>
                <c:ptCount val="5"/>
                <c:pt idx="0">
                  <c:v>0.02</c:v>
                </c:pt>
                <c:pt idx="1">
                  <c:v>0.38</c:v>
                </c:pt>
                <c:pt idx="2">
                  <c:v>0.4</c:v>
                </c:pt>
                <c:pt idx="3">
                  <c:v>0.16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6-49B5-BE33-D14FAAE6C898}"/>
            </c:ext>
          </c:extLst>
        </c:ser>
        <c:ser>
          <c:idx val="1"/>
          <c:order val="1"/>
          <c:tx>
            <c:v>Теоретическая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Лист2!$E$49:$I$49</c:f>
              <c:numCache>
                <c:formatCode>General</c:formatCode>
                <c:ptCount val="5"/>
                <c:pt idx="0">
                  <c:v>0.15998962088471158</c:v>
                </c:pt>
                <c:pt idx="1">
                  <c:v>0.20372011725986608</c:v>
                </c:pt>
                <c:pt idx="2">
                  <c:v>0.19455271198317212</c:v>
                </c:pt>
                <c:pt idx="3">
                  <c:v>0.14863827195514351</c:v>
                </c:pt>
                <c:pt idx="4">
                  <c:v>9.4633033144774711E-2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86-49B5-BE33-D14FAAE6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96400"/>
        <c:axId val="185902224"/>
      </c:lineChart>
      <c:catAx>
        <c:axId val="18589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87082583266666025"/>
              <c:y val="0.7940151945152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902224"/>
        <c:crosses val="autoZero"/>
        <c:auto val="1"/>
        <c:lblAlgn val="ctr"/>
        <c:lblOffset val="100"/>
        <c:noMultiLvlLbl val="0"/>
      </c:catAx>
      <c:valAx>
        <c:axId val="1859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P_i</a:t>
                </a:r>
              </a:p>
            </c:rich>
          </c:tx>
          <c:layout>
            <c:manualLayout>
              <c:xMode val="edge"/>
              <c:yMode val="edge"/>
              <c:x val="5.0691867005980953E-2"/>
              <c:y val="6.25528506678007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8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556089969238932E-2"/>
          <c:y val="0.91271382381284816"/>
          <c:w val="0.8391735095775853"/>
          <c:h val="8.1435324452084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emf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3662</xdr:colOff>
      <xdr:row>67</xdr:row>
      <xdr:rowOff>8303</xdr:rowOff>
    </xdr:from>
    <xdr:to>
      <xdr:col>8</xdr:col>
      <xdr:colOff>289152</xdr:colOff>
      <xdr:row>87</xdr:row>
      <xdr:rowOff>11339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077DC2-5C21-45F5-8A41-5E11DCB68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334509</xdr:colOff>
      <xdr:row>66</xdr:row>
      <xdr:rowOff>133689</xdr:rowOff>
    </xdr:from>
    <xdr:to>
      <xdr:col>15</xdr:col>
      <xdr:colOff>5671</xdr:colOff>
      <xdr:row>87</xdr:row>
      <xdr:rowOff>19389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7BAF363-2FCE-4148-873F-E9170F008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285490</xdr:colOff>
      <xdr:row>141</xdr:row>
      <xdr:rowOff>3037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5F2B90A-5E61-40EA-870E-A189F457D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332476</xdr:colOff>
      <xdr:row>121</xdr:row>
      <xdr:rowOff>0</xdr:rowOff>
    </xdr:from>
    <xdr:to>
      <xdr:col>15</xdr:col>
      <xdr:colOff>3638</xdr:colOff>
      <xdr:row>141</xdr:row>
      <xdr:rowOff>20488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6CEE4F8-EA87-4A8D-8C80-30D9A3A1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61060</xdr:colOff>
      <xdr:row>101</xdr:row>
      <xdr:rowOff>24424</xdr:rowOff>
    </xdr:from>
    <xdr:to>
      <xdr:col>11</xdr:col>
      <xdr:colOff>970818</xdr:colOff>
      <xdr:row>104</xdr:row>
      <xdr:rowOff>113728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A013933-909D-4DCF-816D-7104ED9CC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0373705" y="13408270"/>
          <a:ext cx="909758" cy="4922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10700</xdr:colOff>
      <xdr:row>23</xdr:row>
      <xdr:rowOff>6871</xdr:rowOff>
    </xdr:from>
    <xdr:to>
      <xdr:col>8</xdr:col>
      <xdr:colOff>357088</xdr:colOff>
      <xdr:row>41</xdr:row>
      <xdr:rowOff>16053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9F4D2FD-663A-4813-99ED-D4DD9DE14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6955</xdr:colOff>
      <xdr:row>23</xdr:row>
      <xdr:rowOff>3638</xdr:rowOff>
    </xdr:from>
    <xdr:to>
      <xdr:col>5</xdr:col>
      <xdr:colOff>315716</xdr:colOff>
      <xdr:row>41</xdr:row>
      <xdr:rowOff>16053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2112F6D-6671-4D94-96F7-8AAC1FA15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-1</xdr:colOff>
      <xdr:row>55</xdr:row>
      <xdr:rowOff>0</xdr:rowOff>
    </xdr:from>
    <xdr:to>
      <xdr:col>3</xdr:col>
      <xdr:colOff>931094</xdr:colOff>
      <xdr:row>73</xdr:row>
      <xdr:rowOff>12416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5CF6EB9-2B83-4BFF-96B0-68C35F6C9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326418</xdr:colOff>
      <xdr:row>55</xdr:row>
      <xdr:rowOff>0</xdr:rowOff>
    </xdr:from>
    <xdr:to>
      <xdr:col>8</xdr:col>
      <xdr:colOff>305014</xdr:colOff>
      <xdr:row>73</xdr:row>
      <xdr:rowOff>9183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3FDBFE2-A09E-4059-AF7E-E50FBFBC3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124238</xdr:colOff>
      <xdr:row>75</xdr:row>
      <xdr:rowOff>57572</xdr:rowOff>
    </xdr:from>
    <xdr:to>
      <xdr:col>10</xdr:col>
      <xdr:colOff>481425</xdr:colOff>
      <xdr:row>79</xdr:row>
      <xdr:rowOff>62627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0A5A76D-6F34-4B02-8388-3D359FDEB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997393" y="9820697"/>
          <a:ext cx="1006618" cy="524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opLeftCell="A5" zoomScale="80" workbookViewId="0">
      <selection activeCell="F8" sqref="F8:F32"/>
    </sheetView>
  </sheetViews>
  <sheetFormatPr defaultRowHeight="14.25"/>
  <cols>
    <col min="5" max="5" width="10.265625" customWidth="1"/>
    <col min="6" max="6" width="9.86328125" customWidth="1"/>
    <col min="9" max="10" width="9.06640625" customWidth="1"/>
  </cols>
  <sheetData>
    <row r="1" spans="1:6">
      <c r="A1" s="38" t="s">
        <v>6</v>
      </c>
      <c r="B1" s="38"/>
      <c r="C1" s="38"/>
      <c r="D1" s="38"/>
      <c r="E1" s="38"/>
      <c r="F1" s="38"/>
    </row>
    <row r="2" spans="1:6" ht="29.35" customHeight="1">
      <c r="A2" s="38"/>
      <c r="B2" s="38"/>
      <c r="C2" s="38"/>
      <c r="D2" s="38"/>
      <c r="E2" s="38"/>
      <c r="F2" s="38"/>
    </row>
    <row r="3" spans="1:6">
      <c r="A3" s="4"/>
      <c r="B3" s="5"/>
      <c r="C3" s="5"/>
      <c r="D3" s="5"/>
      <c r="E3" s="5"/>
      <c r="F3" s="6"/>
    </row>
    <row r="4" spans="1:6">
      <c r="A4" s="39" t="s">
        <v>0</v>
      </c>
      <c r="B4" s="39"/>
      <c r="C4" s="40"/>
      <c r="D4" s="40"/>
      <c r="E4" s="40"/>
      <c r="F4" s="40"/>
    </row>
    <row r="5" spans="1:6">
      <c r="A5" s="7"/>
      <c r="B5" s="7"/>
      <c r="C5" s="8"/>
      <c r="D5" s="8"/>
      <c r="E5" s="8"/>
      <c r="F5" s="9"/>
    </row>
    <row r="6" spans="1:6">
      <c r="A6" s="10"/>
      <c r="B6" s="11"/>
      <c r="C6" s="42" t="s">
        <v>2</v>
      </c>
      <c r="D6" s="42"/>
      <c r="E6" s="43" t="s">
        <v>3</v>
      </c>
      <c r="F6" s="43"/>
    </row>
    <row r="7" spans="1:6">
      <c r="A7" s="41" t="s">
        <v>1</v>
      </c>
      <c r="B7" s="41"/>
      <c r="C7" s="44" t="s">
        <v>4</v>
      </c>
      <c r="D7" s="44"/>
      <c r="E7" s="44" t="s">
        <v>5</v>
      </c>
      <c r="F7" s="44"/>
    </row>
    <row r="8" spans="1:6">
      <c r="A8" s="1">
        <v>1</v>
      </c>
      <c r="B8" s="1">
        <v>26</v>
      </c>
      <c r="C8" s="2">
        <v>413</v>
      </c>
      <c r="D8" s="2">
        <v>407</v>
      </c>
      <c r="E8" s="3">
        <v>3</v>
      </c>
      <c r="F8" s="3">
        <v>3</v>
      </c>
    </row>
    <row r="9" spans="1:6">
      <c r="A9" s="1">
        <v>2</v>
      </c>
      <c r="B9" s="1">
        <v>27</v>
      </c>
      <c r="C9" s="2">
        <v>388</v>
      </c>
      <c r="D9" s="2">
        <v>302</v>
      </c>
      <c r="E9" s="3">
        <v>4</v>
      </c>
      <c r="F9" s="3">
        <v>5</v>
      </c>
    </row>
    <row r="10" spans="1:6">
      <c r="A10" s="1">
        <v>3</v>
      </c>
      <c r="B10" s="1">
        <v>28</v>
      </c>
      <c r="C10" s="2">
        <v>239</v>
      </c>
      <c r="D10" s="2">
        <v>434</v>
      </c>
      <c r="E10" s="3">
        <v>5</v>
      </c>
      <c r="F10" s="3">
        <v>4</v>
      </c>
    </row>
    <row r="11" spans="1:6">
      <c r="A11" s="1">
        <v>4</v>
      </c>
      <c r="B11" s="1">
        <v>29</v>
      </c>
      <c r="C11" s="2">
        <v>342</v>
      </c>
      <c r="D11" s="2">
        <v>263</v>
      </c>
      <c r="E11" s="3">
        <v>3</v>
      </c>
      <c r="F11" s="3">
        <v>3</v>
      </c>
    </row>
    <row r="12" spans="1:6">
      <c r="A12" s="1">
        <v>5</v>
      </c>
      <c r="B12" s="1">
        <v>30</v>
      </c>
      <c r="C12" s="2">
        <v>401</v>
      </c>
      <c r="D12" s="2">
        <v>408</v>
      </c>
      <c r="E12" s="3">
        <v>3</v>
      </c>
      <c r="F12" s="3">
        <v>3</v>
      </c>
    </row>
    <row r="13" spans="1:6">
      <c r="A13" s="1">
        <v>6</v>
      </c>
      <c r="B13" s="1">
        <v>31</v>
      </c>
      <c r="C13" s="2">
        <v>421</v>
      </c>
      <c r="D13" s="2">
        <v>403</v>
      </c>
      <c r="E13" s="3">
        <v>4</v>
      </c>
      <c r="F13" s="3">
        <v>6</v>
      </c>
    </row>
    <row r="14" spans="1:6">
      <c r="A14" s="1">
        <v>7</v>
      </c>
      <c r="B14" s="1">
        <v>32</v>
      </c>
      <c r="C14" s="2">
        <v>368</v>
      </c>
      <c r="D14" s="2">
        <v>213</v>
      </c>
      <c r="E14" s="3">
        <v>4</v>
      </c>
      <c r="F14" s="3">
        <v>3</v>
      </c>
    </row>
    <row r="15" spans="1:6">
      <c r="A15" s="1">
        <v>8</v>
      </c>
      <c r="B15" s="1">
        <v>33</v>
      </c>
      <c r="C15" s="2">
        <v>433</v>
      </c>
      <c r="D15" s="2">
        <v>432</v>
      </c>
      <c r="E15" s="3">
        <v>5</v>
      </c>
      <c r="F15" s="3">
        <v>4</v>
      </c>
    </row>
    <row r="16" spans="1:6">
      <c r="A16" s="1">
        <v>9</v>
      </c>
      <c r="B16" s="1">
        <v>34</v>
      </c>
      <c r="C16" s="2">
        <v>412</v>
      </c>
      <c r="D16" s="2">
        <v>338</v>
      </c>
      <c r="E16" s="3">
        <v>4</v>
      </c>
      <c r="F16" s="3">
        <v>4</v>
      </c>
    </row>
    <row r="17" spans="1:6">
      <c r="A17" s="1">
        <v>10</v>
      </c>
      <c r="B17" s="1">
        <v>35</v>
      </c>
      <c r="C17" s="2">
        <v>392</v>
      </c>
      <c r="D17" s="2">
        <v>387</v>
      </c>
      <c r="E17" s="3">
        <v>3</v>
      </c>
      <c r="F17" s="3">
        <v>3</v>
      </c>
    </row>
    <row r="18" spans="1:6">
      <c r="A18" s="1">
        <v>11</v>
      </c>
      <c r="B18" s="1">
        <v>36</v>
      </c>
      <c r="C18" s="2">
        <v>297</v>
      </c>
      <c r="D18" s="2">
        <v>312</v>
      </c>
      <c r="E18" s="3">
        <v>6</v>
      </c>
      <c r="F18" s="3">
        <v>5</v>
      </c>
    </row>
    <row r="19" spans="1:6">
      <c r="A19" s="1">
        <v>12</v>
      </c>
      <c r="B19" s="1">
        <v>37</v>
      </c>
      <c r="C19" s="2">
        <v>428</v>
      </c>
      <c r="D19" s="2">
        <v>248</v>
      </c>
      <c r="E19" s="3">
        <v>4</v>
      </c>
      <c r="F19" s="3">
        <v>3</v>
      </c>
    </row>
    <row r="20" spans="1:6">
      <c r="A20" s="1">
        <v>13</v>
      </c>
      <c r="B20" s="1">
        <v>38</v>
      </c>
      <c r="C20" s="2">
        <v>253</v>
      </c>
      <c r="D20" s="2">
        <v>23</v>
      </c>
      <c r="E20" s="3">
        <v>3</v>
      </c>
      <c r="F20" s="3">
        <v>3</v>
      </c>
    </row>
    <row r="21" spans="1:6">
      <c r="A21" s="1">
        <v>14</v>
      </c>
      <c r="B21" s="1">
        <v>39</v>
      </c>
      <c r="C21" s="2">
        <v>404</v>
      </c>
      <c r="D21" s="2">
        <v>412</v>
      </c>
      <c r="E21" s="3">
        <v>3</v>
      </c>
      <c r="F21" s="3">
        <v>4</v>
      </c>
    </row>
    <row r="22" spans="1:6">
      <c r="A22" s="1">
        <v>15</v>
      </c>
      <c r="B22" s="1">
        <v>40</v>
      </c>
      <c r="C22" s="2">
        <v>361</v>
      </c>
      <c r="D22" s="2">
        <v>391</v>
      </c>
      <c r="E22" s="3">
        <v>4</v>
      </c>
      <c r="F22" s="3">
        <v>3</v>
      </c>
    </row>
    <row r="23" spans="1:6">
      <c r="A23" s="1">
        <v>16</v>
      </c>
      <c r="B23" s="1">
        <v>41</v>
      </c>
      <c r="C23" s="2">
        <v>448</v>
      </c>
      <c r="D23" s="2">
        <v>428</v>
      </c>
      <c r="E23" s="3">
        <v>5</v>
      </c>
      <c r="F23" s="3">
        <v>4</v>
      </c>
    </row>
    <row r="24" spans="1:6">
      <c r="A24" s="1">
        <v>17</v>
      </c>
      <c r="B24" s="1">
        <v>42</v>
      </c>
      <c r="C24" s="2">
        <v>407</v>
      </c>
      <c r="D24" s="2">
        <v>361</v>
      </c>
      <c r="E24" s="3">
        <v>4</v>
      </c>
      <c r="F24" s="3">
        <v>5</v>
      </c>
    </row>
    <row r="25" spans="1:6">
      <c r="A25" s="1">
        <v>18</v>
      </c>
      <c r="B25" s="1">
        <v>43</v>
      </c>
      <c r="C25" s="2">
        <v>294</v>
      </c>
      <c r="D25" s="2">
        <v>292</v>
      </c>
      <c r="E25" s="3">
        <v>3</v>
      </c>
      <c r="F25" s="3">
        <v>4</v>
      </c>
    </row>
    <row r="26" spans="1:6">
      <c r="A26" s="1">
        <v>19</v>
      </c>
      <c r="B26" s="1">
        <v>44</v>
      </c>
      <c r="C26" s="2">
        <v>3</v>
      </c>
      <c r="D26" s="2">
        <v>419</v>
      </c>
      <c r="E26" s="3">
        <v>2</v>
      </c>
      <c r="F26" s="3">
        <v>4</v>
      </c>
    </row>
    <row r="27" spans="1:6">
      <c r="A27" s="1">
        <v>20</v>
      </c>
      <c r="B27" s="1">
        <v>45</v>
      </c>
      <c r="C27" s="2">
        <v>398</v>
      </c>
      <c r="D27" s="2">
        <v>202</v>
      </c>
      <c r="E27" s="3">
        <v>4</v>
      </c>
      <c r="F27" s="3">
        <v>3</v>
      </c>
    </row>
    <row r="28" spans="1:6">
      <c r="A28" s="1">
        <v>21</v>
      </c>
      <c r="B28" s="1">
        <v>46</v>
      </c>
      <c r="C28" s="2">
        <v>443</v>
      </c>
      <c r="D28" s="2">
        <v>408</v>
      </c>
      <c r="E28" s="3">
        <v>5</v>
      </c>
      <c r="F28" s="3">
        <v>3</v>
      </c>
    </row>
    <row r="29" spans="1:6">
      <c r="A29" s="1">
        <v>22</v>
      </c>
      <c r="B29" s="1">
        <v>47</v>
      </c>
      <c r="C29" s="2">
        <v>328</v>
      </c>
      <c r="D29" s="2">
        <v>389</v>
      </c>
      <c r="E29" s="3">
        <v>4</v>
      </c>
      <c r="F29" s="3">
        <v>5</v>
      </c>
    </row>
    <row r="30" spans="1:6">
      <c r="A30" s="1">
        <v>23</v>
      </c>
      <c r="B30" s="1">
        <v>48</v>
      </c>
      <c r="C30" s="2">
        <v>373</v>
      </c>
      <c r="D30" s="2">
        <v>27</v>
      </c>
      <c r="E30" s="3">
        <v>4</v>
      </c>
      <c r="F30" s="3">
        <v>4</v>
      </c>
    </row>
    <row r="31" spans="1:6">
      <c r="A31" s="1">
        <v>24</v>
      </c>
      <c r="B31" s="1">
        <v>49</v>
      </c>
      <c r="C31" s="2">
        <v>429</v>
      </c>
      <c r="D31" s="2">
        <v>451</v>
      </c>
      <c r="E31" s="3">
        <v>3</v>
      </c>
      <c r="F31" s="3">
        <v>3</v>
      </c>
    </row>
    <row r="32" spans="1:6">
      <c r="A32" s="1">
        <v>25</v>
      </c>
      <c r="B32" s="1">
        <v>50</v>
      </c>
      <c r="C32" s="2">
        <v>384</v>
      </c>
      <c r="D32" s="2">
        <v>278</v>
      </c>
      <c r="E32" s="3">
        <v>4</v>
      </c>
      <c r="F32" s="3">
        <v>4</v>
      </c>
    </row>
  </sheetData>
  <mergeCells count="7">
    <mergeCell ref="A1:F2"/>
    <mergeCell ref="A4:F4"/>
    <mergeCell ref="A7:B7"/>
    <mergeCell ref="C6:D6"/>
    <mergeCell ref="E6:F6"/>
    <mergeCell ref="C7:D7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3B50-AD55-41F0-A1D4-613E85710E9E}">
  <dimension ref="A1:P145"/>
  <sheetViews>
    <sheetView topLeftCell="A109" zoomScale="76" zoomScaleNormal="25" workbookViewId="0">
      <selection activeCell="T26" sqref="T26"/>
    </sheetView>
  </sheetViews>
  <sheetFormatPr defaultRowHeight="10.5"/>
  <cols>
    <col min="1" max="4" width="9.06640625" style="17"/>
    <col min="5" max="5" width="20.33203125" style="17" customWidth="1"/>
    <col min="6" max="6" width="11.6640625" style="17" customWidth="1"/>
    <col min="7" max="7" width="8.73046875" style="17" customWidth="1"/>
    <col min="8" max="8" width="8" style="17" customWidth="1"/>
    <col min="9" max="10" width="9.06640625" style="17"/>
    <col min="11" max="11" width="12.73046875" style="17" customWidth="1"/>
    <col min="12" max="12" width="15.06640625" style="17" customWidth="1"/>
    <col min="13" max="13" width="13.3984375" style="17" customWidth="1"/>
    <col min="14" max="14" width="20.796875" style="17" customWidth="1"/>
    <col min="15" max="15" width="12.46484375" style="17" customWidth="1"/>
    <col min="16" max="16384" width="9.06640625" style="17"/>
  </cols>
  <sheetData>
    <row r="1" spans="1:16" ht="10.25" customHeight="1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</row>
    <row r="2" spans="1:16" ht="21" customHeight="1">
      <c r="A2" s="31"/>
      <c r="B2" s="69" t="s">
        <v>8</v>
      </c>
      <c r="C2" s="69"/>
      <c r="D2" s="32"/>
      <c r="E2" s="12" t="s">
        <v>7</v>
      </c>
      <c r="F2" s="13" t="s">
        <v>15</v>
      </c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  <c r="L2" s="14" t="s">
        <v>27</v>
      </c>
      <c r="M2" s="13" t="s">
        <v>83</v>
      </c>
      <c r="N2" s="13" t="s">
        <v>84</v>
      </c>
      <c r="O2" s="13" t="s">
        <v>85</v>
      </c>
      <c r="P2" s="33"/>
    </row>
    <row r="3" spans="1:16" ht="10.25" customHeight="1">
      <c r="A3" s="31"/>
      <c r="B3" s="70" t="s">
        <v>9</v>
      </c>
      <c r="C3" s="49">
        <v>50</v>
      </c>
      <c r="D3" s="32"/>
      <c r="E3" s="26">
        <v>3</v>
      </c>
      <c r="F3" s="48" t="s">
        <v>16</v>
      </c>
      <c r="G3" s="48">
        <f>COUNT(E3:E8)</f>
        <v>6</v>
      </c>
      <c r="H3" s="48">
        <f>G3/C3</f>
        <v>0.12</v>
      </c>
      <c r="I3" s="48">
        <f>H3/C7</f>
        <v>1.5999999999999999E-3</v>
      </c>
      <c r="J3" s="48">
        <f>SUM(E3:E8)/G3</f>
        <v>34.5</v>
      </c>
      <c r="K3" s="15">
        <f>(E3-J3)^2</f>
        <v>992.25</v>
      </c>
      <c r="L3" s="48">
        <f>SUM(K3:K8)/G3</f>
        <v>436.58333333333331</v>
      </c>
      <c r="M3" s="15">
        <f>(E3-C10)^2</f>
        <v>75724.032400000011</v>
      </c>
      <c r="N3" s="48">
        <f>G3*(J3-C10)^2</f>
        <v>356279.6544</v>
      </c>
      <c r="O3" s="15">
        <f>ABS(E3-C10)</f>
        <v>275.18</v>
      </c>
      <c r="P3" s="33"/>
    </row>
    <row r="4" spans="1:16" ht="10.25" customHeight="1">
      <c r="A4" s="31"/>
      <c r="B4" s="70"/>
      <c r="C4" s="49"/>
      <c r="D4" s="32"/>
      <c r="E4" s="26">
        <v>23</v>
      </c>
      <c r="F4" s="48"/>
      <c r="G4" s="48"/>
      <c r="H4" s="48"/>
      <c r="I4" s="48"/>
      <c r="J4" s="48"/>
      <c r="K4" s="15">
        <f>(E4-J3)^2</f>
        <v>132.25</v>
      </c>
      <c r="L4" s="48"/>
      <c r="M4" s="15">
        <f>(E4-C10)^2</f>
        <v>65116.832400000007</v>
      </c>
      <c r="N4" s="48"/>
      <c r="O4" s="15">
        <f>ABS(E4-C10)</f>
        <v>255.18</v>
      </c>
      <c r="P4" s="33"/>
    </row>
    <row r="5" spans="1:16" ht="10.25" customHeight="1">
      <c r="A5" s="31"/>
      <c r="B5" s="70" t="s">
        <v>10</v>
      </c>
      <c r="C5" s="49">
        <f>INT(1+3.322*LOG10(C3))</f>
        <v>6</v>
      </c>
      <c r="D5" s="32"/>
      <c r="E5" s="26">
        <v>27</v>
      </c>
      <c r="F5" s="48"/>
      <c r="G5" s="48"/>
      <c r="H5" s="48"/>
      <c r="I5" s="48"/>
      <c r="J5" s="48"/>
      <c r="K5" s="15">
        <f>(E5-J3)^2</f>
        <v>56.25</v>
      </c>
      <c r="L5" s="48"/>
      <c r="M5" s="15">
        <f>(E5-C10)^2</f>
        <v>63091.392400000004</v>
      </c>
      <c r="N5" s="48"/>
      <c r="O5" s="15">
        <f>ABS(E5-C10)</f>
        <v>251.18</v>
      </c>
      <c r="P5" s="33"/>
    </row>
    <row r="6" spans="1:16" ht="10.35" customHeight="1">
      <c r="A6" s="31"/>
      <c r="B6" s="70"/>
      <c r="C6" s="49"/>
      <c r="D6" s="32"/>
      <c r="E6" s="26">
        <v>33</v>
      </c>
      <c r="F6" s="48"/>
      <c r="G6" s="48"/>
      <c r="H6" s="48"/>
      <c r="I6" s="48"/>
      <c r="J6" s="48"/>
      <c r="K6" s="15">
        <f>(E6-J3)^2</f>
        <v>2.25</v>
      </c>
      <c r="L6" s="48"/>
      <c r="M6" s="15">
        <f>(E6-C10)^2</f>
        <v>60113.232400000001</v>
      </c>
      <c r="N6" s="48"/>
      <c r="O6" s="15">
        <f>ABS(E6-C10)</f>
        <v>245.18</v>
      </c>
      <c r="P6" s="33"/>
    </row>
    <row r="7" spans="1:16" ht="10.25" customHeight="1">
      <c r="A7" s="31"/>
      <c r="B7" s="20" t="s">
        <v>11</v>
      </c>
      <c r="C7" s="16">
        <f>ROUND(C15/C5,0)</f>
        <v>75</v>
      </c>
      <c r="D7" s="32"/>
      <c r="E7" s="26">
        <v>54</v>
      </c>
      <c r="F7" s="48"/>
      <c r="G7" s="48"/>
      <c r="H7" s="48"/>
      <c r="I7" s="48"/>
      <c r="J7" s="48"/>
      <c r="K7" s="15">
        <f>(E7-J3)^2</f>
        <v>380.25</v>
      </c>
      <c r="L7" s="48"/>
      <c r="M7" s="15">
        <f>(E7-C10)^2</f>
        <v>50256.672400000003</v>
      </c>
      <c r="N7" s="48"/>
      <c r="O7" s="15">
        <f>ABS(E7-C10)</f>
        <v>224.18</v>
      </c>
      <c r="P7" s="33"/>
    </row>
    <row r="8" spans="1:16" ht="10.25" customHeight="1">
      <c r="A8" s="31"/>
      <c r="B8" s="20" t="s">
        <v>12</v>
      </c>
      <c r="C8" s="16">
        <f>MIN($E$3:$E$52)</f>
        <v>3</v>
      </c>
      <c r="D8" s="32"/>
      <c r="E8" s="19">
        <v>67</v>
      </c>
      <c r="F8" s="48"/>
      <c r="G8" s="48"/>
      <c r="H8" s="48"/>
      <c r="I8" s="48"/>
      <c r="J8" s="48"/>
      <c r="K8" s="15">
        <f>(E8-J3)^2</f>
        <v>1056.25</v>
      </c>
      <c r="L8" s="48"/>
      <c r="M8" s="15">
        <f>(E8-C10)^2</f>
        <v>44596.992400000003</v>
      </c>
      <c r="N8" s="48"/>
      <c r="O8" s="15">
        <f>ABS(E8-C10)</f>
        <v>211.18</v>
      </c>
      <c r="P8" s="33"/>
    </row>
    <row r="9" spans="1:16" ht="10.25" customHeight="1">
      <c r="A9" s="31"/>
      <c r="B9" s="20" t="s">
        <v>13</v>
      </c>
      <c r="C9" s="16">
        <f>MAX($E$3:$E$52)</f>
        <v>451</v>
      </c>
      <c r="D9" s="32"/>
      <c r="E9" s="18">
        <v>81</v>
      </c>
      <c r="F9" s="71" t="s">
        <v>17</v>
      </c>
      <c r="G9" s="49">
        <f>COUNT(E9:E13)</f>
        <v>5</v>
      </c>
      <c r="H9" s="49">
        <f>G9/C3</f>
        <v>0.1</v>
      </c>
      <c r="I9" s="49">
        <f>H9/C7</f>
        <v>1.3333333333333335E-3</v>
      </c>
      <c r="J9" s="68">
        <f>SUM(E9:E13)/G9</f>
        <v>93.8</v>
      </c>
      <c r="K9" s="15">
        <f>(E9-J9)^2</f>
        <v>163.83999999999992</v>
      </c>
      <c r="L9" s="49">
        <f>SUM(K9:K13)/G9</f>
        <v>231.76000000000005</v>
      </c>
      <c r="M9" s="15">
        <f>(E9-C10)^2</f>
        <v>38879.952400000002</v>
      </c>
      <c r="N9" s="49">
        <f>G9*(J9-C10)^2</f>
        <v>169979.92200000002</v>
      </c>
      <c r="O9" s="15">
        <f>ABS(E9-C10)</f>
        <v>197.18</v>
      </c>
      <c r="P9" s="33"/>
    </row>
    <row r="10" spans="1:16" ht="10.25" customHeight="1">
      <c r="A10" s="31"/>
      <c r="B10" s="20" t="s">
        <v>82</v>
      </c>
      <c r="C10" s="16">
        <f>SUM(E3:E52)/C3</f>
        <v>278.18</v>
      </c>
      <c r="D10" s="32"/>
      <c r="E10" s="26">
        <v>84</v>
      </c>
      <c r="F10" s="71"/>
      <c r="G10" s="49"/>
      <c r="H10" s="49"/>
      <c r="I10" s="49"/>
      <c r="J10" s="68"/>
      <c r="K10" s="15">
        <f>(E10-J9)^2</f>
        <v>96.039999999999949</v>
      </c>
      <c r="L10" s="49"/>
      <c r="M10" s="15">
        <f>(E10-C10)^2</f>
        <v>37705.8724</v>
      </c>
      <c r="N10" s="49"/>
      <c r="O10" s="15">
        <f>ABS(E10-C10)</f>
        <v>194.18</v>
      </c>
      <c r="P10" s="33"/>
    </row>
    <row r="11" spans="1:16" ht="10.25" customHeight="1">
      <c r="A11" s="31"/>
      <c r="B11" s="32"/>
      <c r="C11" s="32"/>
      <c r="D11" s="32"/>
      <c r="E11" s="26">
        <v>87</v>
      </c>
      <c r="F11" s="71"/>
      <c r="G11" s="49"/>
      <c r="H11" s="49"/>
      <c r="I11" s="49"/>
      <c r="J11" s="68"/>
      <c r="K11" s="15">
        <f>(E11-J9)^2</f>
        <v>46.239999999999959</v>
      </c>
      <c r="L11" s="49"/>
      <c r="M11" s="15">
        <f>(E11-C10)^2</f>
        <v>36549.792400000006</v>
      </c>
      <c r="N11" s="49"/>
      <c r="O11" s="15">
        <f>ABS(E11-C10)</f>
        <v>191.18</v>
      </c>
      <c r="P11" s="33"/>
    </row>
    <row r="12" spans="1:16" ht="10.25" customHeight="1">
      <c r="A12" s="31"/>
      <c r="B12" s="32"/>
      <c r="C12" s="32"/>
      <c r="D12" s="32"/>
      <c r="E12" s="26">
        <v>94</v>
      </c>
      <c r="F12" s="71"/>
      <c r="G12" s="49"/>
      <c r="H12" s="49"/>
      <c r="I12" s="49"/>
      <c r="J12" s="68"/>
      <c r="K12" s="15">
        <f>(E12-J9)^2</f>
        <v>4.0000000000001139E-2</v>
      </c>
      <c r="L12" s="49"/>
      <c r="M12" s="15">
        <f>(E12-C10)^2</f>
        <v>33922.272400000002</v>
      </c>
      <c r="N12" s="49"/>
      <c r="O12" s="15">
        <f>ABS(E12-C10)</f>
        <v>184.18</v>
      </c>
      <c r="P12" s="33"/>
    </row>
    <row r="13" spans="1:16" ht="10.25" customHeight="1">
      <c r="A13" s="31"/>
      <c r="B13" s="72" t="s">
        <v>28</v>
      </c>
      <c r="C13" s="73"/>
      <c r="D13" s="32"/>
      <c r="E13" s="26">
        <v>123</v>
      </c>
      <c r="F13" s="71"/>
      <c r="G13" s="49"/>
      <c r="H13" s="49"/>
      <c r="I13" s="49"/>
      <c r="J13" s="68"/>
      <c r="K13" s="15">
        <f>(E13-J9)^2</f>
        <v>852.64000000000021</v>
      </c>
      <c r="L13" s="49"/>
      <c r="M13" s="15">
        <f>(E13-C10)^2</f>
        <v>24080.832400000003</v>
      </c>
      <c r="N13" s="49"/>
      <c r="O13" s="15">
        <f>ABS(E13-C10)</f>
        <v>155.18</v>
      </c>
      <c r="P13" s="33"/>
    </row>
    <row r="14" spans="1:16" ht="10.25" customHeight="1">
      <c r="A14" s="31"/>
      <c r="B14" s="74"/>
      <c r="C14" s="75"/>
      <c r="D14" s="32"/>
      <c r="E14" s="26">
        <v>186</v>
      </c>
      <c r="F14" s="45" t="s">
        <v>18</v>
      </c>
      <c r="G14" s="45">
        <f>COUNT(E14:E18)</f>
        <v>5</v>
      </c>
      <c r="H14" s="45">
        <f>G14/C3</f>
        <v>0.1</v>
      </c>
      <c r="I14" s="45">
        <f>H14/C7</f>
        <v>1.3333333333333335E-3</v>
      </c>
      <c r="J14" s="45">
        <f>SUM(E14:E18)/G14</f>
        <v>198.6</v>
      </c>
      <c r="K14" s="15">
        <f>(E14-J14)^2</f>
        <v>158.75999999999985</v>
      </c>
      <c r="L14" s="45">
        <f>SUM(K14:K18)/G14</f>
        <v>79.839999999999989</v>
      </c>
      <c r="M14" s="15">
        <f>(E14-C10)^2</f>
        <v>8497.1524000000009</v>
      </c>
      <c r="N14" s="45">
        <f>G14*(J14-C10)^2</f>
        <v>31664.882000000012</v>
      </c>
      <c r="O14" s="15">
        <f>ABS(E14-C10)</f>
        <v>92.18</v>
      </c>
      <c r="P14" s="33"/>
    </row>
    <row r="15" spans="1:16" ht="10.25" customHeight="1">
      <c r="A15" s="31"/>
      <c r="B15" s="76" t="s">
        <v>14</v>
      </c>
      <c r="C15" s="78">
        <f>C9-C8</f>
        <v>448</v>
      </c>
      <c r="D15" s="32"/>
      <c r="E15" s="26">
        <v>194</v>
      </c>
      <c r="F15" s="46"/>
      <c r="G15" s="46"/>
      <c r="H15" s="46"/>
      <c r="I15" s="46"/>
      <c r="J15" s="46"/>
      <c r="K15" s="15">
        <f>(E15-J14)^2</f>
        <v>21.159999999999947</v>
      </c>
      <c r="L15" s="46"/>
      <c r="M15" s="15">
        <f>(E15-C10)^2</f>
        <v>7086.2724000000007</v>
      </c>
      <c r="N15" s="46"/>
      <c r="O15" s="15">
        <f>ABS(E15-C10)</f>
        <v>84.18</v>
      </c>
      <c r="P15" s="33"/>
    </row>
    <row r="16" spans="1:16" ht="10.25" customHeight="1">
      <c r="A16" s="31"/>
      <c r="B16" s="77"/>
      <c r="C16" s="79"/>
      <c r="D16" s="32"/>
      <c r="E16" s="26">
        <v>198</v>
      </c>
      <c r="F16" s="46"/>
      <c r="G16" s="46"/>
      <c r="H16" s="46"/>
      <c r="I16" s="46"/>
      <c r="J16" s="46"/>
      <c r="K16" s="15">
        <f>(E16-J14)^2</f>
        <v>0.35999999999999316</v>
      </c>
      <c r="L16" s="46"/>
      <c r="M16" s="15">
        <f>(E16-C10)^2</f>
        <v>6428.8324000000011</v>
      </c>
      <c r="N16" s="46"/>
      <c r="O16" s="15">
        <f>ABS(E16-C10)</f>
        <v>80.180000000000007</v>
      </c>
      <c r="P16" s="33"/>
    </row>
    <row r="17" spans="1:16" ht="10.25" customHeight="1">
      <c r="A17" s="31"/>
      <c r="B17" s="20" t="s">
        <v>29</v>
      </c>
      <c r="C17" s="15">
        <f>E36+C7*(G36-G28)/(2*G36-G28)</f>
        <v>409.96153846153845</v>
      </c>
      <c r="D17" s="32"/>
      <c r="E17" s="26">
        <v>202</v>
      </c>
      <c r="F17" s="46"/>
      <c r="G17" s="46"/>
      <c r="H17" s="46"/>
      <c r="I17" s="46"/>
      <c r="J17" s="46"/>
      <c r="K17" s="15">
        <f>(E17-J14)^2</f>
        <v>11.560000000000038</v>
      </c>
      <c r="L17" s="46"/>
      <c r="M17" s="15">
        <f>(E17-C10)^2</f>
        <v>5803.3924000000006</v>
      </c>
      <c r="N17" s="46"/>
      <c r="O17" s="15">
        <f>ABS(E17-C10)</f>
        <v>76.180000000000007</v>
      </c>
      <c r="P17" s="33"/>
    </row>
    <row r="18" spans="1:16" ht="10.25" customHeight="1">
      <c r="A18" s="31"/>
      <c r="B18" s="20" t="s">
        <v>30</v>
      </c>
      <c r="C18" s="15">
        <f>E28+C7*(C3/2-SUM(G3:G27))/G28</f>
        <v>312</v>
      </c>
      <c r="D18" s="32"/>
      <c r="E18" s="26">
        <v>213</v>
      </c>
      <c r="F18" s="47"/>
      <c r="G18" s="47"/>
      <c r="H18" s="47"/>
      <c r="I18" s="47"/>
      <c r="J18" s="47"/>
      <c r="K18" s="15">
        <f>(E18-J14)^2</f>
        <v>207.36000000000016</v>
      </c>
      <c r="L18" s="47"/>
      <c r="M18" s="15">
        <f>(E18-C10)^2</f>
        <v>4248.4324000000006</v>
      </c>
      <c r="N18" s="47"/>
      <c r="O18" s="15">
        <f>ABS(E18-C10)</f>
        <v>65.180000000000007</v>
      </c>
      <c r="P18" s="33"/>
    </row>
    <row r="19" spans="1:16" ht="10.25" customHeight="1">
      <c r="A19" s="31"/>
      <c r="B19" s="76" t="s">
        <v>31</v>
      </c>
      <c r="C19" s="45">
        <f>SUM(O3:O52)/C3</f>
        <v>115.67119999999996</v>
      </c>
      <c r="D19" s="32"/>
      <c r="E19" s="26">
        <v>239</v>
      </c>
      <c r="F19" s="45" t="s">
        <v>19</v>
      </c>
      <c r="G19" s="45">
        <f>COUNT(E19:E27)</f>
        <v>9</v>
      </c>
      <c r="H19" s="45">
        <f>G19/C3</f>
        <v>0.18</v>
      </c>
      <c r="I19" s="45">
        <f>H19/C7</f>
        <v>2.3999999999999998E-3</v>
      </c>
      <c r="J19" s="45">
        <f>SUM(E19:E27)/G19</f>
        <v>274</v>
      </c>
      <c r="K19" s="15">
        <f>(E19-J19)^2</f>
        <v>1225</v>
      </c>
      <c r="L19" s="45">
        <f>SUM(K19:K27)/G19</f>
        <v>501.77777777777777</v>
      </c>
      <c r="M19" s="15">
        <f>(E19-C10)^2</f>
        <v>1535.0724000000005</v>
      </c>
      <c r="N19" s="45">
        <f>G19*(J19-C10)^2</f>
        <v>157.25160000000051</v>
      </c>
      <c r="O19" s="15">
        <f>ABS(E19-C10)</f>
        <v>39.180000000000007</v>
      </c>
      <c r="P19" s="33"/>
    </row>
    <row r="20" spans="1:16" ht="10.25" customHeight="1">
      <c r="A20" s="31"/>
      <c r="B20" s="77"/>
      <c r="C20" s="47"/>
      <c r="D20" s="32"/>
      <c r="E20" s="26">
        <v>248</v>
      </c>
      <c r="F20" s="46"/>
      <c r="G20" s="46"/>
      <c r="H20" s="46"/>
      <c r="I20" s="46"/>
      <c r="J20" s="46"/>
      <c r="K20" s="15">
        <f>(E20-J19)^2</f>
        <v>676</v>
      </c>
      <c r="L20" s="46"/>
      <c r="M20" s="15">
        <f>(E20-C10)^2</f>
        <v>910.83240000000046</v>
      </c>
      <c r="N20" s="46"/>
      <c r="O20" s="15">
        <f>ABS(E20-C10)</f>
        <v>30.180000000000007</v>
      </c>
      <c r="P20" s="33"/>
    </row>
    <row r="21" spans="1:16" ht="10.25" customHeight="1">
      <c r="A21" s="31"/>
      <c r="B21" s="20" t="s">
        <v>32</v>
      </c>
      <c r="C21" s="15">
        <f>C36</f>
        <v>18349.907600000002</v>
      </c>
      <c r="D21" s="32"/>
      <c r="E21" s="26">
        <v>253</v>
      </c>
      <c r="F21" s="46"/>
      <c r="G21" s="46"/>
      <c r="H21" s="46"/>
      <c r="I21" s="46"/>
      <c r="J21" s="46"/>
      <c r="K21" s="15">
        <f>(E21-J19)^2</f>
        <v>441</v>
      </c>
      <c r="L21" s="46"/>
      <c r="M21" s="15">
        <f>(E21-C10)^2</f>
        <v>634.03240000000039</v>
      </c>
      <c r="N21" s="46"/>
      <c r="O21" s="15">
        <f>ABS(E21-C10)</f>
        <v>25.180000000000007</v>
      </c>
      <c r="P21" s="33"/>
    </row>
    <row r="22" spans="1:16" ht="10.25" customHeight="1">
      <c r="A22" s="31"/>
      <c r="B22" s="20" t="s">
        <v>33</v>
      </c>
      <c r="C22" s="15">
        <f>SQRT(C21)</f>
        <v>135.46183078638796</v>
      </c>
      <c r="D22" s="32"/>
      <c r="E22" s="26">
        <v>263</v>
      </c>
      <c r="F22" s="46"/>
      <c r="G22" s="46"/>
      <c r="H22" s="46"/>
      <c r="I22" s="46"/>
      <c r="J22" s="46"/>
      <c r="K22" s="15">
        <f>(E22-J19)^2</f>
        <v>121</v>
      </c>
      <c r="L22" s="46"/>
      <c r="M22" s="15">
        <f>(E22-C10)^2</f>
        <v>230.4324000000002</v>
      </c>
      <c r="N22" s="46"/>
      <c r="O22" s="15">
        <f>ABS(E22-C10)</f>
        <v>15.180000000000007</v>
      </c>
      <c r="P22" s="33"/>
    </row>
    <row r="23" spans="1:16" ht="10.25" customHeight="1">
      <c r="A23" s="31"/>
      <c r="B23" s="76" t="s">
        <v>34</v>
      </c>
      <c r="C23" s="45">
        <f>C22/C10</f>
        <v>0.48695747640516196</v>
      </c>
      <c r="D23" s="32"/>
      <c r="E23" s="26">
        <v>278</v>
      </c>
      <c r="F23" s="46"/>
      <c r="G23" s="46"/>
      <c r="H23" s="46"/>
      <c r="I23" s="46"/>
      <c r="J23" s="46"/>
      <c r="K23" s="15">
        <f>(E23-J19)^2</f>
        <v>16</v>
      </c>
      <c r="L23" s="46"/>
      <c r="M23" s="15">
        <f>(E23-C10)^2</f>
        <v>3.2400000000002455E-2</v>
      </c>
      <c r="N23" s="46"/>
      <c r="O23" s="15">
        <f>ABS(E23-C10)</f>
        <v>0.18000000000000682</v>
      </c>
      <c r="P23" s="33"/>
    </row>
    <row r="24" spans="1:16" ht="10.25" customHeight="1">
      <c r="A24" s="31"/>
      <c r="B24" s="77"/>
      <c r="C24" s="47"/>
      <c r="D24" s="32"/>
      <c r="E24" s="26">
        <v>292</v>
      </c>
      <c r="F24" s="46"/>
      <c r="G24" s="46"/>
      <c r="H24" s="46"/>
      <c r="I24" s="46"/>
      <c r="J24" s="46"/>
      <c r="K24" s="15">
        <f>(E24-J19)^2</f>
        <v>324</v>
      </c>
      <c r="L24" s="46"/>
      <c r="M24" s="15">
        <f>(E24-C10)^2</f>
        <v>190.9923999999998</v>
      </c>
      <c r="N24" s="46"/>
      <c r="O24" s="15">
        <f>ABS(E24-C10)</f>
        <v>13.819999999999993</v>
      </c>
      <c r="P24" s="33"/>
    </row>
    <row r="25" spans="1:16" ht="10.25" customHeight="1">
      <c r="A25" s="31"/>
      <c r="B25" s="20" t="s">
        <v>35</v>
      </c>
      <c r="C25" s="15">
        <f>KURT(E3:E52)</f>
        <v>-0.90445796557586489</v>
      </c>
      <c r="D25" s="32"/>
      <c r="E25" s="26">
        <v>294</v>
      </c>
      <c r="F25" s="46"/>
      <c r="G25" s="46"/>
      <c r="H25" s="46"/>
      <c r="I25" s="46"/>
      <c r="J25" s="46"/>
      <c r="K25" s="15">
        <f>(E25-J19)^2</f>
        <v>400</v>
      </c>
      <c r="L25" s="46"/>
      <c r="M25" s="15">
        <f>(E25-C10)^2</f>
        <v>250.27239999999978</v>
      </c>
      <c r="N25" s="46"/>
      <c r="O25" s="15">
        <f>ABS(E25-C10)</f>
        <v>15.819999999999993</v>
      </c>
      <c r="P25" s="33"/>
    </row>
    <row r="26" spans="1:16" ht="10.25" customHeight="1">
      <c r="A26" s="31"/>
      <c r="B26" s="83" t="s">
        <v>41</v>
      </c>
      <c r="C26" s="48">
        <f>C10-C17</f>
        <v>-131.78153846153845</v>
      </c>
      <c r="D26" s="32"/>
      <c r="E26" s="26">
        <v>297</v>
      </c>
      <c r="F26" s="46"/>
      <c r="G26" s="46"/>
      <c r="H26" s="46"/>
      <c r="I26" s="46"/>
      <c r="J26" s="46"/>
      <c r="K26" s="15">
        <f>(E26-J19)^2</f>
        <v>529</v>
      </c>
      <c r="L26" s="46"/>
      <c r="M26" s="15">
        <f>(E26-C10)^2</f>
        <v>354.19239999999974</v>
      </c>
      <c r="N26" s="46"/>
      <c r="O26" s="15">
        <f>ABS(E26-C10)</f>
        <v>18.819999999999993</v>
      </c>
      <c r="P26" s="33"/>
    </row>
    <row r="27" spans="1:16" ht="10.25" customHeight="1">
      <c r="A27" s="31"/>
      <c r="B27" s="83"/>
      <c r="C27" s="48"/>
      <c r="D27" s="32"/>
      <c r="E27" s="26">
        <v>302</v>
      </c>
      <c r="F27" s="47"/>
      <c r="G27" s="47"/>
      <c r="H27" s="47"/>
      <c r="I27" s="47"/>
      <c r="J27" s="47"/>
      <c r="K27" s="15">
        <f>(E27-J19)^2</f>
        <v>784</v>
      </c>
      <c r="L27" s="47"/>
      <c r="M27" s="15">
        <f>(E27-C10)^2</f>
        <v>567.39239999999972</v>
      </c>
      <c r="N27" s="47"/>
      <c r="O27" s="15">
        <f>ABS(E27-C10)</f>
        <v>23.819999999999993</v>
      </c>
      <c r="P27" s="33"/>
    </row>
    <row r="28" spans="1:16" ht="10.25" customHeight="1">
      <c r="A28" s="31"/>
      <c r="B28" s="32"/>
      <c r="C28" s="32"/>
      <c r="D28" s="32"/>
      <c r="E28" s="26">
        <v>312</v>
      </c>
      <c r="F28" s="45" t="s">
        <v>20</v>
      </c>
      <c r="G28" s="45">
        <f>COUNT(E28:E35)</f>
        <v>8</v>
      </c>
      <c r="H28" s="45">
        <f>G28/C3</f>
        <v>0.16</v>
      </c>
      <c r="I28" s="45">
        <f>H28/C7</f>
        <v>2.1333333333333334E-3</v>
      </c>
      <c r="J28" s="45">
        <f>SUM(E28:E35)/G28</f>
        <v>347.875</v>
      </c>
      <c r="K28" s="15">
        <f>(E28-J28)^2</f>
        <v>1287.015625</v>
      </c>
      <c r="L28" s="45">
        <f>SUM(K28:K35)/G28</f>
        <v>399.359375</v>
      </c>
      <c r="M28" s="15">
        <f>(E28-C10)^2</f>
        <v>1143.7923999999996</v>
      </c>
      <c r="N28" s="45">
        <f>G28*(J28-C10)^2</f>
        <v>38859.144199999995</v>
      </c>
      <c r="O28" s="15">
        <f>ABS(E28-C10)</f>
        <v>33.819999999999993</v>
      </c>
      <c r="P28" s="33"/>
    </row>
    <row r="29" spans="1:16" ht="10.25" customHeight="1">
      <c r="A29" s="31"/>
      <c r="B29" s="32"/>
      <c r="C29" s="32"/>
      <c r="D29" s="32"/>
      <c r="E29" s="26">
        <v>328</v>
      </c>
      <c r="F29" s="46"/>
      <c r="G29" s="46"/>
      <c r="H29" s="46"/>
      <c r="I29" s="46"/>
      <c r="J29" s="46"/>
      <c r="K29" s="15">
        <f>(E29-J28)^2</f>
        <v>395.015625</v>
      </c>
      <c r="L29" s="46"/>
      <c r="M29" s="15">
        <f>(E29-C10)^2</f>
        <v>2482.0323999999991</v>
      </c>
      <c r="N29" s="46"/>
      <c r="O29" s="15">
        <f>ABS(E29-C10)</f>
        <v>49.819999999999993</v>
      </c>
      <c r="P29" s="33"/>
    </row>
    <row r="30" spans="1:16" ht="10.25" customHeight="1">
      <c r="A30" s="31"/>
      <c r="B30" s="72" t="s">
        <v>36</v>
      </c>
      <c r="C30" s="73"/>
      <c r="D30" s="32"/>
      <c r="E30" s="26">
        <v>338</v>
      </c>
      <c r="F30" s="46"/>
      <c r="G30" s="46"/>
      <c r="H30" s="46"/>
      <c r="I30" s="46"/>
      <c r="J30" s="46"/>
      <c r="K30" s="15">
        <f>(E30-J28)^2</f>
        <v>97.515625</v>
      </c>
      <c r="L30" s="46"/>
      <c r="M30" s="15">
        <f>(E30-C10)^2</f>
        <v>3578.4323999999992</v>
      </c>
      <c r="N30" s="46"/>
      <c r="O30" s="15">
        <f>ABS(E30-C10)</f>
        <v>59.819999999999993</v>
      </c>
      <c r="P30" s="33"/>
    </row>
    <row r="31" spans="1:16" ht="10.25" customHeight="1">
      <c r="A31" s="31"/>
      <c r="B31" s="74"/>
      <c r="C31" s="75"/>
      <c r="D31" s="32"/>
      <c r="E31" s="26">
        <v>342</v>
      </c>
      <c r="F31" s="46"/>
      <c r="G31" s="46"/>
      <c r="H31" s="46"/>
      <c r="I31" s="46"/>
      <c r="J31" s="46"/>
      <c r="K31" s="15">
        <f>(E31-J28)^2</f>
        <v>34.515625</v>
      </c>
      <c r="L31" s="46"/>
      <c r="M31" s="15">
        <f>(E31-C10)^2</f>
        <v>4072.9923999999992</v>
      </c>
      <c r="N31" s="46"/>
      <c r="O31" s="15">
        <f>ABS(E31-C10)</f>
        <v>63.819999999999993</v>
      </c>
      <c r="P31" s="33"/>
    </row>
    <row r="32" spans="1:16" ht="10.25" customHeight="1">
      <c r="A32" s="31"/>
      <c r="B32" s="80" t="s">
        <v>67</v>
      </c>
      <c r="C32" s="45">
        <f>SUMPRODUCT(L3:L52, G3:G52)/C3</f>
        <v>391.82867647058828</v>
      </c>
      <c r="D32" s="32"/>
      <c r="E32" s="26">
        <v>361</v>
      </c>
      <c r="F32" s="46"/>
      <c r="G32" s="46"/>
      <c r="H32" s="46"/>
      <c r="I32" s="46"/>
      <c r="J32" s="46"/>
      <c r="K32" s="15">
        <f>(E32-J28)^2</f>
        <v>172.265625</v>
      </c>
      <c r="L32" s="46"/>
      <c r="M32" s="15">
        <f>(E32-C10)^2</f>
        <v>6859.152399999999</v>
      </c>
      <c r="N32" s="46"/>
      <c r="O32" s="15">
        <f>ABS(E32-C10)</f>
        <v>82.82</v>
      </c>
      <c r="P32" s="33"/>
    </row>
    <row r="33" spans="1:16" ht="10.25" customHeight="1">
      <c r="A33" s="31"/>
      <c r="B33" s="81"/>
      <c r="C33" s="47"/>
      <c r="D33" s="32"/>
      <c r="E33" s="26">
        <v>361</v>
      </c>
      <c r="F33" s="46"/>
      <c r="G33" s="46"/>
      <c r="H33" s="46"/>
      <c r="I33" s="46"/>
      <c r="J33" s="46"/>
      <c r="K33" s="15">
        <f>(E33-J28)^2</f>
        <v>172.265625</v>
      </c>
      <c r="L33" s="46"/>
      <c r="M33" s="15">
        <f>(E33-C10)^2</f>
        <v>6859.152399999999</v>
      </c>
      <c r="N33" s="46"/>
      <c r="O33" s="15">
        <f>ABS(E33-C10)</f>
        <v>82.82</v>
      </c>
      <c r="P33" s="33"/>
    </row>
    <row r="34" spans="1:16" ht="10.25" customHeight="1">
      <c r="A34" s="31"/>
      <c r="B34" s="80" t="s">
        <v>68</v>
      </c>
      <c r="C34" s="45">
        <f>SUM(N3:N52)/C3</f>
        <v>17958.078923529411</v>
      </c>
      <c r="D34" s="32"/>
      <c r="E34" s="26">
        <v>368</v>
      </c>
      <c r="F34" s="46"/>
      <c r="G34" s="46"/>
      <c r="H34" s="46"/>
      <c r="I34" s="46"/>
      <c r="J34" s="46"/>
      <c r="K34" s="15">
        <f>(E34-J28)^2</f>
        <v>405.015625</v>
      </c>
      <c r="L34" s="46"/>
      <c r="M34" s="15">
        <f>(E34-C10)^2</f>
        <v>8067.6323999999986</v>
      </c>
      <c r="N34" s="46"/>
      <c r="O34" s="15">
        <f>ABS(E34-C10)</f>
        <v>89.82</v>
      </c>
      <c r="P34" s="33"/>
    </row>
    <row r="35" spans="1:16" ht="10.25" customHeight="1">
      <c r="A35" s="31"/>
      <c r="B35" s="81"/>
      <c r="C35" s="47"/>
      <c r="D35" s="32"/>
      <c r="E35" s="26">
        <v>373</v>
      </c>
      <c r="F35" s="47"/>
      <c r="G35" s="47"/>
      <c r="H35" s="47"/>
      <c r="I35" s="47"/>
      <c r="J35" s="47"/>
      <c r="K35" s="15">
        <f>(E35-J28)^2</f>
        <v>631.265625</v>
      </c>
      <c r="L35" s="47"/>
      <c r="M35" s="15">
        <f>(E35-C10)^2</f>
        <v>8990.8323999999993</v>
      </c>
      <c r="N35" s="47"/>
      <c r="O35" s="15">
        <f>ABS(E35-C10)</f>
        <v>94.82</v>
      </c>
      <c r="P35" s="33"/>
    </row>
    <row r="36" spans="1:16" ht="10.25" customHeight="1">
      <c r="A36" s="31"/>
      <c r="B36" s="82" t="s">
        <v>69</v>
      </c>
      <c r="C36" s="48">
        <f>SUM(M3:M52)/C3</f>
        <v>18349.907600000002</v>
      </c>
      <c r="D36" s="32"/>
      <c r="E36" s="26">
        <v>384</v>
      </c>
      <c r="F36" s="45" t="s">
        <v>21</v>
      </c>
      <c r="G36" s="45">
        <f>COUNT(E36:E52)</f>
        <v>17</v>
      </c>
      <c r="H36" s="45">
        <f>G36/C3</f>
        <v>0.34</v>
      </c>
      <c r="I36" s="45">
        <f>H36/C7</f>
        <v>4.5333333333333337E-3</v>
      </c>
      <c r="J36" s="45">
        <f>SUM(E36:E52)/G36</f>
        <v>411.23529411764707</v>
      </c>
      <c r="K36" s="15">
        <f t="shared" ref="K36" si="0">(E36-J36)^2</f>
        <v>741.76124567474119</v>
      </c>
      <c r="L36" s="45">
        <f>SUM(K36:K52)/G36</f>
        <v>453.12110726643596</v>
      </c>
      <c r="M36" s="15">
        <f>(E36-C10)^2</f>
        <v>11197.872399999998</v>
      </c>
      <c r="N36" s="45">
        <f>G36*(J36-C10)^2</f>
        <v>300963.09197647061</v>
      </c>
      <c r="O36" s="15">
        <f>ABS(E36-C10)</f>
        <v>105.82</v>
      </c>
      <c r="P36" s="33"/>
    </row>
    <row r="37" spans="1:16" ht="10.25" customHeight="1">
      <c r="A37" s="31"/>
      <c r="B37" s="83"/>
      <c r="C37" s="48"/>
      <c r="D37" s="32"/>
      <c r="E37" s="26">
        <v>387</v>
      </c>
      <c r="F37" s="46"/>
      <c r="G37" s="46"/>
      <c r="H37" s="46"/>
      <c r="I37" s="46"/>
      <c r="J37" s="46"/>
      <c r="K37" s="15">
        <f t="shared" ref="K37" si="1">(E37-J36)^2</f>
        <v>587.34948096885876</v>
      </c>
      <c r="L37" s="46"/>
      <c r="M37" s="15">
        <f>(E37-C10)^2</f>
        <v>11841.792399999998</v>
      </c>
      <c r="N37" s="46"/>
      <c r="O37" s="15">
        <f>ABS(E37-C10)</f>
        <v>108.82</v>
      </c>
      <c r="P37" s="33"/>
    </row>
    <row r="38" spans="1:16" ht="10.25" customHeight="1">
      <c r="A38" s="31"/>
      <c r="B38" s="32"/>
      <c r="C38" s="32"/>
      <c r="D38" s="32"/>
      <c r="E38" s="26">
        <v>388</v>
      </c>
      <c r="F38" s="46"/>
      <c r="G38" s="46"/>
      <c r="H38" s="46"/>
      <c r="I38" s="46"/>
      <c r="J38" s="46"/>
      <c r="K38" s="15">
        <f>(E38-J36)^2</f>
        <v>539.87889273356461</v>
      </c>
      <c r="L38" s="46"/>
      <c r="M38" s="15">
        <f>(E38-C10)^2</f>
        <v>12060.432399999998</v>
      </c>
      <c r="N38" s="46"/>
      <c r="O38" s="15">
        <f>ABS(E38-C10)</f>
        <v>109.82</v>
      </c>
      <c r="P38" s="33"/>
    </row>
    <row r="39" spans="1:16" ht="10.25" customHeight="1">
      <c r="A39" s="31"/>
      <c r="B39" s="32"/>
      <c r="C39" s="32"/>
      <c r="D39" s="32"/>
      <c r="E39" s="26">
        <v>389</v>
      </c>
      <c r="F39" s="46"/>
      <c r="G39" s="46"/>
      <c r="H39" s="46"/>
      <c r="I39" s="46"/>
      <c r="J39" s="46"/>
      <c r="K39" s="15">
        <f>(E39-J36)^2</f>
        <v>494.40830449827047</v>
      </c>
      <c r="L39" s="46"/>
      <c r="M39" s="15">
        <f>(E39-C10)^2</f>
        <v>12281.072399999999</v>
      </c>
      <c r="N39" s="46"/>
      <c r="O39" s="15">
        <f>ABS(E39-C10)</f>
        <v>110.82</v>
      </c>
      <c r="P39" s="33"/>
    </row>
    <row r="40" spans="1:16" ht="10.25" customHeight="1">
      <c r="A40" s="31"/>
      <c r="B40" s="84" t="s">
        <v>37</v>
      </c>
      <c r="C40" s="85"/>
      <c r="D40" s="32"/>
      <c r="E40" s="26">
        <v>392</v>
      </c>
      <c r="F40" s="46"/>
      <c r="G40" s="46"/>
      <c r="H40" s="46"/>
      <c r="I40" s="46"/>
      <c r="J40" s="46"/>
      <c r="K40" s="15">
        <f>(E40-J36)^2</f>
        <v>369.99653979238803</v>
      </c>
      <c r="L40" s="46"/>
      <c r="M40" s="15">
        <f>(E40-C10)^2</f>
        <v>12954.992399999999</v>
      </c>
      <c r="N40" s="46"/>
      <c r="O40" s="15">
        <f>ABS(E40-C10)</f>
        <v>113.82</v>
      </c>
      <c r="P40" s="33"/>
    </row>
    <row r="41" spans="1:16" ht="10.25" customHeight="1">
      <c r="A41" s="31"/>
      <c r="B41" s="86"/>
      <c r="C41" s="87"/>
      <c r="D41" s="32"/>
      <c r="E41" s="26">
        <v>398</v>
      </c>
      <c r="F41" s="46"/>
      <c r="G41" s="46"/>
      <c r="H41" s="46"/>
      <c r="I41" s="46"/>
      <c r="J41" s="46"/>
      <c r="K41" s="15">
        <f>(E41-J36)^2</f>
        <v>175.1730103806232</v>
      </c>
      <c r="L41" s="46"/>
      <c r="M41" s="15">
        <f>(E41-C10)^2</f>
        <v>14356.832399999998</v>
      </c>
      <c r="N41" s="46"/>
      <c r="O41" s="15">
        <f>ABS(E41-C10)</f>
        <v>119.82</v>
      </c>
      <c r="P41" s="33"/>
    </row>
    <row r="42" spans="1:16" ht="10.25" customHeight="1">
      <c r="A42" s="31"/>
      <c r="B42" s="88"/>
      <c r="C42" s="89"/>
      <c r="D42" s="32"/>
      <c r="E42" s="26">
        <v>401</v>
      </c>
      <c r="F42" s="46"/>
      <c r="G42" s="46"/>
      <c r="H42" s="46"/>
      <c r="I42" s="46"/>
      <c r="J42" s="46"/>
      <c r="K42" s="15">
        <f>(E42-J36)^2</f>
        <v>104.76124567474076</v>
      </c>
      <c r="L42" s="46"/>
      <c r="M42" s="15">
        <f>(E42-C10)^2</f>
        <v>15084.752399999998</v>
      </c>
      <c r="N42" s="46"/>
      <c r="O42" s="15">
        <f>ABS(E42-C10)</f>
        <v>122.82</v>
      </c>
      <c r="P42" s="33"/>
    </row>
    <row r="43" spans="1:16" ht="10.25" customHeight="1">
      <c r="A43" s="31"/>
      <c r="B43" s="82" t="s">
        <v>70</v>
      </c>
      <c r="C43" s="48">
        <f>C34/C36</f>
        <v>0.97864683108973305</v>
      </c>
      <c r="D43" s="32"/>
      <c r="E43" s="26">
        <v>404</v>
      </c>
      <c r="F43" s="46"/>
      <c r="G43" s="46"/>
      <c r="H43" s="46"/>
      <c r="I43" s="46"/>
      <c r="J43" s="46"/>
      <c r="K43" s="15">
        <f>(E43-J36)^2</f>
        <v>52.349480968858323</v>
      </c>
      <c r="L43" s="46"/>
      <c r="M43" s="15">
        <f>(E43-C10)^2</f>
        <v>15830.672399999998</v>
      </c>
      <c r="N43" s="46"/>
      <c r="O43" s="15">
        <f>ABS(E43-C10)</f>
        <v>125.82</v>
      </c>
      <c r="P43" s="33"/>
    </row>
    <row r="44" spans="1:16" ht="10.25" customHeight="1">
      <c r="A44" s="31"/>
      <c r="B44" s="82"/>
      <c r="C44" s="48"/>
      <c r="D44" s="32"/>
      <c r="E44" s="26">
        <v>407</v>
      </c>
      <c r="F44" s="46"/>
      <c r="G44" s="46"/>
      <c r="H44" s="46"/>
      <c r="I44" s="46"/>
      <c r="J44" s="46"/>
      <c r="K44" s="15">
        <f>(E44-J36)^2</f>
        <v>17.937716262975893</v>
      </c>
      <c r="L44" s="46"/>
      <c r="M44" s="15">
        <f>(E44-C10)^2</f>
        <v>16594.592399999998</v>
      </c>
      <c r="N44" s="46"/>
      <c r="O44" s="15">
        <f>ABS(E44-C10)</f>
        <v>128.82</v>
      </c>
      <c r="P44" s="33"/>
    </row>
    <row r="45" spans="1:16" ht="10.25" customHeight="1">
      <c r="A45" s="31"/>
      <c r="B45" s="82"/>
      <c r="C45" s="48"/>
      <c r="D45" s="32"/>
      <c r="E45" s="26">
        <v>412</v>
      </c>
      <c r="F45" s="46"/>
      <c r="G45" s="46"/>
      <c r="H45" s="46"/>
      <c r="I45" s="46"/>
      <c r="J45" s="46"/>
      <c r="K45" s="15">
        <f>(E45-J36)^2</f>
        <v>0.58477508650516985</v>
      </c>
      <c r="L45" s="46"/>
      <c r="M45" s="15">
        <f>(E45-C10)^2</f>
        <v>17907.792399999998</v>
      </c>
      <c r="N45" s="46"/>
      <c r="O45" s="15">
        <f>ABS(E45-C10)</f>
        <v>133.82</v>
      </c>
      <c r="P45" s="33"/>
    </row>
    <row r="46" spans="1:16" ht="10.25" customHeight="1">
      <c r="A46" s="31"/>
      <c r="B46" s="32"/>
      <c r="C46" s="32"/>
      <c r="D46" s="32"/>
      <c r="E46" s="26">
        <v>413</v>
      </c>
      <c r="F46" s="46"/>
      <c r="G46" s="46"/>
      <c r="H46" s="46"/>
      <c r="I46" s="46"/>
      <c r="J46" s="46"/>
      <c r="K46" s="15">
        <f>(E46-J36)^2</f>
        <v>3.1141868512110253</v>
      </c>
      <c r="L46" s="46"/>
      <c r="M46" s="15">
        <f>(E46-C10)^2</f>
        <v>18176.432399999998</v>
      </c>
      <c r="N46" s="46"/>
      <c r="O46" s="15">
        <f>ABS(E46-C10)</f>
        <v>134.82</v>
      </c>
      <c r="P46" s="33"/>
    </row>
    <row r="47" spans="1:16" ht="10.25" customHeight="1">
      <c r="A47" s="31"/>
      <c r="B47" s="32"/>
      <c r="C47" s="32"/>
      <c r="D47" s="32"/>
      <c r="E47" s="26">
        <v>419</v>
      </c>
      <c r="F47" s="46"/>
      <c r="G47" s="46"/>
      <c r="H47" s="46"/>
      <c r="I47" s="46"/>
      <c r="J47" s="46"/>
      <c r="K47" s="15">
        <f>(E47-J36)^2</f>
        <v>60.290657439446157</v>
      </c>
      <c r="L47" s="46"/>
      <c r="M47" s="15">
        <f>(E47-C10)^2</f>
        <v>19830.272399999998</v>
      </c>
      <c r="N47" s="46"/>
      <c r="O47" s="15">
        <f>ABS(E47-C10)</f>
        <v>140.82</v>
      </c>
      <c r="P47" s="33"/>
    </row>
    <row r="48" spans="1:16" ht="10.25" customHeight="1">
      <c r="A48" s="31"/>
      <c r="B48" s="69" t="s">
        <v>39</v>
      </c>
      <c r="C48" s="69"/>
      <c r="D48" s="32"/>
      <c r="E48" s="26">
        <v>421</v>
      </c>
      <c r="F48" s="46"/>
      <c r="G48" s="46"/>
      <c r="H48" s="46"/>
      <c r="I48" s="46"/>
      <c r="J48" s="46"/>
      <c r="K48" s="15">
        <f>(E48-J36)^2</f>
        <v>95.349480968857875</v>
      </c>
      <c r="L48" s="46"/>
      <c r="M48" s="15">
        <f>(E48-C10)^2</f>
        <v>20397.552399999997</v>
      </c>
      <c r="N48" s="46"/>
      <c r="O48" s="15">
        <f>ABS(E48-C10)</f>
        <v>142.82</v>
      </c>
      <c r="P48" s="33"/>
    </row>
    <row r="49" spans="1:16" ht="10.25" customHeight="1">
      <c r="A49" s="31"/>
      <c r="B49" s="69"/>
      <c r="C49" s="69"/>
      <c r="D49" s="32"/>
      <c r="E49" s="26">
        <v>434</v>
      </c>
      <c r="F49" s="46"/>
      <c r="G49" s="46"/>
      <c r="H49" s="46"/>
      <c r="I49" s="46"/>
      <c r="J49" s="46"/>
      <c r="K49" s="15">
        <f>(E49-J36)^2</f>
        <v>518.23183391003397</v>
      </c>
      <c r="L49" s="46"/>
      <c r="M49" s="15">
        <f>(E49-C10)^2</f>
        <v>24279.872399999997</v>
      </c>
      <c r="N49" s="46"/>
      <c r="O49" s="15">
        <f>ABS(E49-C10)</f>
        <v>155.82</v>
      </c>
      <c r="P49" s="33"/>
    </row>
    <row r="50" spans="1:16" ht="10.25" customHeight="1">
      <c r="A50" s="31"/>
      <c r="B50" s="90" t="s">
        <v>40</v>
      </c>
      <c r="C50" s="90"/>
      <c r="D50" s="32"/>
      <c r="E50" s="26">
        <v>443</v>
      </c>
      <c r="F50" s="46"/>
      <c r="G50" s="46"/>
      <c r="H50" s="46"/>
      <c r="I50" s="46"/>
      <c r="J50" s="46"/>
      <c r="K50" s="15">
        <f>(E50-J36)^2</f>
        <v>1008.9965397923867</v>
      </c>
      <c r="L50" s="46"/>
      <c r="M50" s="15">
        <f>(E50-C10)^2</f>
        <v>27165.632399999999</v>
      </c>
      <c r="N50" s="46"/>
      <c r="O50" s="15">
        <f>ABS(E50-C10)</f>
        <v>164.82</v>
      </c>
      <c r="P50" s="33"/>
    </row>
    <row r="51" spans="1:16" ht="10.25" customHeight="1">
      <c r="A51" s="31"/>
      <c r="B51" s="90"/>
      <c r="C51" s="90"/>
      <c r="D51" s="32"/>
      <c r="E51" s="26">
        <v>448</v>
      </c>
      <c r="F51" s="46"/>
      <c r="G51" s="46"/>
      <c r="H51" s="46"/>
      <c r="I51" s="46"/>
      <c r="J51" s="46"/>
      <c r="K51" s="15">
        <f>(E51-J36)^2</f>
        <v>1351.6435986159161</v>
      </c>
      <c r="L51" s="46"/>
      <c r="M51" s="15">
        <f>(E51-C10)^2</f>
        <v>28838.832399999999</v>
      </c>
      <c r="N51" s="46"/>
      <c r="O51" s="15">
        <f>ABS(E51-C10)</f>
        <v>169.82</v>
      </c>
      <c r="P51" s="33"/>
    </row>
    <row r="52" spans="1:16" ht="10.25" customHeight="1">
      <c r="A52" s="31"/>
      <c r="B52" s="90"/>
      <c r="C52" s="90"/>
      <c r="D52" s="32"/>
      <c r="E52" s="26">
        <v>451</v>
      </c>
      <c r="F52" s="47"/>
      <c r="G52" s="47"/>
      <c r="H52" s="47"/>
      <c r="I52" s="47"/>
      <c r="J52" s="47"/>
      <c r="K52" s="15">
        <f>(E52-J36)^2</f>
        <v>1581.2318339100336</v>
      </c>
      <c r="L52" s="47"/>
      <c r="M52" s="15">
        <f>(E52-C10)^2</f>
        <v>29866.752399999998</v>
      </c>
      <c r="N52" s="47"/>
      <c r="O52" s="15">
        <f>ABS(E52-C10)</f>
        <v>172.82</v>
      </c>
      <c r="P52" s="33"/>
    </row>
    <row r="53" spans="1:16" ht="10.35" customHeight="1">
      <c r="A53" s="31"/>
      <c r="B53" s="48" t="b">
        <f xml:space="preserve"> (C32+C34) = C36</f>
        <v>1</v>
      </c>
      <c r="C53" s="48"/>
      <c r="D53" s="32"/>
      <c r="E53" s="15" t="s">
        <v>38</v>
      </c>
      <c r="F53" s="15"/>
      <c r="G53" s="15">
        <f>SUM(G3:G52)</f>
        <v>50</v>
      </c>
      <c r="H53" s="15">
        <f>SUM(H3:H52)</f>
        <v>1</v>
      </c>
      <c r="I53" s="15"/>
      <c r="J53" s="15"/>
      <c r="K53" s="15"/>
      <c r="L53" s="15"/>
      <c r="M53" s="15"/>
      <c r="N53" s="15"/>
      <c r="O53" s="15"/>
      <c r="P53" s="33"/>
    </row>
    <row r="54" spans="1:16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3"/>
    </row>
    <row r="55" spans="1:16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3"/>
    </row>
    <row r="56" spans="1:16">
      <c r="A56" s="31"/>
      <c r="B56" s="95" t="s">
        <v>73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7"/>
      <c r="P56" s="33"/>
    </row>
    <row r="57" spans="1:16">
      <c r="A57" s="31"/>
      <c r="B57" s="91" t="s">
        <v>72</v>
      </c>
      <c r="C57" s="15">
        <v>3</v>
      </c>
      <c r="D57" s="15">
        <v>3</v>
      </c>
      <c r="E57" s="15">
        <v>78</v>
      </c>
      <c r="F57" s="15">
        <v>78</v>
      </c>
      <c r="G57" s="15">
        <v>78</v>
      </c>
      <c r="H57" s="15">
        <v>153</v>
      </c>
      <c r="I57" s="15">
        <v>153</v>
      </c>
      <c r="J57" s="15">
        <v>153</v>
      </c>
      <c r="K57" s="15">
        <v>228</v>
      </c>
      <c r="L57" s="15">
        <v>228</v>
      </c>
      <c r="M57" s="15">
        <v>228</v>
      </c>
      <c r="N57" s="15">
        <v>303</v>
      </c>
      <c r="O57" s="15">
        <v>303</v>
      </c>
      <c r="P57" s="33"/>
    </row>
    <row r="58" spans="1:16">
      <c r="A58" s="31"/>
      <c r="B58" s="91"/>
      <c r="C58" s="15">
        <v>303</v>
      </c>
      <c r="D58" s="15">
        <v>378</v>
      </c>
      <c r="E58" s="15">
        <v>378</v>
      </c>
      <c r="F58" s="15">
        <v>378</v>
      </c>
      <c r="G58" s="15">
        <v>451</v>
      </c>
      <c r="H58" s="15">
        <v>451</v>
      </c>
      <c r="I58" s="15"/>
      <c r="J58" s="15"/>
      <c r="K58" s="15"/>
      <c r="L58" s="15"/>
      <c r="M58" s="15"/>
      <c r="N58" s="15"/>
      <c r="O58" s="15"/>
      <c r="P58" s="33"/>
    </row>
    <row r="59" spans="1:16">
      <c r="A59" s="31"/>
      <c r="B59" s="91" t="s">
        <v>24</v>
      </c>
      <c r="C59" s="15">
        <v>0</v>
      </c>
      <c r="D59" s="15">
        <f>I3</f>
        <v>1.5999999999999999E-3</v>
      </c>
      <c r="E59" s="15">
        <f>D59</f>
        <v>1.5999999999999999E-3</v>
      </c>
      <c r="F59" s="15">
        <v>0</v>
      </c>
      <c r="G59" s="15">
        <f>I9</f>
        <v>1.3333333333333335E-3</v>
      </c>
      <c r="H59" s="15">
        <f>G59</f>
        <v>1.3333333333333335E-3</v>
      </c>
      <c r="I59" s="15">
        <v>0</v>
      </c>
      <c r="J59" s="15">
        <f>I14</f>
        <v>1.3333333333333335E-3</v>
      </c>
      <c r="K59" s="15">
        <f>J59</f>
        <v>1.3333333333333335E-3</v>
      </c>
      <c r="L59" s="15">
        <v>0</v>
      </c>
      <c r="M59" s="15">
        <f>I19</f>
        <v>2.3999999999999998E-3</v>
      </c>
      <c r="N59" s="15">
        <f>M59</f>
        <v>2.3999999999999998E-3</v>
      </c>
      <c r="O59" s="15">
        <v>0</v>
      </c>
      <c r="P59" s="33"/>
    </row>
    <row r="60" spans="1:16">
      <c r="A60" s="31"/>
      <c r="B60" s="91"/>
      <c r="C60" s="15">
        <f>I28</f>
        <v>2.1333333333333334E-3</v>
      </c>
      <c r="D60" s="15">
        <f>C60</f>
        <v>2.1333333333333334E-3</v>
      </c>
      <c r="E60" s="15">
        <v>0</v>
      </c>
      <c r="F60" s="15">
        <f>I36</f>
        <v>4.5333333333333337E-3</v>
      </c>
      <c r="G60" s="15">
        <f>F60</f>
        <v>4.5333333333333337E-3</v>
      </c>
      <c r="H60" s="15">
        <v>0</v>
      </c>
      <c r="I60" s="15"/>
      <c r="J60" s="15"/>
      <c r="K60" s="15"/>
      <c r="L60" s="15"/>
      <c r="M60" s="15"/>
      <c r="N60" s="15"/>
      <c r="O60" s="15"/>
      <c r="P60" s="33"/>
    </row>
    <row r="61" spans="1:16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3"/>
    </row>
    <row r="62" spans="1:16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3"/>
    </row>
    <row r="63" spans="1:16">
      <c r="A63" s="31"/>
      <c r="B63" s="92" t="s">
        <v>71</v>
      </c>
      <c r="C63" s="93"/>
      <c r="D63" s="93"/>
      <c r="E63" s="93"/>
      <c r="F63" s="93"/>
      <c r="G63" s="93"/>
      <c r="H63" s="93"/>
      <c r="I63" s="93"/>
      <c r="J63" s="93"/>
      <c r="K63" s="94"/>
      <c r="L63" s="32"/>
      <c r="M63" s="32"/>
      <c r="N63" s="32"/>
      <c r="O63" s="32"/>
      <c r="P63" s="33"/>
    </row>
    <row r="64" spans="1:16">
      <c r="A64" s="31"/>
      <c r="B64" s="26" t="s">
        <v>64</v>
      </c>
      <c r="C64" s="15">
        <v>-1</v>
      </c>
      <c r="D64" s="15">
        <v>3</v>
      </c>
      <c r="E64" s="15">
        <v>78</v>
      </c>
      <c r="F64" s="15">
        <v>153</v>
      </c>
      <c r="G64" s="15">
        <v>228</v>
      </c>
      <c r="H64" s="15">
        <v>303</v>
      </c>
      <c r="I64" s="15">
        <v>378</v>
      </c>
      <c r="J64" s="15">
        <v>451</v>
      </c>
      <c r="K64" s="15">
        <v>500</v>
      </c>
      <c r="L64" s="32"/>
      <c r="M64" s="32"/>
      <c r="N64" s="32"/>
      <c r="O64" s="32"/>
      <c r="P64" s="33"/>
    </row>
    <row r="65" spans="1:16">
      <c r="A65" s="31"/>
      <c r="B65" s="26" t="s">
        <v>66</v>
      </c>
      <c r="C65" s="15">
        <v>0</v>
      </c>
      <c r="D65" s="15">
        <v>0</v>
      </c>
      <c r="E65" s="15">
        <f>D65+H3</f>
        <v>0.12</v>
      </c>
      <c r="F65" s="15">
        <f>E65+H9</f>
        <v>0.22</v>
      </c>
      <c r="G65" s="15">
        <f>F65+H14</f>
        <v>0.32</v>
      </c>
      <c r="H65" s="15">
        <f>G65+H19</f>
        <v>0.5</v>
      </c>
      <c r="I65" s="15">
        <f>H65+H28</f>
        <v>0.66</v>
      </c>
      <c r="J65" s="15">
        <f>I65+H36</f>
        <v>1</v>
      </c>
      <c r="K65" s="15">
        <v>1</v>
      </c>
      <c r="L65" s="32"/>
      <c r="M65" s="32"/>
      <c r="N65" s="32"/>
      <c r="O65" s="32"/>
      <c r="P65" s="33"/>
    </row>
    <row r="66" spans="1:16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3"/>
    </row>
    <row r="67" spans="1:16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3"/>
    </row>
    <row r="68" spans="1:16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3"/>
    </row>
    <row r="69" spans="1:16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3"/>
    </row>
    <row r="70" spans="1:16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3"/>
    </row>
    <row r="71" spans="1:16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3"/>
    </row>
    <row r="72" spans="1:16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3"/>
    </row>
    <row r="73" spans="1:16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3"/>
    </row>
    <row r="74" spans="1:16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3"/>
    </row>
    <row r="75" spans="1:16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3"/>
    </row>
    <row r="76" spans="1:16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3"/>
    </row>
    <row r="77" spans="1:16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3"/>
    </row>
    <row r="78" spans="1:16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3"/>
    </row>
    <row r="79" spans="1:16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3"/>
    </row>
    <row r="80" spans="1:16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3"/>
    </row>
    <row r="81" spans="1:16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3"/>
    </row>
    <row r="82" spans="1:16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3"/>
    </row>
    <row r="83" spans="1:16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3"/>
    </row>
    <row r="84" spans="1:16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3"/>
    </row>
    <row r="85" spans="1:16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3"/>
    </row>
    <row r="86" spans="1:16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3"/>
    </row>
    <row r="87" spans="1:16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3"/>
    </row>
    <row r="88" spans="1:16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3"/>
    </row>
    <row r="89" spans="1:16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3"/>
    </row>
    <row r="90" spans="1:16" ht="10.5" customHeight="1">
      <c r="A90" s="31"/>
      <c r="B90" s="100" t="s">
        <v>89</v>
      </c>
      <c r="C90" s="100"/>
      <c r="D90" s="100"/>
      <c r="E90" s="100"/>
      <c r="F90" s="100"/>
      <c r="G90" s="100"/>
      <c r="H90" s="100"/>
      <c r="I90" s="100"/>
      <c r="J90" s="32"/>
      <c r="K90" s="32"/>
      <c r="L90" s="57" t="s">
        <v>94</v>
      </c>
      <c r="M90" s="59" t="s">
        <v>95</v>
      </c>
      <c r="N90" s="61" t="s">
        <v>92</v>
      </c>
      <c r="O90" s="61" t="s">
        <v>93</v>
      </c>
      <c r="P90" s="33"/>
    </row>
    <row r="91" spans="1:16" ht="10.5" customHeight="1">
      <c r="A91" s="31"/>
      <c r="B91" s="83" t="s">
        <v>53</v>
      </c>
      <c r="C91" s="15">
        <v>3</v>
      </c>
      <c r="D91" s="15">
        <v>78</v>
      </c>
      <c r="E91" s="15">
        <v>153</v>
      </c>
      <c r="F91" s="15">
        <v>228</v>
      </c>
      <c r="G91" s="15">
        <v>303</v>
      </c>
      <c r="H91" s="15">
        <v>378</v>
      </c>
      <c r="I91" s="98"/>
      <c r="J91" s="32"/>
      <c r="K91" s="32"/>
      <c r="L91" s="58"/>
      <c r="M91" s="60"/>
      <c r="N91" s="62"/>
      <c r="O91" s="62"/>
      <c r="P91" s="33"/>
    </row>
    <row r="92" spans="1:16">
      <c r="A92" s="31"/>
      <c r="B92" s="83"/>
      <c r="C92" s="15">
        <v>78</v>
      </c>
      <c r="D92" s="15">
        <v>153</v>
      </c>
      <c r="E92" s="15">
        <v>228</v>
      </c>
      <c r="F92" s="15">
        <v>303</v>
      </c>
      <c r="G92" s="15">
        <v>378</v>
      </c>
      <c r="H92" s="15">
        <v>451</v>
      </c>
      <c r="I92" s="99"/>
      <c r="J92" s="32"/>
      <c r="K92" s="32"/>
      <c r="L92" s="45">
        <f>SUM(C103:H104)*I93</f>
        <v>6.880561552836884</v>
      </c>
      <c r="M92" s="45">
        <v>7.8</v>
      </c>
      <c r="N92" s="45">
        <v>0.05</v>
      </c>
      <c r="O92" s="45">
        <f>COUNT(C93:H94)-2-1</f>
        <v>3</v>
      </c>
      <c r="P92" s="33"/>
    </row>
    <row r="93" spans="1:16">
      <c r="A93" s="31"/>
      <c r="B93" s="83" t="s">
        <v>22</v>
      </c>
      <c r="C93" s="48">
        <v>6</v>
      </c>
      <c r="D93" s="48">
        <v>5</v>
      </c>
      <c r="E93" s="48">
        <v>5</v>
      </c>
      <c r="F93" s="48">
        <v>9</v>
      </c>
      <c r="G93" s="48">
        <v>8</v>
      </c>
      <c r="H93" s="48">
        <v>17</v>
      </c>
      <c r="I93" s="48">
        <f>SUM(C93:H94)</f>
        <v>50</v>
      </c>
      <c r="J93" s="32"/>
      <c r="K93" s="32"/>
      <c r="L93" s="47"/>
      <c r="M93" s="47"/>
      <c r="N93" s="47"/>
      <c r="O93" s="47"/>
      <c r="P93" s="33"/>
    </row>
    <row r="94" spans="1:16">
      <c r="A94" s="31"/>
      <c r="B94" s="83"/>
      <c r="C94" s="48"/>
      <c r="D94" s="48"/>
      <c r="E94" s="48"/>
      <c r="F94" s="48"/>
      <c r="G94" s="48"/>
      <c r="H94" s="48"/>
      <c r="I94" s="48"/>
      <c r="J94" s="32"/>
      <c r="K94" s="32"/>
      <c r="L94" s="32"/>
      <c r="M94" s="32"/>
      <c r="N94" s="32"/>
      <c r="O94" s="32"/>
      <c r="P94" s="33"/>
    </row>
    <row r="95" spans="1:16">
      <c r="A95" s="31"/>
      <c r="B95" s="70" t="s">
        <v>80</v>
      </c>
      <c r="C95" s="25" t="s">
        <v>63</v>
      </c>
      <c r="D95" s="15">
        <f>C96</f>
        <v>-1.4777594458742198</v>
      </c>
      <c r="E95" s="15">
        <f>D96</f>
        <v>-0.92409794901855746</v>
      </c>
      <c r="F95" s="15">
        <f>E96</f>
        <v>-0.37043645216289517</v>
      </c>
      <c r="G95" s="15">
        <f>F96</f>
        <v>0.18322504469276713</v>
      </c>
      <c r="H95" s="15">
        <f>G96</f>
        <v>0.73688654154842947</v>
      </c>
      <c r="I95" s="66"/>
      <c r="J95" s="32"/>
      <c r="K95" s="32"/>
      <c r="L95" s="32"/>
      <c r="M95" s="32"/>
      <c r="N95" s="32"/>
      <c r="O95" s="32"/>
      <c r="P95" s="33"/>
    </row>
    <row r="96" spans="1:16">
      <c r="A96" s="31"/>
      <c r="B96" s="70"/>
      <c r="C96" s="15">
        <f>(C92-C10)/C22</f>
        <v>-1.4777594458742198</v>
      </c>
      <c r="D96" s="15">
        <f>(D92-C10)/C22</f>
        <v>-0.92409794901855746</v>
      </c>
      <c r="E96" s="15">
        <f>(E92-C10)/C22</f>
        <v>-0.37043645216289517</v>
      </c>
      <c r="F96" s="15">
        <f>(F92-C10)/C22</f>
        <v>0.18322504469276713</v>
      </c>
      <c r="G96" s="15">
        <f>(G92-C10)/C22</f>
        <v>0.73688654154842947</v>
      </c>
      <c r="H96" s="15" t="s">
        <v>79</v>
      </c>
      <c r="I96" s="66"/>
      <c r="J96" s="32"/>
      <c r="K96" s="32"/>
      <c r="L96" s="67" t="s">
        <v>98</v>
      </c>
      <c r="M96" s="67"/>
      <c r="N96" s="32"/>
      <c r="O96" s="32"/>
      <c r="P96" s="33"/>
    </row>
    <row r="97" spans="1:16">
      <c r="A97" s="31"/>
      <c r="B97" s="83" t="s">
        <v>81</v>
      </c>
      <c r="C97" s="15">
        <v>-0.5</v>
      </c>
      <c r="D97" s="15">
        <f>C98</f>
        <v>-0.43059999999999998</v>
      </c>
      <c r="E97" s="15">
        <f>D98</f>
        <v>-0.32119999999999999</v>
      </c>
      <c r="F97" s="15">
        <f>E98</f>
        <v>-0.14430000000000001</v>
      </c>
      <c r="G97" s="15">
        <f>F98</f>
        <v>7.1400000000000005E-2</v>
      </c>
      <c r="H97" s="15">
        <f>G98</f>
        <v>0.27029999999999998</v>
      </c>
      <c r="I97" s="66"/>
      <c r="J97" s="32"/>
      <c r="K97" s="32"/>
      <c r="L97" s="67"/>
      <c r="M97" s="67"/>
      <c r="N97" s="32"/>
      <c r="O97" s="32"/>
      <c r="P97" s="33"/>
    </row>
    <row r="98" spans="1:16">
      <c r="A98" s="31"/>
      <c r="B98" s="83"/>
      <c r="C98" s="15">
        <v>-0.43059999999999998</v>
      </c>
      <c r="D98" s="15">
        <v>-0.32119999999999999</v>
      </c>
      <c r="E98" s="15">
        <v>-0.14430000000000001</v>
      </c>
      <c r="F98" s="15">
        <v>7.1400000000000005E-2</v>
      </c>
      <c r="G98" s="15">
        <v>0.27029999999999998</v>
      </c>
      <c r="H98" s="15">
        <v>0.5</v>
      </c>
      <c r="I98" s="66"/>
      <c r="J98" s="32"/>
      <c r="K98" s="32"/>
      <c r="L98" s="67"/>
      <c r="M98" s="67"/>
      <c r="N98" s="32"/>
      <c r="O98" s="32"/>
      <c r="P98" s="33"/>
    </row>
    <row r="99" spans="1:16">
      <c r="A99" s="31"/>
      <c r="B99" s="83" t="s">
        <v>77</v>
      </c>
      <c r="C99" s="48">
        <f>C98-C97</f>
        <v>6.9400000000000017E-2</v>
      </c>
      <c r="D99" s="48">
        <f>D98-D97</f>
        <v>0.1094</v>
      </c>
      <c r="E99" s="48">
        <f t="shared" ref="E99:H99" si="2">E98-E97</f>
        <v>0.17689999999999997</v>
      </c>
      <c r="F99" s="48">
        <f t="shared" si="2"/>
        <v>0.2157</v>
      </c>
      <c r="G99" s="48">
        <f t="shared" si="2"/>
        <v>0.19889999999999997</v>
      </c>
      <c r="H99" s="48">
        <f t="shared" si="2"/>
        <v>0.22970000000000002</v>
      </c>
      <c r="I99" s="49">
        <f>SUM(C99:H100)</f>
        <v>1</v>
      </c>
      <c r="J99" s="32"/>
      <c r="K99" s="32"/>
      <c r="L99" s="67"/>
      <c r="M99" s="67"/>
      <c r="N99" s="32"/>
      <c r="O99" s="32"/>
      <c r="P99" s="33"/>
    </row>
    <row r="100" spans="1:16">
      <c r="A100" s="31"/>
      <c r="B100" s="83"/>
      <c r="C100" s="48"/>
      <c r="D100" s="48"/>
      <c r="E100" s="48"/>
      <c r="F100" s="48"/>
      <c r="G100" s="48"/>
      <c r="H100" s="48"/>
      <c r="I100" s="49"/>
      <c r="J100" s="32"/>
      <c r="K100" s="32"/>
      <c r="L100" s="32"/>
      <c r="M100" s="32"/>
      <c r="N100" s="32"/>
      <c r="O100" s="32"/>
      <c r="P100" s="33"/>
    </row>
    <row r="101" spans="1:16">
      <c r="A101" s="31"/>
      <c r="B101" s="83" t="s">
        <v>86</v>
      </c>
      <c r="C101" s="48">
        <f>C93/I93</f>
        <v>0.12</v>
      </c>
      <c r="D101" s="48">
        <f>D93/I93</f>
        <v>0.1</v>
      </c>
      <c r="E101" s="48">
        <f>E93/I93</f>
        <v>0.1</v>
      </c>
      <c r="F101" s="48">
        <f>F93/I93</f>
        <v>0.18</v>
      </c>
      <c r="G101" s="48">
        <f>G93/I93</f>
        <v>0.16</v>
      </c>
      <c r="H101" s="48">
        <f>H93/I93</f>
        <v>0.34</v>
      </c>
      <c r="I101" s="66"/>
      <c r="J101" s="32"/>
      <c r="K101" s="32"/>
      <c r="L101" s="32"/>
      <c r="M101" s="32"/>
      <c r="N101" s="32"/>
      <c r="O101" s="32"/>
      <c r="P101" s="33"/>
    </row>
    <row r="102" spans="1:16">
      <c r="A102" s="31"/>
      <c r="B102" s="83"/>
      <c r="C102" s="48"/>
      <c r="D102" s="48"/>
      <c r="E102" s="48"/>
      <c r="F102" s="48"/>
      <c r="G102" s="48"/>
      <c r="H102" s="48"/>
      <c r="I102" s="66"/>
      <c r="J102" s="32"/>
      <c r="K102" s="32"/>
      <c r="L102" s="45"/>
      <c r="M102" s="63" t="b">
        <f>ABS(1-I99)&lt;=0.01</f>
        <v>1</v>
      </c>
      <c r="N102" s="32"/>
      <c r="O102" s="32"/>
      <c r="P102" s="33"/>
    </row>
    <row r="103" spans="1:16">
      <c r="A103" s="31"/>
      <c r="B103" s="70" t="s">
        <v>87</v>
      </c>
      <c r="C103" s="45">
        <f>(C99-C101)^2/C99</f>
        <v>3.6892795389048945E-2</v>
      </c>
      <c r="D103" s="45">
        <f>(D99-D101)^2/D99</f>
        <v>8.0767824497257623E-4</v>
      </c>
      <c r="E103" s="45">
        <f t="shared" ref="E103:H103" si="3">(E99-E101)^2/E99</f>
        <v>3.3429112492933837E-2</v>
      </c>
      <c r="F103" s="45">
        <f t="shared" si="3"/>
        <v>5.9086230876216998E-3</v>
      </c>
      <c r="G103" s="45">
        <f t="shared" si="3"/>
        <v>7.6078934137757534E-3</v>
      </c>
      <c r="H103" s="45">
        <f t="shared" si="3"/>
        <v>5.2965128428384856E-2</v>
      </c>
      <c r="I103" s="66"/>
      <c r="J103" s="32"/>
      <c r="K103" s="32"/>
      <c r="L103" s="46"/>
      <c r="M103" s="64"/>
      <c r="N103" s="32"/>
      <c r="O103" s="32"/>
      <c r="P103" s="33"/>
    </row>
    <row r="104" spans="1:16">
      <c r="A104" s="31"/>
      <c r="B104" s="70"/>
      <c r="C104" s="47"/>
      <c r="D104" s="47"/>
      <c r="E104" s="47"/>
      <c r="F104" s="47"/>
      <c r="G104" s="47"/>
      <c r="H104" s="47"/>
      <c r="I104" s="66"/>
      <c r="J104" s="32"/>
      <c r="K104" s="32"/>
      <c r="L104" s="46"/>
      <c r="M104" s="64"/>
      <c r="N104" s="32"/>
      <c r="O104" s="32"/>
      <c r="P104" s="33"/>
    </row>
    <row r="105" spans="1:16">
      <c r="A105" s="31"/>
      <c r="B105" s="83" t="s">
        <v>88</v>
      </c>
      <c r="C105" s="48">
        <f>C99/C7</f>
        <v>9.2533333333333356E-4</v>
      </c>
      <c r="D105" s="48">
        <f>D99/C7</f>
        <v>1.4586666666666667E-3</v>
      </c>
      <c r="E105" s="48">
        <f>E99/C7</f>
        <v>2.3586666666666665E-3</v>
      </c>
      <c r="F105" s="48">
        <f>F99/C7</f>
        <v>2.8760000000000001E-3</v>
      </c>
      <c r="G105" s="48">
        <f>G99/C7</f>
        <v>2.6519999999999994E-3</v>
      </c>
      <c r="H105" s="48">
        <f>H99/C7</f>
        <v>3.0626666666666667E-3</v>
      </c>
      <c r="I105" s="66"/>
      <c r="J105" s="32"/>
      <c r="K105" s="32"/>
      <c r="L105" s="47"/>
      <c r="M105" s="65"/>
      <c r="N105" s="32"/>
      <c r="O105" s="32"/>
      <c r="P105" s="33"/>
    </row>
    <row r="106" spans="1:16">
      <c r="A106" s="31"/>
      <c r="B106" s="101"/>
      <c r="C106" s="45"/>
      <c r="D106" s="45"/>
      <c r="E106" s="45"/>
      <c r="F106" s="45"/>
      <c r="G106" s="45"/>
      <c r="H106" s="45"/>
      <c r="I106" s="66"/>
      <c r="J106" s="32"/>
      <c r="K106" s="32"/>
      <c r="L106" s="32"/>
      <c r="M106" s="32"/>
      <c r="N106" s="32"/>
      <c r="O106" s="32"/>
      <c r="P106" s="33"/>
    </row>
    <row r="107" spans="1:16">
      <c r="A107" s="31"/>
      <c r="B107" s="15"/>
      <c r="C107" s="15"/>
      <c r="D107" s="15"/>
      <c r="E107" s="15"/>
      <c r="F107" s="15"/>
      <c r="G107" s="15"/>
      <c r="H107" s="15"/>
      <c r="I107" s="15" t="s">
        <v>38</v>
      </c>
      <c r="J107" s="32"/>
      <c r="K107" s="32"/>
      <c r="L107" s="32"/>
      <c r="M107" s="32"/>
      <c r="N107" s="32"/>
      <c r="O107" s="32"/>
      <c r="P107" s="33"/>
    </row>
    <row r="108" spans="1:16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3"/>
    </row>
    <row r="109" spans="1:16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3"/>
    </row>
    <row r="110" spans="1:16">
      <c r="A110" s="31"/>
      <c r="B110" s="50" t="s">
        <v>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2"/>
      <c r="P110" s="33"/>
    </row>
    <row r="111" spans="1:16">
      <c r="A111" s="31"/>
      <c r="B111" s="53" t="s">
        <v>72</v>
      </c>
      <c r="C111" s="15">
        <v>3</v>
      </c>
      <c r="D111" s="15">
        <v>3</v>
      </c>
      <c r="E111" s="15">
        <v>78</v>
      </c>
      <c r="F111" s="15">
        <v>78</v>
      </c>
      <c r="G111" s="15">
        <v>78</v>
      </c>
      <c r="H111" s="15">
        <v>153</v>
      </c>
      <c r="I111" s="15">
        <v>153</v>
      </c>
      <c r="J111" s="15">
        <v>153</v>
      </c>
      <c r="K111" s="15">
        <v>228</v>
      </c>
      <c r="L111" s="15">
        <v>228</v>
      </c>
      <c r="M111" s="15">
        <v>228</v>
      </c>
      <c r="N111" s="15">
        <v>303</v>
      </c>
      <c r="O111" s="15">
        <v>303</v>
      </c>
      <c r="P111" s="33"/>
    </row>
    <row r="112" spans="1:16">
      <c r="A112" s="31"/>
      <c r="B112" s="53"/>
      <c r="C112" s="15">
        <v>303</v>
      </c>
      <c r="D112" s="15">
        <v>378</v>
      </c>
      <c r="E112" s="15">
        <v>378</v>
      </c>
      <c r="F112" s="15">
        <v>378</v>
      </c>
      <c r="G112" s="15">
        <v>451</v>
      </c>
      <c r="H112" s="15">
        <v>451</v>
      </c>
      <c r="I112" s="15"/>
      <c r="J112" s="15"/>
      <c r="K112" s="15"/>
      <c r="L112" s="15"/>
      <c r="M112" s="15"/>
      <c r="N112" s="15"/>
      <c r="O112" s="15"/>
      <c r="P112" s="33"/>
    </row>
    <row r="113" spans="1:16">
      <c r="A113" s="31"/>
      <c r="B113" s="53" t="s">
        <v>88</v>
      </c>
      <c r="C113" s="15">
        <v>0</v>
      </c>
      <c r="D113" s="15">
        <f>C105</f>
        <v>9.2533333333333356E-4</v>
      </c>
      <c r="E113" s="15">
        <f>D113</f>
        <v>9.2533333333333356E-4</v>
      </c>
      <c r="F113" s="15">
        <v>0</v>
      </c>
      <c r="G113" s="15">
        <f>D105</f>
        <v>1.4586666666666667E-3</v>
      </c>
      <c r="H113" s="15">
        <f>G113</f>
        <v>1.4586666666666667E-3</v>
      </c>
      <c r="I113" s="15">
        <v>0</v>
      </c>
      <c r="J113" s="15">
        <f>E105</f>
        <v>2.3586666666666665E-3</v>
      </c>
      <c r="K113" s="15">
        <f>E105</f>
        <v>2.3586666666666665E-3</v>
      </c>
      <c r="L113" s="15">
        <v>0</v>
      </c>
      <c r="M113" s="15">
        <f>F105</f>
        <v>2.8760000000000001E-3</v>
      </c>
      <c r="N113" s="15">
        <f>F105</f>
        <v>2.8760000000000001E-3</v>
      </c>
      <c r="O113" s="15">
        <v>0</v>
      </c>
      <c r="P113" s="33"/>
    </row>
    <row r="114" spans="1:16">
      <c r="A114" s="31"/>
      <c r="B114" s="53"/>
      <c r="C114" s="15">
        <f>G105</f>
        <v>2.6519999999999994E-3</v>
      </c>
      <c r="D114" s="15">
        <f>G105</f>
        <v>2.6519999999999994E-3</v>
      </c>
      <c r="E114" s="15">
        <v>0</v>
      </c>
      <c r="F114" s="15">
        <f>H105</f>
        <v>3.0626666666666667E-3</v>
      </c>
      <c r="G114" s="15">
        <f>F114</f>
        <v>3.0626666666666667E-3</v>
      </c>
      <c r="H114" s="15">
        <v>0</v>
      </c>
      <c r="I114" s="15"/>
      <c r="J114" s="15"/>
      <c r="K114" s="15"/>
      <c r="L114" s="15"/>
      <c r="M114" s="15"/>
      <c r="N114" s="15"/>
      <c r="O114" s="15"/>
      <c r="P114" s="33"/>
    </row>
    <row r="115" spans="1:16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3"/>
    </row>
    <row r="116" spans="1:16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3"/>
    </row>
    <row r="117" spans="1:16">
      <c r="A117" s="31"/>
      <c r="B117" s="54" t="s">
        <v>90</v>
      </c>
      <c r="C117" s="55"/>
      <c r="D117" s="55"/>
      <c r="E117" s="55"/>
      <c r="F117" s="55"/>
      <c r="G117" s="55"/>
      <c r="H117" s="55"/>
      <c r="I117" s="55"/>
      <c r="J117" s="55"/>
      <c r="K117" s="56"/>
      <c r="L117" s="32"/>
      <c r="M117" s="32"/>
      <c r="N117" s="32"/>
      <c r="O117" s="32"/>
      <c r="P117" s="33"/>
    </row>
    <row r="118" spans="1:16">
      <c r="A118" s="31"/>
      <c r="B118" s="27" t="s">
        <v>64</v>
      </c>
      <c r="C118" s="15">
        <v>-1</v>
      </c>
      <c r="D118" s="15">
        <v>3</v>
      </c>
      <c r="E118" s="15">
        <v>78</v>
      </c>
      <c r="F118" s="15">
        <v>153</v>
      </c>
      <c r="G118" s="15">
        <v>228</v>
      </c>
      <c r="H118" s="15">
        <v>303</v>
      </c>
      <c r="I118" s="15">
        <v>378</v>
      </c>
      <c r="J118" s="15">
        <v>451</v>
      </c>
      <c r="K118" s="15">
        <v>500</v>
      </c>
      <c r="L118" s="32"/>
      <c r="M118" s="32"/>
      <c r="N118" s="32"/>
      <c r="O118" s="32"/>
      <c r="P118" s="33"/>
    </row>
    <row r="119" spans="1:16">
      <c r="A119" s="31"/>
      <c r="B119" s="27" t="s">
        <v>65</v>
      </c>
      <c r="C119" s="15">
        <v>0</v>
      </c>
      <c r="D119" s="15">
        <v>0</v>
      </c>
      <c r="E119" s="15">
        <f>C99</f>
        <v>6.9400000000000017E-2</v>
      </c>
      <c r="F119" s="15">
        <f>E119+D99</f>
        <v>0.17880000000000001</v>
      </c>
      <c r="G119" s="15">
        <f>F119+E99</f>
        <v>0.35570000000000002</v>
      </c>
      <c r="H119" s="15">
        <f>G119+F99</f>
        <v>0.57140000000000002</v>
      </c>
      <c r="I119" s="15">
        <f>H119+G99</f>
        <v>0.77029999999999998</v>
      </c>
      <c r="J119" s="15">
        <f>I119+H99</f>
        <v>1</v>
      </c>
      <c r="K119" s="15">
        <v>1</v>
      </c>
      <c r="L119" s="32"/>
      <c r="M119" s="32"/>
      <c r="N119" s="32"/>
      <c r="O119" s="32"/>
      <c r="P119" s="33"/>
    </row>
    <row r="120" spans="1:16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3"/>
    </row>
    <row r="121" spans="1:16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3"/>
    </row>
    <row r="122" spans="1:16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3"/>
    </row>
    <row r="123" spans="1:16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3"/>
    </row>
    <row r="124" spans="1:16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3"/>
    </row>
    <row r="125" spans="1:16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3"/>
    </row>
    <row r="126" spans="1:16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3"/>
    </row>
    <row r="127" spans="1:16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3"/>
    </row>
    <row r="128" spans="1:16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3"/>
    </row>
    <row r="129" spans="1:16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3"/>
    </row>
    <row r="130" spans="1:16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3"/>
    </row>
    <row r="131" spans="1:16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3"/>
    </row>
    <row r="132" spans="1:16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3"/>
    </row>
    <row r="133" spans="1:16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3"/>
    </row>
    <row r="134" spans="1:16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3"/>
    </row>
    <row r="135" spans="1:16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3"/>
    </row>
    <row r="136" spans="1:16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3"/>
    </row>
    <row r="137" spans="1:16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3"/>
    </row>
    <row r="138" spans="1:16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3"/>
    </row>
    <row r="139" spans="1:16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3"/>
    </row>
    <row r="140" spans="1:16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3"/>
    </row>
    <row r="141" spans="1:16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3"/>
    </row>
    <row r="142" spans="1:16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3"/>
    </row>
    <row r="143" spans="1:16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3"/>
    </row>
    <row r="144" spans="1:16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3"/>
    </row>
    <row r="145" spans="1:16" ht="10.9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7"/>
    </row>
  </sheetData>
  <sortState xmlns:xlrd2="http://schemas.microsoft.com/office/spreadsheetml/2017/richdata2" ref="E3:E52">
    <sortCondition ref="E3:E52"/>
  </sortState>
  <mergeCells count="132">
    <mergeCell ref="G105:G106"/>
    <mergeCell ref="H105:H106"/>
    <mergeCell ref="I91:I92"/>
    <mergeCell ref="B90:I90"/>
    <mergeCell ref="B105:B106"/>
    <mergeCell ref="C105:C106"/>
    <mergeCell ref="D105:D106"/>
    <mergeCell ref="E105:E106"/>
    <mergeCell ref="F105:F106"/>
    <mergeCell ref="I93:I94"/>
    <mergeCell ref="B103:B104"/>
    <mergeCell ref="C103:C104"/>
    <mergeCell ref="D103:D104"/>
    <mergeCell ref="E103:E104"/>
    <mergeCell ref="F103:F104"/>
    <mergeCell ref="G103:G104"/>
    <mergeCell ref="H103:H104"/>
    <mergeCell ref="F99:F100"/>
    <mergeCell ref="G99:G100"/>
    <mergeCell ref="H99:H100"/>
    <mergeCell ref="B101:B102"/>
    <mergeCell ref="C101:C102"/>
    <mergeCell ref="D101:D102"/>
    <mergeCell ref="E101:E102"/>
    <mergeCell ref="F101:F102"/>
    <mergeCell ref="G101:G102"/>
    <mergeCell ref="H101:H102"/>
    <mergeCell ref="B99:B100"/>
    <mergeCell ref="C99:C100"/>
    <mergeCell ref="D99:D100"/>
    <mergeCell ref="E99:E100"/>
    <mergeCell ref="F93:F94"/>
    <mergeCell ref="G93:G94"/>
    <mergeCell ref="H93:H94"/>
    <mergeCell ref="B95:B96"/>
    <mergeCell ref="B97:B98"/>
    <mergeCell ref="B91:B92"/>
    <mergeCell ref="B93:B94"/>
    <mergeCell ref="C93:C94"/>
    <mergeCell ref="D93:D94"/>
    <mergeCell ref="E93:E94"/>
    <mergeCell ref="B57:B58"/>
    <mergeCell ref="B59:B60"/>
    <mergeCell ref="B63:K63"/>
    <mergeCell ref="B56:O56"/>
    <mergeCell ref="B53:C53"/>
    <mergeCell ref="B43:B45"/>
    <mergeCell ref="C43:C45"/>
    <mergeCell ref="B19:B20"/>
    <mergeCell ref="C19:C20"/>
    <mergeCell ref="B23:B24"/>
    <mergeCell ref="C23:C24"/>
    <mergeCell ref="B26:B27"/>
    <mergeCell ref="C26:C27"/>
    <mergeCell ref="B40:C42"/>
    <mergeCell ref="B48:C49"/>
    <mergeCell ref="B50:C52"/>
    <mergeCell ref="B30:C31"/>
    <mergeCell ref="B32:B33"/>
    <mergeCell ref="C32:C33"/>
    <mergeCell ref="I28:I35"/>
    <mergeCell ref="I36:I52"/>
    <mergeCell ref="B34:B35"/>
    <mergeCell ref="B36:B37"/>
    <mergeCell ref="C34:C35"/>
    <mergeCell ref="C36:C37"/>
    <mergeCell ref="L36:L52"/>
    <mergeCell ref="N14:N18"/>
    <mergeCell ref="N19:N27"/>
    <mergeCell ref="N28:N35"/>
    <mergeCell ref="N36:N52"/>
    <mergeCell ref="F28:F35"/>
    <mergeCell ref="F36:F52"/>
    <mergeCell ref="J14:J18"/>
    <mergeCell ref="J19:J27"/>
    <mergeCell ref="J28:J35"/>
    <mergeCell ref="J36:J52"/>
    <mergeCell ref="G14:G18"/>
    <mergeCell ref="G19:G27"/>
    <mergeCell ref="G28:G35"/>
    <mergeCell ref="G36:G52"/>
    <mergeCell ref="H14:H18"/>
    <mergeCell ref="H19:H27"/>
    <mergeCell ref="H28:H35"/>
    <mergeCell ref="H36:H52"/>
    <mergeCell ref="I14:I18"/>
    <mergeCell ref="I19:I27"/>
    <mergeCell ref="F14:F18"/>
    <mergeCell ref="F19:F27"/>
    <mergeCell ref="L19:L27"/>
    <mergeCell ref="J3:J8"/>
    <mergeCell ref="I9:I13"/>
    <mergeCell ref="J9:J13"/>
    <mergeCell ref="L3:L8"/>
    <mergeCell ref="L9:L13"/>
    <mergeCell ref="L14:L18"/>
    <mergeCell ref="B2:C2"/>
    <mergeCell ref="B3:B4"/>
    <mergeCell ref="B5:B6"/>
    <mergeCell ref="C3:C4"/>
    <mergeCell ref="C5:C6"/>
    <mergeCell ref="F3:F8"/>
    <mergeCell ref="G3:G8"/>
    <mergeCell ref="F9:F13"/>
    <mergeCell ref="G9:G13"/>
    <mergeCell ref="B13:C14"/>
    <mergeCell ref="B15:B16"/>
    <mergeCell ref="C15:C16"/>
    <mergeCell ref="L28:L35"/>
    <mergeCell ref="N3:N8"/>
    <mergeCell ref="N9:N13"/>
    <mergeCell ref="B110:O110"/>
    <mergeCell ref="B111:B112"/>
    <mergeCell ref="B113:B114"/>
    <mergeCell ref="B117:K117"/>
    <mergeCell ref="L90:L91"/>
    <mergeCell ref="L92:L93"/>
    <mergeCell ref="M90:M91"/>
    <mergeCell ref="N90:N91"/>
    <mergeCell ref="M92:M93"/>
    <mergeCell ref="N92:N93"/>
    <mergeCell ref="O90:O91"/>
    <mergeCell ref="O92:O93"/>
    <mergeCell ref="L102:L105"/>
    <mergeCell ref="M102:M105"/>
    <mergeCell ref="I99:I100"/>
    <mergeCell ref="I95:I98"/>
    <mergeCell ref="I101:I106"/>
    <mergeCell ref="L96:M99"/>
    <mergeCell ref="H3:H8"/>
    <mergeCell ref="H9:H13"/>
    <mergeCell ref="I3:I8"/>
  </mergeCells>
  <pageMargins left="0.7" right="0.7" top="0.75" bottom="0.75" header="0.3" footer="0.3"/>
  <pageSetup orientation="portrait" r:id="rId1"/>
  <ignoredErrors>
    <ignoredError sqref="G3 J3 G9 J9 G14 J14 G19 J19 J28 G28 J36 G36" formulaRange="1"/>
    <ignoredError sqref="K4 D96:G9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D314-5606-4CC4-894C-3427EBEE5B86}">
  <dimension ref="A1:O84"/>
  <sheetViews>
    <sheetView tabSelected="1" zoomScale="73" zoomScaleNormal="89" workbookViewId="0">
      <selection activeCell="N51" sqref="N51"/>
    </sheetView>
  </sheetViews>
  <sheetFormatPr defaultRowHeight="10.5"/>
  <cols>
    <col min="1" max="1" width="9.06640625" style="17"/>
    <col min="2" max="2" width="18.06640625" style="17" customWidth="1"/>
    <col min="3" max="3" width="9.06640625" style="17"/>
    <col min="4" max="4" width="13.06640625" style="17" customWidth="1"/>
    <col min="5" max="7" width="9.06640625" style="17"/>
    <col min="8" max="8" width="10.59765625" style="17" customWidth="1"/>
    <col min="9" max="16384" width="9.06640625" style="17"/>
  </cols>
  <sheetData>
    <row r="1" spans="1:1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>
      <c r="A2" s="31"/>
      <c r="B2" s="111" t="s">
        <v>42</v>
      </c>
      <c r="C2" s="32"/>
      <c r="D2" s="108" t="s">
        <v>8</v>
      </c>
      <c r="E2" s="108"/>
      <c r="F2" s="108"/>
      <c r="G2" s="108"/>
      <c r="H2" s="32"/>
      <c r="I2" s="32"/>
      <c r="J2" s="32"/>
      <c r="K2" s="32"/>
      <c r="L2" s="32"/>
      <c r="M2" s="32"/>
      <c r="N2" s="32"/>
      <c r="O2" s="33"/>
    </row>
    <row r="3" spans="1:15">
      <c r="A3" s="31"/>
      <c r="B3" s="111"/>
      <c r="C3" s="32"/>
      <c r="D3" s="67" t="s">
        <v>9</v>
      </c>
      <c r="E3" s="67" t="s">
        <v>43</v>
      </c>
      <c r="F3" s="67" t="s">
        <v>12</v>
      </c>
      <c r="G3" s="112" t="s">
        <v>13</v>
      </c>
      <c r="H3" s="32"/>
      <c r="I3" s="32"/>
      <c r="J3" s="32"/>
      <c r="K3" s="32"/>
      <c r="L3" s="32"/>
      <c r="M3" s="32"/>
      <c r="N3" s="32"/>
      <c r="O3" s="33"/>
    </row>
    <row r="4" spans="1:15">
      <c r="A4" s="31"/>
      <c r="B4" s="21">
        <v>2</v>
      </c>
      <c r="C4" s="32"/>
      <c r="D4" s="67"/>
      <c r="E4" s="67"/>
      <c r="F4" s="67"/>
      <c r="G4" s="112"/>
      <c r="H4" s="32"/>
      <c r="I4" s="32"/>
      <c r="J4" s="32"/>
      <c r="K4" s="32"/>
      <c r="L4" s="32"/>
      <c r="M4" s="32"/>
      <c r="N4" s="32"/>
      <c r="O4" s="33"/>
    </row>
    <row r="5" spans="1:15">
      <c r="A5" s="31"/>
      <c r="B5" s="21">
        <v>3</v>
      </c>
      <c r="C5" s="32"/>
      <c r="D5" s="15">
        <v>50</v>
      </c>
      <c r="E5" s="15">
        <f>SUM(B4:B53)</f>
        <v>191</v>
      </c>
      <c r="F5" s="15">
        <f>B4</f>
        <v>2</v>
      </c>
      <c r="G5" s="15">
        <f>B53</f>
        <v>6</v>
      </c>
      <c r="H5" s="32"/>
      <c r="I5" s="32"/>
      <c r="J5" s="32"/>
      <c r="K5" s="32"/>
      <c r="L5" s="32"/>
      <c r="M5" s="32"/>
      <c r="N5" s="32"/>
      <c r="O5" s="33"/>
    </row>
    <row r="6" spans="1:15">
      <c r="A6" s="31"/>
      <c r="B6" s="21">
        <v>3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</row>
    <row r="7" spans="1:15" ht="10.9" customHeight="1">
      <c r="A7" s="31"/>
      <c r="B7" s="21">
        <v>3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1:15">
      <c r="A8" s="31"/>
      <c r="B8" s="21">
        <v>3</v>
      </c>
      <c r="C8" s="32"/>
      <c r="D8" s="104" t="s">
        <v>45</v>
      </c>
      <c r="E8" s="104"/>
      <c r="F8" s="104"/>
      <c r="G8" s="104"/>
      <c r="H8" s="104"/>
      <c r="I8" s="104"/>
      <c r="J8" s="108" t="s">
        <v>46</v>
      </c>
      <c r="K8" s="108"/>
      <c r="L8" s="32"/>
      <c r="M8" s="32"/>
      <c r="N8" s="32"/>
      <c r="O8" s="33"/>
    </row>
    <row r="9" spans="1:15">
      <c r="A9" s="31"/>
      <c r="B9" s="21">
        <v>3</v>
      </c>
      <c r="C9" s="32"/>
      <c r="D9" s="23" t="s">
        <v>47</v>
      </c>
      <c r="E9" s="15">
        <v>2</v>
      </c>
      <c r="F9" s="15">
        <f>E9+1</f>
        <v>3</v>
      </c>
      <c r="G9" s="15">
        <f t="shared" ref="G9:I9" si="0">F9+1</f>
        <v>4</v>
      </c>
      <c r="H9" s="15">
        <f t="shared" si="0"/>
        <v>5</v>
      </c>
      <c r="I9" s="15">
        <f t="shared" si="0"/>
        <v>6</v>
      </c>
      <c r="J9" s="113" t="s">
        <v>44</v>
      </c>
      <c r="K9" s="114"/>
      <c r="L9" s="32"/>
      <c r="M9" s="32"/>
      <c r="N9" s="32"/>
      <c r="O9" s="33"/>
    </row>
    <row r="10" spans="1:15">
      <c r="A10" s="31"/>
      <c r="B10" s="21">
        <v>3</v>
      </c>
      <c r="C10" s="32"/>
      <c r="D10" s="23" t="s">
        <v>22</v>
      </c>
      <c r="E10" s="15">
        <f>COUNTIF($B$4:$B$53, E9)</f>
        <v>1</v>
      </c>
      <c r="F10" s="15">
        <f>COUNTIF($B$4:$B$53, F9)</f>
        <v>19</v>
      </c>
      <c r="G10" s="15">
        <f>COUNTIF($B$4:$B$53, G9)</f>
        <v>20</v>
      </c>
      <c r="H10" s="15">
        <f>COUNTIF($B$4:$B$53, H9)</f>
        <v>8</v>
      </c>
      <c r="I10" s="15">
        <f>COUNTIF($B$4:$B$53, I9)</f>
        <v>2</v>
      </c>
      <c r="J10" s="113">
        <f t="shared" ref="J10:J15" si="1">SUM(E10:I10)</f>
        <v>50</v>
      </c>
      <c r="K10" s="114"/>
      <c r="L10" s="32"/>
      <c r="M10" s="32"/>
      <c r="N10" s="32"/>
      <c r="O10" s="33"/>
    </row>
    <row r="11" spans="1:15">
      <c r="A11" s="31"/>
      <c r="B11" s="21">
        <v>3</v>
      </c>
      <c r="C11" s="32"/>
      <c r="D11" s="23" t="s">
        <v>23</v>
      </c>
      <c r="E11" s="15">
        <f>E10/D5</f>
        <v>0.02</v>
      </c>
      <c r="F11" s="15">
        <f>F10/D5</f>
        <v>0.38</v>
      </c>
      <c r="G11" s="15">
        <f>G10/D5</f>
        <v>0.4</v>
      </c>
      <c r="H11" s="15">
        <f>H10/D5</f>
        <v>0.16</v>
      </c>
      <c r="I11" s="15">
        <f>I10/D5</f>
        <v>0.04</v>
      </c>
      <c r="J11" s="113">
        <f t="shared" si="1"/>
        <v>1</v>
      </c>
      <c r="K11" s="114"/>
      <c r="L11" s="32"/>
      <c r="M11" s="32"/>
      <c r="N11" s="32"/>
      <c r="O11" s="33"/>
    </row>
    <row r="12" spans="1:15">
      <c r="A12" s="31"/>
      <c r="B12" s="21">
        <v>3</v>
      </c>
      <c r="C12" s="32"/>
      <c r="D12" s="23" t="s">
        <v>48</v>
      </c>
      <c r="E12" s="15">
        <f>ABS(E9-D21)</f>
        <v>1.8200000000000003</v>
      </c>
      <c r="F12" s="15">
        <f>ABS(F9-D21)</f>
        <v>0.82000000000000028</v>
      </c>
      <c r="G12" s="15">
        <f>ABS(G9-D21)</f>
        <v>0.17999999999999972</v>
      </c>
      <c r="H12" s="15">
        <f>ABS(H9-D21)</f>
        <v>1.1799999999999997</v>
      </c>
      <c r="I12" s="15">
        <f>ABS(I9-D21)</f>
        <v>2.1799999999999997</v>
      </c>
      <c r="J12" s="113">
        <f t="shared" si="1"/>
        <v>6.18</v>
      </c>
      <c r="K12" s="114"/>
      <c r="L12" s="32"/>
      <c r="M12" s="32"/>
      <c r="N12" s="32"/>
      <c r="O12" s="33"/>
    </row>
    <row r="13" spans="1:15">
      <c r="A13" s="31"/>
      <c r="B13" s="21">
        <v>3</v>
      </c>
      <c r="C13" s="32"/>
      <c r="D13" s="23" t="s">
        <v>49</v>
      </c>
      <c r="E13" s="15">
        <f>E12*E10</f>
        <v>1.8200000000000003</v>
      </c>
      <c r="F13" s="15">
        <f t="shared" ref="F13:I13" si="2">F12*F10</f>
        <v>15.580000000000005</v>
      </c>
      <c r="G13" s="15">
        <f t="shared" si="2"/>
        <v>3.5999999999999943</v>
      </c>
      <c r="H13" s="15">
        <f t="shared" si="2"/>
        <v>9.4399999999999977</v>
      </c>
      <c r="I13" s="15">
        <f t="shared" si="2"/>
        <v>4.3599999999999994</v>
      </c>
      <c r="J13" s="113">
        <f t="shared" si="1"/>
        <v>34.799999999999997</v>
      </c>
      <c r="K13" s="114"/>
      <c r="L13" s="32"/>
      <c r="M13" s="32"/>
      <c r="N13" s="32"/>
      <c r="O13" s="33"/>
    </row>
    <row r="14" spans="1:15">
      <c r="A14" s="31"/>
      <c r="B14" s="21">
        <v>3</v>
      </c>
      <c r="C14" s="32"/>
      <c r="D14" s="23" t="s">
        <v>50</v>
      </c>
      <c r="E14" s="15">
        <f>E12*E12</f>
        <v>3.3124000000000011</v>
      </c>
      <c r="F14" s="15">
        <f t="shared" ref="F14:I14" si="3">F12*F12</f>
        <v>0.67240000000000044</v>
      </c>
      <c r="G14" s="15">
        <f t="shared" si="3"/>
        <v>3.2399999999999901E-2</v>
      </c>
      <c r="H14" s="15">
        <f t="shared" si="3"/>
        <v>1.3923999999999994</v>
      </c>
      <c r="I14" s="15">
        <f t="shared" si="3"/>
        <v>4.7523999999999988</v>
      </c>
      <c r="J14" s="113">
        <f t="shared" si="1"/>
        <v>10.161999999999999</v>
      </c>
      <c r="K14" s="114"/>
      <c r="L14" s="32"/>
      <c r="M14" s="32"/>
      <c r="N14" s="32"/>
      <c r="O14" s="33"/>
    </row>
    <row r="15" spans="1:15">
      <c r="A15" s="31"/>
      <c r="B15" s="21">
        <v>3</v>
      </c>
      <c r="C15" s="32"/>
      <c r="D15" s="23" t="s">
        <v>51</v>
      </c>
      <c r="E15" s="15">
        <f>E14*E10</f>
        <v>3.3124000000000011</v>
      </c>
      <c r="F15" s="15">
        <f t="shared" ref="F15:H15" si="4">F14*F10</f>
        <v>12.775600000000008</v>
      </c>
      <c r="G15" s="15">
        <f t="shared" si="4"/>
        <v>0.64799999999999802</v>
      </c>
      <c r="H15" s="15">
        <f t="shared" si="4"/>
        <v>11.139199999999995</v>
      </c>
      <c r="I15" s="15">
        <f>I14*I10</f>
        <v>9.5047999999999977</v>
      </c>
      <c r="J15" s="113">
        <f t="shared" si="1"/>
        <v>37.380000000000003</v>
      </c>
      <c r="K15" s="114"/>
      <c r="L15" s="32"/>
      <c r="M15" s="32"/>
      <c r="N15" s="32"/>
      <c r="O15" s="33"/>
    </row>
    <row r="16" spans="1:15">
      <c r="A16" s="31"/>
      <c r="B16" s="21">
        <v>3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/>
    </row>
    <row r="17" spans="1:15">
      <c r="A17" s="31"/>
      <c r="B17" s="21">
        <v>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3"/>
    </row>
    <row r="18" spans="1:15" ht="10.5" customHeight="1">
      <c r="A18" s="31"/>
      <c r="B18" s="21">
        <v>3</v>
      </c>
      <c r="C18" s="32"/>
      <c r="D18" s="104" t="s">
        <v>28</v>
      </c>
      <c r="E18" s="104"/>
      <c r="F18" s="104"/>
      <c r="G18" s="104"/>
      <c r="H18" s="104"/>
      <c r="I18" s="104"/>
      <c r="J18" s="104"/>
      <c r="K18" s="104"/>
      <c r="L18" s="104"/>
      <c r="M18" s="104"/>
      <c r="N18" s="32"/>
      <c r="O18" s="33"/>
    </row>
    <row r="19" spans="1:15" ht="10.5" customHeight="1">
      <c r="A19" s="31"/>
      <c r="B19" s="21">
        <v>3</v>
      </c>
      <c r="C19" s="32"/>
      <c r="D19" s="67" t="s">
        <v>52</v>
      </c>
      <c r="E19" s="67" t="s">
        <v>14</v>
      </c>
      <c r="F19" s="112" t="s">
        <v>29</v>
      </c>
      <c r="G19" s="112" t="s">
        <v>30</v>
      </c>
      <c r="H19" s="67" t="s">
        <v>31</v>
      </c>
      <c r="I19" s="112" t="s">
        <v>32</v>
      </c>
      <c r="J19" s="112" t="s">
        <v>33</v>
      </c>
      <c r="K19" s="67" t="s">
        <v>34</v>
      </c>
      <c r="L19" s="112" t="s">
        <v>35</v>
      </c>
      <c r="M19" s="112" t="s">
        <v>41</v>
      </c>
      <c r="N19" s="32"/>
      <c r="O19" s="33"/>
    </row>
    <row r="20" spans="1:15" ht="10.5" customHeight="1">
      <c r="A20" s="31"/>
      <c r="B20" s="21">
        <v>3</v>
      </c>
      <c r="C20" s="32"/>
      <c r="D20" s="67"/>
      <c r="E20" s="67"/>
      <c r="F20" s="112"/>
      <c r="G20" s="112"/>
      <c r="H20" s="67"/>
      <c r="I20" s="112"/>
      <c r="J20" s="112"/>
      <c r="K20" s="67"/>
      <c r="L20" s="112"/>
      <c r="M20" s="112"/>
      <c r="N20" s="32"/>
      <c r="O20" s="33"/>
    </row>
    <row r="21" spans="1:15">
      <c r="A21" s="31"/>
      <c r="B21" s="21">
        <v>3</v>
      </c>
      <c r="C21" s="32"/>
      <c r="D21" s="15">
        <f>SUMPRODUCT(E9:I9,E11:I11)</f>
        <v>3.8200000000000003</v>
      </c>
      <c r="E21" s="15">
        <f>G5-F5</f>
        <v>4</v>
      </c>
      <c r="F21" s="15">
        <f>G9</f>
        <v>4</v>
      </c>
      <c r="G21" s="15">
        <f>G9</f>
        <v>4</v>
      </c>
      <c r="H21" s="15">
        <f>J13/J10</f>
        <v>0.69599999999999995</v>
      </c>
      <c r="I21" s="15">
        <f>J15/J10</f>
        <v>0.74760000000000004</v>
      </c>
      <c r="J21" s="15">
        <f>SQRT(I21)</f>
        <v>0.86463865284869146</v>
      </c>
      <c r="K21" s="15">
        <f>J21/D21</f>
        <v>0.22634519708080927</v>
      </c>
      <c r="L21" s="15">
        <f>KURT(B4:B53)</f>
        <v>-1.1259234586933786E-2</v>
      </c>
      <c r="M21" s="15">
        <f>D21-F21</f>
        <v>-0.17999999999999972</v>
      </c>
      <c r="N21" s="32"/>
      <c r="O21" s="33"/>
    </row>
    <row r="22" spans="1:15">
      <c r="A22" s="31"/>
      <c r="B22" s="21">
        <v>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3"/>
    </row>
    <row r="23" spans="1:15">
      <c r="A23" s="31"/>
      <c r="B23" s="21">
        <v>3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3"/>
    </row>
    <row r="24" spans="1:15">
      <c r="A24" s="31"/>
      <c r="B24" s="21">
        <v>4</v>
      </c>
      <c r="C24" s="32"/>
      <c r="D24" s="32"/>
      <c r="E24" s="32"/>
      <c r="F24" s="32"/>
      <c r="G24" s="32"/>
      <c r="H24" s="32"/>
      <c r="I24" s="32"/>
      <c r="J24" s="108" t="s">
        <v>62</v>
      </c>
      <c r="K24" s="108"/>
      <c r="L24" s="108"/>
      <c r="M24" s="108"/>
      <c r="N24" s="32"/>
      <c r="O24" s="33"/>
    </row>
    <row r="25" spans="1:15">
      <c r="A25" s="31"/>
      <c r="B25" s="21">
        <v>4</v>
      </c>
      <c r="C25" s="32"/>
      <c r="D25" s="32"/>
      <c r="E25" s="32"/>
      <c r="F25" s="32"/>
      <c r="G25" s="32"/>
      <c r="H25" s="32"/>
      <c r="I25" s="32"/>
      <c r="J25" s="112" t="s">
        <v>53</v>
      </c>
      <c r="K25" s="112"/>
      <c r="L25" s="112" t="s">
        <v>61</v>
      </c>
      <c r="M25" s="112"/>
      <c r="N25" s="32"/>
      <c r="O25" s="33"/>
    </row>
    <row r="26" spans="1:15">
      <c r="A26" s="31"/>
      <c r="B26" s="21">
        <v>4</v>
      </c>
      <c r="C26" s="32"/>
      <c r="D26" s="32"/>
      <c r="E26" s="32"/>
      <c r="F26" s="32"/>
      <c r="G26" s="32"/>
      <c r="H26" s="32"/>
      <c r="I26" s="32"/>
      <c r="J26" s="25" t="s">
        <v>63</v>
      </c>
      <c r="K26" s="15">
        <v>0</v>
      </c>
      <c r="L26" s="15">
        <v>0</v>
      </c>
      <c r="M26" s="15">
        <v>0</v>
      </c>
      <c r="N26" s="32"/>
      <c r="O26" s="33"/>
    </row>
    <row r="27" spans="1:15">
      <c r="A27" s="31"/>
      <c r="B27" s="21">
        <v>4</v>
      </c>
      <c r="C27" s="32"/>
      <c r="D27" s="32"/>
      <c r="E27" s="32"/>
      <c r="F27" s="32"/>
      <c r="G27" s="32"/>
      <c r="H27" s="32"/>
      <c r="I27" s="32"/>
      <c r="J27" s="15">
        <v>1</v>
      </c>
      <c r="K27" s="15">
        <v>2</v>
      </c>
      <c r="L27" s="15">
        <v>0</v>
      </c>
      <c r="M27" s="15">
        <v>0</v>
      </c>
      <c r="N27" s="32"/>
      <c r="O27" s="33"/>
    </row>
    <row r="28" spans="1:15">
      <c r="A28" s="31"/>
      <c r="B28" s="21">
        <v>4</v>
      </c>
      <c r="C28" s="32"/>
      <c r="D28" s="32"/>
      <c r="E28" s="32"/>
      <c r="F28" s="32"/>
      <c r="G28" s="32"/>
      <c r="H28" s="32"/>
      <c r="I28" s="32"/>
      <c r="J28" s="15">
        <v>2</v>
      </c>
      <c r="K28" s="15">
        <v>3</v>
      </c>
      <c r="L28" s="15">
        <f>K37</f>
        <v>0.02</v>
      </c>
      <c r="M28" s="15">
        <f>K37</f>
        <v>0.02</v>
      </c>
      <c r="N28" s="32"/>
      <c r="O28" s="33"/>
    </row>
    <row r="29" spans="1:15">
      <c r="A29" s="31"/>
      <c r="B29" s="21">
        <v>4</v>
      </c>
      <c r="C29" s="32"/>
      <c r="D29" s="32"/>
      <c r="E29" s="32"/>
      <c r="F29" s="32"/>
      <c r="G29" s="32"/>
      <c r="H29" s="32"/>
      <c r="I29" s="32"/>
      <c r="J29" s="15">
        <v>3</v>
      </c>
      <c r="K29" s="15">
        <v>4</v>
      </c>
      <c r="L29" s="15">
        <f>K38</f>
        <v>0.4</v>
      </c>
      <c r="M29" s="15">
        <f>K38</f>
        <v>0.4</v>
      </c>
      <c r="N29" s="32"/>
      <c r="O29" s="33"/>
    </row>
    <row r="30" spans="1:15">
      <c r="A30" s="31"/>
      <c r="B30" s="21">
        <v>4</v>
      </c>
      <c r="C30" s="32"/>
      <c r="D30" s="32"/>
      <c r="E30" s="32"/>
      <c r="F30" s="32"/>
      <c r="G30" s="32"/>
      <c r="H30" s="32"/>
      <c r="I30" s="32"/>
      <c r="J30" s="15">
        <v>4</v>
      </c>
      <c r="K30" s="15">
        <v>5</v>
      </c>
      <c r="L30" s="15">
        <f>K39</f>
        <v>0.8</v>
      </c>
      <c r="M30" s="15">
        <f>K39</f>
        <v>0.8</v>
      </c>
      <c r="N30" s="32"/>
      <c r="O30" s="33"/>
    </row>
    <row r="31" spans="1:15">
      <c r="A31" s="31"/>
      <c r="B31" s="21">
        <v>4</v>
      </c>
      <c r="C31" s="32"/>
      <c r="D31" s="32"/>
      <c r="E31" s="32"/>
      <c r="F31" s="32"/>
      <c r="G31" s="32"/>
      <c r="H31" s="32"/>
      <c r="I31" s="32"/>
      <c r="J31" s="15">
        <v>5</v>
      </c>
      <c r="K31" s="15">
        <v>6</v>
      </c>
      <c r="L31" s="15">
        <f>K40</f>
        <v>0.96000000000000008</v>
      </c>
      <c r="M31" s="15">
        <f>K40</f>
        <v>0.96000000000000008</v>
      </c>
      <c r="N31" s="32"/>
      <c r="O31" s="33"/>
    </row>
    <row r="32" spans="1:15">
      <c r="A32" s="31"/>
      <c r="B32" s="21">
        <v>4</v>
      </c>
      <c r="C32" s="32"/>
      <c r="D32" s="32"/>
      <c r="E32" s="32"/>
      <c r="F32" s="32"/>
      <c r="G32" s="32"/>
      <c r="H32" s="32"/>
      <c r="I32" s="32"/>
      <c r="J32" s="15">
        <v>6</v>
      </c>
      <c r="K32" s="15">
        <v>10</v>
      </c>
      <c r="L32" s="15">
        <v>1</v>
      </c>
      <c r="M32" s="15">
        <v>1</v>
      </c>
      <c r="N32" s="32"/>
      <c r="O32" s="33"/>
    </row>
    <row r="33" spans="1:15">
      <c r="A33" s="31"/>
      <c r="B33" s="21">
        <v>4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3"/>
    </row>
    <row r="34" spans="1:15">
      <c r="A34" s="31"/>
      <c r="B34" s="21">
        <v>4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3"/>
    </row>
    <row r="35" spans="1:15">
      <c r="A35" s="31"/>
      <c r="B35" s="21">
        <v>4</v>
      </c>
      <c r="C35" s="32"/>
      <c r="D35" s="32"/>
      <c r="E35" s="32"/>
      <c r="F35" s="32"/>
      <c r="G35" s="32"/>
      <c r="H35" s="32"/>
      <c r="I35" s="32"/>
      <c r="J35" s="24" t="s">
        <v>53</v>
      </c>
      <c r="K35" s="24" t="s">
        <v>54</v>
      </c>
      <c r="L35" s="32"/>
      <c r="M35" s="32"/>
      <c r="N35" s="32"/>
      <c r="O35" s="33"/>
    </row>
    <row r="36" spans="1:15">
      <c r="A36" s="31"/>
      <c r="B36" s="21">
        <v>4</v>
      </c>
      <c r="C36" s="32"/>
      <c r="D36" s="32"/>
      <c r="E36" s="32"/>
      <c r="F36" s="32"/>
      <c r="G36" s="32"/>
      <c r="H36" s="32"/>
      <c r="I36" s="32"/>
      <c r="J36" s="22" t="s">
        <v>55</v>
      </c>
      <c r="K36" s="15">
        <v>0</v>
      </c>
      <c r="L36" s="32"/>
      <c r="M36" s="32"/>
      <c r="N36" s="32"/>
      <c r="O36" s="33"/>
    </row>
    <row r="37" spans="1:15">
      <c r="A37" s="31"/>
      <c r="B37" s="21">
        <v>4</v>
      </c>
      <c r="C37" s="32"/>
      <c r="D37" s="32"/>
      <c r="E37" s="32"/>
      <c r="F37" s="32"/>
      <c r="G37" s="32"/>
      <c r="H37" s="32"/>
      <c r="I37" s="32"/>
      <c r="J37" s="22" t="s">
        <v>56</v>
      </c>
      <c r="K37" s="15">
        <f>K36+E11</f>
        <v>0.02</v>
      </c>
      <c r="L37" s="32"/>
      <c r="M37" s="32"/>
      <c r="N37" s="32"/>
      <c r="O37" s="33"/>
    </row>
    <row r="38" spans="1:15">
      <c r="A38" s="31"/>
      <c r="B38" s="21">
        <v>4</v>
      </c>
      <c r="C38" s="32"/>
      <c r="D38" s="32"/>
      <c r="E38" s="32"/>
      <c r="F38" s="32"/>
      <c r="G38" s="32"/>
      <c r="H38" s="32"/>
      <c r="I38" s="32"/>
      <c r="J38" s="22" t="s">
        <v>57</v>
      </c>
      <c r="K38" s="15">
        <f>K37+F11</f>
        <v>0.4</v>
      </c>
      <c r="L38" s="32"/>
      <c r="M38" s="32"/>
      <c r="N38" s="32"/>
      <c r="O38" s="33"/>
    </row>
    <row r="39" spans="1:15">
      <c r="A39" s="31"/>
      <c r="B39" s="21">
        <v>4</v>
      </c>
      <c r="C39" s="32"/>
      <c r="D39" s="32"/>
      <c r="E39" s="32"/>
      <c r="F39" s="32"/>
      <c r="G39" s="32"/>
      <c r="H39" s="32"/>
      <c r="I39" s="32"/>
      <c r="J39" s="22" t="s">
        <v>58</v>
      </c>
      <c r="K39" s="15">
        <f>K38+G11</f>
        <v>0.8</v>
      </c>
      <c r="L39" s="32"/>
      <c r="M39" s="32"/>
      <c r="N39" s="32"/>
      <c r="O39" s="33"/>
    </row>
    <row r="40" spans="1:15">
      <c r="A40" s="31"/>
      <c r="B40" s="21">
        <v>4</v>
      </c>
      <c r="C40" s="32"/>
      <c r="D40" s="32"/>
      <c r="E40" s="32"/>
      <c r="F40" s="32"/>
      <c r="G40" s="32"/>
      <c r="H40" s="32"/>
      <c r="I40" s="32"/>
      <c r="J40" s="22" t="s">
        <v>59</v>
      </c>
      <c r="K40" s="15">
        <f>K39+H11</f>
        <v>0.96000000000000008</v>
      </c>
      <c r="L40" s="32"/>
      <c r="M40" s="32"/>
      <c r="N40" s="32"/>
      <c r="O40" s="33"/>
    </row>
    <row r="41" spans="1:15">
      <c r="A41" s="31"/>
      <c r="B41" s="21">
        <v>4</v>
      </c>
      <c r="C41" s="32"/>
      <c r="D41" s="32"/>
      <c r="E41" s="32"/>
      <c r="F41" s="32"/>
      <c r="G41" s="32"/>
      <c r="H41" s="32"/>
      <c r="I41" s="32"/>
      <c r="J41" s="22" t="s">
        <v>60</v>
      </c>
      <c r="K41" s="15">
        <f>K40+I11</f>
        <v>1</v>
      </c>
      <c r="L41" s="32"/>
      <c r="M41" s="32"/>
      <c r="N41" s="32"/>
      <c r="O41" s="33"/>
    </row>
    <row r="42" spans="1:15">
      <c r="A42" s="31"/>
      <c r="B42" s="21">
        <v>4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3"/>
    </row>
    <row r="43" spans="1:15">
      <c r="A43" s="31"/>
      <c r="B43" s="21">
        <v>4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3"/>
    </row>
    <row r="44" spans="1:15">
      <c r="A44" s="31"/>
      <c r="B44" s="21">
        <v>5</v>
      </c>
      <c r="C44" s="32"/>
      <c r="D44" s="115" t="s">
        <v>74</v>
      </c>
      <c r="E44" s="115"/>
      <c r="F44" s="115"/>
      <c r="G44" s="115"/>
      <c r="H44" s="115"/>
      <c r="I44" s="115"/>
      <c r="J44" s="115"/>
      <c r="K44" s="115"/>
      <c r="L44" s="115"/>
      <c r="M44" s="115"/>
      <c r="N44" s="32"/>
      <c r="O44" s="33"/>
    </row>
    <row r="45" spans="1:15" ht="10.9" customHeight="1">
      <c r="A45" s="31"/>
      <c r="B45" s="21">
        <v>5</v>
      </c>
      <c r="C45" s="32"/>
      <c r="D45" s="104" t="s">
        <v>45</v>
      </c>
      <c r="E45" s="104"/>
      <c r="F45" s="104"/>
      <c r="G45" s="104"/>
      <c r="H45" s="104"/>
      <c r="I45" s="104"/>
      <c r="J45" s="108" t="s">
        <v>46</v>
      </c>
      <c r="K45" s="108"/>
      <c r="L45" s="105" t="s">
        <v>94</v>
      </c>
      <c r="M45" s="107" t="s">
        <v>95</v>
      </c>
      <c r="N45" s="32"/>
      <c r="O45" s="33"/>
    </row>
    <row r="46" spans="1:15" ht="10.5" customHeight="1">
      <c r="A46" s="31"/>
      <c r="B46" s="21">
        <v>5</v>
      </c>
      <c r="C46" s="32"/>
      <c r="D46" s="23" t="s">
        <v>47</v>
      </c>
      <c r="E46" s="15">
        <v>2</v>
      </c>
      <c r="F46" s="15">
        <f>E46+1</f>
        <v>3</v>
      </c>
      <c r="G46" s="15">
        <f t="shared" ref="G46:I46" si="5">F46+1</f>
        <v>4</v>
      </c>
      <c r="H46" s="15">
        <f t="shared" si="5"/>
        <v>5</v>
      </c>
      <c r="I46" s="15">
        <f t="shared" si="5"/>
        <v>6</v>
      </c>
      <c r="J46" s="48" t="s">
        <v>44</v>
      </c>
      <c r="K46" s="48"/>
      <c r="L46" s="106"/>
      <c r="M46" s="107"/>
      <c r="N46" s="32"/>
      <c r="O46" s="33"/>
    </row>
    <row r="47" spans="1:15">
      <c r="A47" s="31"/>
      <c r="B47" s="21">
        <v>5</v>
      </c>
      <c r="C47" s="32"/>
      <c r="D47" s="23" t="s">
        <v>76</v>
      </c>
      <c r="E47" s="15">
        <f>COUNTIF(B4:B53, E46)</f>
        <v>1</v>
      </c>
      <c r="F47" s="15">
        <f>COUNTIF(B4:B53, F46)</f>
        <v>19</v>
      </c>
      <c r="G47" s="15">
        <f>COUNTIF(B4:B53, G46)</f>
        <v>20</v>
      </c>
      <c r="H47" s="15">
        <f>COUNTIF(B4:B53, H46)</f>
        <v>8</v>
      </c>
      <c r="I47" s="15">
        <f>COUNTIF(B4:B53, I46)</f>
        <v>2</v>
      </c>
      <c r="J47" s="48">
        <f t="shared" ref="J47:J52" si="6">SUM(E47:I47)</f>
        <v>50</v>
      </c>
      <c r="K47" s="48"/>
      <c r="L47" s="45">
        <f>J51</f>
        <v>26.219318936880185</v>
      </c>
      <c r="M47" s="45">
        <v>7.8</v>
      </c>
      <c r="N47" s="34" t="s">
        <v>97</v>
      </c>
      <c r="O47" s="33"/>
    </row>
    <row r="48" spans="1:15">
      <c r="A48" s="31"/>
      <c r="B48" s="21">
        <v>5</v>
      </c>
      <c r="C48" s="32"/>
      <c r="D48" s="23" t="s">
        <v>23</v>
      </c>
      <c r="E48" s="15">
        <f>E47/D5</f>
        <v>0.02</v>
      </c>
      <c r="F48" s="15">
        <f>F47/D5</f>
        <v>0.38</v>
      </c>
      <c r="G48" s="15">
        <f>G47/D5</f>
        <v>0.4</v>
      </c>
      <c r="H48" s="15">
        <f>H47/D5</f>
        <v>0.16</v>
      </c>
      <c r="I48" s="15">
        <f>I47/D5</f>
        <v>0.04</v>
      </c>
      <c r="J48" s="48">
        <f t="shared" si="6"/>
        <v>1</v>
      </c>
      <c r="K48" s="48"/>
      <c r="L48" s="47"/>
      <c r="M48" s="47"/>
      <c r="N48" s="32" t="s">
        <v>96</v>
      </c>
      <c r="O48" s="33"/>
    </row>
    <row r="49" spans="1:15">
      <c r="A49" s="31"/>
      <c r="B49" s="21">
        <v>5</v>
      </c>
      <c r="C49" s="32"/>
      <c r="D49" s="23" t="s">
        <v>77</v>
      </c>
      <c r="E49" s="15">
        <f>((D21^E46)*EXP(-D21))/FACT(E46)</f>
        <v>0.15998962088471158</v>
      </c>
      <c r="F49" s="15">
        <f>((D21^F46)*EXP(-D21))/FACT(F46)</f>
        <v>0.20372011725986608</v>
      </c>
      <c r="G49" s="15">
        <f>((D21^G46)*EXP(-D21))/FACT(G46)</f>
        <v>0.19455271198317212</v>
      </c>
      <c r="H49" s="15">
        <f>((D21^H46)*EXP(-D21))/FACT(H46)</f>
        <v>0.14863827195514351</v>
      </c>
      <c r="I49" s="15">
        <f>((D21^I46)*EXP(-D21))/FACT(I46)</f>
        <v>9.4633033144774711E-2</v>
      </c>
      <c r="J49" s="48">
        <f>SUM(E49:I49)</f>
        <v>0.80153375522766801</v>
      </c>
      <c r="K49" s="48"/>
      <c r="L49" s="104" t="s">
        <v>92</v>
      </c>
      <c r="M49" s="104" t="s">
        <v>93</v>
      </c>
      <c r="N49" s="32" t="s">
        <v>96</v>
      </c>
      <c r="O49" s="33"/>
    </row>
    <row r="50" spans="1:15">
      <c r="A50" s="31"/>
      <c r="B50" s="21">
        <v>5</v>
      </c>
      <c r="C50" s="32"/>
      <c r="D50" s="23" t="s">
        <v>75</v>
      </c>
      <c r="E50" s="15">
        <f>E49*J47</f>
        <v>7.999481044235579</v>
      </c>
      <c r="F50" s="15">
        <f>F49*J47</f>
        <v>10.186005862993303</v>
      </c>
      <c r="G50" s="15">
        <f>G49*J47</f>
        <v>9.7276355991586065</v>
      </c>
      <c r="H50" s="15">
        <f>H49*J47</f>
        <v>7.4319135977571751</v>
      </c>
      <c r="I50" s="15">
        <f>I49*J47</f>
        <v>4.7316516572387357</v>
      </c>
      <c r="J50" s="48">
        <f t="shared" si="6"/>
        <v>40.076687761383397</v>
      </c>
      <c r="K50" s="48"/>
      <c r="L50" s="104"/>
      <c r="M50" s="104"/>
      <c r="N50" s="32" t="s">
        <v>96</v>
      </c>
      <c r="O50" s="33"/>
    </row>
    <row r="51" spans="1:15">
      <c r="A51" s="31"/>
      <c r="B51" s="21">
        <v>5</v>
      </c>
      <c r="C51" s="32"/>
      <c r="D51" s="23" t="s">
        <v>78</v>
      </c>
      <c r="E51" s="15">
        <f>(E47-E50)^2/E50</f>
        <v>6.1244891534454382</v>
      </c>
      <c r="F51" s="15">
        <f t="shared" ref="F51:I51" si="7">(F47-F50)^2/F50</f>
        <v>7.6267865630659619</v>
      </c>
      <c r="G51" s="15">
        <f t="shared" si="7"/>
        <v>10.847596963109993</v>
      </c>
      <c r="H51" s="15">
        <f t="shared" si="7"/>
        <v>4.3423831045423987E-2</v>
      </c>
      <c r="I51" s="15">
        <f t="shared" si="7"/>
        <v>1.5770224262133674</v>
      </c>
      <c r="J51" s="48">
        <f t="shared" si="6"/>
        <v>26.219318936880185</v>
      </c>
      <c r="K51" s="48"/>
      <c r="L51" s="45">
        <v>0.05</v>
      </c>
      <c r="M51" s="45">
        <f>COUNT(E46:I46) -1-1</f>
        <v>3</v>
      </c>
      <c r="N51" s="32" t="s">
        <v>96</v>
      </c>
      <c r="O51" s="33"/>
    </row>
    <row r="52" spans="1:15">
      <c r="A52" s="31"/>
      <c r="B52" s="21">
        <v>6</v>
      </c>
      <c r="C52" s="32"/>
      <c r="D52" s="23" t="s">
        <v>65</v>
      </c>
      <c r="E52" s="15">
        <f>E49</f>
        <v>0.15998962088471158</v>
      </c>
      <c r="F52" s="15">
        <f>E52+F49</f>
        <v>0.36370973814457763</v>
      </c>
      <c r="G52" s="15">
        <f t="shared" ref="G52:I52" si="8">F52+G49</f>
        <v>0.55826245012774978</v>
      </c>
      <c r="H52" s="15">
        <f t="shared" si="8"/>
        <v>0.70690072208289334</v>
      </c>
      <c r="I52" s="15">
        <f t="shared" si="8"/>
        <v>0.80153375522766801</v>
      </c>
      <c r="J52" s="48">
        <f t="shared" si="6"/>
        <v>2.5903962864676</v>
      </c>
      <c r="K52" s="48"/>
      <c r="L52" s="47"/>
      <c r="M52" s="47"/>
      <c r="N52" s="32" t="s">
        <v>96</v>
      </c>
      <c r="O52" s="33"/>
    </row>
    <row r="53" spans="1:15">
      <c r="A53" s="31"/>
      <c r="B53" s="21">
        <v>6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 t="s">
        <v>96</v>
      </c>
      <c r="O53" s="33"/>
    </row>
    <row r="54" spans="1:15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 t="s">
        <v>96</v>
      </c>
      <c r="O54" s="33"/>
    </row>
    <row r="55" spans="1:1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 t="s">
        <v>96</v>
      </c>
      <c r="O55" s="33"/>
    </row>
    <row r="56" spans="1:15">
      <c r="A56" s="31"/>
      <c r="B56" s="32"/>
      <c r="C56" s="32"/>
      <c r="D56" s="32"/>
      <c r="E56" s="32"/>
      <c r="F56" s="32"/>
      <c r="G56" s="32"/>
      <c r="H56" s="32"/>
      <c r="I56" s="32"/>
      <c r="J56" s="108" t="s">
        <v>62</v>
      </c>
      <c r="K56" s="108"/>
      <c r="L56" s="108"/>
      <c r="M56" s="108"/>
      <c r="N56" s="32" t="s">
        <v>96</v>
      </c>
      <c r="O56" s="33"/>
    </row>
    <row r="57" spans="1:15" ht="10.5" customHeight="1">
      <c r="A57" s="31"/>
      <c r="B57" s="32"/>
      <c r="C57" s="32"/>
      <c r="D57" s="32"/>
      <c r="E57" s="32"/>
      <c r="F57" s="32"/>
      <c r="G57" s="32"/>
      <c r="H57" s="32"/>
      <c r="I57" s="32"/>
      <c r="J57" s="109" t="s">
        <v>53</v>
      </c>
      <c r="K57" s="110"/>
      <c r="L57" s="109" t="s">
        <v>61</v>
      </c>
      <c r="M57" s="110"/>
      <c r="N57" s="32" t="s">
        <v>96</v>
      </c>
      <c r="O57" s="33"/>
    </row>
    <row r="58" spans="1:15">
      <c r="A58" s="31"/>
      <c r="B58" s="32"/>
      <c r="C58" s="32"/>
      <c r="D58" s="32"/>
      <c r="E58" s="32"/>
      <c r="F58" s="32"/>
      <c r="G58" s="32"/>
      <c r="H58" s="32"/>
      <c r="I58" s="32"/>
      <c r="J58" s="25" t="s">
        <v>63</v>
      </c>
      <c r="K58" s="15">
        <v>0</v>
      </c>
      <c r="L58" s="15">
        <v>0</v>
      </c>
      <c r="M58" s="15">
        <v>0</v>
      </c>
      <c r="N58" s="32" t="s">
        <v>96</v>
      </c>
      <c r="O58" s="33"/>
    </row>
    <row r="59" spans="1:15">
      <c r="A59" s="31"/>
      <c r="B59" s="32"/>
      <c r="C59" s="32"/>
      <c r="D59" s="32"/>
      <c r="E59" s="32"/>
      <c r="F59" s="32"/>
      <c r="G59" s="32"/>
      <c r="H59" s="32"/>
      <c r="I59" s="32"/>
      <c r="J59" s="15">
        <v>1</v>
      </c>
      <c r="K59" s="15">
        <v>2</v>
      </c>
      <c r="L59" s="15">
        <v>0</v>
      </c>
      <c r="M59" s="15">
        <v>0</v>
      </c>
      <c r="N59" s="32" t="s">
        <v>96</v>
      </c>
      <c r="O59" s="33"/>
    </row>
    <row r="60" spans="1:15">
      <c r="A60" s="31"/>
      <c r="B60" s="32"/>
      <c r="C60" s="32"/>
      <c r="D60" s="32"/>
      <c r="E60" s="32"/>
      <c r="F60" s="32"/>
      <c r="G60" s="32"/>
      <c r="H60" s="32"/>
      <c r="I60" s="32"/>
      <c r="J60" s="15">
        <v>2</v>
      </c>
      <c r="K60" s="15">
        <v>3</v>
      </c>
      <c r="L60" s="15">
        <f>E52</f>
        <v>0.15998962088471158</v>
      </c>
      <c r="M60" s="15">
        <f>E52</f>
        <v>0.15998962088471158</v>
      </c>
      <c r="N60" s="32" t="s">
        <v>96</v>
      </c>
      <c r="O60" s="33"/>
    </row>
    <row r="61" spans="1:15">
      <c r="A61" s="31"/>
      <c r="B61" s="32"/>
      <c r="C61" s="32"/>
      <c r="D61" s="32"/>
      <c r="E61" s="32"/>
      <c r="F61" s="32"/>
      <c r="G61" s="32"/>
      <c r="H61" s="32"/>
      <c r="I61" s="32"/>
      <c r="J61" s="15">
        <v>3</v>
      </c>
      <c r="K61" s="15">
        <v>4</v>
      </c>
      <c r="L61" s="15">
        <f>F52</f>
        <v>0.36370973814457763</v>
      </c>
      <c r="M61" s="15">
        <f>F52</f>
        <v>0.36370973814457763</v>
      </c>
      <c r="N61" s="32" t="s">
        <v>96</v>
      </c>
      <c r="O61" s="33"/>
    </row>
    <row r="62" spans="1:15">
      <c r="A62" s="31"/>
      <c r="B62" s="32"/>
      <c r="C62" s="32"/>
      <c r="D62" s="32"/>
      <c r="E62" s="32"/>
      <c r="F62" s="32"/>
      <c r="G62" s="32"/>
      <c r="H62" s="32"/>
      <c r="I62" s="32"/>
      <c r="J62" s="15">
        <v>4</v>
      </c>
      <c r="K62" s="15">
        <v>5</v>
      </c>
      <c r="L62" s="15">
        <f>G52</f>
        <v>0.55826245012774978</v>
      </c>
      <c r="M62" s="15">
        <f>G52</f>
        <v>0.55826245012774978</v>
      </c>
      <c r="N62" s="32" t="s">
        <v>96</v>
      </c>
      <c r="O62" s="33"/>
    </row>
    <row r="63" spans="1:15">
      <c r="A63" s="31"/>
      <c r="B63" s="32"/>
      <c r="C63" s="32"/>
      <c r="D63" s="32"/>
      <c r="E63" s="32"/>
      <c r="F63" s="32"/>
      <c r="G63" s="32"/>
      <c r="H63" s="32"/>
      <c r="I63" s="32"/>
      <c r="J63" s="15">
        <v>5</v>
      </c>
      <c r="K63" s="15">
        <v>6</v>
      </c>
      <c r="L63" s="15">
        <f>H52</f>
        <v>0.70690072208289334</v>
      </c>
      <c r="M63" s="15">
        <f>H52</f>
        <v>0.70690072208289334</v>
      </c>
      <c r="N63" s="32" t="s">
        <v>96</v>
      </c>
      <c r="O63" s="33"/>
    </row>
    <row r="64" spans="1:15">
      <c r="A64" s="31"/>
      <c r="B64" s="32"/>
      <c r="C64" s="32"/>
      <c r="D64" s="32"/>
      <c r="E64" s="32"/>
      <c r="F64" s="32"/>
      <c r="G64" s="32"/>
      <c r="H64" s="32"/>
      <c r="I64" s="32"/>
      <c r="J64" s="15">
        <v>6</v>
      </c>
      <c r="K64" s="15">
        <v>10</v>
      </c>
      <c r="L64" s="15">
        <f>I52</f>
        <v>0.80153375522766801</v>
      </c>
      <c r="M64" s="15">
        <f>I52</f>
        <v>0.80153375522766801</v>
      </c>
      <c r="N64" s="32" t="s">
        <v>96</v>
      </c>
      <c r="O64" s="33"/>
    </row>
    <row r="65" spans="1:1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 t="s">
        <v>96</v>
      </c>
      <c r="O65" s="33"/>
    </row>
    <row r="66" spans="1:1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 t="s">
        <v>96</v>
      </c>
      <c r="O66" s="33"/>
    </row>
    <row r="67" spans="1:15">
      <c r="A67" s="31"/>
      <c r="B67" s="32"/>
      <c r="C67" s="32"/>
      <c r="D67" s="32"/>
      <c r="E67" s="32"/>
      <c r="F67" s="32"/>
      <c r="G67" s="32"/>
      <c r="H67" s="32"/>
      <c r="I67" s="32"/>
      <c r="J67" s="24" t="s">
        <v>53</v>
      </c>
      <c r="K67" s="24" t="s">
        <v>54</v>
      </c>
      <c r="L67" s="32"/>
      <c r="M67" s="32"/>
      <c r="N67" s="32" t="s">
        <v>96</v>
      </c>
      <c r="O67" s="33"/>
    </row>
    <row r="68" spans="1:15">
      <c r="A68" s="31"/>
      <c r="B68" s="32"/>
      <c r="C68" s="32"/>
      <c r="D68" s="32"/>
      <c r="E68" s="32"/>
      <c r="F68" s="32"/>
      <c r="G68" s="32"/>
      <c r="H68" s="32"/>
      <c r="I68" s="32"/>
      <c r="J68" s="22" t="s">
        <v>55</v>
      </c>
      <c r="K68" s="15">
        <v>0</v>
      </c>
      <c r="L68" s="32"/>
      <c r="M68" s="32"/>
      <c r="N68" s="32" t="s">
        <v>96</v>
      </c>
      <c r="O68" s="33"/>
    </row>
    <row r="69" spans="1:15">
      <c r="A69" s="31"/>
      <c r="B69" s="32"/>
      <c r="C69" s="32"/>
      <c r="D69" s="32"/>
      <c r="E69" s="32"/>
      <c r="F69" s="32"/>
      <c r="G69" s="32"/>
      <c r="H69" s="32"/>
      <c r="I69" s="32"/>
      <c r="J69" s="22" t="s">
        <v>56</v>
      </c>
      <c r="K69" s="15">
        <f>E52</f>
        <v>0.15998962088471158</v>
      </c>
      <c r="L69" s="32"/>
      <c r="M69" s="32"/>
      <c r="N69" s="32" t="s">
        <v>96</v>
      </c>
      <c r="O69" s="33"/>
    </row>
    <row r="70" spans="1:15" ht="10.5" customHeight="1">
      <c r="A70" s="31"/>
      <c r="B70" s="32"/>
      <c r="C70" s="32"/>
      <c r="D70" s="32"/>
      <c r="E70" s="32"/>
      <c r="F70" s="32"/>
      <c r="G70" s="32"/>
      <c r="H70" s="32"/>
      <c r="I70" s="32"/>
      <c r="J70" s="22" t="s">
        <v>57</v>
      </c>
      <c r="K70" s="15">
        <f>F52</f>
        <v>0.36370973814457763</v>
      </c>
      <c r="L70" s="32"/>
      <c r="M70" s="103" t="s">
        <v>99</v>
      </c>
      <c r="N70" s="103"/>
      <c r="O70" s="33"/>
    </row>
    <row r="71" spans="1:15">
      <c r="A71" s="31"/>
      <c r="B71" s="32"/>
      <c r="C71" s="32"/>
      <c r="D71" s="32"/>
      <c r="E71" s="32"/>
      <c r="F71" s="32"/>
      <c r="G71" s="32"/>
      <c r="H71" s="32"/>
      <c r="I71" s="32"/>
      <c r="J71" s="22" t="s">
        <v>58</v>
      </c>
      <c r="K71" s="15">
        <f>G52</f>
        <v>0.55826245012774978</v>
      </c>
      <c r="L71" s="32"/>
      <c r="M71" s="103"/>
      <c r="N71" s="103"/>
      <c r="O71" s="33"/>
    </row>
    <row r="72" spans="1:15">
      <c r="A72" s="31"/>
      <c r="B72" s="32"/>
      <c r="C72" s="32"/>
      <c r="D72" s="32"/>
      <c r="E72" s="32"/>
      <c r="F72" s="32"/>
      <c r="G72" s="32"/>
      <c r="H72" s="32"/>
      <c r="I72" s="32"/>
      <c r="J72" s="22" t="s">
        <v>59</v>
      </c>
      <c r="K72" s="15">
        <f>H52</f>
        <v>0.70690072208289334</v>
      </c>
      <c r="L72" s="32"/>
      <c r="M72" s="103"/>
      <c r="N72" s="103"/>
      <c r="O72" s="33"/>
    </row>
    <row r="73" spans="1:15">
      <c r="A73" s="31"/>
      <c r="B73" s="32"/>
      <c r="C73" s="32"/>
      <c r="D73" s="32"/>
      <c r="E73" s="32"/>
      <c r="F73" s="32"/>
      <c r="G73" s="32"/>
      <c r="H73" s="32"/>
      <c r="I73" s="32"/>
      <c r="J73" s="22" t="s">
        <v>60</v>
      </c>
      <c r="K73" s="15">
        <f>I52</f>
        <v>0.80153375522766801</v>
      </c>
      <c r="L73" s="32"/>
      <c r="M73" s="32"/>
      <c r="N73" s="32"/>
      <c r="O73" s="33"/>
    </row>
    <row r="74" spans="1:1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3"/>
    </row>
    <row r="75" spans="1:1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3"/>
    </row>
    <row r="76" spans="1:15">
      <c r="A76" s="31"/>
      <c r="B76" s="32"/>
      <c r="C76" s="32"/>
      <c r="D76" s="32"/>
      <c r="E76" s="32"/>
      <c r="F76" s="32"/>
      <c r="G76" s="32"/>
      <c r="H76" s="32"/>
      <c r="I76" s="32"/>
      <c r="J76" s="48"/>
      <c r="K76" s="48"/>
      <c r="L76" s="102" t="b">
        <f>ABS(1-J49)&lt;=0.01</f>
        <v>0</v>
      </c>
      <c r="M76" s="102"/>
      <c r="N76" s="32"/>
      <c r="O76" s="33"/>
    </row>
    <row r="77" spans="1:15">
      <c r="A77" s="31"/>
      <c r="B77" s="32"/>
      <c r="C77" s="32"/>
      <c r="D77" s="32"/>
      <c r="E77" s="32"/>
      <c r="F77" s="32"/>
      <c r="G77" s="32"/>
      <c r="H77" s="32"/>
      <c r="I77" s="32"/>
      <c r="J77" s="48"/>
      <c r="K77" s="48"/>
      <c r="L77" s="102"/>
      <c r="M77" s="102"/>
      <c r="N77" s="32"/>
      <c r="O77" s="33"/>
    </row>
    <row r="78" spans="1:15">
      <c r="A78" s="31"/>
      <c r="B78" s="32"/>
      <c r="C78" s="32"/>
      <c r="D78" s="32"/>
      <c r="E78" s="32"/>
      <c r="F78" s="32"/>
      <c r="G78" s="32"/>
      <c r="H78" s="32"/>
      <c r="I78" s="32"/>
      <c r="J78" s="48"/>
      <c r="K78" s="48"/>
      <c r="L78" s="102"/>
      <c r="M78" s="102"/>
      <c r="N78" s="32"/>
      <c r="O78" s="33"/>
    </row>
    <row r="79" spans="1:15">
      <c r="A79" s="31"/>
      <c r="B79" s="32"/>
      <c r="C79" s="32"/>
      <c r="D79" s="32"/>
      <c r="E79" s="32"/>
      <c r="F79" s="32"/>
      <c r="G79" s="32"/>
      <c r="H79" s="32"/>
      <c r="I79" s="32"/>
      <c r="J79" s="48"/>
      <c r="K79" s="48"/>
      <c r="L79" s="102"/>
      <c r="M79" s="102"/>
      <c r="N79" s="32"/>
      <c r="O79" s="33"/>
    </row>
    <row r="80" spans="1:15">
      <c r="A80" s="31"/>
      <c r="B80" s="32"/>
      <c r="C80" s="32"/>
      <c r="D80" s="32"/>
      <c r="E80" s="32"/>
      <c r="F80" s="32"/>
      <c r="G80" s="32"/>
      <c r="H80" s="32"/>
      <c r="I80" s="32"/>
      <c r="J80" s="48"/>
      <c r="K80" s="48"/>
      <c r="L80" s="102"/>
      <c r="M80" s="102"/>
      <c r="N80" s="32"/>
      <c r="O80" s="33"/>
    </row>
    <row r="81" spans="1:1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3"/>
    </row>
    <row r="82" spans="1:1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3"/>
    </row>
    <row r="83" spans="1:1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3"/>
    </row>
    <row r="84" spans="1:15" ht="10.9" thickBot="1">
      <c r="A84" s="35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7"/>
    </row>
  </sheetData>
  <sortState xmlns:xlrd2="http://schemas.microsoft.com/office/spreadsheetml/2017/richdata2" ref="B4:B53">
    <sortCondition ref="B4:B53"/>
  </sortState>
  <mergeCells count="53">
    <mergeCell ref="D45:I45"/>
    <mergeCell ref="J49:K49"/>
    <mergeCell ref="J50:K50"/>
    <mergeCell ref="J51:K51"/>
    <mergeCell ref="D44:M44"/>
    <mergeCell ref="J24:M24"/>
    <mergeCell ref="J25:K25"/>
    <mergeCell ref="L25:M25"/>
    <mergeCell ref="I19:I20"/>
    <mergeCell ref="J19:J20"/>
    <mergeCell ref="K19:K20"/>
    <mergeCell ref="L19:L20"/>
    <mergeCell ref="M19:M20"/>
    <mergeCell ref="J12:K12"/>
    <mergeCell ref="J13:K13"/>
    <mergeCell ref="J14:K14"/>
    <mergeCell ref="D8:I8"/>
    <mergeCell ref="G19:G20"/>
    <mergeCell ref="H19:H20"/>
    <mergeCell ref="J8:K8"/>
    <mergeCell ref="J9:K9"/>
    <mergeCell ref="J10:K10"/>
    <mergeCell ref="J11:K11"/>
    <mergeCell ref="J15:K15"/>
    <mergeCell ref="D18:M18"/>
    <mergeCell ref="D19:D20"/>
    <mergeCell ref="E19:E20"/>
    <mergeCell ref="F19:F20"/>
    <mergeCell ref="B2:B3"/>
    <mergeCell ref="D3:D4"/>
    <mergeCell ref="E3:E4"/>
    <mergeCell ref="F3:F4"/>
    <mergeCell ref="G3:G4"/>
    <mergeCell ref="D2:G2"/>
    <mergeCell ref="L47:L48"/>
    <mergeCell ref="M47:M48"/>
    <mergeCell ref="L45:L46"/>
    <mergeCell ref="M45:M46"/>
    <mergeCell ref="J56:M56"/>
    <mergeCell ref="J52:K52"/>
    <mergeCell ref="J45:K45"/>
    <mergeCell ref="J46:K46"/>
    <mergeCell ref="J47:K47"/>
    <mergeCell ref="J48:K48"/>
    <mergeCell ref="J76:K80"/>
    <mergeCell ref="L76:M80"/>
    <mergeCell ref="M70:N72"/>
    <mergeCell ref="L49:L50"/>
    <mergeCell ref="M49:M50"/>
    <mergeCell ref="L51:L52"/>
    <mergeCell ref="M51:M52"/>
    <mergeCell ref="L57:M57"/>
    <mergeCell ref="J57:K57"/>
  </mergeCells>
  <pageMargins left="0.7" right="0.7" top="0.75" bottom="0.75" header="0.3" footer="0.3"/>
  <pageSetup orientation="portrait" r:id="rId1"/>
  <ignoredErrors>
    <ignoredError sqref="F1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Ушаков</dc:creator>
  <cp:lastModifiedBy>PC</cp:lastModifiedBy>
  <dcterms:created xsi:type="dcterms:W3CDTF">2015-06-05T18:17:20Z</dcterms:created>
  <dcterms:modified xsi:type="dcterms:W3CDTF">2024-12-27T21:43:22Z</dcterms:modified>
</cp:coreProperties>
</file>