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ns de Alvarenga\Documents\UDF\Estrutura de Dados\udf-22019-ed\(3) Projeto 1 - Métodos de ordenação - 28-8\"/>
    </mc:Choice>
  </mc:AlternateContent>
  <xr:revisionPtr revIDLastSave="0" documentId="13_ncr:1_{15E3A166-5A67-42BB-B357-807CF9C58ADE}" xr6:coauthVersionLast="44" xr6:coauthVersionMax="44" xr10:uidLastSave="{00000000-0000-0000-0000-000000000000}"/>
  <bookViews>
    <workbookView xWindow="-120" yWindow="-120" windowWidth="20730" windowHeight="11160" xr2:uid="{7C142189-06D5-48F4-A84D-D215E94A94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8" i="1" l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38" i="1"/>
  <c r="R38" i="1"/>
  <c r="Q38" i="1"/>
  <c r="P38" i="1"/>
  <c r="O38" i="1"/>
  <c r="N38" i="1"/>
  <c r="M38" i="1"/>
  <c r="L38" i="1"/>
  <c r="J38" i="1"/>
  <c r="I38" i="1"/>
  <c r="H38" i="1"/>
  <c r="G38" i="1"/>
  <c r="F38" i="1"/>
  <c r="E38" i="1"/>
  <c r="D38" i="1"/>
  <c r="C38" i="1"/>
  <c r="B38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19" i="1"/>
  <c r="P20" i="1"/>
  <c r="P18" i="1"/>
  <c r="O19" i="1"/>
  <c r="O20" i="1"/>
  <c r="O18" i="1"/>
  <c r="N19" i="1"/>
  <c r="N20" i="1"/>
  <c r="N18" i="1"/>
  <c r="M19" i="1"/>
  <c r="M20" i="1"/>
  <c r="M18" i="1"/>
  <c r="L19" i="1"/>
  <c r="L20" i="1"/>
  <c r="L18" i="1"/>
  <c r="I18" i="1"/>
  <c r="B14" i="1"/>
  <c r="H13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21" i="1"/>
  <c r="R21" i="1"/>
  <c r="Q21" i="1"/>
  <c r="P21" i="1"/>
  <c r="O21" i="1"/>
  <c r="N21" i="1"/>
  <c r="M21" i="1"/>
  <c r="L21" i="1"/>
  <c r="K21" i="1"/>
  <c r="J21" i="1"/>
  <c r="H21" i="1"/>
  <c r="G21" i="1"/>
  <c r="F21" i="1"/>
  <c r="E21" i="1"/>
  <c r="D21" i="1"/>
  <c r="I21" i="1"/>
  <c r="C21" i="1"/>
  <c r="B21" i="1"/>
  <c r="B19" i="1"/>
  <c r="C19" i="1"/>
  <c r="D19" i="1"/>
  <c r="E19" i="1"/>
  <c r="F19" i="1"/>
  <c r="G19" i="1"/>
  <c r="H19" i="1"/>
  <c r="I19" i="1"/>
  <c r="J19" i="1"/>
  <c r="K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Q20" i="1"/>
  <c r="R20" i="1"/>
  <c r="S20" i="1"/>
  <c r="J18" i="1"/>
  <c r="K18" i="1"/>
  <c r="Q18" i="1"/>
  <c r="R18" i="1"/>
  <c r="H18" i="1"/>
  <c r="G18" i="1"/>
  <c r="F18" i="1"/>
  <c r="E18" i="1"/>
  <c r="D18" i="1"/>
  <c r="C18" i="1"/>
  <c r="B18" i="1"/>
  <c r="S1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14" i="1"/>
  <c r="R14" i="1"/>
  <c r="Q14" i="1"/>
  <c r="P14" i="1"/>
  <c r="O14" i="1"/>
  <c r="I14" i="1"/>
  <c r="H14" i="1"/>
  <c r="G14" i="1"/>
  <c r="F14" i="1"/>
  <c r="E14" i="1"/>
  <c r="D14" i="1"/>
  <c r="C14" i="1"/>
  <c r="S13" i="1"/>
  <c r="R13" i="1"/>
  <c r="Q13" i="1"/>
  <c r="P13" i="1"/>
  <c r="O13" i="1"/>
  <c r="I13" i="1"/>
  <c r="G13" i="1"/>
  <c r="F13" i="1"/>
  <c r="E13" i="1"/>
  <c r="D13" i="1"/>
  <c r="C13" i="1"/>
  <c r="B13" i="1"/>
  <c r="S12" i="1"/>
  <c r="R12" i="1"/>
  <c r="Q12" i="1"/>
  <c r="P12" i="1"/>
  <c r="O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<sst xmlns="http://schemas.openxmlformats.org/spreadsheetml/2006/main" count="26" uniqueCount="10">
  <si>
    <t>Selection Sort</t>
  </si>
  <si>
    <t>Bubble Sort</t>
  </si>
  <si>
    <t>Insertion Sort</t>
  </si>
  <si>
    <t>Quick Sort</t>
  </si>
  <si>
    <t>TAMANHO DO VETOR vs TEMPO DA PRIMEIRA EXECUÇÃO (ns)</t>
  </si>
  <si>
    <t>TAMANHO DO VETOR vs TEMPO DE EXECUÇÃO (ns)</t>
  </si>
  <si>
    <t>TAMANHO DO VETOR vs TROCAS</t>
  </si>
  <si>
    <t>TAMANHO DO VETOR vs COMPARAÇÕES</t>
  </si>
  <si>
    <t>TEMPO DE EXECUÇÃO (ns) vs TROCAS</t>
  </si>
  <si>
    <t>Dados retirados de sortingBenchmark_08-09-2019_17-23_stats_excel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</si>
</sst>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A356-5042-4DB5-96E2-85640EDA09BF}">
  <dimension ref="A1:S41"/>
  <sheetViews>
    <sheetView tabSelected="1" zoomScaleNormal="100" workbookViewId="0">
      <selection activeCell="A2" sqref="A2:S2"/>
    </sheetView>
  </sheetViews>
  <sheetFormatPr defaultRowHeight="15" x14ac:dyDescent="0.25"/>
  <cols>
    <col min="1" max="1" width="14.140625" customWidth="1"/>
    <col min="3" max="3" width="12.28515625" customWidth="1"/>
    <col min="12" max="12" width="12.140625" customWidth="1"/>
    <col min="15" max="15" width="13.140625" customWidth="1"/>
    <col min="16" max="16" width="11" customWidth="1"/>
    <col min="17" max="17" width="11.85546875" customWidth="1"/>
    <col min="18" max="18" width="12.140625" customWidth="1"/>
    <col min="19" max="19" width="14" customWidth="1"/>
  </cols>
  <sheetData>
    <row r="1" spans="1:19" x14ac:dyDescent="0.2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B3">
        <v>2</v>
      </c>
      <c r="C3">
        <v>4</v>
      </c>
      <c r="D3">
        <v>8</v>
      </c>
      <c r="E3">
        <v>16</v>
      </c>
      <c r="F3">
        <v>32</v>
      </c>
      <c r="G3">
        <v>64</v>
      </c>
      <c r="H3">
        <v>128</v>
      </c>
      <c r="I3">
        <v>256</v>
      </c>
      <c r="J3">
        <v>512</v>
      </c>
      <c r="K3">
        <v>1024</v>
      </c>
      <c r="L3">
        <v>2048</v>
      </c>
      <c r="M3">
        <v>4096</v>
      </c>
      <c r="N3">
        <v>8192</v>
      </c>
      <c r="O3">
        <v>16384</v>
      </c>
      <c r="P3">
        <v>32768</v>
      </c>
      <c r="Q3">
        <v>65536</v>
      </c>
      <c r="R3">
        <v>131072</v>
      </c>
      <c r="S3">
        <v>262144</v>
      </c>
    </row>
    <row r="4" spans="1:19" x14ac:dyDescent="0.25">
      <c r="A4" t="s">
        <v>1</v>
      </c>
      <c r="B4">
        <v>1400</v>
      </c>
      <c r="C4">
        <v>2000</v>
      </c>
      <c r="D4">
        <v>3400</v>
      </c>
      <c r="E4">
        <v>8300</v>
      </c>
      <c r="F4">
        <v>27800</v>
      </c>
      <c r="G4">
        <v>120500</v>
      </c>
      <c r="H4">
        <v>429200</v>
      </c>
      <c r="I4">
        <v>1719200</v>
      </c>
      <c r="J4">
        <v>6631900</v>
      </c>
      <c r="K4">
        <v>1524800</v>
      </c>
      <c r="L4">
        <v>148507900</v>
      </c>
      <c r="M4">
        <v>479884600</v>
      </c>
      <c r="N4">
        <v>86639300</v>
      </c>
      <c r="O4">
        <v>398925500</v>
      </c>
      <c r="P4">
        <v>1621703100</v>
      </c>
      <c r="Q4">
        <v>6658737100</v>
      </c>
      <c r="R4">
        <v>27168314400</v>
      </c>
      <c r="S4" s="3">
        <v>108989571400</v>
      </c>
    </row>
    <row r="5" spans="1:19" x14ac:dyDescent="0.25">
      <c r="A5" t="s">
        <v>0</v>
      </c>
      <c r="B5">
        <v>2000</v>
      </c>
      <c r="C5">
        <v>1800</v>
      </c>
      <c r="D5">
        <v>3600</v>
      </c>
      <c r="E5">
        <v>7500</v>
      </c>
      <c r="F5">
        <v>22700</v>
      </c>
      <c r="G5">
        <v>312300</v>
      </c>
      <c r="H5">
        <v>651400</v>
      </c>
      <c r="I5">
        <v>1622900</v>
      </c>
      <c r="J5">
        <v>6096200</v>
      </c>
      <c r="K5">
        <v>3700000</v>
      </c>
      <c r="L5">
        <v>14870100</v>
      </c>
      <c r="M5">
        <v>20763600</v>
      </c>
      <c r="N5">
        <v>138259800</v>
      </c>
      <c r="O5">
        <v>378228500</v>
      </c>
      <c r="P5">
        <v>1599524700</v>
      </c>
      <c r="Q5">
        <v>6553456300</v>
      </c>
      <c r="R5">
        <v>26573172200</v>
      </c>
      <c r="S5" s="3">
        <v>105197294500</v>
      </c>
    </row>
    <row r="6" spans="1:19" x14ac:dyDescent="0.25">
      <c r="A6" t="s">
        <v>2</v>
      </c>
      <c r="B6">
        <v>4000</v>
      </c>
      <c r="C6">
        <v>1700</v>
      </c>
      <c r="D6">
        <v>2500</v>
      </c>
      <c r="E6">
        <v>4500</v>
      </c>
      <c r="F6">
        <v>10500</v>
      </c>
      <c r="G6">
        <v>137800</v>
      </c>
      <c r="H6">
        <v>441900</v>
      </c>
      <c r="I6">
        <v>805400</v>
      </c>
      <c r="J6" s="2">
        <v>15329400</v>
      </c>
      <c r="K6">
        <v>1060000</v>
      </c>
      <c r="L6">
        <v>4028600</v>
      </c>
      <c r="M6">
        <v>22595900</v>
      </c>
      <c r="N6">
        <v>10178200</v>
      </c>
      <c r="O6">
        <v>35734600</v>
      </c>
      <c r="P6">
        <v>136388500</v>
      </c>
      <c r="Q6">
        <v>538584700</v>
      </c>
      <c r="R6">
        <v>2182736400</v>
      </c>
      <c r="S6">
        <v>8645459900</v>
      </c>
    </row>
    <row r="7" spans="1:19" x14ac:dyDescent="0.25">
      <c r="A7" t="s">
        <v>3</v>
      </c>
      <c r="B7">
        <v>8600</v>
      </c>
      <c r="C7">
        <v>3100</v>
      </c>
      <c r="D7">
        <v>4900</v>
      </c>
      <c r="E7">
        <v>7900</v>
      </c>
      <c r="F7">
        <v>15400</v>
      </c>
      <c r="G7">
        <v>34500</v>
      </c>
      <c r="H7">
        <v>88200</v>
      </c>
      <c r="I7">
        <v>571500</v>
      </c>
      <c r="J7">
        <v>86800</v>
      </c>
      <c r="K7">
        <v>132500</v>
      </c>
      <c r="L7">
        <v>271600</v>
      </c>
      <c r="M7">
        <v>578100</v>
      </c>
      <c r="N7">
        <v>779500</v>
      </c>
      <c r="O7">
        <v>1937200</v>
      </c>
      <c r="P7">
        <v>3555200</v>
      </c>
      <c r="Q7">
        <v>6798400</v>
      </c>
      <c r="R7">
        <v>14440800</v>
      </c>
      <c r="S7">
        <v>30962500</v>
      </c>
    </row>
    <row r="9" spans="1:19" x14ac:dyDescent="0.25">
      <c r="A9" s="4" t="s">
        <v>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B10">
        <v>2</v>
      </c>
      <c r="C10">
        <v>4</v>
      </c>
      <c r="D10">
        <v>8</v>
      </c>
      <c r="E10">
        <v>16</v>
      </c>
      <c r="F10">
        <v>32</v>
      </c>
      <c r="G10">
        <v>64</v>
      </c>
      <c r="H10">
        <v>128</v>
      </c>
      <c r="I10">
        <v>256</v>
      </c>
      <c r="J10">
        <v>512</v>
      </c>
      <c r="K10">
        <v>1024</v>
      </c>
      <c r="L10">
        <v>2048</v>
      </c>
      <c r="M10">
        <v>4096</v>
      </c>
      <c r="N10">
        <v>8192</v>
      </c>
      <c r="O10">
        <v>16384</v>
      </c>
      <c r="P10">
        <v>32768</v>
      </c>
      <c r="Q10">
        <v>65536</v>
      </c>
      <c r="R10">
        <v>131072</v>
      </c>
      <c r="S10">
        <v>262144</v>
      </c>
    </row>
    <row r="11" spans="1:19" x14ac:dyDescent="0.25">
      <c r="A11" t="s">
        <v>1</v>
      </c>
      <c r="B11">
        <f>((200+200+300+200+300+300+300+300+300+200)/10)</f>
        <v>260</v>
      </c>
      <c r="C11">
        <f>((400+300+400+400+500+300+500+400+300+300)/10)</f>
        <v>380</v>
      </c>
      <c r="D11">
        <f>((400+500+500+500+400+400+400+500+400+300)/10)</f>
        <v>430</v>
      </c>
      <c r="E11">
        <f>((800+1100+1000+1100+900+900+1000+900+1000+900)/10)</f>
        <v>960</v>
      </c>
      <c r="F11">
        <f>((2800+2400+2500+2800+2500+2200+2600+2600+2600+2300)/10)</f>
        <v>2530</v>
      </c>
      <c r="G11">
        <f>((7100+7600+7600+8700+7600+8800+8200+7500+8300+7700)/10)</f>
        <v>7910</v>
      </c>
      <c r="H11">
        <f>((27900+27000+28200+25400+27100+28600+27200+26500+28600+28600)/10)</f>
        <v>27510</v>
      </c>
      <c r="I11">
        <f>((103200+99300+102000+97200+96800+95500+100700+95200+102300+100100)/10)</f>
        <v>99230</v>
      </c>
      <c r="J11">
        <f>((369500+365700+380900+374400+363600+353300+363600+356400+360200+377600)/10)</f>
        <v>366520</v>
      </c>
      <c r="K11">
        <f>((1292000+1326700+1252900+2326300+1269100+1256000+1222300+1251500+1222500+1220300)/10)</f>
        <v>1363960</v>
      </c>
      <c r="L11">
        <f>((4701800+4660500+4663000+4706300+4609700+4585800+4847600+4679800+4560400+4722600)/10)</f>
        <v>4673750</v>
      </c>
      <c r="M11">
        <f>((19843900+19531700+19474800+19670600+19428700+19969200+19532800+19595500+19465700+19556300)/10)</f>
        <v>19606920</v>
      </c>
      <c r="N11">
        <f>((88266200+88061900+86700400+86617900+87042000+86860600+86380800+86252000+86082000+85498000)/10)</f>
        <v>86776180</v>
      </c>
      <c r="O11">
        <f>((380388700+390974700+390086400+380404200+383147600+380297900+381704000+389499400+400448800+374820900)/10)</f>
        <v>385177260</v>
      </c>
      <c r="P11">
        <f>((1611857400+1617006600+1629798100+1624276900+1620468600+1617077800+1634839000+1639230100+1622185500+1603893000)/10)</f>
        <v>1622063300</v>
      </c>
      <c r="Q11">
        <f>((6658376700+6692182700+6690397300+6679844700+6657654200+6647153500+6695267700+6677167800+6660468300+6657991200)/10)</f>
        <v>6671650410</v>
      </c>
      <c r="R11">
        <f>((26910700700+27154656000+26983587300+26960799500+26971312600+27047259200+27092039600+27087753100+27006451200+26993665600)/10)</f>
        <v>27020822480</v>
      </c>
      <c r="S11" s="3">
        <f>((108059507100+109805566400+108250346200+108282235400+108185068000+108196690900+108584441700+108960665000+107978378200+108202794300)/10)</f>
        <v>108450569320</v>
      </c>
    </row>
    <row r="12" spans="1:19" x14ac:dyDescent="0.25">
      <c r="A12" t="s">
        <v>0</v>
      </c>
      <c r="B12">
        <f>((300+200+200+200+200+200+300+200+200+200)/10)</f>
        <v>220</v>
      </c>
      <c r="C12">
        <f>((200+300+200+300+300+300+300+300+200+200)/10)</f>
        <v>260</v>
      </c>
      <c r="D12">
        <f>((400+600+500+600+500+600+500+500+600+400)/10)</f>
        <v>520</v>
      </c>
      <c r="E12">
        <f>((900+1000+1100+1100+800+1000+1000+1000+1000+900)/10)</f>
        <v>980</v>
      </c>
      <c r="F12">
        <f>((2600+2600+2700+2500+2500+2400+2300+2200+2900+2300)/10)</f>
        <v>2500</v>
      </c>
      <c r="G12">
        <f>((7300+7900+7800+8100+7700+8700+7800+8500+7700+8100)/10)</f>
        <v>7960</v>
      </c>
      <c r="H12">
        <f>((25600+25400+25700+27600+26400+28300+26900+26800+24500+26800)/10)</f>
        <v>26400</v>
      </c>
      <c r="I12">
        <f>((211100+420600+411700+412400+421900+539600+357200+402200+391500+99400)/10)</f>
        <v>366760</v>
      </c>
      <c r="J12">
        <f>((600400+661800+666600+676400+645900+654000+659200+666200+642700+328300)/10)</f>
        <v>620150</v>
      </c>
      <c r="K12">
        <f>((1419700+1530100+1436300+1400000+1382000+1459700+1242200+1616000+1600900+1168400)/10)</f>
        <v>1425530</v>
      </c>
      <c r="L12">
        <f>((4660900+4357600+5004600+4380900+4373900+4358500+4046400+4359000+4423600+4221900)/10)</f>
        <v>4418730</v>
      </c>
      <c r="M12">
        <f>((19962200+18811100+18992500+18614900+19219400+18369500+18398900+19936900+18922700+18247600)/10)</f>
        <v>18947570</v>
      </c>
      <c r="N12">
        <f>((85327000+89701600+85287600+88657100+85070600+85492400+85169900+87350700+85190700+85006800)/10)</f>
        <v>86225440</v>
      </c>
      <c r="O12">
        <f>((384607100+383793000+389102200+378617400+379685300+378133700+373457900+382795500+381466100+369708900)/10)</f>
        <v>380136710</v>
      </c>
      <c r="P12">
        <f>((1579872900+1592202900+1587821300+1586116000+1590395000+1590669800+1594733300+1596593800+1577833500+1584933000)/10)</f>
        <v>1588117150</v>
      </c>
      <c r="Q12">
        <f>((6533419000+6541068800+6550596100+6515180700+6541920700+6543582900+6556380100+6534954700+6520658500+6519378300)/10)</f>
        <v>6535713980</v>
      </c>
      <c r="R12">
        <f>((26305184000+26443848300+26313705000+26264769800+26280067600+26324005600+26402464400+26424281500+26330204800+26304863200)/10)</f>
        <v>26339339420</v>
      </c>
      <c r="S12" s="3">
        <f>((106759971800+105419097500+105128758200+105322222500+105172308800+105202377500+105272899100+105235537100+107978378200+105287681200)/10)</f>
        <v>105677923190</v>
      </c>
    </row>
    <row r="13" spans="1:19" x14ac:dyDescent="0.25">
      <c r="A13" t="s">
        <v>2</v>
      </c>
      <c r="B13">
        <f>((300+300+300+200+300+200+200+300+200+200)/10)</f>
        <v>250</v>
      </c>
      <c r="C13">
        <f>((400+400+700+400+500+500+400+400+300+300)/10)</f>
        <v>430</v>
      </c>
      <c r="D13">
        <f>((400+600+500+700+600+600+500+600+400+300)/10)</f>
        <v>520</v>
      </c>
      <c r="E13">
        <f>((700+900+700+700+700+600+700+600+700+600)/10)</f>
        <v>690</v>
      </c>
      <c r="F13">
        <f>((1000+1000+1200+1000+1000+900+1000+1100+1100+1000)/10)</f>
        <v>1030</v>
      </c>
      <c r="G13">
        <f>((2000+1800+2000+1900+1900+2000+1800+1700+1800+1800)/10)</f>
        <v>1870</v>
      </c>
      <c r="H13">
        <f>ROUNDUP(((3900+4200+4100+3900+4200+4200+4300+4000+4200)/9),0)</f>
        <v>4112</v>
      </c>
      <c r="I13">
        <f>((11400+11400+11200+11400+10400+11100+11100+10800+11200+11100)/10)</f>
        <v>11110</v>
      </c>
      <c r="J13">
        <f>((138600+119100+135500+128600+123100+110500+240200+124400+189600+39000)/10)</f>
        <v>134860</v>
      </c>
      <c r="K13">
        <f>((391100+424400+332500+406400+379100+365200+368900+457300+315900+140100)/10)</f>
        <v>358090</v>
      </c>
      <c r="L13">
        <f>((752500+910700+750900+810300+795200+776900+790000+830400+802800+533300)/10)</f>
        <v>775300</v>
      </c>
      <c r="M13">
        <f>((2525900+2392800+2642600+2589600+8936800+2393500+2271000+2545100+2347600+2167400)/10)</f>
        <v>3081230</v>
      </c>
      <c r="N13">
        <f>((8874200+9046800+8777800+8916000+8936800+8692000+8696500+8903700+8805700+8501800)/10)</f>
        <v>8815130</v>
      </c>
      <c r="O13">
        <f>((34496600+34792800+34049000+34809600+34657200+34743400+34291700+34762900+33804400+34545200)/10)</f>
        <v>34495280</v>
      </c>
      <c r="P13">
        <f>((136990300+137238300+135420900+135559900+137327800+136717900+141918100+137491400+135245700+135546200)/10)</f>
        <v>136945650</v>
      </c>
      <c r="Q13">
        <f>((540370800+545826400+544013600+542173100+537696800+538254400+540907500+547512800+542596400+543322300)/10)</f>
        <v>542267410</v>
      </c>
      <c r="R13">
        <f>((2157269500+2180773500+2166259200+2171180700+2170650500+2171263200+2172466700+2186532900+2162384400+2166496100)/10)</f>
        <v>2170527670</v>
      </c>
      <c r="S13">
        <f>((8701859000+8697028200+8664062100+8633479700+8676364800+8661323800+8695754600+8656740200+8685112400+8650373400)/10)</f>
        <v>8672209820</v>
      </c>
    </row>
    <row r="14" spans="1:19" x14ac:dyDescent="0.25">
      <c r="A14" t="s">
        <v>3</v>
      </c>
      <c r="B14">
        <f>ROUNDUP(((1900+2100+2600+2500+2100+2100+2300+2400+1500)/9),0)</f>
        <v>2167</v>
      </c>
      <c r="C14">
        <f>((2600+2100+4000+2800+2500+1900+2500+2600+2500+1100)/10)</f>
        <v>2460</v>
      </c>
      <c r="D14">
        <f>((2600+3000+3100+2800+2700+2800+2600+2700+2900+1400)/10)</f>
        <v>2660</v>
      </c>
      <c r="E14">
        <f>((3000+3300+3800+3400+3300+3000+3200+3400+3500+2600)/10)</f>
        <v>3250</v>
      </c>
      <c r="F14">
        <f>((5000+4400+4600+4300+4500+4400+4000+4700+4200+5400)/10)</f>
        <v>4550</v>
      </c>
      <c r="G14">
        <f>((6600+22400+7300+6700+6200+6700+6500+12800+6600+5100)/10)</f>
        <v>8690</v>
      </c>
      <c r="H14">
        <f>((185900+598500+11200+10900+10400+10800+11300+12800+11200+10800)/10)</f>
        <v>87380</v>
      </c>
      <c r="I14">
        <f>((19800+19700+20200+19600+20100+21800+20100+20200+20100+19700)/10)</f>
        <v>20130</v>
      </c>
      <c r="J14">
        <f>((245400+352200+209900+214100+212600+151600+214000+213100+187100+39900)/10)</f>
        <v>203990</v>
      </c>
      <c r="K14">
        <f>((246200+257500+252300+262900+341100+249800+262300+684500+242400+81300)/10)</f>
        <v>288030</v>
      </c>
      <c r="L14">
        <f>((424500+474100+444400+409200+411500+417500+428700+165800+213300+169200)/10)</f>
        <v>355820</v>
      </c>
      <c r="M14">
        <f>((715500+616800+635500+672800+616100+616700+583400+612100+620000+349700)/10)</f>
        <v>603860</v>
      </c>
      <c r="N14">
        <f>((1005900+1008500+1006400+1033800+1045700+1401200+978200+933800+1269400+717500)/10)</f>
        <v>1040040</v>
      </c>
      <c r="O14">
        <f>((2152900+1823000+1739600+2100000+1879400+2196600+2008900+1931800+1500100+1603200)/10)</f>
        <v>1893550</v>
      </c>
      <c r="P14">
        <f>((3956500+4123700+3817400+3523800+3517800+3543900+3840600+3557800+3274800+3424900)/10)</f>
        <v>3658120</v>
      </c>
      <c r="Q14">
        <f>((7070000+7599100+6670300+7209900+7292800+7027800+6991100+7059400+6548500+7035200)/10)</f>
        <v>7050410</v>
      </c>
      <c r="R14">
        <f>((14438500+14895400+14987900+14521200+14942600+14707600+14740100+16497700+13861300+14190000)/10)</f>
        <v>14778230</v>
      </c>
      <c r="S14">
        <f>((30523700+30931800+30553200+30496600+30122800+30077400+31399300+29787500+29237900+29676500)/10)</f>
        <v>30280670</v>
      </c>
    </row>
    <row r="16" spans="1:19" x14ac:dyDescent="0.25">
      <c r="A16" s="4" t="s">
        <v>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B17">
        <v>2</v>
      </c>
      <c r="C17">
        <v>4</v>
      </c>
      <c r="D17">
        <v>8</v>
      </c>
      <c r="E17">
        <v>16</v>
      </c>
      <c r="F17">
        <v>32</v>
      </c>
      <c r="G17">
        <v>64</v>
      </c>
      <c r="H17">
        <v>128</v>
      </c>
      <c r="I17">
        <v>256</v>
      </c>
      <c r="J17">
        <v>512</v>
      </c>
      <c r="K17">
        <v>1024</v>
      </c>
      <c r="L17">
        <v>2048</v>
      </c>
      <c r="M17">
        <v>4096</v>
      </c>
      <c r="N17">
        <v>8192</v>
      </c>
      <c r="O17">
        <v>16384</v>
      </c>
      <c r="P17">
        <v>32768</v>
      </c>
      <c r="Q17">
        <v>65536</v>
      </c>
      <c r="R17">
        <v>131072</v>
      </c>
      <c r="S17">
        <v>262144</v>
      </c>
    </row>
    <row r="18" spans="1:19" x14ac:dyDescent="0.25">
      <c r="A18" t="s">
        <v>1</v>
      </c>
      <c r="B18">
        <f>ROUNDUP(((0+1+0+1+0+1+0+1+0+0+0)/11),0)</f>
        <v>1</v>
      </c>
      <c r="C18">
        <f>ROUNDUP(((5+3+4+4+2+4+3+4+2+6+2)/11),0)</f>
        <v>4</v>
      </c>
      <c r="D18">
        <f>ROUNDUP(((17+11+23+12+13+22+7+24+6+13+12)/11),0)</f>
        <v>15</v>
      </c>
      <c r="E18">
        <f>ROUNDUP(((61+94+64+56+60+42+56+57+52+72+53)/11),0)</f>
        <v>61</v>
      </c>
      <c r="F18">
        <f>ROUNDUP(((213+250+229+255+270+269+202+264+290+241+309)/11),0)</f>
        <v>254</v>
      </c>
      <c r="G18">
        <f>ROUNDUP(((1070+1062+964+954+1001+977+958+1069+872+1032+1020)/11),0)</f>
        <v>999</v>
      </c>
      <c r="H18">
        <f>ROUNDUP(((4099+3944+4288+4241+3529+4148+4050+4192+4047+4220+4550)/11),0)</f>
        <v>4119</v>
      </c>
      <c r="I18">
        <f>ROUNDUP(((16327+16883+16970+16513+16752+14711+15950+16636+15610+16506+16349)/11),0)</f>
        <v>16292</v>
      </c>
      <c r="J18">
        <f>ROUNDUP(((64434+64868+65901+70228+66072+65714+66333+66686+64430+66573+69148)/11),0)</f>
        <v>66399</v>
      </c>
      <c r="K18">
        <f>((255725+267369+265078+268779+256797+266695+258707+268331+262329+254392+266840)/11)</f>
        <v>262822</v>
      </c>
      <c r="L18">
        <f>ROUNDUP(((1063945+1053138+1008228+1034708+1050902+1061184+1037238+1043237+1057281+1050363+1044975)/11),0)</f>
        <v>1045928</v>
      </c>
      <c r="M18">
        <f>ROUNDUP(((4163325+4255879+4155213+4165795+4139843+4234137+4142376+4127231+4211168+4246080+4187528)/11),0)</f>
        <v>4184416</v>
      </c>
      <c r="N18">
        <f>ROUNDUP(((16730955+16869876+16877699+16567357+16912141+16928980+16764847+16630978+16774812+16837704+16814196)/11),0)</f>
        <v>16791777</v>
      </c>
      <c r="O18">
        <f>ROUNDUP(((67089377+66909468+67151233+66292214+67405779+66913181+67199661+67098421+66969053+66485389+66913218)/11),0)</f>
        <v>66947909</v>
      </c>
      <c r="P18">
        <f>ROUNDUP(((268289271+269414104+267927166+267800129+267387316+270321652+269427084+268329183+269329925+267963329+268870434)/11),0)</f>
        <v>268641782</v>
      </c>
      <c r="Q18">
        <f>((1069280824+1071569166+1075505074+1078593622+1072944797+1067722281+1068824495+1070082666+1079213034+1075689896+1075310441)/11)</f>
        <v>1073157845.0909091</v>
      </c>
      <c r="R18">
        <f>((4296282200+4279138439+4314829712+4287383823+4308696315+4298957998+4306976200+4292656749+4289107116+4296921747+4300112356)/11)</f>
        <v>4297369332.272727</v>
      </c>
      <c r="S18">
        <f>((17168142197+17197415736+17173037857+17197854567+17142058893+17199379917+17188442587+17172379024+17196803397+17135473027+17180976547)/11)</f>
        <v>17177451249.90909</v>
      </c>
    </row>
    <row r="19" spans="1:19" x14ac:dyDescent="0.25">
      <c r="A19" t="s">
        <v>0</v>
      </c>
      <c r="B19">
        <f t="shared" ref="B19:B20" si="0">ROUNDUP(((0+1+0+1+0+1+0+1+0+0+0)/11),0)</f>
        <v>1</v>
      </c>
      <c r="C19">
        <f t="shared" ref="C19:C20" si="1">ROUNDUP(((5+3+4+4+2+4+3+4+2+6+2)/11),0)</f>
        <v>4</v>
      </c>
      <c r="D19">
        <f t="shared" ref="D19:D20" si="2">ROUNDUP(((17+11+23+12+13+22+7+24+6+13+12)/11),0)</f>
        <v>15</v>
      </c>
      <c r="E19">
        <f t="shared" ref="E19:E20" si="3">ROUNDUP(((61+94+64+56+60+42+56+57+52+72+53)/11),0)</f>
        <v>61</v>
      </c>
      <c r="F19">
        <f t="shared" ref="F19:F20" si="4">ROUNDUP(((213+250+229+255+270+269+202+264+290+241+309)/11),0)</f>
        <v>254</v>
      </c>
      <c r="G19">
        <f t="shared" ref="G19:G20" si="5">ROUNDUP(((1070+1062+964+954+1001+977+958+1069+872+1032+1020)/11),0)</f>
        <v>999</v>
      </c>
      <c r="H19">
        <f t="shared" ref="H19:H20" si="6">ROUNDUP(((4099+3944+4288+4241+3529+4148+4050+4192+4047+4220+4550)/11),0)</f>
        <v>4119</v>
      </c>
      <c r="I19">
        <f t="shared" ref="I19:I20" si="7">ROUNDUP(((16327+16883+16970+16513+16752+14711+15950+16636+15610+16506+16349)/11),0)</f>
        <v>16292</v>
      </c>
      <c r="J19">
        <f t="shared" ref="J19:J20" si="8">ROUNDUP(((64434+64868+65901+70228+66072+65714+66333+66686+64430+66573+69148)/11),0)</f>
        <v>66399</v>
      </c>
      <c r="K19">
        <f t="shared" ref="K19:K20" si="9">((255725+267369+265078+268779+256797+266695+258707+268331+262329+254392+266840)/11)</f>
        <v>262822</v>
      </c>
      <c r="L19">
        <f t="shared" ref="L19:L20" si="10">ROUNDUP(((1063945+1053138+1008228+1034708+1050902+1061184+1037238+1043237+1057281+1050363+1044975)/11),0)</f>
        <v>1045928</v>
      </c>
      <c r="M19">
        <f t="shared" ref="M19:M20" si="11">ROUNDUP(((4163325+4255879+4155213+4165795+4139843+4234137+4142376+4127231+4211168+4246080+4187528)/11),0)</f>
        <v>4184416</v>
      </c>
      <c r="N19">
        <f t="shared" ref="N19:N20" si="12">ROUNDUP(((16730955+16869876+16877699+16567357+16912141+16928980+16764847+16630978+16774812+16837704+16814196)/11),0)</f>
        <v>16791777</v>
      </c>
      <c r="O19">
        <f t="shared" ref="O19:O20" si="13">ROUNDUP(((67089377+66909468+67151233+66292214+67405779+66913181+67199661+67098421+66969053+66485389+66913218)/11),0)</f>
        <v>66947909</v>
      </c>
      <c r="P19">
        <f t="shared" ref="P19:P20" si="14">ROUNDUP(((268289271+269414104+267927166+267800129+267387316+270321652+269427084+268329183+269329925+267963329+268870434)/11),0)</f>
        <v>268641782</v>
      </c>
      <c r="Q19">
        <f t="shared" ref="Q19:Q20" si="15">((1069280824+1071569166+1075505074+1078593622+1072944797+1067722281+1068824495+1070082666+1079213034+1075689896+1075310441)/11)</f>
        <v>1073157845.0909091</v>
      </c>
      <c r="R19">
        <f t="shared" ref="R19:R20" si="16">((4296282200+4279138439+4314829712+4287383823+4308696315+4298957998+4306976200+4292656749+4289107116+4296921747+4300112356)/11)</f>
        <v>4297369332.272727</v>
      </c>
      <c r="S19">
        <f t="shared" ref="S19:S20" si="17">((17168142197+17197415736+17173037857+17197854567+17142058893+17199379917+17188442587+17172379024+17196803397+17135473027+17180976547)/11)</f>
        <v>17177451249.90909</v>
      </c>
    </row>
    <row r="20" spans="1:19" x14ac:dyDescent="0.25">
      <c r="A20" t="s">
        <v>2</v>
      </c>
      <c r="B20">
        <f t="shared" si="0"/>
        <v>1</v>
      </c>
      <c r="C20">
        <f t="shared" si="1"/>
        <v>4</v>
      </c>
      <c r="D20">
        <f t="shared" si="2"/>
        <v>15</v>
      </c>
      <c r="E20">
        <f t="shared" si="3"/>
        <v>61</v>
      </c>
      <c r="F20">
        <f t="shared" si="4"/>
        <v>254</v>
      </c>
      <c r="G20">
        <f t="shared" si="5"/>
        <v>999</v>
      </c>
      <c r="H20">
        <f t="shared" si="6"/>
        <v>4119</v>
      </c>
      <c r="I20">
        <f t="shared" si="7"/>
        <v>16292</v>
      </c>
      <c r="J20">
        <f t="shared" si="8"/>
        <v>66399</v>
      </c>
      <c r="K20">
        <f t="shared" si="9"/>
        <v>262822</v>
      </c>
      <c r="L20">
        <f t="shared" si="10"/>
        <v>1045928</v>
      </c>
      <c r="M20">
        <f t="shared" si="11"/>
        <v>4184416</v>
      </c>
      <c r="N20">
        <f t="shared" si="12"/>
        <v>16791777</v>
      </c>
      <c r="O20">
        <f t="shared" si="13"/>
        <v>66947909</v>
      </c>
      <c r="P20">
        <f t="shared" si="14"/>
        <v>268641782</v>
      </c>
      <c r="Q20">
        <f t="shared" si="15"/>
        <v>1073157845.0909091</v>
      </c>
      <c r="R20">
        <f t="shared" si="16"/>
        <v>4297369332.272727</v>
      </c>
      <c r="S20">
        <f t="shared" si="17"/>
        <v>17177451249.90909</v>
      </c>
    </row>
    <row r="21" spans="1:19" x14ac:dyDescent="0.25">
      <c r="A21" t="s">
        <v>3</v>
      </c>
      <c r="B21">
        <f>((1+1+1+1+1+1+1+1+1+1+1)/11)</f>
        <v>1</v>
      </c>
      <c r="C21">
        <f>((4+3+4+4+4+4+4+4+4+5+4)/11)</f>
        <v>4</v>
      </c>
      <c r="D21">
        <f>ROUNDUP(((13+11+14+12+11+12+10+12+11+13+12)/11),0)</f>
        <v>12</v>
      </c>
      <c r="E21">
        <f>ROUNDUP(((33+32+31+32+29+27+29+31+30+32+29)/11),0)</f>
        <v>31</v>
      </c>
      <c r="F21">
        <f>ROUNDUP(((81+75+78+76+75+74+71+75+80+72+76)/11),0)</f>
        <v>76</v>
      </c>
      <c r="G21">
        <f>ROUNDUP(((189+180+186+180+181+186+172+188+187+185+181)/11),0)</f>
        <v>184</v>
      </c>
      <c r="H21">
        <f>ROUNDUP(((437+408+429+432+419+429+414+426+438+421+440)/11),0)</f>
        <v>427</v>
      </c>
      <c r="I21">
        <f>((983+949+965+980+957+974+938+980+975+966+981)/11)</f>
        <v>968</v>
      </c>
      <c r="J21">
        <f>ROUNDUP(((2167+2148+2212+2151+2162+2202+2157+2195+2177+2162+2178)/11),0)</f>
        <v>2174</v>
      </c>
      <c r="K21">
        <f>ROUNDUP(((4815+4736+4854+4809+4819+4889+4813+4865+4845+4849+4823)/11),0)</f>
        <v>4829</v>
      </c>
      <c r="L21">
        <f>ROUNDUP(((10606+10540+10662+10580+10716+10654+10630+10655+10677+10663+10499)/11),0)</f>
        <v>10626</v>
      </c>
      <c r="M21">
        <f>ROUNDUP(((23196+23284+23170+22955+23243+23043+23295+23164+23027+23211+22995)/11),0)</f>
        <v>23144</v>
      </c>
      <c r="N21">
        <f>ROUNDUP(((107643+49911+50000+49567+50442+50244+50047+49988+49871+50000+49453)/11),0)</f>
        <v>55197</v>
      </c>
      <c r="O21">
        <f>ROUNDUP(((107643+107581+107397+107403+107775+107242+107508+107912+107651+107829+107393)/11),0)</f>
        <v>107576</v>
      </c>
      <c r="P21">
        <f>ROUNDUP(((230590+231364+230241+230626+231527+228843+228616+231066+227792+231408+230220)/11),0)</f>
        <v>230209</v>
      </c>
      <c r="Q21">
        <f>ROUNDUP(((490832+490376+489715+490685+490954+487153+487935+489373+489372+486082+488541)/11),0)</f>
        <v>489184</v>
      </c>
      <c r="R21">
        <f>ROUNDUP(((1040729+1041925+1042454+1048004+1038092+1038225+1044785+1035358+1040457+1037503+1041119)/11),0)</f>
        <v>1040787</v>
      </c>
      <c r="S21">
        <f>ROUNDUP(((2210395+2208635+2219141+2220125+2213238+2203258+2203628+2202702+2205609+2199111+2208173)/11),0)</f>
        <v>2208547</v>
      </c>
    </row>
    <row r="23" spans="1:19" x14ac:dyDescent="0.25">
      <c r="A23" s="4" t="s">
        <v>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B24">
        <v>2</v>
      </c>
      <c r="C24">
        <v>4</v>
      </c>
      <c r="D24">
        <v>8</v>
      </c>
      <c r="E24">
        <v>16</v>
      </c>
      <c r="F24">
        <v>32</v>
      </c>
      <c r="G24">
        <v>64</v>
      </c>
      <c r="H24">
        <v>128</v>
      </c>
      <c r="I24">
        <v>256</v>
      </c>
      <c r="J24">
        <v>512</v>
      </c>
      <c r="K24">
        <v>1024</v>
      </c>
      <c r="L24">
        <v>2048</v>
      </c>
      <c r="M24">
        <v>4096</v>
      </c>
      <c r="N24">
        <v>8192</v>
      </c>
      <c r="O24">
        <v>16384</v>
      </c>
      <c r="P24">
        <v>32768</v>
      </c>
      <c r="Q24">
        <v>65536</v>
      </c>
      <c r="R24">
        <v>131072</v>
      </c>
      <c r="S24">
        <v>262144</v>
      </c>
    </row>
    <row r="25" spans="1:19" x14ac:dyDescent="0.25">
      <c r="A25" t="s">
        <v>1</v>
      </c>
      <c r="B25">
        <f>((1+1+1+1+1+1+1+1+1+1+1)/11)</f>
        <v>1</v>
      </c>
      <c r="C25">
        <f>((6+6+6+6+6+6+6+6+6+6+6)/11)</f>
        <v>6</v>
      </c>
      <c r="D25">
        <f>((28+28+28+28+28+28+28+28+28+28+28)/11)</f>
        <v>28</v>
      </c>
      <c r="E25">
        <f>((120+120+120+120+120+120+120+120+120+120+120)/11)</f>
        <v>120</v>
      </c>
      <c r="F25">
        <f>((496+496+496+496+496+496+496+496+496+496+496)/11)</f>
        <v>496</v>
      </c>
      <c r="G25">
        <f>((2016+2016+2016+2016+2016+2016+2016+2016+2016+2016+2016)/11)</f>
        <v>2016</v>
      </c>
      <c r="H25">
        <f>((8128+8128+8128+8128+8128+8128+8128+8128+8128+8128+8128)/11)</f>
        <v>8128</v>
      </c>
      <c r="I25">
        <f>((32640+32640+32640+32640+32640+32640+32640+32640+32640+32640+32640)/11)</f>
        <v>32640</v>
      </c>
      <c r="J25">
        <f>((130816+130816+130816+130816+130816+130816+130816+130816+130816+130816+130816)/11)</f>
        <v>130816</v>
      </c>
      <c r="K25">
        <f>((523776+523776+523776+523776+523776+523776+523776+523776+523776+523776+523776)/11)</f>
        <v>523776</v>
      </c>
      <c r="L25">
        <f>((2096128+2096128+2096128+2096128+2096128+2096128+2096128+2096128+2096128+2096128+2096128)/11)</f>
        <v>2096128</v>
      </c>
      <c r="M25">
        <f>((8386560+8386560+8386560+8386560+8386560+8386560+8386560+8386560+8386560+8386560+8386560)/11)</f>
        <v>8386560</v>
      </c>
      <c r="N25">
        <f>((33550336+33550336+33550336+33550336+33550336+33550336+33550336+33550336+33550336+33550336+33550336)/11)</f>
        <v>33550336</v>
      </c>
      <c r="O25">
        <f>((134209536+134209536+134209536+134209536+134209536+134209536+134209536+134209536+134209536+134209536+134209536)/11)</f>
        <v>134209536</v>
      </c>
      <c r="P25">
        <f>((536854528+536854528+536854528+536854528+536854528+536854528+536854528+536854528+536854528+536854528+536854528)/11)</f>
        <v>536854528</v>
      </c>
      <c r="Q25">
        <f>((2147450880+2147450880+2147450880+2147450880+2147450880+2147450880+2147450880+2147450880+2147450880+2147450880+2147450880)/11)</f>
        <v>2147450880</v>
      </c>
      <c r="R25">
        <f>((8589869056+8589869056+2147450880+2147450880+2147450880+2147450880+2147450880+2147450880+2147450880+2147450880+2147450880)/11)</f>
        <v>3318799639.2727275</v>
      </c>
      <c r="S25">
        <f>((34359607296+34359607296+34359607296+34359607296+34359607296+34359607296+34359607296+34359607296+34359607296+34359607296+34359607296)/11)</f>
        <v>34359607296</v>
      </c>
    </row>
    <row r="26" spans="1:19" x14ac:dyDescent="0.25">
      <c r="A26" t="s">
        <v>0</v>
      </c>
      <c r="B26">
        <f>((1+1+1+1+1+1+1+1+1+1+1)/11)</f>
        <v>1</v>
      </c>
      <c r="C26">
        <f>((6+6+6+6+6+6+6+6+6+6+6)/11)</f>
        <v>6</v>
      </c>
      <c r="D26">
        <f>((28+28+28+28+28+28+28+28+28+28+28)/11)</f>
        <v>28</v>
      </c>
      <c r="E26">
        <f>((120+120+120+120+120+120+120+120+120+120+120)/11)</f>
        <v>120</v>
      </c>
      <c r="F26">
        <f>((496+496+496+496+496+496+496+496+496+496+496)/11)</f>
        <v>496</v>
      </c>
      <c r="G26">
        <f>((2016+2016+2016+2016+2016+2016+2016+2016+2016+2016+2016)/11)</f>
        <v>2016</v>
      </c>
      <c r="H26">
        <f>((8128+8128+8128+8128+8128+8128+8128+8128+8128+8128+8128)/11)</f>
        <v>8128</v>
      </c>
      <c r="I26">
        <f>((32640+32640+32640+32640+32640+32640+32640+32640+32640+32640+32640)/11)</f>
        <v>32640</v>
      </c>
      <c r="J26">
        <f>((130816+130816+130816+130816+130816+130816+130816+130816+130816+130816+130816)/11)</f>
        <v>130816</v>
      </c>
      <c r="K26">
        <f>((523776+523776+523776+523776+523776+523776+523776+523776+523776+523776+523776)/11)</f>
        <v>523776</v>
      </c>
      <c r="L26">
        <f>((2096128+2096128+2096128+2096128+2096128+2096128+2096128+2096128+2096128+2096128+2096128)/11)</f>
        <v>2096128</v>
      </c>
      <c r="M26">
        <f>((8386560+8386560+8386560+8386560+8386560+8386560+8386560+8386560+8386560+8386560+8386560)/11)</f>
        <v>8386560</v>
      </c>
      <c r="N26">
        <f>((33550336+33550336+33550336+33550336+33550336+33550336+33550336+33550336+33550336+33550336+33550336)/11)</f>
        <v>33550336</v>
      </c>
      <c r="O26">
        <f>((134209536+134209536+134209536+134209536+134209536+134209536+134209536+134209536+134209536+134209536+134209536)/11)</f>
        <v>134209536</v>
      </c>
      <c r="P26">
        <f>((536854528+536854528+536854528+536854528+536854528+536854528+536854528+536854528+536854528+536854528+536854528)/11)</f>
        <v>536854528</v>
      </c>
      <c r="Q26">
        <f>((2147450880+2147450880+2147450880+2147450880+2147450880+2147450880+2147450880+2147450880+2147450880+2147450880+2147450880)/11)</f>
        <v>2147450880</v>
      </c>
      <c r="R26">
        <f>((8589869056+8589869056+2147450880+2147450880+2147450880+2147450880+2147450880+2147450880+2147450880+2147450880+2147450880)/11)</f>
        <v>3318799639.2727275</v>
      </c>
      <c r="S26">
        <f>((34359607296+34359607296+34359607296+34359607296+34359607296+34359607296+34359607296+34359607296+34359607296+34359607296+34359607296)/11)</f>
        <v>34359607296</v>
      </c>
    </row>
    <row r="27" spans="1:19" x14ac:dyDescent="0.25">
      <c r="A27" t="s">
        <v>2</v>
      </c>
      <c r="B27">
        <f>((1+1+1+1+1+1+1+1+1+1+1)/11)</f>
        <v>1</v>
      </c>
      <c r="C27">
        <f>((3+3+3+3+3+3+3+3+3+3+3)/11)</f>
        <v>3</v>
      </c>
      <c r="D27">
        <f>((7+7+7+7+7+7+7+7+7+7+7)/11)</f>
        <v>7</v>
      </c>
      <c r="E27">
        <f>((15+15+15+15+15+15+15+15+15+15+15)/11)</f>
        <v>15</v>
      </c>
      <c r="F27">
        <f>((31+31+31+31+31+31+31+31+31+31+31)/11)</f>
        <v>31</v>
      </c>
      <c r="G27">
        <f>((63+63+63+63+63+63+63+63+63+63+63)/11)</f>
        <v>63</v>
      </c>
      <c r="H27">
        <f>((127+127+127+127+127+127+127+127+127+127+127)/11)</f>
        <v>127</v>
      </c>
      <c r="I27">
        <f>((255+255+255+255+255+255+255+255+255+255+255)/11)</f>
        <v>255</v>
      </c>
      <c r="J27">
        <f>((511+511+511+511+511+511+511+511+511+511+511)/11)</f>
        <v>511</v>
      </c>
      <c r="K27">
        <f>((1023+1023+1023+1023+1023+1023+1023+1023+1023+1023+1023)/11)</f>
        <v>1023</v>
      </c>
      <c r="L27">
        <f>((2047+2047+2047+2047+2047+2047+2047+2047+2047+2047+2047)/11)</f>
        <v>2047</v>
      </c>
      <c r="M27">
        <f>((4095+4095+4095+4095+4095+4095+4095+4095+4095+4095+4095)/11)</f>
        <v>4095</v>
      </c>
      <c r="N27">
        <f>((8191+8191+8191+8191+8191+8191+8191+8191+8191+8191+8191)/11)</f>
        <v>8191</v>
      </c>
      <c r="O27">
        <f>((16383+16383+16383+16383+16383+16383+16383+16383+16383+16383+16383)/11)</f>
        <v>16383</v>
      </c>
      <c r="P27">
        <f>((32767+32767+32767+32767+32767+32767+32767+32767+32767+32767+32767)/11)</f>
        <v>32767</v>
      </c>
      <c r="Q27">
        <f>((65535+65535+65535+65535+65535+65535+65535+65535+65535+65535+65535)/11)</f>
        <v>65535</v>
      </c>
      <c r="R27">
        <f>((131071+131071+131071+131071+131071+131071+131071+131071+131071+131071+131071)/11)</f>
        <v>131071</v>
      </c>
      <c r="S27">
        <f>((262143+262143+262143+262143+262143+262143+262143+262143+262143+262143+262143)/11)</f>
        <v>262143</v>
      </c>
    </row>
    <row r="28" spans="1:19" x14ac:dyDescent="0.25">
      <c r="A28" t="s">
        <v>3</v>
      </c>
      <c r="B28">
        <f>((1+1+1+1+1+1+1+1+1+1+1)/11)</f>
        <v>1</v>
      </c>
      <c r="C28">
        <f>((7+5+5+7+7+5+6+5+6+7+6)/11)</f>
        <v>6</v>
      </c>
      <c r="D28">
        <f>ROUNDUP(((25+18+21+23+22+21+16+18+21+24+21)/11), 0)</f>
        <v>21</v>
      </c>
      <c r="E28">
        <f>ROUNDUP(((62+53+58+60+55+52+50+49+59+61+51)/11), 0)</f>
        <v>56</v>
      </c>
      <c r="F28">
        <f>ROUNDUP(((144+127+143+138+138+133+123+122+143+131+137)/11),0)</f>
        <v>135</v>
      </c>
      <c r="G28">
        <f>ROUNDUP(((317+311+329+314+315+320+300+307+322+317+310)/11),0)</f>
        <v>315</v>
      </c>
      <c r="H28">
        <f>ROUNDUP(((712+702+717+707+705+704+688+702+721+708+708)/11),0)</f>
        <v>707</v>
      </c>
      <c r="I28">
        <f>ROUNDUP(((1566+1537+1547+1555+1535+1540+1506+1565+1549+1555+1546)/11),0)</f>
        <v>1546</v>
      </c>
      <c r="J28">
        <f>ROUNDUP(((3383+3314+3399+3316+3325+3380+3331+3367+3350+3368+3357)/11),0)</f>
        <v>3354</v>
      </c>
      <c r="K28">
        <f>ROUNDUP(((7203+7091+7218+7217+7168+7274+7208+7240+7237+7251+7199)/11),0)</f>
        <v>7210</v>
      </c>
      <c r="L28">
        <f>ROUNDUP(((15392+15293+15447+15438+15428+15441+15437+15422+15483+15480+15286)/11),0)</f>
        <v>15414</v>
      </c>
      <c r="M28">
        <f>ROUNDUP(((32772+32924+32807+32616+32836+32631+32964+32752+32649+32855+32623)/11),0)</f>
        <v>32767</v>
      </c>
      <c r="N28">
        <f>ROUNDUP(((69150+69232+69307+68786+69712+69490+69403+69160+69102+69289+68711)/11),1)</f>
        <v>69213</v>
      </c>
      <c r="O28">
        <f>ROUNDUP(((146226+146040+146050+145842+146312+145734+146182+146309+146134+146305+145850)/11),0)</f>
        <v>146090</v>
      </c>
      <c r="P28">
        <f>ROUNDUP(((307561+308449+307516+307618+308637+306071+305937+308045+304858+308600+307223)/11),0)</f>
        <v>307320</v>
      </c>
      <c r="Q28">
        <f>ROUNDUP(((644932+644577+643979+644945+645311+641503+642534+643397+643303+640287+642670)/11),0)</f>
        <v>643404</v>
      </c>
      <c r="R28">
        <f>ROUNDUP(((1349044+1349874+1351137+1356084+1346639+1346665+1353789+1343890+1348769+1346097+1349361)/11),0)</f>
        <v>1349214</v>
      </c>
      <c r="S28">
        <f>ROUNDUP(((2827353+2825014+2835819+2836286+2830531+2819812+2821287+2819685+2821899+2816378+2824716)/11),0)</f>
        <v>2825344</v>
      </c>
    </row>
    <row r="30" spans="1:19" x14ac:dyDescent="0.25">
      <c r="A30" s="4" t="s">
        <v>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1"/>
      <c r="B31">
        <f>((200+200+300+200+300+300+300+300+300+200)/10)</f>
        <v>260</v>
      </c>
      <c r="C31">
        <f>((400+300+400+400+500+300+500+400+300+300)/10)</f>
        <v>380</v>
      </c>
      <c r="D31">
        <f>((400+500+500+500+400+400+400+500+400+300)/10)</f>
        <v>430</v>
      </c>
      <c r="E31">
        <f>((800+1100+1000+1100+900+900+1000+900+1000+900)/10)</f>
        <v>960</v>
      </c>
      <c r="F31">
        <f>((2800+2400+2500+2800+2500+2200+2600+2600+2600+2300)/10)</f>
        <v>2530</v>
      </c>
      <c r="G31">
        <f>((7100+7600+7600+8700+7600+8800+8200+7500+8300+7700)/10)</f>
        <v>7910</v>
      </c>
      <c r="H31">
        <f>((27900+27000+28200+25400+27100+28600+27200+26500+28600+28600)/10)</f>
        <v>27510</v>
      </c>
      <c r="I31">
        <f>((103200+99300+102000+97200+96800+95500+100700+95200+102300+100100)/10)</f>
        <v>99230</v>
      </c>
      <c r="J31">
        <f>((369500+365700+380900+374400+363600+353300+363600+356400+360200+377600)/10)</f>
        <v>366520</v>
      </c>
      <c r="K31">
        <f>((1292000+1326700+1252900+2326300+1269100+1256000+1222300+1251500+1222500+1220300)/10)</f>
        <v>1363960</v>
      </c>
      <c r="L31">
        <f>((4701800+4660500+4663000+4706300+4609700+4585800+4847600+4679800+4560400+4722600)/10)</f>
        <v>4673750</v>
      </c>
      <c r="M31">
        <f>((19843900+19531700+19474800+19670600+19428700+19969200+19532800+19595500+19465700+19556300)/10)</f>
        <v>19606920</v>
      </c>
      <c r="N31">
        <f>((88266200+88061900+86700400+86617900+87042000+86860600+86380800+86252000+86082000+85498000)/10)</f>
        <v>86776180</v>
      </c>
      <c r="O31">
        <f>((380388700+390974700+390086400+380404200+383147600+380297900+381704000+389499400+400448800+374820900)/10)</f>
        <v>385177260</v>
      </c>
      <c r="P31">
        <f>((1611857400+1617006600+1629798100+1624276900+1620468600+1617077800+1634839000+1639230100+1622185500+1603893000)/10)</f>
        <v>1622063300</v>
      </c>
      <c r="Q31">
        <f>((6658376700+6692182700+6690397300+6679844700+6657654200+6647153500+6695267700+6677167800+6660468300+6657991200)/10)</f>
        <v>6671650410</v>
      </c>
      <c r="R31">
        <f>((26910700700+27154656000+26983587300+26960799500+26971312600+27047259200+27092039600+27087753100+27006451200+26993665600)/10)</f>
        <v>27020822480</v>
      </c>
      <c r="S31" s="3">
        <f>((108059507100+109805566400+108250346200+108282235400+108185068000+108196690900+108584441700+108960665000+107978378200+108202794300)/10)</f>
        <v>108450569320</v>
      </c>
    </row>
    <row r="32" spans="1:19" x14ac:dyDescent="0.25">
      <c r="A32" t="s">
        <v>1</v>
      </c>
      <c r="B32">
        <f>ROUNDUP(((0+1+0+1+0+1+0+1+0+0+0)/11),0)</f>
        <v>1</v>
      </c>
      <c r="C32">
        <f>ROUNDUP(((5+3+4+4+2+4+3+4+2+6+2)/11),0)</f>
        <v>4</v>
      </c>
      <c r="D32">
        <f>ROUNDUP(((17+11+23+12+13+22+7+24+6+13+12)/11),0)</f>
        <v>15</v>
      </c>
      <c r="E32">
        <f>ROUNDUP(((61+94+64+56+60+42+56+57+52+72+53)/11),0)</f>
        <v>61</v>
      </c>
      <c r="F32">
        <f>ROUNDUP(((213+250+229+255+270+269+202+264+290+241+309)/11),0)</f>
        <v>254</v>
      </c>
      <c r="G32">
        <f>ROUNDUP(((1070+1062+964+954+1001+977+958+1069+872+1032+1020)/11),0)</f>
        <v>999</v>
      </c>
      <c r="H32">
        <f>ROUNDUP(((4099+3944+4288+4241+3529+4148+4050+4192+4047+4220+4550)/11),0)</f>
        <v>4119</v>
      </c>
      <c r="I32">
        <f>ROUNDUP(((16327+16883+16970+16513+16752+14711+15950+16636+15610+16506+16349)/11),0)</f>
        <v>16292</v>
      </c>
      <c r="J32">
        <f>ROUNDUP(((64434+64868+65901+70228+66072+65714+66333+66686+64430+66573+69148)/11),0)</f>
        <v>66399</v>
      </c>
      <c r="K32">
        <f>((255725+267369+265078+268779+256797+266695+258707+268331+262329+254392+266840)/11)</f>
        <v>262822</v>
      </c>
      <c r="L32">
        <f>ROUNDUP(((1063945+1053138+1008228+1034708+1050902+1061184+1037238+1043237+1057281+1050363+1044975)/11),0)</f>
        <v>1045928</v>
      </c>
      <c r="M32">
        <f>ROUNDUP(((4163325+4255879+4155213+4165795+4139843+4234137+4142376+4127231+4211168+4246080+4187528)/11),0)</f>
        <v>4184416</v>
      </c>
      <c r="N32">
        <f>ROUNDUP(((16730955+16869876+16877699+16567357+16912141+16928980+16764847+16630978+16774812+16837704+16814196)/11),0)</f>
        <v>16791777</v>
      </c>
      <c r="O32">
        <f>ROUNDUP(((67089377+66909468+67151233+66292214+67405779+66913181+67199661+67098421+66969053+66485389+66913218)/11),0)</f>
        <v>66947909</v>
      </c>
      <c r="P32">
        <f>ROUNDUP(((268289271+269414104+267927166+267800129+267387316+270321652+269427084+268329183+269329925+267963329+268870434)/11),0)</f>
        <v>268641782</v>
      </c>
      <c r="Q32">
        <f>((1069280824+1071569166+1075505074+1078593622+1072944797+1067722281+1068824495+1070082666+1079213034+1075689896+1075310441)/11)</f>
        <v>1073157845.0909091</v>
      </c>
      <c r="R32">
        <f>((4296282200+4279138439+4314829712+4287383823+4308696315+4298957998+4306976200+4292656749+4289107116+4296921747+4300112356)/11)</f>
        <v>4297369332.272727</v>
      </c>
      <c r="S32">
        <f>((17168142197+17197415736+17173037857+17197854567+17142058893+17199379917+17188442587+17172379024+17196803397+17135473027+17180976547)/11)</f>
        <v>17177451249.90909</v>
      </c>
    </row>
    <row r="34" spans="1:19" x14ac:dyDescent="0.25">
      <c r="B34">
        <f>((300+200+200+200+200+200+300+200+200+200)/10)</f>
        <v>220</v>
      </c>
      <c r="C34">
        <f>((200+300+200+300+300+300+300+300+200+200)/10)</f>
        <v>260</v>
      </c>
      <c r="D34">
        <f>((400+600+500+600+500+600+500+500+600+400)/10)</f>
        <v>520</v>
      </c>
      <c r="E34">
        <f>((900+1000+1100+1100+800+1000+1000+1000+1000+900)/10)</f>
        <v>980</v>
      </c>
      <c r="F34">
        <f>((2600+2600+2700+2500+2500+2400+2300+2200+2900+2300)/10)</f>
        <v>2500</v>
      </c>
      <c r="G34">
        <f>((7300+7900+7800+8100+7700+8700+7800+8500+7700+8100)/10)</f>
        <v>7960</v>
      </c>
      <c r="H34">
        <f>((25600+25400+25700+27600+26400+28300+26900+26800+24500+26800)/10)</f>
        <v>26400</v>
      </c>
      <c r="I34">
        <f>((211100+420600+411700+412400+421900+539600+357200+402200+391500+99400)/10)</f>
        <v>366760</v>
      </c>
      <c r="J34">
        <f>((600400+661800+666600+676400+645900+654000+659200+666200+642700+328300)/10)</f>
        <v>620150</v>
      </c>
      <c r="K34">
        <f>((1419700+1530100+1436300+1400000+1382000+1459700+1242200+1616000+1600900+1168400)/10)</f>
        <v>1425530</v>
      </c>
      <c r="L34">
        <f>((4660900+4357600+5004600+4380900+4373900+4358500+4046400+4359000+4423600+4221900)/10)</f>
        <v>4418730</v>
      </c>
      <c r="M34">
        <f>((19962200+18811100+18992500+18614900+19219400+18369500+18398900+19936900+18922700+18247600)/10)</f>
        <v>18947570</v>
      </c>
      <c r="N34">
        <f>((85327000+89701600+85287600+88657100+85070600+85492400+85169900+87350700+85190700+85006800)/10)</f>
        <v>86225440</v>
      </c>
      <c r="O34">
        <f>((384607100+383793000+389102200+378617400+379685300+378133700+373457900+382795500+381466100+369708900)/10)</f>
        <v>380136710</v>
      </c>
      <c r="P34">
        <f>((1579872900+1592202900+1587821300+1586116000+1590395000+1590669800+1594733300+1596593800+1577833500+1584933000)/10)</f>
        <v>1588117150</v>
      </c>
      <c r="Q34">
        <f>((6533419000+6541068800+6550596100+6515180700+6541920700+6543582900+6556380100+6534954700+6520658500+6519378300)/10)</f>
        <v>6535713980</v>
      </c>
      <c r="R34">
        <f>((26305184000+26443848300+26313705000+26264769800+26280067600+26324005600+26402464400+26424281500+26330204800+26304863200)/10)</f>
        <v>26339339420</v>
      </c>
      <c r="S34" s="3">
        <f>((106759971800+105419097500+105128758200+105322222500+105172308800+105202377500+105272899100+105235537100+107978378200+105287681200)/10)</f>
        <v>105677923190</v>
      </c>
    </row>
    <row r="35" spans="1:19" x14ac:dyDescent="0.25">
      <c r="A35" t="s">
        <v>0</v>
      </c>
      <c r="B35">
        <f>ROUNDUP(((0+1+0+1+0+1+0+1+0+0+0)/11),0)</f>
        <v>1</v>
      </c>
      <c r="C35">
        <f>ROUNDUP(((5+3+4+4+2+4+3+4+2+6+2)/11),0)</f>
        <v>4</v>
      </c>
      <c r="D35">
        <f>ROUNDUP(((17+11+23+12+13+22+7+24+6+13+12)/11),0)</f>
        <v>15</v>
      </c>
      <c r="E35">
        <f>ROUNDUP(((61+94+64+56+60+42+56+57+52+72+53)/11),0)</f>
        <v>61</v>
      </c>
      <c r="F35">
        <f>ROUNDUP(((213+250+229+255+270+269+202+264+290+241+309)/11),0)</f>
        <v>254</v>
      </c>
      <c r="G35">
        <f>ROUNDUP(((1070+1062+964+954+1001+977+958+1069+872+1032+1020)/11),0)</f>
        <v>999</v>
      </c>
      <c r="H35">
        <f>ROUNDUP(((4099+3944+4288+4241+3529+4148+4050+4192+4047+4220+4550)/11),0)</f>
        <v>4119</v>
      </c>
      <c r="I35">
        <f>ROUNDUP(((16327+16883+16970+16513+16752+14711+15950+16636+15610+16506+16349)/11),0)</f>
        <v>16292</v>
      </c>
      <c r="J35">
        <f>ROUNDUP(((64434+64868+65901+70228+66072+65714+66333+66686+64430+66573+69148)/11),0)</f>
        <v>66399</v>
      </c>
      <c r="K35">
        <f>((255725+267369+265078+268779+256797+266695+258707+268331+262329+254392+266840)/11)</f>
        <v>262822</v>
      </c>
      <c r="L35">
        <f>ROUNDUP(((1063945+1053138+1008228+1034708+1050902+1061184+1037238+1043237+1057281+1050363+1044975)/11),0)</f>
        <v>1045928</v>
      </c>
      <c r="M35">
        <f>ROUNDUP(((4163325+4255879+4155213+4165795+4139843+4234137+4142376+4127231+4211168+4246080+4187528)/11),0)</f>
        <v>4184416</v>
      </c>
      <c r="N35">
        <f>ROUNDUP(((16730955+16869876+16877699+16567357+16912141+16928980+16764847+16630978+16774812+16837704+16814196)/11),0)</f>
        <v>16791777</v>
      </c>
      <c r="O35">
        <f>ROUNDUP(((67089377+66909468+67151233+66292214+67405779+66913181+67199661+67098421+66969053+66485389+66913218)/11),0)</f>
        <v>66947909</v>
      </c>
      <c r="P35">
        <f>ROUNDUP(((268289271+269414104+267927166+267800129+267387316+270321652+269427084+268329183+269329925+267963329+268870434)/11),0)</f>
        <v>268641782</v>
      </c>
      <c r="Q35">
        <f>((1069280824+1071569166+1075505074+1078593622+1072944797+1067722281+1068824495+1070082666+1079213034+1075689896+1075310441)/11)</f>
        <v>1073157845.0909091</v>
      </c>
      <c r="R35">
        <f>((4296282200+4279138439+4314829712+4287383823+4308696315+4298957998+4306976200+4292656749+4289107116+4296921747+4300112356)/11)</f>
        <v>4297369332.272727</v>
      </c>
      <c r="S35">
        <f>((17168142197+17197415736+17173037857+17197854567+17142058893+17199379917+17188442587+17172379024+17196803397+17135473027+17180976547)/11)</f>
        <v>17177451249.90909</v>
      </c>
    </row>
    <row r="37" spans="1:19" x14ac:dyDescent="0.25">
      <c r="B37">
        <f>((300+300+300+200+300+200+200+300+200+200)/10)</f>
        <v>250</v>
      </c>
      <c r="C37">
        <f>((400+400+700+400+500+500+400+400+300+300)/10)</f>
        <v>430</v>
      </c>
      <c r="D37">
        <f>((400+600+500+700+600+600+500+600+400+300)/10)</f>
        <v>520</v>
      </c>
      <c r="E37">
        <f>((700+900+700+700+700+600+700+600+700+600)/10)</f>
        <v>690</v>
      </c>
      <c r="F37">
        <f>((1000+1000+1200+1000+1000+900+1000+1100+1100+1000)/10)</f>
        <v>1030</v>
      </c>
      <c r="G37">
        <f>((2000+1800+2000+1900+1900+2000+1800+1700+1800+1800)/10)</f>
        <v>1870</v>
      </c>
      <c r="H37">
        <f>((3900+4200+4100+3900+4200+4200+4300+4000+256300+4200)/10)</f>
        <v>29330</v>
      </c>
      <c r="I37">
        <f>((11400+11400+11200+11400+10400+11100+11100+10800+11200+11100)/10)</f>
        <v>11110</v>
      </c>
      <c r="J37">
        <f>((138600+119100+135500+128600+123100+110500+240200+124400+189600+39000)/10)</f>
        <v>134860</v>
      </c>
      <c r="K37">
        <f>((391100+424400+332500+406400+379100+365200+368900+457300+315900+140100)/10)</f>
        <v>358090</v>
      </c>
      <c r="L37">
        <f>((752500+910700+750900+810300+795200+776900+790000+830400+802800+533300)/10)</f>
        <v>775300</v>
      </c>
      <c r="M37">
        <f>((2525900+2392800+2642600+2589600+8936800+2393500+2271000+2545100+2347600+2167400)/10)</f>
        <v>3081230</v>
      </c>
      <c r="N37">
        <f>((8874200+9046800+8777800+8916000+8936800+8692000+8696500+8903700+8805700+8501800)/10)</f>
        <v>8815130</v>
      </c>
      <c r="O37">
        <f>((34496600+34792800+34049000+34809600+34657200+34743400+34291700+34762900+33804400+34545200)/10)</f>
        <v>34495280</v>
      </c>
      <c r="P37">
        <f>((136990300+137238300+135420900+135559900+137327800+136717900+141918100+137491400+135245700+135546200)/10)</f>
        <v>136945650</v>
      </c>
      <c r="Q37">
        <f>((540370800+545826400+544013600+542173100+537696800+538254400+540907500+547512800+542596400+543322300)/10)</f>
        <v>542267410</v>
      </c>
      <c r="R37">
        <f>((2157269500+2180773500+2166259200+2171180700+2170650500+2171263200+2172466700+2186532900+2162384400+2166496100)/10)</f>
        <v>2170527670</v>
      </c>
      <c r="S37">
        <f>((8701859000+8697028200+8664062100+8633479700+8676364800+8661323800+8695754600+8656740200+8685112400+8650373400)/10)</f>
        <v>8672209820</v>
      </c>
    </row>
    <row r="38" spans="1:19" x14ac:dyDescent="0.25">
      <c r="A38" t="s">
        <v>2</v>
      </c>
      <c r="B38">
        <f>ROUNDUP(((0+1+0+1+0+1+0+1+0+0+0)/11),0)</f>
        <v>1</v>
      </c>
      <c r="C38">
        <f>ROUNDUP(((5+3+4+4+2+4+3+4+2+6+2)/11),0)</f>
        <v>4</v>
      </c>
      <c r="D38">
        <f>ROUNDUP(((17+11+23+12+13+22+7+24+6+13+12)/11),0)</f>
        <v>15</v>
      </c>
      <c r="E38">
        <f>ROUNDUP(((61+94+64+56+60+42+56+57+52+72+53)/11),0)</f>
        <v>61</v>
      </c>
      <c r="F38">
        <f>ROUNDUP(((213+250+229+255+270+269+202+264+290+241+309)/11),0)</f>
        <v>254</v>
      </c>
      <c r="G38">
        <f>ROUNDUP(((1070+1062+964+954+1001+977+958+1069+872+1032+1020)/11),0)</f>
        <v>999</v>
      </c>
      <c r="H38">
        <f>ROUNDUP(((4099+3944+4288+4241+3529+4148+4050+4192+4047+4220+4550)/11),0)</f>
        <v>4119</v>
      </c>
      <c r="I38">
        <f>ROUNDUP(((16327+16883+16970+16513+16752+14711+15950+16636+15610+16506+16349)/11),0)</f>
        <v>16292</v>
      </c>
      <c r="J38">
        <f>ROUNDUP(((64434+64868+65901+70228+66072+65714+66333+66686+64430+66573+69148)/11),0)</f>
        <v>66399</v>
      </c>
      <c r="K38">
        <f>((255725+267369+265078+268779+256797+266695+258707+268331+262329+254392+266840)/11)</f>
        <v>262822</v>
      </c>
      <c r="L38">
        <f>ROUNDUP(((1063945+1053138+1008228+1034708+1050902+1061184+1037238+1043237+1057281+1050363+1044975)/11),0)</f>
        <v>1045928</v>
      </c>
      <c r="M38">
        <f>ROUNDUP(((4163325+4255879+4155213+4165795+4139843+4234137+4142376+4127231+4211168+4246080+4187528)/11),0)</f>
        <v>4184416</v>
      </c>
      <c r="N38">
        <f>ROUNDUP(((16730955+16869876+16877699+16567357+16912141+16928980+16764847+16630978+16774812+16837704+16814196)/11),0)</f>
        <v>16791777</v>
      </c>
      <c r="O38">
        <f>ROUNDUP(((67089377+66909468+67151233+66292214+67405779+66913181+67199661+67098421+66969053+66485389+66913218)/11),0)</f>
        <v>66947909</v>
      </c>
      <c r="P38">
        <f>ROUNDUP(((268289271+269414104+267927166+267800129+267387316+270321652+269427084+268329183+269329925+267963329+268870434)/11),0)</f>
        <v>268641782</v>
      </c>
      <c r="Q38">
        <f>((1069280824+1071569166+1075505074+1078593622+1072944797+1067722281+1068824495+1070082666+1079213034+1075689896+1075310441)/11)</f>
        <v>1073157845.0909091</v>
      </c>
      <c r="R38">
        <f>((4296282200+4279138439+4314829712+4287383823+4308696315+4298957998+4306976200+4292656749+4289107116+4296921747+4300112356)/11)</f>
        <v>4297369332.272727</v>
      </c>
      <c r="S38">
        <f>((17168142197+17197415736+17173037857+17197854567+17142058893+17199379917+17188442587+17172379024+17196803397+17135473027+17180976547)/11)</f>
        <v>17177451249.90909</v>
      </c>
    </row>
    <row r="40" spans="1:19" x14ac:dyDescent="0.25">
      <c r="B40">
        <f>ROUNDUP(((1900+2100+2600+2500+2100+2100+2300+2400+1500)/9),0)</f>
        <v>2167</v>
      </c>
      <c r="C40">
        <f>((2600+2100+4000+2800+2500+1900+2500+2600+2500+1100)/10)</f>
        <v>2460</v>
      </c>
      <c r="D40">
        <f>((2600+3000+3100+2800+2700+2800+2600+2700+2900+1400)/10)</f>
        <v>2660</v>
      </c>
      <c r="E40">
        <f>((3000+3300+3800+3400+3300+3000+3200+3400+3500+2600)/10)</f>
        <v>3250</v>
      </c>
      <c r="F40">
        <f>((5000+4400+4600+4300+4500+4400+4000+4700+4200+5400)/10)</f>
        <v>4550</v>
      </c>
      <c r="G40">
        <f>((6600+22400+7300+6700+6200+6700+6500+12800+6600+5100)/10)</f>
        <v>8690</v>
      </c>
      <c r="H40">
        <f>((185900+598500+11200+10900+10400+10800+11300+12800+11200+10800)/10)</f>
        <v>87380</v>
      </c>
      <c r="I40">
        <f>((19800+19700+20200+19600+20100+21800+20100+20200+20100+19700)/10)</f>
        <v>20130</v>
      </c>
      <c r="J40">
        <f>((245400+352200+209900+214100+212600+151600+214000+213100+187100+39900)/10)</f>
        <v>203990</v>
      </c>
      <c r="K40">
        <f>((246200+257500+252300+262900+341100+249800+262300+684500+242400+81300)/10)</f>
        <v>288030</v>
      </c>
      <c r="L40">
        <f>((424500+474100+444400+409200+411500+417500+428700+165800+213300+169200)/10)</f>
        <v>355820</v>
      </c>
      <c r="M40">
        <f>((715500+616800+635500+672800+616100+616700+583400+612100+620000+349700)/10)</f>
        <v>603860</v>
      </c>
      <c r="N40">
        <f>((1005900+1008500+1006400+1033800+1045700+1401200+978200+933800+1269400+717500)/10)</f>
        <v>1040040</v>
      </c>
      <c r="O40">
        <f>((2152900+1823000+1739600+2100000+1879400+2196600+2008900+1931800+1500100+1603200)/10)</f>
        <v>1893550</v>
      </c>
      <c r="P40">
        <f>((3956500+4123700+3817400+3523800+3517800+3543900+3840600+3557800+3274800+3424900)/10)</f>
        <v>3658120</v>
      </c>
      <c r="Q40">
        <f>((7070000+7599100+6670300+7209900+7292800+7027800+6991100+7059400+6548500+7035200)/10)</f>
        <v>7050410</v>
      </c>
      <c r="R40">
        <f>((14438500+14895400+14987900+14521200+14942600+14707600+14740100+16497700+13861300+14190000)/10)</f>
        <v>14778230</v>
      </c>
      <c r="S40">
        <f>((30523700+30931800+30553200+30496600+30122800+30077400+31399300+29787500+29237900+29676500)/10)</f>
        <v>30280670</v>
      </c>
    </row>
    <row r="41" spans="1:19" x14ac:dyDescent="0.25">
      <c r="A41" t="s">
        <v>3</v>
      </c>
      <c r="B41">
        <f>((1+1+1+1+1+1+1+1+1+1+1)/11)</f>
        <v>1</v>
      </c>
      <c r="C41">
        <f>((4+3+4+4+4+4+4+4+4+5+4)/11)</f>
        <v>4</v>
      </c>
      <c r="D41">
        <f>ROUNDUP(((13+11+14+12+11+12+10+12+11+13+12)/11),0)</f>
        <v>12</v>
      </c>
      <c r="E41">
        <f>ROUNDUP(((33+32+31+32+29+27+29+31+30+32+29)/11),0)</f>
        <v>31</v>
      </c>
      <c r="F41">
        <f>ROUNDUP(((81+75+78+76+75+74+71+75+80+72+76)/11),0)</f>
        <v>76</v>
      </c>
      <c r="G41">
        <f>ROUNDUP(((189+180+186+180+181+186+172+188+187+185+181)/11),0)</f>
        <v>184</v>
      </c>
      <c r="H41">
        <f>ROUNDUP(((437+408+429+432+419+429+414+426+438+421+440)/11),0)</f>
        <v>427</v>
      </c>
      <c r="I41">
        <f>((983+949+965+980+957+974+938+980+975+966+981)/11)</f>
        <v>968</v>
      </c>
      <c r="J41">
        <f>ROUNDUP(((2167+2148+2212+2151+2162+2202+2157+2195+2177+2162+2178)/11),0)</f>
        <v>2174</v>
      </c>
      <c r="K41">
        <f>ROUNDUP(((4815+4736+4854+4809+4819+4889+4813+4865+4845+4849+4823)/11),0)</f>
        <v>4829</v>
      </c>
      <c r="L41">
        <f>ROUNDUP(((10606+10540+10662+10580+10716+10654+10630+10655+10677+10663+10499)/11),0)</f>
        <v>10626</v>
      </c>
      <c r="M41">
        <f>ROUNDUP(((23196+23284+23170+22955+23243+23043+23295+23164+23027+23211+22995)/11),0)</f>
        <v>23144</v>
      </c>
      <c r="N41">
        <f>ROUNDUP(((107643+49911+50000+49567+50442+50244+50047+49988+49871+50000+49453)/11),0)</f>
        <v>55197</v>
      </c>
      <c r="O41">
        <f>ROUNDUP(((107643+107581+107397+107403+107775+107242+107508+107912+107651+107829+107393)/11),0)</f>
        <v>107576</v>
      </c>
      <c r="P41">
        <f>ROUNDUP(((230590+231364+230241+230626+231527+228843+228616+231066+227792+231408+230220)/11),0)</f>
        <v>230209</v>
      </c>
      <c r="Q41">
        <f>ROUNDUP(((490832+490376+489715+490685+490954+487153+487935+489373+489372+486082+488541)/11),0)</f>
        <v>489184</v>
      </c>
      <c r="R41">
        <f>ROUNDUP(((1040729+1041925+1042454+1048004+1038092+1038225+1044785+1035358+1040457+1037503+1041119)/11),0)</f>
        <v>1040787</v>
      </c>
      <c r="S41">
        <f>ROUNDUP(((2210395+2208635+2219141+2220125+2213238+2203258+2203628+2202702+2205609+2199111+2208173)/11),0)</f>
        <v>2208547</v>
      </c>
    </row>
  </sheetData>
  <mergeCells count="6">
    <mergeCell ref="A1:S1"/>
    <mergeCell ref="A9:S9"/>
    <mergeCell ref="A16:S16"/>
    <mergeCell ref="A23:S23"/>
    <mergeCell ref="A30:S30"/>
    <mergeCell ref="A2:S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 de Alvarenga</dc:creator>
  <cp:lastModifiedBy>Ivens de Alvarenga</cp:lastModifiedBy>
  <dcterms:created xsi:type="dcterms:W3CDTF">2019-09-06T20:56:15Z</dcterms:created>
  <dcterms:modified xsi:type="dcterms:W3CDTF">2019-09-10T19:57:03Z</dcterms:modified>
</cp:coreProperties>
</file>