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0" windowWidth="20490" windowHeight="7035" firstSheet="1" activeTab="2"/>
  </bookViews>
  <sheets>
    <sheet name="Tabla de precios" sheetId="7" r:id="rId1"/>
    <sheet name="Axles" sheetId="6" r:id="rId2"/>
    <sheet name="Transmissions (1)" sheetId="11" r:id="rId3"/>
    <sheet name="Transmissions" sheetId="5" r:id="rId4"/>
    <sheet name="Converters" sheetId="3" r:id="rId5"/>
    <sheet name="Table 1" sheetId="1" r:id="rId6"/>
    <sheet name="Montajes y desmontajes" sheetId="8" r:id="rId7"/>
    <sheet name="Trabajos en terreno" sheetId="9" r:id="rId8"/>
    <sheet name="Hoja2" sheetId="10" r:id="rId9"/>
  </sheets>
  <calcPr calcId="145621"/>
</workbook>
</file>

<file path=xl/calcChain.xml><?xml version="1.0" encoding="utf-8"?>
<calcChain xmlns="http://schemas.openxmlformats.org/spreadsheetml/2006/main">
  <c r="M13" i="3" l="1"/>
  <c r="M12" i="3"/>
  <c r="M14" i="3" s="1"/>
  <c r="E27" i="6" l="1"/>
  <c r="K11" i="11"/>
  <c r="Q29" i="11" l="1"/>
  <c r="Q28" i="11"/>
  <c r="P28" i="11"/>
  <c r="Q27" i="11"/>
  <c r="P27" i="11"/>
  <c r="Q26" i="11"/>
  <c r="R26" i="11" s="1"/>
  <c r="Q25" i="11"/>
  <c r="R25" i="11" s="1"/>
  <c r="Q24" i="11"/>
  <c r="R24" i="11" s="1"/>
  <c r="Q23" i="11"/>
  <c r="R23" i="11" s="1"/>
  <c r="Q22" i="11"/>
  <c r="R22" i="11" s="1"/>
  <c r="Q21" i="11"/>
  <c r="R21" i="11" s="1"/>
  <c r="Q20" i="11"/>
  <c r="R20" i="11" s="1"/>
  <c r="Q19" i="11"/>
  <c r="R19" i="11" s="1"/>
  <c r="K29" i="11"/>
  <c r="K28" i="11"/>
  <c r="J28" i="11"/>
  <c r="K27" i="11"/>
  <c r="J27" i="11"/>
  <c r="K26" i="11"/>
  <c r="L26" i="11" s="1"/>
  <c r="K25" i="11"/>
  <c r="L25" i="11" s="1"/>
  <c r="K24" i="11"/>
  <c r="L24" i="11" s="1"/>
  <c r="K23" i="11"/>
  <c r="L23" i="11" s="1"/>
  <c r="K22" i="11"/>
  <c r="L22" i="11" s="1"/>
  <c r="K21" i="11"/>
  <c r="L21" i="11" s="1"/>
  <c r="K20" i="11"/>
  <c r="L20" i="11" s="1"/>
  <c r="K19" i="11"/>
  <c r="L19" i="11" s="1"/>
  <c r="E29" i="11"/>
  <c r="E28" i="11"/>
  <c r="D28" i="11"/>
  <c r="E27" i="11"/>
  <c r="D27" i="1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W15" i="11"/>
  <c r="W14" i="11"/>
  <c r="V14" i="11"/>
  <c r="W13" i="11"/>
  <c r="V13" i="11"/>
  <c r="W12" i="11"/>
  <c r="X12" i="11" s="1"/>
  <c r="W11" i="11"/>
  <c r="X11" i="11" s="1"/>
  <c r="W10" i="11"/>
  <c r="X10" i="11" s="1"/>
  <c r="W9" i="11"/>
  <c r="X9" i="11" s="1"/>
  <c r="W8" i="11"/>
  <c r="X8" i="11" s="1"/>
  <c r="W7" i="11"/>
  <c r="X7" i="11" s="1"/>
  <c r="W6" i="11"/>
  <c r="X6" i="11" s="1"/>
  <c r="W5" i="11"/>
  <c r="X5" i="11" s="1"/>
  <c r="Q15" i="11"/>
  <c r="Q14" i="11"/>
  <c r="P14" i="11"/>
  <c r="Q13" i="11"/>
  <c r="P13" i="11"/>
  <c r="Q12" i="11"/>
  <c r="R12" i="11" s="1"/>
  <c r="Q11" i="11"/>
  <c r="R11" i="11" s="1"/>
  <c r="Q10" i="11"/>
  <c r="R10" i="11" s="1"/>
  <c r="Q9" i="11"/>
  <c r="R9" i="11" s="1"/>
  <c r="Q8" i="11"/>
  <c r="R8" i="11" s="1"/>
  <c r="Q7" i="11"/>
  <c r="R7" i="11" s="1"/>
  <c r="Q6" i="11"/>
  <c r="R6" i="11" s="1"/>
  <c r="Q5" i="11"/>
  <c r="R5" i="11" s="1"/>
  <c r="K15" i="11"/>
  <c r="K14" i="11"/>
  <c r="J14" i="11"/>
  <c r="K13" i="11"/>
  <c r="J13" i="11"/>
  <c r="K12" i="11"/>
  <c r="L12" i="11" s="1"/>
  <c r="L11" i="11"/>
  <c r="K10" i="11"/>
  <c r="L10" i="11" s="1"/>
  <c r="K9" i="11"/>
  <c r="L9" i="11" s="1"/>
  <c r="K8" i="11"/>
  <c r="L8" i="11" s="1"/>
  <c r="K7" i="11"/>
  <c r="L7" i="11" s="1"/>
  <c r="K6" i="11"/>
  <c r="L6" i="11" s="1"/>
  <c r="K5" i="11"/>
  <c r="L5" i="11" s="1"/>
  <c r="E15" i="11"/>
  <c r="E14" i="11"/>
  <c r="D14" i="11"/>
  <c r="E13" i="11"/>
  <c r="D13" i="1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D15" i="11" l="1"/>
  <c r="F15" i="11" s="1"/>
  <c r="F14" i="11"/>
  <c r="F13" i="11"/>
  <c r="D29" i="11"/>
  <c r="F29" i="11" s="1"/>
  <c r="F28" i="11"/>
  <c r="L28" i="11"/>
  <c r="R28" i="11"/>
  <c r="X13" i="11"/>
  <c r="L27" i="11"/>
  <c r="P29" i="11"/>
  <c r="R29" i="11" s="1"/>
  <c r="R27" i="11"/>
  <c r="J29" i="11"/>
  <c r="L29" i="11" s="1"/>
  <c r="L14" i="11"/>
  <c r="F27" i="11"/>
  <c r="L13" i="11"/>
  <c r="R13" i="11"/>
  <c r="R14" i="11"/>
  <c r="X14" i="11"/>
  <c r="J15" i="11"/>
  <c r="L15" i="11" s="1"/>
  <c r="P15" i="11"/>
  <c r="R15" i="11" s="1"/>
  <c r="V15" i="11"/>
  <c r="X15" i="11" s="1"/>
  <c r="E59" i="6"/>
  <c r="E58" i="6"/>
  <c r="E57" i="6"/>
  <c r="E56" i="6"/>
  <c r="E55" i="6"/>
  <c r="E54" i="6"/>
  <c r="E53" i="6"/>
  <c r="E52" i="6"/>
  <c r="E51" i="6"/>
  <c r="E50" i="6"/>
  <c r="E49" i="6"/>
  <c r="K59" i="6"/>
  <c r="K58" i="6"/>
  <c r="K57" i="6"/>
  <c r="K56" i="6"/>
  <c r="K55" i="6"/>
  <c r="L55" i="6" s="1"/>
  <c r="K54" i="6"/>
  <c r="K53" i="6"/>
  <c r="K52" i="6"/>
  <c r="K51" i="6"/>
  <c r="K50" i="6"/>
  <c r="K49" i="6"/>
  <c r="Q59" i="6"/>
  <c r="Q58" i="6"/>
  <c r="Q57" i="6"/>
  <c r="Q56" i="6"/>
  <c r="Q55" i="6"/>
  <c r="R55" i="6" s="1"/>
  <c r="Q54" i="6"/>
  <c r="Q53" i="6"/>
  <c r="Q52" i="6"/>
  <c r="Q51" i="6"/>
  <c r="Q50" i="6"/>
  <c r="Q49" i="6"/>
  <c r="W59" i="6"/>
  <c r="W58" i="6"/>
  <c r="W57" i="6"/>
  <c r="W56" i="6"/>
  <c r="W55" i="6"/>
  <c r="X55" i="6" s="1"/>
  <c r="W54" i="6"/>
  <c r="W53" i="6"/>
  <c r="W52" i="6"/>
  <c r="W51" i="6"/>
  <c r="W50" i="6"/>
  <c r="W49" i="6"/>
  <c r="W45" i="6"/>
  <c r="W44" i="6"/>
  <c r="W43" i="6"/>
  <c r="W42" i="6"/>
  <c r="W41" i="6"/>
  <c r="X41" i="6" s="1"/>
  <c r="W40" i="6"/>
  <c r="W39" i="6"/>
  <c r="W38" i="6"/>
  <c r="W37" i="6"/>
  <c r="W36" i="6"/>
  <c r="W35" i="6"/>
  <c r="Q45" i="6"/>
  <c r="Q44" i="6"/>
  <c r="Q43" i="6"/>
  <c r="Q42" i="6"/>
  <c r="Q41" i="6"/>
  <c r="R41" i="6" s="1"/>
  <c r="Q40" i="6"/>
  <c r="Q39" i="6"/>
  <c r="Q38" i="6"/>
  <c r="Q37" i="6"/>
  <c r="Q36" i="6"/>
  <c r="Q35" i="6"/>
  <c r="K45" i="6"/>
  <c r="K44" i="6"/>
  <c r="K43" i="6"/>
  <c r="K42" i="6"/>
  <c r="K41" i="6"/>
  <c r="L41" i="6" s="1"/>
  <c r="K40" i="6"/>
  <c r="K39" i="6"/>
  <c r="K38" i="6"/>
  <c r="K37" i="6"/>
  <c r="K36" i="6"/>
  <c r="K35" i="6"/>
  <c r="E45" i="6"/>
  <c r="E44" i="6"/>
  <c r="E43" i="6"/>
  <c r="E42" i="6"/>
  <c r="E41" i="6"/>
  <c r="F41" i="6" s="1"/>
  <c r="E40" i="6"/>
  <c r="E39" i="6"/>
  <c r="E38" i="6"/>
  <c r="E37" i="6"/>
  <c r="E36" i="6"/>
  <c r="E35" i="6"/>
  <c r="E31" i="6"/>
  <c r="E30" i="6"/>
  <c r="E29" i="6"/>
  <c r="E28" i="6"/>
  <c r="E26" i="6"/>
  <c r="E25" i="6"/>
  <c r="E24" i="6"/>
  <c r="E23" i="6"/>
  <c r="E22" i="6"/>
  <c r="E21" i="6"/>
  <c r="W17" i="6"/>
  <c r="W16" i="6"/>
  <c r="W15" i="6"/>
  <c r="W14" i="6"/>
  <c r="W13" i="6"/>
  <c r="X13" i="6" s="1"/>
  <c r="W12" i="6"/>
  <c r="W11" i="6"/>
  <c r="W10" i="6"/>
  <c r="W9" i="6"/>
  <c r="W8" i="6"/>
  <c r="W7" i="6"/>
  <c r="Q17" i="6"/>
  <c r="Q16" i="6"/>
  <c r="Q15" i="6"/>
  <c r="Q14" i="6"/>
  <c r="Q13" i="6"/>
  <c r="R13" i="6" s="1"/>
  <c r="Q12" i="6"/>
  <c r="Q11" i="6"/>
  <c r="Q10" i="6"/>
  <c r="Q9" i="6"/>
  <c r="Q8" i="6"/>
  <c r="Q7" i="6"/>
  <c r="K7" i="6"/>
  <c r="K8" i="6"/>
  <c r="K9" i="6"/>
  <c r="K10" i="6"/>
  <c r="K11" i="6"/>
  <c r="K12" i="6"/>
  <c r="K13" i="6"/>
  <c r="L13" i="6" s="1"/>
  <c r="K14" i="6"/>
  <c r="K15" i="6"/>
  <c r="K16" i="6"/>
  <c r="K17" i="6"/>
  <c r="E7" i="6"/>
  <c r="E8" i="6"/>
  <c r="E9" i="6"/>
  <c r="E10" i="6"/>
  <c r="E11" i="6"/>
  <c r="E12" i="6"/>
  <c r="E13" i="6"/>
  <c r="F13" i="6" s="1"/>
  <c r="E14" i="6"/>
  <c r="E15" i="6"/>
  <c r="E16" i="6"/>
  <c r="E17" i="6"/>
  <c r="F55" i="6"/>
  <c r="D58" i="6"/>
  <c r="F58" i="6" s="1"/>
  <c r="D57" i="6"/>
  <c r="J58" i="6"/>
  <c r="J57" i="6"/>
  <c r="J59" i="6" s="1"/>
  <c r="P57" i="6"/>
  <c r="P58" i="6"/>
  <c r="V58" i="6"/>
  <c r="V57" i="6"/>
  <c r="V44" i="6"/>
  <c r="V43" i="6"/>
  <c r="P44" i="6"/>
  <c r="P43" i="6"/>
  <c r="J43" i="6"/>
  <c r="J44" i="6"/>
  <c r="D44" i="6"/>
  <c r="D43" i="6"/>
  <c r="D45" i="6" s="1"/>
  <c r="D30" i="6"/>
  <c r="D29" i="6"/>
  <c r="V16" i="6"/>
  <c r="V15" i="6"/>
  <c r="V17" i="6" s="1"/>
  <c r="P16" i="6"/>
  <c r="P15" i="6"/>
  <c r="F27" i="6"/>
  <c r="J16" i="6"/>
  <c r="J15" i="6"/>
  <c r="D16" i="6"/>
  <c r="D15" i="6"/>
  <c r="V59" i="6" l="1"/>
  <c r="D59" i="6"/>
  <c r="V45" i="6"/>
  <c r="F43" i="6"/>
  <c r="J17" i="6"/>
  <c r="F44" i="6"/>
  <c r="L58" i="6"/>
  <c r="F45" i="6"/>
  <c r="P17" i="6"/>
  <c r="R15" i="6"/>
  <c r="P45" i="6"/>
  <c r="F29" i="6"/>
  <c r="F15" i="6"/>
  <c r="D31" i="6"/>
  <c r="F31" i="6" s="1"/>
  <c r="D17" i="6"/>
  <c r="P59" i="6"/>
  <c r="J45" i="6"/>
  <c r="G5" i="9" l="1"/>
  <c r="I4" i="9" l="1"/>
  <c r="J4" i="9"/>
  <c r="I5" i="9"/>
  <c r="J5" i="9"/>
  <c r="I6" i="9"/>
  <c r="J6" i="9"/>
  <c r="I7" i="9"/>
  <c r="J7" i="9"/>
  <c r="I8" i="9"/>
  <c r="J8" i="9"/>
  <c r="I9" i="9"/>
  <c r="J9" i="9"/>
  <c r="G4" i="9"/>
  <c r="G6" i="9"/>
  <c r="G7" i="9"/>
  <c r="G8" i="9"/>
  <c r="G9" i="9"/>
  <c r="J3" i="9"/>
  <c r="I3" i="9"/>
  <c r="G3" i="9"/>
  <c r="E4" i="9"/>
  <c r="E5" i="9"/>
  <c r="E6" i="9"/>
  <c r="E7" i="9"/>
  <c r="E8" i="9"/>
  <c r="E9" i="9"/>
  <c r="E3" i="9"/>
  <c r="C4" i="9"/>
  <c r="C5" i="9"/>
  <c r="C6" i="9"/>
  <c r="C7" i="9"/>
  <c r="C8" i="9"/>
  <c r="C9" i="9"/>
  <c r="C3" i="9"/>
  <c r="M9" i="8" l="1"/>
  <c r="K9" i="8"/>
  <c r="I9" i="8"/>
  <c r="G9" i="8"/>
  <c r="E9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3" i="7"/>
  <c r="F20" i="7"/>
  <c r="G20" i="7" s="1"/>
  <c r="F19" i="7"/>
  <c r="G19" i="7" s="1"/>
  <c r="X59" i="6"/>
  <c r="F18" i="7" s="1"/>
  <c r="R59" i="6"/>
  <c r="F17" i="7" s="1"/>
  <c r="G17" i="7" s="1"/>
  <c r="L59" i="6"/>
  <c r="F16" i="7" s="1"/>
  <c r="G16" i="7" s="1"/>
  <c r="F59" i="6"/>
  <c r="F15" i="7" s="1"/>
  <c r="G15" i="7" s="1"/>
  <c r="X45" i="6"/>
  <c r="F14" i="7" s="1"/>
  <c r="R45" i="6"/>
  <c r="F13" i="7" s="1"/>
  <c r="G13" i="7" s="1"/>
  <c r="L45" i="6"/>
  <c r="F12" i="7" s="1"/>
  <c r="G12" i="7" s="1"/>
  <c r="F11" i="7"/>
  <c r="G11" i="7" s="1"/>
  <c r="F10" i="7"/>
  <c r="F9" i="7"/>
  <c r="G9" i="7" s="1"/>
  <c r="F8" i="7"/>
  <c r="G8" i="7" s="1"/>
  <c r="F30" i="6"/>
  <c r="F7" i="7" s="1"/>
  <c r="G7" i="7" s="1"/>
  <c r="X17" i="6"/>
  <c r="F6" i="7" s="1"/>
  <c r="R17" i="6"/>
  <c r="F5" i="7" s="1"/>
  <c r="G5" i="7" s="1"/>
  <c r="L17" i="6"/>
  <c r="F4" i="7" s="1"/>
  <c r="G4" i="7" s="1"/>
  <c r="F17" i="6"/>
  <c r="F3" i="7" s="1"/>
  <c r="G3" i="7" s="1"/>
  <c r="B45" i="3"/>
  <c r="D45" i="3" s="1"/>
  <c r="B33" i="3"/>
  <c r="D33" i="3" s="1"/>
  <c r="F32" i="7" s="1"/>
  <c r="G32" i="7" s="1"/>
  <c r="B22" i="3"/>
  <c r="D22" i="3" s="1"/>
  <c r="B11" i="3"/>
  <c r="D11" i="3" s="1"/>
  <c r="F33" i="7" s="1"/>
  <c r="G33" i="7" s="1"/>
  <c r="R3" i="5"/>
  <c r="F24" i="7" s="1"/>
  <c r="G24" i="7" s="1"/>
  <c r="R4" i="5"/>
  <c r="F25" i="7" s="1"/>
  <c r="G25" i="7" s="1"/>
  <c r="R5" i="5"/>
  <c r="F26" i="7" s="1"/>
  <c r="G26" i="7" s="1"/>
  <c r="R6" i="5"/>
  <c r="F27" i="7" s="1"/>
  <c r="G27" i="7" s="1"/>
  <c r="R7" i="5"/>
  <c r="F28" i="7" s="1"/>
  <c r="G28" i="7" s="1"/>
  <c r="R8" i="5"/>
  <c r="F29" i="7" s="1"/>
  <c r="G29" i="7" s="1"/>
  <c r="R9" i="5"/>
  <c r="F30" i="7" s="1"/>
  <c r="G30" i="7" s="1"/>
  <c r="R10" i="5"/>
  <c r="F31" i="7" s="1"/>
  <c r="G31" i="7" s="1"/>
  <c r="R2" i="5"/>
  <c r="F23" i="7" s="1"/>
  <c r="G23" i="7" s="1"/>
  <c r="P2" i="5"/>
  <c r="J2" i="8"/>
  <c r="K2" i="8" s="1"/>
  <c r="O3" i="8"/>
  <c r="F2" i="8" s="1"/>
  <c r="I39" i="3"/>
  <c r="D44" i="3"/>
  <c r="D37" i="3"/>
  <c r="D38" i="3"/>
  <c r="D40" i="3"/>
  <c r="D41" i="3"/>
  <c r="D42" i="3"/>
  <c r="D43" i="3"/>
  <c r="D39" i="3"/>
  <c r="B32" i="3"/>
  <c r="D32" i="3" s="1"/>
  <c r="E32" i="7" s="1"/>
  <c r="D27" i="3"/>
  <c r="P3" i="5"/>
  <c r="P4" i="5"/>
  <c r="P5" i="5"/>
  <c r="P6" i="5"/>
  <c r="P7" i="5"/>
  <c r="P8" i="5"/>
  <c r="P9" i="5"/>
  <c r="P10" i="5"/>
  <c r="D4" i="3"/>
  <c r="I5" i="3"/>
  <c r="D5" i="3"/>
  <c r="D6" i="3"/>
  <c r="D7" i="3"/>
  <c r="D8" i="3"/>
  <c r="D9" i="3"/>
  <c r="D3" i="3"/>
  <c r="D31" i="3"/>
  <c r="D30" i="3"/>
  <c r="D29" i="3"/>
  <c r="D28" i="3"/>
  <c r="I27" i="3"/>
  <c r="D26" i="3"/>
  <c r="D25" i="3"/>
  <c r="D15" i="3"/>
  <c r="D16" i="3"/>
  <c r="I17" i="3"/>
  <c r="D17" i="3"/>
  <c r="D18" i="3"/>
  <c r="D19" i="3"/>
  <c r="D20" i="3"/>
  <c r="D14" i="3"/>
  <c r="B21" i="3"/>
  <c r="B10" i="3"/>
  <c r="D10" i="3" s="1"/>
  <c r="E33" i="7" s="1"/>
  <c r="L3" i="5"/>
  <c r="N3" i="5" s="1"/>
  <c r="E24" i="7" s="1"/>
  <c r="L2" i="5"/>
  <c r="N2" i="5" s="1"/>
  <c r="E23" i="7" s="1"/>
  <c r="L4" i="5"/>
  <c r="N4" i="5" s="1"/>
  <c r="E25" i="7" s="1"/>
  <c r="L5" i="5"/>
  <c r="N5" i="5" s="1"/>
  <c r="E26" i="7" s="1"/>
  <c r="L6" i="5"/>
  <c r="N6" i="5" s="1"/>
  <c r="E27" i="7" s="1"/>
  <c r="L7" i="5"/>
  <c r="N7" i="5" s="1"/>
  <c r="L8" i="5"/>
  <c r="N8" i="5" s="1"/>
  <c r="E28" i="7" s="1"/>
  <c r="L9" i="5"/>
  <c r="N9" i="5" s="1"/>
  <c r="E29" i="7" s="1"/>
  <c r="L10" i="5"/>
  <c r="N10" i="5" s="1"/>
  <c r="E30" i="7" s="1"/>
  <c r="X16" i="6"/>
  <c r="R16" i="6"/>
  <c r="L16" i="6"/>
  <c r="X15" i="6"/>
  <c r="E6" i="7" s="1"/>
  <c r="E5" i="7"/>
  <c r="L15" i="6"/>
  <c r="E4" i="7" s="1"/>
  <c r="X14" i="6"/>
  <c r="R14" i="6"/>
  <c r="L14" i="6"/>
  <c r="X12" i="6"/>
  <c r="R12" i="6"/>
  <c r="L12" i="6"/>
  <c r="X11" i="6"/>
  <c r="R11" i="6"/>
  <c r="L11" i="6"/>
  <c r="X10" i="6"/>
  <c r="R10" i="6"/>
  <c r="L10" i="6"/>
  <c r="X9" i="6"/>
  <c r="R9" i="6"/>
  <c r="L9" i="6"/>
  <c r="X8" i="6"/>
  <c r="R8" i="6"/>
  <c r="L8" i="6"/>
  <c r="X7" i="6"/>
  <c r="R7" i="6"/>
  <c r="L7" i="6"/>
  <c r="L57" i="6"/>
  <c r="E16" i="7" s="1"/>
  <c r="L56" i="6"/>
  <c r="L54" i="6"/>
  <c r="L53" i="6"/>
  <c r="L52" i="6"/>
  <c r="L51" i="6"/>
  <c r="L50" i="6"/>
  <c r="L49" i="6"/>
  <c r="X58" i="6"/>
  <c r="R58" i="6"/>
  <c r="X57" i="6"/>
  <c r="E18" i="7" s="1"/>
  <c r="R57" i="6"/>
  <c r="E17" i="7" s="1"/>
  <c r="X56" i="6"/>
  <c r="R56" i="6"/>
  <c r="X54" i="6"/>
  <c r="R54" i="6"/>
  <c r="X53" i="6"/>
  <c r="R53" i="6"/>
  <c r="X52" i="6"/>
  <c r="R52" i="6"/>
  <c r="X51" i="6"/>
  <c r="R51" i="6"/>
  <c r="X50" i="6"/>
  <c r="R50" i="6"/>
  <c r="X49" i="6"/>
  <c r="R49" i="6"/>
  <c r="X44" i="6"/>
  <c r="R44" i="6"/>
  <c r="L44" i="6"/>
  <c r="X43" i="6"/>
  <c r="E14" i="7" s="1"/>
  <c r="R43" i="6"/>
  <c r="E13" i="7" s="1"/>
  <c r="L43" i="6"/>
  <c r="E12" i="7" s="1"/>
  <c r="X42" i="6"/>
  <c r="R42" i="6"/>
  <c r="L42" i="6"/>
  <c r="X40" i="6"/>
  <c r="R40" i="6"/>
  <c r="L40" i="6"/>
  <c r="X39" i="6"/>
  <c r="R39" i="6"/>
  <c r="L39" i="6"/>
  <c r="X38" i="6"/>
  <c r="R38" i="6"/>
  <c r="L38" i="6"/>
  <c r="X37" i="6"/>
  <c r="R37" i="6"/>
  <c r="L37" i="6"/>
  <c r="X36" i="6"/>
  <c r="R36" i="6"/>
  <c r="L36" i="6"/>
  <c r="X35" i="6"/>
  <c r="R35" i="6"/>
  <c r="L35" i="6"/>
  <c r="E10" i="7"/>
  <c r="E9" i="7"/>
  <c r="E8" i="7"/>
  <c r="F57" i="6"/>
  <c r="E15" i="7" s="1"/>
  <c r="F56" i="6"/>
  <c r="F54" i="6"/>
  <c r="F53" i="6"/>
  <c r="F52" i="6"/>
  <c r="F51" i="6"/>
  <c r="F50" i="6"/>
  <c r="F49" i="6"/>
  <c r="E11" i="7"/>
  <c r="F42" i="6"/>
  <c r="F40" i="6"/>
  <c r="F39" i="6"/>
  <c r="F38" i="6"/>
  <c r="F37" i="6"/>
  <c r="F36" i="6"/>
  <c r="F35" i="6"/>
  <c r="F16" i="6"/>
  <c r="E3" i="7"/>
  <c r="F14" i="6"/>
  <c r="F12" i="6"/>
  <c r="F11" i="6"/>
  <c r="F10" i="6"/>
  <c r="F9" i="6"/>
  <c r="F8" i="6"/>
  <c r="F7" i="6"/>
  <c r="F24" i="6"/>
  <c r="F23" i="6"/>
  <c r="F22" i="6"/>
  <c r="F25" i="6"/>
  <c r="F26" i="6"/>
  <c r="F28" i="6"/>
  <c r="F21" i="6"/>
  <c r="E10" i="1"/>
  <c r="C10" i="1"/>
  <c r="C68" i="1"/>
  <c r="F58" i="1"/>
  <c r="F59" i="1"/>
  <c r="F60" i="1"/>
  <c r="F61" i="1"/>
  <c r="F62" i="1"/>
  <c r="F63" i="1"/>
  <c r="F64" i="1"/>
  <c r="F65" i="1"/>
  <c r="F66" i="1"/>
  <c r="F67" i="1"/>
  <c r="F57" i="1"/>
  <c r="C51" i="1"/>
  <c r="F40" i="1"/>
  <c r="F41" i="1"/>
  <c r="F42" i="1"/>
  <c r="F43" i="1"/>
  <c r="F44" i="1"/>
  <c r="F45" i="1"/>
  <c r="F46" i="1"/>
  <c r="F47" i="1"/>
  <c r="F48" i="1"/>
  <c r="F49" i="1"/>
  <c r="F50" i="1"/>
  <c r="F39" i="1"/>
  <c r="C35" i="1"/>
  <c r="F24" i="1"/>
  <c r="F25" i="1"/>
  <c r="F26" i="1"/>
  <c r="F27" i="1"/>
  <c r="F28" i="1"/>
  <c r="F29" i="1"/>
  <c r="F30" i="1"/>
  <c r="F31" i="1"/>
  <c r="F32" i="1"/>
  <c r="F33" i="1"/>
  <c r="F34" i="1"/>
  <c r="F23" i="1"/>
  <c r="F4" i="1"/>
  <c r="F5" i="1"/>
  <c r="F6" i="1"/>
  <c r="F7" i="1"/>
  <c r="F8" i="1"/>
  <c r="F9" i="1"/>
  <c r="F15" i="1"/>
  <c r="F16" i="1"/>
  <c r="F17" i="1"/>
  <c r="F18" i="1"/>
  <c r="F19" i="1"/>
  <c r="F3" i="1"/>
  <c r="G6" i="7" l="1"/>
  <c r="G10" i="7"/>
  <c r="G14" i="7"/>
  <c r="G18" i="7"/>
  <c r="F10" i="1"/>
  <c r="E7" i="7"/>
  <c r="G2" i="8"/>
  <c r="F3" i="8"/>
  <c r="F6" i="8" s="1"/>
  <c r="G6" i="8" s="1"/>
  <c r="H2" i="8"/>
  <c r="J3" i="8"/>
  <c r="L2" i="8"/>
  <c r="L4" i="8" s="1"/>
  <c r="M4" i="8" s="1"/>
  <c r="D2" i="8"/>
  <c r="G3" i="8"/>
  <c r="F5" i="8"/>
  <c r="G5" i="8" s="1"/>
  <c r="J5" i="8"/>
  <c r="K5" i="8" s="1"/>
  <c r="J7" i="8"/>
  <c r="K7" i="8" s="1"/>
  <c r="F4" i="8"/>
  <c r="G4" i="8" s="1"/>
  <c r="J4" i="8"/>
  <c r="K4" i="8" s="1"/>
  <c r="D21" i="3"/>
  <c r="F68" i="1"/>
  <c r="F51" i="1"/>
  <c r="F35" i="1"/>
  <c r="L5" i="8" l="1"/>
  <c r="M2" i="8"/>
  <c r="H3" i="8"/>
  <c r="I2" i="8"/>
  <c r="L3" i="8"/>
  <c r="M3" i="8" s="1"/>
  <c r="D3" i="8"/>
  <c r="E2" i="8"/>
  <c r="J6" i="8"/>
  <c r="K3" i="8"/>
  <c r="F8" i="8"/>
  <c r="G8" i="8" s="1"/>
  <c r="F7" i="8"/>
  <c r="G7" i="8" s="1"/>
  <c r="I3" i="8" l="1"/>
  <c r="H5" i="8"/>
  <c r="I5" i="8" s="1"/>
  <c r="H6" i="8"/>
  <c r="I6" i="8" s="1"/>
  <c r="H7" i="8"/>
  <c r="I7" i="8" s="1"/>
  <c r="H8" i="8"/>
  <c r="I8" i="8" s="1"/>
  <c r="H4" i="8"/>
  <c r="I4" i="8" s="1"/>
  <c r="M5" i="8"/>
  <c r="L6" i="8"/>
  <c r="L7" i="8"/>
  <c r="M7" i="8" s="1"/>
  <c r="J8" i="8"/>
  <c r="K8" i="8" s="1"/>
  <c r="K6" i="8"/>
  <c r="D4" i="8"/>
  <c r="E4" i="8" s="1"/>
  <c r="D5" i="8"/>
  <c r="E3" i="8"/>
  <c r="D6" i="8" l="1"/>
  <c r="E6" i="8" s="1"/>
  <c r="D7" i="8"/>
  <c r="E7" i="8" s="1"/>
  <c r="D8" i="8"/>
  <c r="E8" i="8" s="1"/>
  <c r="E5" i="8"/>
  <c r="L8" i="8"/>
  <c r="M8" i="8" s="1"/>
  <c r="M6" i="8"/>
</calcChain>
</file>

<file path=xl/sharedStrings.xml><?xml version="1.0" encoding="utf-8"?>
<sst xmlns="http://schemas.openxmlformats.org/spreadsheetml/2006/main" count="1297" uniqueCount="247">
  <si>
    <t>Employees</t>
  </si>
  <si>
    <t>USD/Hour</t>
  </si>
  <si>
    <t>Total USD</t>
  </si>
  <si>
    <t>Evaluacion</t>
  </si>
  <si>
    <t>Limpieza</t>
  </si>
  <si>
    <t>Drenaje</t>
  </si>
  <si>
    <t>Desarme</t>
  </si>
  <si>
    <t>PROCESO</t>
  </si>
  <si>
    <t>Armado</t>
  </si>
  <si>
    <t>Pintura</t>
  </si>
  <si>
    <t>Embalaje y envio</t>
  </si>
  <si>
    <t>Reparación</t>
  </si>
  <si>
    <t>Horas</t>
  </si>
  <si>
    <t>Informe Tecnico</t>
  </si>
  <si>
    <t>COMPONENTE</t>
  </si>
  <si>
    <t>EJE 53R, 21D</t>
  </si>
  <si>
    <t>EJE 37R, 43R</t>
  </si>
  <si>
    <t>DIFERENCIAL EJE 19D</t>
  </si>
  <si>
    <t>MANDOS FINALES EJE 19D</t>
  </si>
  <si>
    <t>CAMARAS DE FRENOS EJE 37R, 43R</t>
  </si>
  <si>
    <t>CAMARAS DE FRENOS EJE 53R, 21D</t>
  </si>
  <si>
    <t>DIFERENCIAL 53R, 21D</t>
  </si>
  <si>
    <t>MANDOS FINALES EJE 53R, 21D</t>
  </si>
  <si>
    <t>DIFERENCIAL 37R, 43R</t>
  </si>
  <si>
    <t>MANDOS FINALES EJE 37R, 43R</t>
  </si>
  <si>
    <t>DIFERENCIAL EJE 12D, 14D, 16D</t>
  </si>
  <si>
    <t>MANDOS FINALES EJE 12D, 14D, 16D</t>
  </si>
  <si>
    <t>EJE 12D, 14D, 16D COMPLETO</t>
  </si>
  <si>
    <t>EJE 19D COMPLETO</t>
  </si>
  <si>
    <t>EJE 53R, 21D COMPLETO</t>
  </si>
  <si>
    <t>EJE 37R, 43R COMPLETO</t>
  </si>
  <si>
    <t>EJES HURT COMPLETO</t>
  </si>
  <si>
    <t>3000, 4000, 5000, 6000, 8000</t>
  </si>
  <si>
    <t>T12000</t>
  </si>
  <si>
    <t>T40000</t>
  </si>
  <si>
    <t>TE13, TE15, TE17</t>
  </si>
  <si>
    <t>TE27, TE32</t>
  </si>
  <si>
    <t>R HR 34/36000</t>
  </si>
  <si>
    <t>VALOR HORAS USD</t>
  </si>
  <si>
    <t>MHR HR R 33000</t>
  </si>
  <si>
    <t>MHR HR R 18000, 24000,28000, 32000</t>
  </si>
  <si>
    <t xml:space="preserve">Total </t>
  </si>
  <si>
    <t>VALOR HORA</t>
  </si>
  <si>
    <t>TE10</t>
  </si>
  <si>
    <t>MHR HR R 34000, 36000</t>
  </si>
  <si>
    <t>Valor</t>
  </si>
  <si>
    <t>Informe</t>
  </si>
  <si>
    <t>FRENOS EJE 53R, 21D</t>
  </si>
  <si>
    <t xml:space="preserve">FRENOS EJE 19D </t>
  </si>
  <si>
    <t>FRENOS EJE 12D, 14D, 16D</t>
  </si>
  <si>
    <t>FRENOS EJE 37R, 43R</t>
  </si>
  <si>
    <t>TRANSMISIONES 4000, 5000, 6000</t>
  </si>
  <si>
    <t>TE13,TE17</t>
  </si>
  <si>
    <t>TRANSMISIÓN FUNK</t>
  </si>
  <si>
    <t>CONVERTIDOR C8000</t>
  </si>
  <si>
    <t>CONVERTIDOR C270, 2000</t>
  </si>
  <si>
    <t>EJES</t>
  </si>
  <si>
    <t>EJES HURT</t>
  </si>
  <si>
    <t>CONVERTIDORES</t>
  </si>
  <si>
    <t>TRANSMISIONES</t>
  </si>
  <si>
    <t>TRANSMISIONES TE</t>
  </si>
  <si>
    <t>DIFERENCIAL</t>
  </si>
  <si>
    <t>DIFERENCIAL, FRENOS, MANDO FINAL</t>
  </si>
  <si>
    <t>BANCO DE PRUEBAS</t>
  </si>
  <si>
    <t>REPARACION TRANSMISIONES</t>
  </si>
  <si>
    <t xml:space="preserve"> REPARACION EJES</t>
  </si>
  <si>
    <t>CONVERTIDOR</t>
  </si>
  <si>
    <t>MONTAJE</t>
  </si>
  <si>
    <t>EJE 12D, 14D, 16D, 19D, 21D</t>
  </si>
  <si>
    <t>EJE 37R, 43R, 53R</t>
  </si>
  <si>
    <t>TRANSMISIONES FUNK</t>
  </si>
  <si>
    <t>DESMONTAJE</t>
  </si>
  <si>
    <t>COTIZACION BASICA</t>
  </si>
  <si>
    <t>COTIZACION ADICIONAL</t>
  </si>
  <si>
    <t>MANO DE OBRA</t>
  </si>
  <si>
    <t>PRUEBA EN BANCO</t>
  </si>
  <si>
    <t>MONTAJE Y DESMONTAJE</t>
  </si>
  <si>
    <t>TRABAJO TERCEROS</t>
  </si>
  <si>
    <t>CONVERTIDOR C8000, C5000</t>
  </si>
  <si>
    <t>PRECIO MANO DE OBRA</t>
  </si>
  <si>
    <t>III REGION (811kms)</t>
  </si>
  <si>
    <t>IV REGION (477kms)</t>
  </si>
  <si>
    <t>V REGION (180kms)</t>
  </si>
  <si>
    <t>VI REGION (100kms)</t>
  </si>
  <si>
    <t>Mano de Obra</t>
  </si>
  <si>
    <t>Viaticos</t>
  </si>
  <si>
    <t>Transporte (Terrestre)</t>
  </si>
  <si>
    <t>III Region nuevo</t>
  </si>
  <si>
    <t>IV Region nuevo</t>
  </si>
  <si>
    <t>V Región nuevo</t>
  </si>
  <si>
    <t>RM nuevo</t>
  </si>
  <si>
    <t>VI Región nuevo</t>
  </si>
  <si>
    <t>RM (50 kms)</t>
  </si>
  <si>
    <t>VALOR EVALUACION</t>
  </si>
  <si>
    <t>EVALUACION</t>
  </si>
  <si>
    <t>PRECIO POR EVALUACION SIN ACEPTACION DE COTIZACION</t>
  </si>
  <si>
    <t>DIA ADICIONAL</t>
  </si>
  <si>
    <t>Dia Adicional en III y IV region es de $ 306.000</t>
  </si>
  <si>
    <t>Dia Adicional en V, VI y RM es de $ 204.000</t>
  </si>
  <si>
    <t>Se considera, 2 mecanicos, viajando en vehiculo hasta el lugar de trabajo (dos dias de viaje y un dia de trabajo)</t>
  </si>
  <si>
    <t>Se considera, 2 mecanicos, viajando en vehiculo hasta el lugar de trabajo (un dia de viaje y un dia de trabajo)</t>
  </si>
  <si>
    <t>VALORES POR TRABAJOS EN TERRENO</t>
  </si>
  <si>
    <t>Banco de Prueba incluye sigueintes items:</t>
  </si>
  <si>
    <t>1.- Tiempo de montaje y desmontaje en banco</t>
  </si>
  <si>
    <t>3.- Al encontrar cualquier anomalia en componente se informara a cliente y se presentara presupuesto por reparacion.</t>
  </si>
  <si>
    <t>4.- Informe final.-</t>
  </si>
  <si>
    <t>2.- Duracion de la prueba en banco  2 hrs.-</t>
  </si>
  <si>
    <t>BANCO DE PRUEBAS POR REPARACIONES</t>
  </si>
  <si>
    <t xml:space="preserve">III Region </t>
  </si>
  <si>
    <t>IV Region</t>
  </si>
  <si>
    <t>V Region</t>
  </si>
  <si>
    <t>RM</t>
  </si>
  <si>
    <t>VI Region</t>
  </si>
  <si>
    <t xml:space="preserve">5,- Se considera que componente es enviado por cliente sin necesidad de realizar ningun trabajo adicional para ser </t>
  </si>
  <si>
    <t>instalado en banco de pruebas. Por cualquier trabajo adiconal se realizara nueva cotizacion de servicio.</t>
  </si>
  <si>
    <t>CONVERTIDOR C8000, CAJAS DE TRANSFERENCIA</t>
  </si>
  <si>
    <t>R 34000, 36000</t>
  </si>
  <si>
    <t>MHR HR  34000, 36000</t>
  </si>
  <si>
    <t>R 18000, 24000, 28000, 32000</t>
  </si>
  <si>
    <t>MHR HR 18000, 24000,28000, 32000</t>
  </si>
  <si>
    <t>DIFERENCIAL EJE 12D, 14D, 16D y 212</t>
  </si>
  <si>
    <r>
      <rPr>
        <sz val="13"/>
        <rFont val="Calibri"/>
        <family val="2"/>
        <scheme val="minor"/>
      </rPr>
      <t>C270, C320, &amp; C2000 Models</t>
    </r>
  </si>
  <si>
    <r>
      <rPr>
        <sz val="9"/>
        <rFont val="Calibri"/>
        <family val="2"/>
        <scheme val="minor"/>
      </rPr>
      <t>Repair</t>
    </r>
  </si>
  <si>
    <r>
      <rPr>
        <sz val="9"/>
        <rFont val="Calibri"/>
        <family val="2"/>
        <scheme val="minor"/>
      </rPr>
      <t>Standard Hours</t>
    </r>
  </si>
  <si>
    <r>
      <rPr>
        <sz val="10"/>
        <rFont val="Calibri"/>
        <family val="2"/>
        <scheme val="minor"/>
      </rPr>
      <t>CLEANING</t>
    </r>
  </si>
  <si>
    <r>
      <rPr>
        <sz val="10"/>
        <rFont val="Calibri"/>
        <family val="2"/>
        <scheme val="minor"/>
      </rPr>
      <t>PAINT &amp; PACKAGING</t>
    </r>
  </si>
  <si>
    <r>
      <rPr>
        <sz val="10"/>
        <rFont val="Calibri"/>
        <family val="2"/>
        <scheme val="minor"/>
      </rPr>
      <t>TEST BENCH</t>
    </r>
  </si>
  <si>
    <r>
      <rPr>
        <sz val="10"/>
        <rFont val="Calibri"/>
        <family val="2"/>
        <scheme val="minor"/>
      </rPr>
      <t>Converter Disassembly (Complete)</t>
    </r>
  </si>
  <si>
    <r>
      <rPr>
        <sz val="10"/>
        <rFont val="Calibri"/>
        <family val="2"/>
        <scheme val="minor"/>
      </rPr>
      <t>Converter Reassembly (Complete)</t>
    </r>
  </si>
  <si>
    <r>
      <rPr>
        <sz val="10"/>
        <rFont val="Calibri"/>
        <family val="2"/>
        <scheme val="minor"/>
      </rPr>
      <t>Disconnect</t>
    </r>
  </si>
  <si>
    <r>
      <rPr>
        <sz val="10"/>
        <rFont val="Calibri"/>
        <family val="2"/>
        <scheme val="minor"/>
      </rPr>
      <t>Lock-up</t>
    </r>
  </si>
  <si>
    <r>
      <rPr>
        <b/>
        <sz val="10"/>
        <rFont val="Calibri"/>
        <family val="2"/>
        <scheme val="minor"/>
      </rPr>
      <t>TOTAL HOURS</t>
    </r>
  </si>
  <si>
    <r>
      <rPr>
        <sz val="13"/>
        <rFont val="Calibri"/>
        <family val="2"/>
        <scheme val="minor"/>
      </rPr>
      <t>C5000 Models</t>
    </r>
  </si>
  <si>
    <r>
      <rPr>
        <sz val="13"/>
        <rFont val="Calibri"/>
        <family val="2"/>
        <scheme val="minor"/>
      </rPr>
      <t>C8000 Models</t>
    </r>
  </si>
  <si>
    <r>
      <rPr>
        <sz val="13"/>
        <rFont val="Calibri"/>
        <family val="2"/>
        <scheme val="minor"/>
      </rPr>
      <t>C16000 Models</t>
    </r>
  </si>
  <si>
    <r>
      <rPr>
        <sz val="9"/>
        <rFont val="Calibri"/>
        <family val="2"/>
        <scheme val="minor"/>
      </rPr>
      <t>Model*</t>
    </r>
  </si>
  <si>
    <r>
      <rPr>
        <sz val="9"/>
        <rFont val="Calibri"/>
        <family val="2"/>
        <scheme val="minor"/>
      </rPr>
      <t>Assembly</t>
    </r>
  </si>
  <si>
    <r>
      <rPr>
        <sz val="9"/>
        <rFont val="Calibri"/>
        <family val="2"/>
        <scheme val="minor"/>
      </rPr>
      <t>Disconnect</t>
    </r>
  </si>
  <si>
    <r>
      <rPr>
        <sz val="9"/>
        <rFont val="Calibri"/>
        <family val="2"/>
        <scheme val="minor"/>
      </rPr>
      <t>PTO</t>
    </r>
  </si>
  <si>
    <r>
      <rPr>
        <sz val="9"/>
        <rFont val="Calibri"/>
        <family val="2"/>
        <scheme val="minor"/>
      </rPr>
      <t>Retarder</t>
    </r>
  </si>
  <si>
    <r>
      <rPr>
        <sz val="9"/>
        <rFont val="Calibri"/>
        <family val="2"/>
        <scheme val="minor"/>
      </rPr>
      <t>Lock-up</t>
    </r>
  </si>
  <si>
    <r>
      <rPr>
        <sz val="9"/>
        <rFont val="Calibri"/>
        <family val="2"/>
        <scheme val="minor"/>
      </rPr>
      <t>Splitter 1000 Series</t>
    </r>
  </si>
  <si>
    <r>
      <rPr>
        <sz val="9"/>
        <rFont val="Calibri"/>
        <family val="2"/>
        <scheme val="minor"/>
      </rPr>
      <t>Handling &amp; Packaging</t>
    </r>
  </si>
  <si>
    <r>
      <rPr>
        <sz val="9"/>
        <rFont val="Calibri"/>
        <family val="2"/>
        <scheme val="minor"/>
      </rPr>
      <t>Total Hours</t>
    </r>
  </si>
  <si>
    <r>
      <rPr>
        <sz val="9"/>
        <rFont val="Calibri"/>
        <family val="2"/>
        <scheme val="minor"/>
      </rPr>
      <t>Test  Bench</t>
    </r>
  </si>
  <si>
    <r>
      <rPr>
        <sz val="10"/>
        <rFont val="Calibri"/>
        <family val="2"/>
        <scheme val="minor"/>
      </rPr>
      <t>--</t>
    </r>
  </si>
  <si>
    <r>
      <rPr>
        <b/>
        <sz val="13"/>
        <rFont val="Calibri"/>
        <family val="2"/>
        <scheme val="minor"/>
      </rPr>
      <t>12D, 14D, &amp; 16D Models</t>
    </r>
  </si>
  <si>
    <r>
      <rPr>
        <b/>
        <sz val="9"/>
        <rFont val="Calibri"/>
        <family val="2"/>
        <scheme val="minor"/>
      </rPr>
      <t>Repair</t>
    </r>
  </si>
  <si>
    <r>
      <rPr>
        <b/>
        <sz val="9"/>
        <rFont val="Calibri"/>
        <family val="2"/>
        <scheme val="minor"/>
      </rPr>
      <t>Standard Hours</t>
    </r>
  </si>
  <si>
    <r>
      <rPr>
        <sz val="10"/>
        <rFont val="Calibri"/>
        <family val="2"/>
        <scheme val="minor"/>
      </rPr>
      <t>DRAIN / FILL OIL</t>
    </r>
  </si>
  <si>
    <r>
      <rPr>
        <sz val="10"/>
        <rFont val="Calibri"/>
        <family val="2"/>
        <scheme val="minor"/>
      </rPr>
      <t>HANDLING &amp; PACKAGING</t>
    </r>
  </si>
  <si>
    <r>
      <rPr>
        <sz val="10"/>
        <rFont val="Calibri"/>
        <family val="2"/>
        <scheme val="minor"/>
      </rPr>
      <t>PAINT</t>
    </r>
  </si>
  <si>
    <r>
      <rPr>
        <sz val="10"/>
        <rFont val="Calibri"/>
        <family val="2"/>
        <scheme val="minor"/>
      </rPr>
      <t>Axle Disassembly (Complete)</t>
    </r>
  </si>
  <si>
    <r>
      <rPr>
        <sz val="10"/>
        <rFont val="Calibri"/>
        <family val="2"/>
        <scheme val="minor"/>
      </rPr>
      <t>Axle Reassembly (Complete)</t>
    </r>
  </si>
  <si>
    <r>
      <rPr>
        <sz val="10"/>
        <rFont val="Calibri"/>
        <family val="2"/>
        <scheme val="minor"/>
      </rPr>
      <t>Brakes, Posi-stop (One Side)</t>
    </r>
  </si>
  <si>
    <r>
      <rPr>
        <sz val="10"/>
        <rFont val="Calibri"/>
        <family val="2"/>
        <scheme val="minor"/>
      </rPr>
      <t>Brakes, Dry disc (One Side)</t>
    </r>
  </si>
  <si>
    <r>
      <rPr>
        <sz val="10"/>
        <rFont val="Calibri"/>
        <family val="2"/>
        <scheme val="minor"/>
      </rPr>
      <t>Differential (Complete)</t>
    </r>
  </si>
  <si>
    <r>
      <rPr>
        <sz val="10"/>
        <rFont val="Calibri"/>
        <family val="2"/>
        <scheme val="minor"/>
      </rPr>
      <t>Planetary (One Side)</t>
    </r>
  </si>
  <si>
    <r>
      <rPr>
        <sz val="10"/>
        <rFont val="Calibri"/>
        <family val="2"/>
        <scheme val="minor"/>
      </rPr>
      <t>Wheel End Face Seals</t>
    </r>
  </si>
  <si>
    <r>
      <rPr>
        <b/>
        <sz val="13"/>
        <rFont val="Calibri"/>
        <family val="2"/>
        <scheme val="minor"/>
      </rPr>
      <t>19D Models</t>
    </r>
  </si>
  <si>
    <r>
      <rPr>
        <b/>
        <sz val="10"/>
        <rFont val="Calibri"/>
        <family val="2"/>
        <scheme val="minor"/>
      </rPr>
      <t>CLEANING</t>
    </r>
  </si>
  <si>
    <r>
      <rPr>
        <b/>
        <sz val="10"/>
        <rFont val="Calibri"/>
        <family val="2"/>
        <scheme val="minor"/>
      </rPr>
      <t>DRAIN / FILL OIL</t>
    </r>
  </si>
  <si>
    <r>
      <rPr>
        <b/>
        <sz val="10"/>
        <rFont val="Calibri"/>
        <family val="2"/>
        <scheme val="minor"/>
      </rPr>
      <t>HANDLING &amp; PACKAGING</t>
    </r>
  </si>
  <si>
    <r>
      <rPr>
        <b/>
        <sz val="10"/>
        <rFont val="Calibri"/>
        <family val="2"/>
        <scheme val="minor"/>
      </rPr>
      <t>PAINT</t>
    </r>
  </si>
  <si>
    <r>
      <rPr>
        <b/>
        <sz val="10"/>
        <rFont val="Calibri"/>
        <family val="2"/>
        <scheme val="minor"/>
      </rPr>
      <t>TEST BENCH</t>
    </r>
  </si>
  <si>
    <r>
      <rPr>
        <b/>
        <sz val="10"/>
        <rFont val="Calibri"/>
        <family val="2"/>
        <scheme val="minor"/>
      </rPr>
      <t>Axle Disassembly (Complete)</t>
    </r>
  </si>
  <si>
    <r>
      <rPr>
        <b/>
        <sz val="10"/>
        <rFont val="Calibri"/>
        <family val="2"/>
        <scheme val="minor"/>
      </rPr>
      <t>Axle Reassembly (Complete)</t>
    </r>
  </si>
  <si>
    <r>
      <rPr>
        <b/>
        <sz val="10"/>
        <rFont val="Calibri"/>
        <family val="2"/>
        <scheme val="minor"/>
      </rPr>
      <t>Brakes, Posi-stop (One Side)</t>
    </r>
  </si>
  <si>
    <r>
      <rPr>
        <b/>
        <sz val="10"/>
        <rFont val="Calibri"/>
        <family val="2"/>
        <scheme val="minor"/>
      </rPr>
      <t>Brakes, LCB (One Side)</t>
    </r>
  </si>
  <si>
    <r>
      <rPr>
        <b/>
        <sz val="10"/>
        <rFont val="Calibri"/>
        <family val="2"/>
        <scheme val="minor"/>
      </rPr>
      <t>Differential (Complete)</t>
    </r>
  </si>
  <si>
    <r>
      <rPr>
        <b/>
        <sz val="10"/>
        <rFont val="Calibri"/>
        <family val="2"/>
        <scheme val="minor"/>
      </rPr>
      <t>Planetary (One Side)</t>
    </r>
  </si>
  <si>
    <r>
      <rPr>
        <b/>
        <sz val="10"/>
        <rFont val="Calibri"/>
        <family val="2"/>
        <scheme val="minor"/>
      </rPr>
      <t>Wheel End Face Seals</t>
    </r>
  </si>
  <si>
    <r>
      <rPr>
        <sz val="13"/>
        <rFont val="Calibri"/>
        <family val="2"/>
        <scheme val="minor"/>
      </rPr>
      <t>21D &amp; 53R Models</t>
    </r>
  </si>
  <si>
    <r>
      <rPr>
        <sz val="13"/>
        <rFont val="Calibri"/>
        <family val="2"/>
        <scheme val="minor"/>
      </rPr>
      <t>37R &amp; 43R Models</t>
    </r>
  </si>
  <si>
    <r>
      <rPr>
        <sz val="10"/>
        <rFont val="Calibri"/>
        <family val="2"/>
        <scheme val="minor"/>
      </rPr>
      <t>Brakes (One Side)</t>
    </r>
  </si>
  <si>
    <r>
      <rPr>
        <sz val="13"/>
        <rFont val="Calibri"/>
        <family val="2"/>
        <scheme val="minor"/>
      </rPr>
      <t>110 Models</t>
    </r>
  </si>
  <si>
    <r>
      <rPr>
        <sz val="9"/>
        <rFont val="Calibri"/>
        <family val="2"/>
        <scheme val="minor"/>
      </rPr>
      <t>Rigid Axle</t>
    </r>
  </si>
  <si>
    <r>
      <rPr>
        <sz val="9"/>
        <rFont val="Calibri"/>
        <family val="2"/>
        <scheme val="minor"/>
      </rPr>
      <t>Steer Axle</t>
    </r>
  </si>
  <si>
    <r>
      <rPr>
        <sz val="9"/>
        <rFont val="Calibri"/>
        <family val="2"/>
        <scheme val="minor"/>
      </rPr>
      <t>With  Flanged
Gear Box*</t>
    </r>
  </si>
  <si>
    <r>
      <rPr>
        <sz val="10"/>
        <rFont val="Calibri"/>
        <family val="2"/>
        <scheme val="minor"/>
      </rPr>
      <t>+0.25</t>
    </r>
  </si>
  <si>
    <r>
      <rPr>
        <sz val="10"/>
        <rFont val="Calibri"/>
        <family val="2"/>
        <scheme val="minor"/>
      </rPr>
      <t>Axle Arm</t>
    </r>
  </si>
  <si>
    <r>
      <rPr>
        <sz val="10"/>
        <rFont val="Calibri"/>
        <family val="2"/>
        <scheme val="minor"/>
      </rPr>
      <t>Axle Remanufacturing (Complete)</t>
    </r>
  </si>
  <si>
    <r>
      <rPr>
        <sz val="10"/>
        <rFont val="Calibri"/>
        <family val="2"/>
        <scheme val="minor"/>
      </rPr>
      <t>+2</t>
    </r>
  </si>
  <si>
    <r>
      <rPr>
        <sz val="10"/>
        <rFont val="Calibri"/>
        <family val="2"/>
        <scheme val="minor"/>
      </rPr>
      <t>Bevel Gear Set**</t>
    </r>
  </si>
  <si>
    <r>
      <rPr>
        <sz val="10"/>
        <rFont val="Calibri"/>
        <family val="2"/>
        <scheme val="minor"/>
      </rPr>
      <t>+1</t>
    </r>
  </si>
  <si>
    <r>
      <rPr>
        <sz val="10"/>
        <rFont val="Calibri"/>
        <family val="2"/>
        <scheme val="minor"/>
      </rPr>
      <t>Brake Caliper / Drum (Input)</t>
    </r>
  </si>
  <si>
    <r>
      <rPr>
        <sz val="10"/>
        <rFont val="Calibri"/>
        <family val="2"/>
        <scheme val="minor"/>
      </rPr>
      <t>Brake Discs (one side)</t>
    </r>
  </si>
  <si>
    <r>
      <rPr>
        <sz val="10"/>
        <rFont val="Calibri"/>
        <family val="2"/>
        <scheme val="minor"/>
      </rPr>
      <t>Brake Piston Seal (one side)</t>
    </r>
  </si>
  <si>
    <r>
      <rPr>
        <sz val="10"/>
        <rFont val="Calibri"/>
        <family val="2"/>
        <scheme val="minor"/>
      </rPr>
      <t>Central Bushing (Trunnion)</t>
    </r>
  </si>
  <si>
    <r>
      <rPr>
        <sz val="10"/>
        <rFont val="Calibri"/>
        <family val="2"/>
        <scheme val="minor"/>
      </rPr>
      <t>Central Housing</t>
    </r>
  </si>
  <si>
    <r>
      <rPr>
        <sz val="10"/>
        <rFont val="Calibri"/>
        <family val="2"/>
        <scheme val="minor"/>
      </rPr>
      <t>Differential Housing</t>
    </r>
  </si>
  <si>
    <r>
      <rPr>
        <sz val="10"/>
        <rFont val="Calibri"/>
        <family val="2"/>
        <scheme val="minor"/>
      </rPr>
      <t>Half-shaft Seal (one side)</t>
    </r>
  </si>
  <si>
    <r>
      <rPr>
        <sz val="10"/>
        <rFont val="Calibri"/>
        <family val="2"/>
        <scheme val="minor"/>
      </rPr>
      <t>Half-shaft (one side)</t>
    </r>
  </si>
  <si>
    <r>
      <rPr>
        <sz val="10"/>
        <rFont val="Calibri"/>
        <family val="2"/>
        <scheme val="minor"/>
      </rPr>
      <t>Hub Reduction - Complete;
All Gears (one side)</t>
    </r>
  </si>
  <si>
    <r>
      <rPr>
        <sz val="10"/>
        <rFont val="Calibri"/>
        <family val="2"/>
        <scheme val="minor"/>
      </rPr>
      <t>Hub Seal (one side)</t>
    </r>
  </si>
  <si>
    <r>
      <rPr>
        <sz val="10"/>
        <rFont val="Calibri"/>
        <family val="2"/>
        <scheme val="minor"/>
      </rPr>
      <t>Pinion Seal (Flanged Gear Box)</t>
    </r>
  </si>
  <si>
    <r>
      <rPr>
        <sz val="10"/>
        <rFont val="Calibri"/>
        <family val="2"/>
        <scheme val="minor"/>
      </rPr>
      <t>Pinion Seal (Flanged Input)</t>
    </r>
  </si>
  <si>
    <r>
      <rPr>
        <sz val="10"/>
        <rFont val="Calibri"/>
        <family val="2"/>
        <scheme val="minor"/>
      </rPr>
      <t>Seal, Gear Box</t>
    </r>
  </si>
  <si>
    <r>
      <rPr>
        <sz val="10"/>
        <rFont val="Calibri"/>
        <family val="2"/>
        <scheme val="minor"/>
      </rPr>
      <t>Sensor / Switch, Speed</t>
    </r>
  </si>
  <si>
    <r>
      <rPr>
        <sz val="10"/>
        <rFont val="Calibri"/>
        <family val="2"/>
        <scheme val="minor"/>
      </rPr>
      <t>Sensor, Steering -
Magnetic /Optical</t>
    </r>
  </si>
  <si>
    <r>
      <rPr>
        <sz val="10"/>
        <rFont val="Calibri"/>
        <family val="2"/>
        <scheme val="minor"/>
      </rPr>
      <t>Steering Case (one side)</t>
    </r>
  </si>
  <si>
    <r>
      <rPr>
        <sz val="10"/>
        <rFont val="Calibri"/>
        <family val="2"/>
        <scheme val="minor"/>
      </rPr>
      <t>Steering Cylinder</t>
    </r>
  </si>
  <si>
    <r>
      <rPr>
        <sz val="10"/>
        <rFont val="Calibri"/>
        <family val="2"/>
        <scheme val="minor"/>
      </rPr>
      <t>Steering Cylinder - Seal Kit</t>
    </r>
  </si>
  <si>
    <r>
      <rPr>
        <sz val="10"/>
        <rFont val="Calibri"/>
        <family val="2"/>
        <scheme val="minor"/>
      </rPr>
      <t>Tie Rod (one side)</t>
    </r>
  </si>
  <si>
    <r>
      <rPr>
        <sz val="10"/>
        <rFont val="Calibri"/>
        <family val="2"/>
        <scheme val="minor"/>
      </rPr>
      <t>* Flanged Gear Box means the gear box is flanged to the axle by a tube</t>
    </r>
  </si>
  <si>
    <r>
      <rPr>
        <sz val="10"/>
        <rFont val="Calibri"/>
        <family val="2"/>
        <scheme val="minor"/>
      </rPr>
      <t>(pinion support) and the pinion and gear box shaft are two pieces.</t>
    </r>
  </si>
  <si>
    <r>
      <rPr>
        <sz val="13"/>
        <rFont val="Calibri"/>
        <family val="2"/>
        <scheme val="minor"/>
      </rPr>
      <t>111 &amp; 211 Models</t>
    </r>
  </si>
  <si>
    <r>
      <rPr>
        <sz val="9"/>
        <rFont val="Calibri"/>
        <family val="2"/>
        <scheme val="minor"/>
      </rPr>
      <t>With
Flanged
Gear Box*</t>
    </r>
  </si>
  <si>
    <r>
      <rPr>
        <sz val="9"/>
        <rFont val="Calibri"/>
        <family val="2"/>
        <scheme val="minor"/>
      </rPr>
      <t>With
Integrated
Gear Box*</t>
    </r>
  </si>
  <si>
    <r>
      <rPr>
        <sz val="9"/>
        <rFont val="Calibri"/>
        <family val="2"/>
        <scheme val="minor"/>
      </rPr>
      <t>With
Short-Flanged
Gear Box*</t>
    </r>
  </si>
  <si>
    <r>
      <rPr>
        <sz val="10"/>
        <rFont val="Calibri"/>
        <family val="2"/>
        <scheme val="minor"/>
      </rPr>
      <t>* Flanged Gear Box means the gear box is flanged to the axle by a tube (pinion support) and the pinion</t>
    </r>
  </si>
  <si>
    <r>
      <rPr>
        <sz val="10"/>
        <rFont val="Calibri"/>
        <family val="2"/>
        <scheme val="minor"/>
      </rPr>
      <t>and gear box shaft are two pieces.</t>
    </r>
  </si>
  <si>
    <r>
      <rPr>
        <sz val="10"/>
        <rFont val="Calibri"/>
        <family val="2"/>
        <scheme val="minor"/>
      </rPr>
      <t>Integrated Gear Box means the axle housing and gear box housing are the same piece.</t>
    </r>
  </si>
  <si>
    <r>
      <rPr>
        <sz val="10"/>
        <rFont val="Calibri"/>
        <family val="2"/>
        <scheme val="minor"/>
      </rPr>
      <t>Short-Flanged Gear Box means the pinion and gear box shaft are the same piece and bolt to the axle.</t>
    </r>
  </si>
  <si>
    <r>
      <rPr>
        <sz val="13"/>
        <rFont val="Calibri"/>
        <family val="2"/>
        <scheme val="minor"/>
      </rPr>
      <t>112 &amp; 212 Models</t>
    </r>
  </si>
  <si>
    <r>
      <rPr>
        <sz val="9"/>
        <rFont val="Calibri"/>
        <family val="2"/>
        <scheme val="minor"/>
      </rPr>
      <t>With
Flanged
Gear  Box*</t>
    </r>
  </si>
  <si>
    <r>
      <rPr>
        <sz val="10"/>
        <rFont val="Calibri"/>
        <family val="2"/>
        <scheme val="minor"/>
      </rPr>
      <t>+1.5</t>
    </r>
  </si>
  <si>
    <r>
      <rPr>
        <sz val="13"/>
        <rFont val="Calibri"/>
        <family val="2"/>
        <scheme val="minor"/>
      </rPr>
      <t>113, 114, 123, 213, 223, 176, &amp; 276 Models</t>
    </r>
  </si>
  <si>
    <r>
      <rPr>
        <sz val="10"/>
        <rFont val="Calibri"/>
        <family val="2"/>
        <scheme val="minor"/>
      </rPr>
      <t>+2.5</t>
    </r>
  </si>
  <si>
    <r>
      <rPr>
        <sz val="10"/>
        <rFont val="Calibri"/>
        <family val="2"/>
        <scheme val="minor"/>
      </rPr>
      <t>---</t>
    </r>
  </si>
  <si>
    <r>
      <rPr>
        <sz val="13"/>
        <rFont val="Calibri"/>
        <family val="2"/>
        <scheme val="minor"/>
      </rPr>
      <t>700, 708, 709, 710, 720, 725, 730, 733, &amp; 735 Models</t>
    </r>
  </si>
  <si>
    <r>
      <rPr>
        <sz val="9"/>
        <rFont val="Calibri"/>
        <family val="2"/>
        <scheme val="minor"/>
      </rPr>
      <t>Suspension</t>
    </r>
  </si>
  <si>
    <r>
      <rPr>
        <sz val="10"/>
        <rFont val="Calibri"/>
        <family val="2"/>
        <scheme val="minor"/>
      </rPr>
      <t>Sensor, Steering</t>
    </r>
  </si>
  <si>
    <r>
      <rPr>
        <sz val="10"/>
        <rFont val="Calibri"/>
        <family val="2"/>
        <scheme val="minor"/>
      </rPr>
      <t>Suspension Valve</t>
    </r>
  </si>
  <si>
    <r>
      <rPr>
        <sz val="10"/>
        <rFont val="Calibri"/>
        <family val="2"/>
        <scheme val="minor"/>
      </rPr>
      <t>U-joint (one side)</t>
    </r>
  </si>
  <si>
    <r>
      <rPr>
        <sz val="13"/>
        <rFont val="Calibri"/>
        <family val="2"/>
        <scheme val="minor"/>
      </rPr>
      <t>740, 745, 750, 755, &amp; 770 Models</t>
    </r>
  </si>
  <si>
    <r>
      <rPr>
        <sz val="10"/>
        <rFont val="Calibri"/>
        <family val="2"/>
        <scheme val="minor"/>
      </rPr>
      <t>+3</t>
    </r>
  </si>
  <si>
    <t>Prueba en banco</t>
  </si>
  <si>
    <t>REPARACIÓN</t>
  </si>
  <si>
    <t xml:space="preserve">Valor HH </t>
  </si>
  <si>
    <t>EVALUACIÓN</t>
  </si>
  <si>
    <t>TOTAL HH</t>
  </si>
  <si>
    <t>Actividades</t>
  </si>
  <si>
    <t>Valor HH</t>
  </si>
  <si>
    <t>TRANSMISIÓN 3000, 4000, 5000, 6000 Y 8000</t>
  </si>
  <si>
    <t>TRANSMISIÓN T12000</t>
  </si>
  <si>
    <t>TRANSMISIÓN TE10, TE13, TE15</t>
  </si>
  <si>
    <t>TRANSMISIÓN MHR HR  18000, 24000,28000, 32000, 33000</t>
  </si>
  <si>
    <t>TRANSMISIÓN R 18000, 28000, 32000, 33000</t>
  </si>
  <si>
    <t>CAMARAS DE FRENOS EJE 12D, 14D, 16D,19D</t>
  </si>
  <si>
    <t>MANDOS FINALES EJE 12D, 14D, 16D,19D</t>
  </si>
  <si>
    <t>CONVERTIDOR C-5000</t>
  </si>
  <si>
    <t>TRANSMISIÓN TE17, TE27, TE32 y FUNK 254</t>
  </si>
  <si>
    <t>EJE 19D, 16D</t>
  </si>
  <si>
    <t>TRANSMISIÓN HR 34000, 36000, 40000 y R33000</t>
  </si>
  <si>
    <t>EJE 12D, 14D, 112, 176, 212, 113, 123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</si>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</sst>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0;###0"/>
    <numFmt numFmtId="165" formatCode="###0.0;###0.0"/>
    <numFmt numFmtId="166" formatCode="###0.00;###0.00"/>
    <numFmt numFmtId="167" formatCode="_-* #,##0.0_-;\-* #,##0.0_-;_-* &quot;-&quot;??_-;_-@_-"/>
    <numFmt numFmtId="168" formatCode="_-* #,##0_-;\-* #,##0_-;_-* &quot;-&quot;??_-;_-@_-"/>
    <numFmt numFmtId="169" formatCode="[$$-340A]\ #,##0;\-[$$-340A]\ #,##0"/>
    <numFmt numFmtId="170" formatCode="[$$-340A]\ #,##0"/>
    <numFmt numFmtId="171" formatCode="_-&quot;$&quot;\ * #,##0_-;\-&quot;$&quot;\ * #,##0_-;_-&quot;$&quot;\ * &quot;-&quot;??_-;_-@_-"/>
  </numFmts>
  <fonts count="16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000000"/>
      <name val="Times New Roman"/>
      <family val="1"/>
    </font>
    <font>
      <sz val="13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235">
    <xf numFmtId="0" fontId="0" fillId="2" borderId="0" xfId="0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43" fontId="0" fillId="2" borderId="0" xfId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vertical="center" wrapText="1"/>
    </xf>
    <xf numFmtId="167" fontId="0" fillId="2" borderId="0" xfId="1" applyNumberFormat="1" applyFont="1" applyFill="1" applyBorder="1" applyAlignment="1">
      <alignment horizontal="left" vertical="top"/>
    </xf>
    <xf numFmtId="168" fontId="0" fillId="2" borderId="0" xfId="1" applyNumberFormat="1" applyFont="1" applyFill="1" applyBorder="1" applyAlignment="1">
      <alignment horizontal="left" vertical="top"/>
    </xf>
    <xf numFmtId="0" fontId="1" fillId="3" borderId="27" xfId="0" applyFont="1" applyFill="1" applyBorder="1" applyAlignment="1">
      <alignment vertical="center" wrapText="1"/>
    </xf>
    <xf numFmtId="0" fontId="1" fillId="3" borderId="36" xfId="0" applyFont="1" applyFill="1" applyBorder="1" applyAlignment="1">
      <alignment vertical="center" wrapText="1"/>
    </xf>
    <xf numFmtId="0" fontId="1" fillId="3" borderId="37" xfId="0" applyFont="1" applyFill="1" applyBorder="1" applyAlignment="1">
      <alignment vertical="center" wrapText="1"/>
    </xf>
    <xf numFmtId="0" fontId="1" fillId="3" borderId="38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38" xfId="0" applyFont="1" applyFill="1" applyBorder="1" applyAlignment="1">
      <alignment vertical="center" wrapText="1"/>
    </xf>
    <xf numFmtId="167" fontId="0" fillId="2" borderId="0" xfId="0" applyNumberFormat="1" applyFill="1" applyBorder="1" applyAlignment="1">
      <alignment horizontal="left" vertical="top"/>
    </xf>
    <xf numFmtId="168" fontId="0" fillId="2" borderId="0" xfId="1" applyNumberFormat="1" applyFont="1" applyFill="1" applyBorder="1" applyAlignment="1">
      <alignment horizontal="center" vertical="center" wrapText="1"/>
    </xf>
    <xf numFmtId="168" fontId="1" fillId="2" borderId="0" xfId="1" applyNumberFormat="1" applyFont="1" applyFill="1" applyBorder="1" applyAlignment="1">
      <alignment horizontal="left" vertical="top"/>
    </xf>
    <xf numFmtId="0" fontId="2" fillId="4" borderId="35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left" vertical="top"/>
    </xf>
    <xf numFmtId="169" fontId="2" fillId="2" borderId="9" xfId="1" applyNumberFormat="1" applyFont="1" applyFill="1" applyBorder="1" applyAlignment="1">
      <alignment horizontal="right" vertical="top"/>
    </xf>
    <xf numFmtId="169" fontId="0" fillId="2" borderId="31" xfId="1" applyNumberFormat="1" applyFont="1" applyFill="1" applyBorder="1" applyAlignment="1">
      <alignment horizontal="center" vertical="center" wrapText="1"/>
    </xf>
    <xf numFmtId="169" fontId="1" fillId="3" borderId="29" xfId="1" applyNumberFormat="1" applyFont="1" applyFill="1" applyBorder="1" applyAlignment="1">
      <alignment horizontal="center" vertical="center" wrapText="1"/>
    </xf>
    <xf numFmtId="169" fontId="1" fillId="3" borderId="30" xfId="1" applyNumberFormat="1" applyFont="1" applyFill="1" applyBorder="1" applyAlignment="1">
      <alignment horizontal="center" vertical="center" wrapText="1"/>
    </xf>
    <xf numFmtId="169" fontId="1" fillId="3" borderId="31" xfId="1" applyNumberFormat="1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169" fontId="0" fillId="2" borderId="9" xfId="1" applyNumberFormat="1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left" vertical="center" wrapText="1" indent="1"/>
    </xf>
    <xf numFmtId="0" fontId="2" fillId="2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 indent="1"/>
    </xf>
    <xf numFmtId="0" fontId="1" fillId="3" borderId="17" xfId="0" applyFont="1" applyFill="1" applyBorder="1" applyAlignment="1">
      <alignment vertical="center" wrapText="1"/>
    </xf>
    <xf numFmtId="0" fontId="1" fillId="3" borderId="42" xfId="0" applyFont="1" applyFill="1" applyBorder="1" applyAlignment="1">
      <alignment vertical="center" wrapText="1"/>
    </xf>
    <xf numFmtId="0" fontId="1" fillId="3" borderId="43" xfId="0" applyFont="1" applyFill="1" applyBorder="1" applyAlignment="1">
      <alignment vertical="center" wrapText="1"/>
    </xf>
    <xf numFmtId="0" fontId="1" fillId="3" borderId="44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vertical="center" wrapText="1"/>
    </xf>
    <xf numFmtId="0" fontId="1" fillId="3" borderId="40" xfId="0" applyFont="1" applyFill="1" applyBorder="1" applyAlignment="1">
      <alignment vertical="center" wrapText="1"/>
    </xf>
    <xf numFmtId="169" fontId="0" fillId="2" borderId="9" xfId="1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168" fontId="4" fillId="2" borderId="9" xfId="1" applyNumberFormat="1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169" fontId="5" fillId="2" borderId="0" xfId="0" applyNumberFormat="1" applyFont="1" applyFill="1" applyBorder="1" applyAlignment="1">
      <alignment horizontal="left" vertical="top"/>
    </xf>
    <xf numFmtId="168" fontId="4" fillId="2" borderId="0" xfId="1" applyNumberFormat="1" applyFont="1" applyFill="1" applyBorder="1" applyAlignment="1">
      <alignment horizontal="left" vertical="top"/>
    </xf>
    <xf numFmtId="0" fontId="4" fillId="2" borderId="18" xfId="0" applyFont="1" applyFill="1" applyBorder="1" applyAlignment="1">
      <alignment vertical="top" wrapText="1"/>
    </xf>
    <xf numFmtId="168" fontId="4" fillId="2" borderId="18" xfId="1" applyNumberFormat="1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164" fontId="4" fillId="2" borderId="9" xfId="0" applyNumberFormat="1" applyFont="1" applyFill="1" applyBorder="1" applyAlignment="1">
      <alignment vertical="top" wrapText="1"/>
    </xf>
    <xf numFmtId="168" fontId="4" fillId="2" borderId="9" xfId="1" applyNumberFormat="1" applyFont="1" applyFill="1" applyBorder="1" applyAlignment="1">
      <alignment vertical="top" wrapText="1"/>
    </xf>
    <xf numFmtId="165" fontId="4" fillId="2" borderId="9" xfId="0" applyNumberFormat="1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165" fontId="3" fillId="2" borderId="9" xfId="0" applyNumberFormat="1" applyFont="1" applyFill="1" applyBorder="1" applyAlignment="1">
      <alignment vertical="top" wrapText="1"/>
    </xf>
    <xf numFmtId="168" fontId="3" fillId="2" borderId="9" xfId="1" applyNumberFormat="1" applyFont="1" applyFill="1" applyBorder="1" applyAlignment="1">
      <alignment vertical="top" wrapText="1"/>
    </xf>
    <xf numFmtId="168" fontId="3" fillId="2" borderId="9" xfId="1" applyNumberFormat="1" applyFont="1" applyFill="1" applyBorder="1" applyAlignment="1">
      <alignment horizontal="left" vertical="top"/>
    </xf>
    <xf numFmtId="164" fontId="3" fillId="2" borderId="9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165" fontId="4" fillId="2" borderId="0" xfId="0" applyNumberFormat="1" applyFont="1" applyFill="1" applyBorder="1" applyAlignment="1">
      <alignment vertical="top" wrapText="1"/>
    </xf>
    <xf numFmtId="168" fontId="4" fillId="2" borderId="0" xfId="1" applyNumberFormat="1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168" fontId="4" fillId="2" borderId="6" xfId="1" applyNumberFormat="1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textRotation="45" wrapText="1"/>
    </xf>
    <xf numFmtId="0" fontId="9" fillId="2" borderId="1" xfId="0" applyFont="1" applyFill="1" applyBorder="1" applyAlignment="1">
      <alignment horizontal="left" vertical="top" textRotation="45" wrapText="1"/>
    </xf>
    <xf numFmtId="0" fontId="4" fillId="2" borderId="2" xfId="0" applyFont="1" applyFill="1" applyBorder="1" applyAlignment="1">
      <alignment horizontal="left" vertical="top" textRotation="45" wrapText="1"/>
    </xf>
    <xf numFmtId="167" fontId="4" fillId="2" borderId="1" xfId="1" applyNumberFormat="1" applyFont="1" applyFill="1" applyBorder="1" applyAlignment="1">
      <alignment horizontal="left" vertical="top" textRotation="45" wrapText="1"/>
    </xf>
    <xf numFmtId="0" fontId="4" fillId="2" borderId="2" xfId="0" applyFont="1" applyFill="1" applyBorder="1" applyAlignment="1">
      <alignment vertical="top" textRotation="45" wrapText="1"/>
    </xf>
    <xf numFmtId="0" fontId="4" fillId="2" borderId="1" xfId="0" applyFont="1" applyFill="1" applyBorder="1" applyAlignment="1">
      <alignment horizontal="left" vertical="top" textRotation="45" wrapText="1"/>
    </xf>
    <xf numFmtId="0" fontId="9" fillId="2" borderId="39" xfId="0" applyFont="1" applyFill="1" applyBorder="1" applyAlignment="1">
      <alignment horizontal="left" vertical="top" textRotation="45" wrapText="1"/>
    </xf>
    <xf numFmtId="164" fontId="4" fillId="2" borderId="1" xfId="0" applyNumberFormat="1" applyFont="1" applyFill="1" applyBorder="1" applyAlignment="1">
      <alignment horizontal="left" vertical="top" wrapText="1"/>
    </xf>
    <xf numFmtId="164" fontId="4" fillId="2" borderId="2" xfId="0" applyNumberFormat="1" applyFont="1" applyFill="1" applyBorder="1" applyAlignment="1">
      <alignment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164" fontId="4" fillId="2" borderId="2" xfId="0" applyNumberFormat="1" applyFont="1" applyFill="1" applyBorder="1" applyAlignment="1">
      <alignment horizontal="center" vertical="top" wrapText="1"/>
    </xf>
    <xf numFmtId="167" fontId="4" fillId="2" borderId="1" xfId="1" applyNumberFormat="1" applyFont="1" applyFill="1" applyBorder="1" applyAlignment="1">
      <alignment horizontal="center" vertical="top" wrapText="1"/>
    </xf>
    <xf numFmtId="165" fontId="4" fillId="2" borderId="2" xfId="0" applyNumberFormat="1" applyFont="1" applyFill="1" applyBorder="1" applyAlignment="1">
      <alignment vertical="top" wrapText="1"/>
    </xf>
    <xf numFmtId="165" fontId="4" fillId="2" borderId="1" xfId="0" applyNumberFormat="1" applyFont="1" applyFill="1" applyBorder="1" applyAlignment="1">
      <alignment horizontal="left" vertical="top" wrapText="1"/>
    </xf>
    <xf numFmtId="165" fontId="4" fillId="2" borderId="2" xfId="0" applyNumberFormat="1" applyFont="1" applyFill="1" applyBorder="1" applyAlignment="1">
      <alignment horizontal="left" vertical="top" wrapText="1"/>
    </xf>
    <xf numFmtId="168" fontId="4" fillId="2" borderId="9" xfId="1" applyNumberFormat="1" applyFont="1" applyFill="1" applyBorder="1" applyAlignment="1">
      <alignment horizontal="left" vertical="top" wrapText="1"/>
    </xf>
    <xf numFmtId="164" fontId="4" fillId="2" borderId="4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165" fontId="4" fillId="2" borderId="4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/>
    </xf>
    <xf numFmtId="43" fontId="4" fillId="2" borderId="0" xfId="1" applyFont="1" applyFill="1" applyBorder="1" applyAlignment="1">
      <alignment horizontal="left" vertical="top"/>
    </xf>
    <xf numFmtId="0" fontId="3" fillId="2" borderId="10" xfId="0" applyFont="1" applyFill="1" applyBorder="1" applyAlignment="1">
      <alignment vertical="top" wrapText="1"/>
    </xf>
    <xf numFmtId="0" fontId="3" fillId="2" borderId="9" xfId="0" applyFont="1" applyFill="1" applyBorder="1" applyAlignment="1">
      <alignment horizontal="left" vertical="top"/>
    </xf>
    <xf numFmtId="43" fontId="3" fillId="2" borderId="9" xfId="1" applyFont="1" applyFill="1" applyBorder="1" applyAlignment="1">
      <alignment horizontal="left" vertical="top"/>
    </xf>
    <xf numFmtId="164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43" fontId="4" fillId="2" borderId="9" xfId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vertical="top" wrapText="1"/>
    </xf>
    <xf numFmtId="164" fontId="4" fillId="2" borderId="18" xfId="0" applyNumberFormat="1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43" fontId="4" fillId="2" borderId="18" xfId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top" wrapText="1"/>
    </xf>
    <xf numFmtId="164" fontId="4" fillId="2" borderId="11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 wrapText="1"/>
    </xf>
    <xf numFmtId="164" fontId="4" fillId="2" borderId="20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43" fontId="4" fillId="2" borderId="20" xfId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vertical="top" wrapText="1"/>
    </xf>
    <xf numFmtId="164" fontId="4" fillId="2" borderId="14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43" fontId="4" fillId="2" borderId="14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 wrapText="1"/>
    </xf>
    <xf numFmtId="164" fontId="3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top" wrapText="1"/>
    </xf>
    <xf numFmtId="166" fontId="4" fillId="2" borderId="9" xfId="0" applyNumberFormat="1" applyFont="1" applyFill="1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43" fontId="3" fillId="2" borderId="9" xfId="1" applyFont="1" applyFill="1" applyBorder="1" applyAlignment="1">
      <alignment horizontal="center" vertical="center" wrapText="1"/>
    </xf>
    <xf numFmtId="43" fontId="4" fillId="2" borderId="0" xfId="1" applyFont="1" applyFill="1" applyBorder="1" applyAlignment="1">
      <alignment horizontal="center" vertical="top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6" fontId="4" fillId="2" borderId="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top" wrapText="1"/>
    </xf>
    <xf numFmtId="164" fontId="4" fillId="2" borderId="12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top" wrapText="1"/>
    </xf>
    <xf numFmtId="43" fontId="3" fillId="2" borderId="9" xfId="1" applyNumberFormat="1" applyFont="1" applyFill="1" applyBorder="1" applyAlignment="1">
      <alignment horizontal="left" vertical="top"/>
    </xf>
    <xf numFmtId="43" fontId="4" fillId="2" borderId="9" xfId="1" applyNumberFormat="1" applyFont="1" applyFill="1" applyBorder="1" applyAlignment="1">
      <alignment horizontal="center" vertical="center"/>
    </xf>
    <xf numFmtId="43" fontId="4" fillId="2" borderId="9" xfId="1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vertical="top" wrapText="1"/>
    </xf>
    <xf numFmtId="43" fontId="4" fillId="2" borderId="0" xfId="1" applyFont="1" applyFill="1" applyBorder="1" applyAlignment="1">
      <alignment vertical="top" wrapText="1"/>
    </xf>
    <xf numFmtId="0" fontId="4" fillId="2" borderId="9" xfId="0" applyFont="1" applyFill="1" applyBorder="1" applyAlignment="1">
      <alignment wrapText="1"/>
    </xf>
    <xf numFmtId="166" fontId="4" fillId="2" borderId="9" xfId="0" applyNumberFormat="1" applyFont="1" applyFill="1" applyBorder="1" applyAlignment="1">
      <alignment vertical="top" wrapText="1"/>
    </xf>
    <xf numFmtId="0" fontId="4" fillId="2" borderId="5" xfId="0" applyFont="1" applyFill="1" applyBorder="1" applyAlignment="1">
      <alignment wrapText="1"/>
    </xf>
    <xf numFmtId="0" fontId="4" fillId="2" borderId="15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2" borderId="13" xfId="0" applyFont="1" applyFill="1" applyBorder="1" applyAlignment="1">
      <alignment wrapText="1"/>
    </xf>
    <xf numFmtId="0" fontId="4" fillId="2" borderId="13" xfId="0" applyFont="1" applyFill="1" applyBorder="1" applyAlignment="1">
      <alignment vertical="top" wrapText="1"/>
    </xf>
    <xf numFmtId="0" fontId="4" fillId="2" borderId="14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165" fontId="4" fillId="2" borderId="3" xfId="0" applyNumberFormat="1" applyFont="1" applyFill="1" applyBorder="1" applyAlignment="1">
      <alignment vertical="top" wrapText="1"/>
    </xf>
    <xf numFmtId="165" fontId="4" fillId="2" borderId="4" xfId="0" applyNumberFormat="1" applyFont="1" applyFill="1" applyBorder="1" applyAlignment="1">
      <alignment vertical="top" wrapText="1"/>
    </xf>
    <xf numFmtId="164" fontId="4" fillId="2" borderId="3" xfId="0" applyNumberFormat="1" applyFont="1" applyFill="1" applyBorder="1" applyAlignment="1">
      <alignment vertical="top" wrapText="1"/>
    </xf>
    <xf numFmtId="164" fontId="4" fillId="2" borderId="4" xfId="0" applyNumberFormat="1" applyFont="1" applyFill="1" applyBorder="1" applyAlignment="1">
      <alignment vertical="top" wrapText="1"/>
    </xf>
    <xf numFmtId="166" fontId="4" fillId="2" borderId="2" xfId="0" applyNumberFormat="1" applyFont="1" applyFill="1" applyBorder="1" applyAlignment="1">
      <alignment vertical="top" wrapText="1"/>
    </xf>
    <xf numFmtId="166" fontId="4" fillId="2" borderId="3" xfId="0" applyNumberFormat="1" applyFont="1" applyFill="1" applyBorder="1" applyAlignment="1">
      <alignment vertical="top" wrapText="1"/>
    </xf>
    <xf numFmtId="166" fontId="4" fillId="2" borderId="4" xfId="0" applyNumberFormat="1" applyFont="1" applyFill="1" applyBorder="1" applyAlignment="1">
      <alignment vertical="top" wrapText="1"/>
    </xf>
    <xf numFmtId="0" fontId="3" fillId="4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vertical="center" wrapText="1"/>
    </xf>
    <xf numFmtId="169" fontId="3" fillId="2" borderId="9" xfId="1" applyNumberFormat="1" applyFont="1" applyFill="1" applyBorder="1" applyAlignment="1">
      <alignment horizontal="right" vertical="top"/>
    </xf>
    <xf numFmtId="169" fontId="4" fillId="2" borderId="9" xfId="1" applyNumberFormat="1" applyFont="1" applyFill="1" applyBorder="1" applyAlignment="1">
      <alignment horizontal="right" vertical="top"/>
    </xf>
    <xf numFmtId="0" fontId="4" fillId="2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left" vertical="top"/>
    </xf>
    <xf numFmtId="0" fontId="3" fillId="5" borderId="26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3" fillId="5" borderId="45" xfId="0" applyFont="1" applyFill="1" applyBorder="1" applyAlignment="1">
      <alignment horizontal="left" vertical="top"/>
    </xf>
    <xf numFmtId="0" fontId="3" fillId="5" borderId="22" xfId="0" applyFont="1" applyFill="1" applyBorder="1" applyAlignment="1">
      <alignment horizontal="left" vertical="top"/>
    </xf>
    <xf numFmtId="0" fontId="3" fillId="5" borderId="47" xfId="0" applyFont="1" applyFill="1" applyBorder="1" applyAlignment="1">
      <alignment horizontal="left" vertical="top"/>
    </xf>
    <xf numFmtId="0" fontId="3" fillId="5" borderId="41" xfId="0" applyFont="1" applyFill="1" applyBorder="1" applyAlignment="1">
      <alignment horizontal="left" vertical="top"/>
    </xf>
    <xf numFmtId="170" fontId="4" fillId="2" borderId="9" xfId="0" applyNumberFormat="1" applyFont="1" applyFill="1" applyBorder="1" applyAlignment="1">
      <alignment horizontal="right" vertical="top"/>
    </xf>
    <xf numFmtId="170" fontId="4" fillId="2" borderId="10" xfId="0" applyNumberFormat="1" applyFont="1" applyFill="1" applyBorder="1" applyAlignment="1">
      <alignment horizontal="right" vertical="top"/>
    </xf>
    <xf numFmtId="170" fontId="4" fillId="2" borderId="23" xfId="0" applyNumberFormat="1" applyFont="1" applyFill="1" applyBorder="1" applyAlignment="1">
      <alignment horizontal="right" vertical="top"/>
    </xf>
    <xf numFmtId="170" fontId="4" fillId="2" borderId="48" xfId="0" applyNumberFormat="1" applyFont="1" applyFill="1" applyBorder="1" applyAlignment="1">
      <alignment horizontal="right" vertical="top"/>
    </xf>
    <xf numFmtId="0" fontId="3" fillId="5" borderId="28" xfId="0" applyFont="1" applyFill="1" applyBorder="1" applyAlignment="1">
      <alignment horizontal="left" vertical="top"/>
    </xf>
    <xf numFmtId="170" fontId="4" fillId="2" borderId="24" xfId="0" applyNumberFormat="1" applyFont="1" applyFill="1" applyBorder="1" applyAlignment="1">
      <alignment horizontal="right" vertical="top"/>
    </xf>
    <xf numFmtId="170" fontId="4" fillId="2" borderId="46" xfId="0" applyNumberFormat="1" applyFont="1" applyFill="1" applyBorder="1" applyAlignment="1">
      <alignment horizontal="right" vertical="top"/>
    </xf>
    <xf numFmtId="170" fontId="4" fillId="2" borderId="25" xfId="0" applyNumberFormat="1" applyFont="1" applyFill="1" applyBorder="1" applyAlignment="1">
      <alignment horizontal="right" vertical="top"/>
    </xf>
    <xf numFmtId="170" fontId="4" fillId="2" borderId="49" xfId="0" applyNumberFormat="1" applyFont="1" applyFill="1" applyBorder="1" applyAlignment="1">
      <alignment horizontal="right" vertical="top"/>
    </xf>
    <xf numFmtId="0" fontId="4" fillId="8" borderId="9" xfId="0" applyFont="1" applyFill="1" applyBorder="1" applyAlignment="1">
      <alignment horizontal="left" vertical="top"/>
    </xf>
    <xf numFmtId="0" fontId="3" fillId="6" borderId="9" xfId="0" applyFont="1" applyFill="1" applyBorder="1" applyAlignment="1">
      <alignment horizontal="left" vertical="top"/>
    </xf>
    <xf numFmtId="0" fontId="3" fillId="6" borderId="9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left" vertical="top"/>
    </xf>
    <xf numFmtId="0" fontId="3" fillId="6" borderId="9" xfId="0" applyFont="1" applyFill="1" applyBorder="1" applyAlignment="1">
      <alignment horizontal="center" vertical="top"/>
    </xf>
    <xf numFmtId="171" fontId="4" fillId="2" borderId="9" xfId="2" applyNumberFormat="1" applyFont="1" applyFill="1" applyBorder="1" applyAlignment="1">
      <alignment horizontal="left" vertical="top"/>
    </xf>
    <xf numFmtId="171" fontId="3" fillId="6" borderId="9" xfId="2" applyNumberFormat="1" applyFont="1" applyFill="1" applyBorder="1" applyAlignment="1">
      <alignment horizontal="left" vertical="top"/>
    </xf>
    <xf numFmtId="171" fontId="4" fillId="8" borderId="9" xfId="2" applyNumberFormat="1" applyFont="1" applyFill="1" applyBorder="1" applyAlignment="1">
      <alignment horizontal="left" vertical="top"/>
    </xf>
    <xf numFmtId="171" fontId="0" fillId="2" borderId="0" xfId="2" applyNumberFormat="1" applyFont="1" applyFill="1" applyBorder="1" applyAlignment="1">
      <alignment horizontal="left" vertical="top"/>
    </xf>
    <xf numFmtId="0" fontId="3" fillId="6" borderId="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top"/>
    </xf>
    <xf numFmtId="0" fontId="4" fillId="0" borderId="50" xfId="0" applyFont="1" applyFill="1" applyBorder="1" applyAlignment="1">
      <alignment horizontal="left" vertical="top"/>
    </xf>
    <xf numFmtId="0" fontId="3" fillId="0" borderId="50" xfId="0" applyFont="1" applyFill="1" applyBorder="1" applyAlignment="1">
      <alignment horizontal="center" vertical="center" wrapText="1"/>
    </xf>
    <xf numFmtId="171" fontId="4" fillId="0" borderId="50" xfId="2" applyNumberFormat="1" applyFont="1" applyFill="1" applyBorder="1" applyAlignment="1">
      <alignment horizontal="left" vertical="top"/>
    </xf>
    <xf numFmtId="0" fontId="3" fillId="0" borderId="50" xfId="0" applyFont="1" applyFill="1" applyBorder="1" applyAlignment="1">
      <alignment horizontal="left" vertical="top"/>
    </xf>
    <xf numFmtId="171" fontId="3" fillId="0" borderId="50" xfId="2" applyNumberFormat="1" applyFont="1" applyFill="1" applyBorder="1" applyAlignment="1">
      <alignment horizontal="left" vertical="top"/>
    </xf>
    <xf numFmtId="0" fontId="0" fillId="0" borderId="50" xfId="0" applyFill="1" applyBorder="1" applyAlignment="1">
      <alignment horizontal="left" vertical="top"/>
    </xf>
    <xf numFmtId="168" fontId="0" fillId="0" borderId="50" xfId="1" applyNumberFormat="1" applyFont="1" applyFill="1" applyBorder="1" applyAlignment="1">
      <alignment horizontal="left" vertical="top"/>
    </xf>
    <xf numFmtId="0" fontId="3" fillId="6" borderId="9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top"/>
    </xf>
    <xf numFmtId="0" fontId="3" fillId="6" borderId="41" xfId="0" applyFont="1" applyFill="1" applyBorder="1" applyAlignment="1">
      <alignment horizontal="center" vertical="top"/>
    </xf>
    <xf numFmtId="0" fontId="3" fillId="6" borderId="23" xfId="0" applyFont="1" applyFill="1" applyBorder="1" applyAlignment="1">
      <alignment horizontal="center" vertical="center" wrapText="1"/>
    </xf>
    <xf numFmtId="171" fontId="4" fillId="8" borderId="23" xfId="2" applyNumberFormat="1" applyFont="1" applyFill="1" applyBorder="1" applyAlignment="1">
      <alignment horizontal="left" vertical="top"/>
    </xf>
    <xf numFmtId="171" fontId="3" fillId="6" borderId="23" xfId="2" applyNumberFormat="1" applyFont="1" applyFill="1" applyBorder="1" applyAlignment="1">
      <alignment horizontal="left" vertical="top"/>
    </xf>
    <xf numFmtId="0" fontId="3" fillId="6" borderId="24" xfId="0" applyFont="1" applyFill="1" applyBorder="1" applyAlignment="1">
      <alignment horizontal="left" vertical="top"/>
    </xf>
    <xf numFmtId="171" fontId="3" fillId="6" borderId="24" xfId="2" applyNumberFormat="1" applyFont="1" applyFill="1" applyBorder="1" applyAlignment="1">
      <alignment horizontal="left" vertical="top"/>
    </xf>
    <xf numFmtId="171" fontId="3" fillId="6" borderId="25" xfId="2" applyNumberFormat="1" applyFont="1" applyFill="1" applyBorder="1" applyAlignment="1">
      <alignment horizontal="left" vertical="top"/>
    </xf>
    <xf numFmtId="171" fontId="4" fillId="2" borderId="23" xfId="2" applyNumberFormat="1" applyFont="1" applyFill="1" applyBorder="1" applyAlignment="1">
      <alignment horizontal="left" vertical="top"/>
    </xf>
    <xf numFmtId="171" fontId="3" fillId="2" borderId="9" xfId="2" applyNumberFormat="1" applyFont="1" applyFill="1" applyBorder="1" applyAlignment="1">
      <alignment horizontal="left" vertical="top"/>
    </xf>
    <xf numFmtId="0" fontId="3" fillId="6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top" wrapText="1"/>
    </xf>
    <xf numFmtId="0" fontId="3" fillId="6" borderId="16" xfId="0" applyFont="1" applyFill="1" applyBorder="1" applyAlignment="1">
      <alignment horizontal="center" vertical="top" wrapText="1"/>
    </xf>
    <xf numFmtId="0" fontId="3" fillId="6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top"/>
    </xf>
    <xf numFmtId="0" fontId="3" fillId="6" borderId="16" xfId="0" applyFont="1" applyFill="1" applyBorder="1" applyAlignment="1">
      <alignment horizontal="center" vertical="top"/>
    </xf>
    <xf numFmtId="0" fontId="3" fillId="6" borderId="10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51" xfId="0" applyFont="1" applyFill="1" applyBorder="1" applyAlignment="1">
      <alignment horizontal="center" vertical="top" wrapText="1"/>
    </xf>
    <xf numFmtId="0" fontId="3" fillId="6" borderId="52" xfId="0" applyFont="1" applyFill="1" applyBorder="1" applyAlignment="1">
      <alignment horizontal="center" vertical="top" wrapText="1"/>
    </xf>
    <xf numFmtId="0" fontId="3" fillId="6" borderId="53" xfId="0" applyFont="1" applyFill="1" applyBorder="1" applyAlignment="1">
      <alignment horizontal="center" vertical="top" wrapText="1"/>
    </xf>
    <xf numFmtId="0" fontId="3" fillId="7" borderId="4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top" wrapText="1"/>
    </xf>
    <xf numFmtId="0" fontId="4" fillId="2" borderId="20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top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66"/>
  <sheetViews>
    <sheetView topLeftCell="A22" workbookViewId="0">
      <selection activeCell="G39" sqref="G39"/>
    </sheetView>
  </sheetViews>
  <sheetFormatPr baseColWidth="10" defaultRowHeight="12.75" x14ac:dyDescent="0.2"/>
  <cols>
    <col min="2" max="2" width="49.5" style="4" customWidth="1"/>
    <col min="3" max="4" width="12" style="4"/>
    <col min="5" max="5" width="37.5" customWidth="1"/>
    <col min="6" max="6" width="34.83203125" hidden="1" customWidth="1"/>
    <col min="7" max="7" width="34.33203125" customWidth="1"/>
    <col min="8" max="8" width="12" hidden="1" customWidth="1"/>
  </cols>
  <sheetData>
    <row r="1" spans="2:8" ht="13.5" thickBot="1" x14ac:dyDescent="0.25"/>
    <row r="2" spans="2:8" ht="25.5" x14ac:dyDescent="0.2">
      <c r="B2" s="204" t="s">
        <v>65</v>
      </c>
      <c r="C2" s="205"/>
      <c r="D2" s="205"/>
      <c r="E2" s="27" t="s">
        <v>79</v>
      </c>
      <c r="F2" s="27" t="s">
        <v>95</v>
      </c>
      <c r="G2" s="27" t="s">
        <v>95</v>
      </c>
    </row>
    <row r="3" spans="2:8" ht="13.5" customHeight="1" x14ac:dyDescent="0.2">
      <c r="B3" s="28" t="s">
        <v>27</v>
      </c>
      <c r="C3" s="33"/>
      <c r="D3" s="34"/>
      <c r="E3" s="29">
        <f>+Axles!F15</f>
        <v>741000</v>
      </c>
      <c r="F3" s="29">
        <f>+Axles!F17</f>
        <v>1425000</v>
      </c>
      <c r="G3" s="29">
        <f>+F3-H3</f>
        <v>1341000</v>
      </c>
      <c r="H3">
        <f>21000*4</f>
        <v>84000</v>
      </c>
    </row>
    <row r="4" spans="2:8" ht="13.5" customHeight="1" x14ac:dyDescent="0.2">
      <c r="B4" s="30" t="s">
        <v>49</v>
      </c>
      <c r="C4" s="35"/>
      <c r="D4" s="36"/>
      <c r="E4" s="29">
        <f>+Axles!L15</f>
        <v>522500</v>
      </c>
      <c r="F4" s="29">
        <f>+Axles!L17</f>
        <v>826500</v>
      </c>
      <c r="G4" s="29">
        <f t="shared" ref="G4:G20" si="0">+F4-H4</f>
        <v>742500</v>
      </c>
      <c r="H4">
        <f t="shared" ref="H4:H20" si="1">21000*4</f>
        <v>84000</v>
      </c>
    </row>
    <row r="5" spans="2:8" ht="13.5" customHeight="1" x14ac:dyDescent="0.2">
      <c r="B5" s="30" t="s">
        <v>25</v>
      </c>
      <c r="C5" s="35"/>
      <c r="D5" s="36"/>
      <c r="E5" s="29">
        <f>+Axles!R15</f>
        <v>484500</v>
      </c>
      <c r="F5" s="29">
        <f>+Axles!R17</f>
        <v>902500</v>
      </c>
      <c r="G5" s="29">
        <f t="shared" si="0"/>
        <v>818500</v>
      </c>
      <c r="H5">
        <f t="shared" si="1"/>
        <v>84000</v>
      </c>
    </row>
    <row r="6" spans="2:8" ht="12.75" customHeight="1" x14ac:dyDescent="0.2">
      <c r="B6" s="30" t="s">
        <v>26</v>
      </c>
      <c r="C6" s="35"/>
      <c r="D6" s="36"/>
      <c r="E6" s="29">
        <f>+Axles!X15</f>
        <v>446500</v>
      </c>
      <c r="F6" s="29">
        <f>+Axles!X17</f>
        <v>712500</v>
      </c>
      <c r="G6" s="29">
        <f t="shared" si="0"/>
        <v>628500</v>
      </c>
      <c r="H6">
        <f t="shared" si="1"/>
        <v>84000</v>
      </c>
    </row>
    <row r="7" spans="2:8" x14ac:dyDescent="0.2">
      <c r="B7" s="31" t="s">
        <v>28</v>
      </c>
      <c r="C7" s="35"/>
      <c r="D7" s="36"/>
      <c r="E7" s="29">
        <f>+Axles!F29</f>
        <v>940500</v>
      </c>
      <c r="F7" s="29">
        <f>+Axles!F30</f>
        <v>1140000</v>
      </c>
      <c r="G7" s="29">
        <f t="shared" si="0"/>
        <v>1056000</v>
      </c>
      <c r="H7">
        <f t="shared" si="1"/>
        <v>84000</v>
      </c>
    </row>
    <row r="8" spans="2:8" x14ac:dyDescent="0.2">
      <c r="B8" s="32" t="s">
        <v>48</v>
      </c>
      <c r="C8" s="35"/>
      <c r="D8" s="36"/>
      <c r="E8" s="29">
        <f>+Axles!L29</f>
        <v>0</v>
      </c>
      <c r="F8" s="29">
        <f>+Axles!L31</f>
        <v>0</v>
      </c>
      <c r="G8" s="29">
        <f t="shared" si="0"/>
        <v>-84000</v>
      </c>
      <c r="H8">
        <f t="shared" si="1"/>
        <v>84000</v>
      </c>
    </row>
    <row r="9" spans="2:8" x14ac:dyDescent="0.2">
      <c r="B9" s="32" t="s">
        <v>17</v>
      </c>
      <c r="C9" s="35"/>
      <c r="D9" s="36"/>
      <c r="E9" s="29">
        <f>+Axles!R29</f>
        <v>0</v>
      </c>
      <c r="F9" s="29">
        <f>+Axles!R31</f>
        <v>0</v>
      </c>
      <c r="G9" s="29">
        <f t="shared" si="0"/>
        <v>-84000</v>
      </c>
      <c r="H9">
        <f t="shared" si="1"/>
        <v>84000</v>
      </c>
    </row>
    <row r="10" spans="2:8" x14ac:dyDescent="0.2">
      <c r="B10" s="32" t="s">
        <v>18</v>
      </c>
      <c r="C10" s="35"/>
      <c r="D10" s="36"/>
      <c r="E10" s="29">
        <f>+Axles!X29</f>
        <v>0</v>
      </c>
      <c r="F10" s="29">
        <f>+Axles!X31</f>
        <v>0</v>
      </c>
      <c r="G10" s="29">
        <f t="shared" si="0"/>
        <v>-84000</v>
      </c>
      <c r="H10">
        <f t="shared" si="1"/>
        <v>84000</v>
      </c>
    </row>
    <row r="11" spans="2:8" x14ac:dyDescent="0.2">
      <c r="B11" s="31" t="s">
        <v>29</v>
      </c>
      <c r="C11" s="35"/>
      <c r="D11" s="36"/>
      <c r="E11" s="29">
        <f>+Axles!F43</f>
        <v>1092500</v>
      </c>
      <c r="F11" s="29">
        <f>+Axles!F45</f>
        <v>2308500</v>
      </c>
      <c r="G11" s="29">
        <f t="shared" si="0"/>
        <v>2224500</v>
      </c>
      <c r="H11">
        <f t="shared" si="1"/>
        <v>84000</v>
      </c>
    </row>
    <row r="12" spans="2:8" x14ac:dyDescent="0.2">
      <c r="B12" s="32" t="s">
        <v>47</v>
      </c>
      <c r="C12" s="35"/>
      <c r="D12" s="36"/>
      <c r="E12" s="29">
        <f>+Axles!L43</f>
        <v>484500</v>
      </c>
      <c r="F12" s="29">
        <f>+Axles!L45</f>
        <v>902500</v>
      </c>
      <c r="G12" s="29">
        <f t="shared" si="0"/>
        <v>818500</v>
      </c>
      <c r="H12">
        <f t="shared" si="1"/>
        <v>84000</v>
      </c>
    </row>
    <row r="13" spans="2:8" x14ac:dyDescent="0.2">
      <c r="B13" s="32" t="s">
        <v>21</v>
      </c>
      <c r="C13" s="35"/>
      <c r="D13" s="36"/>
      <c r="E13" s="29">
        <f>+Axles!R43</f>
        <v>484500</v>
      </c>
      <c r="F13" s="29">
        <f>+Axles!R45</f>
        <v>902500</v>
      </c>
      <c r="G13" s="29">
        <f t="shared" si="0"/>
        <v>818500</v>
      </c>
      <c r="H13">
        <f t="shared" si="1"/>
        <v>84000</v>
      </c>
    </row>
    <row r="14" spans="2:8" x14ac:dyDescent="0.2">
      <c r="B14" s="32" t="s">
        <v>22</v>
      </c>
      <c r="C14" s="35"/>
      <c r="D14" s="36"/>
      <c r="E14" s="29">
        <f>+Axles!X43</f>
        <v>446500</v>
      </c>
      <c r="F14" s="29">
        <f>+Axles!X45</f>
        <v>712500</v>
      </c>
      <c r="G14" s="29">
        <f t="shared" si="0"/>
        <v>628500</v>
      </c>
      <c r="H14">
        <f t="shared" si="1"/>
        <v>84000</v>
      </c>
    </row>
    <row r="15" spans="2:8" x14ac:dyDescent="0.2">
      <c r="B15" s="31" t="s">
        <v>30</v>
      </c>
      <c r="C15" s="35"/>
      <c r="D15" s="36"/>
      <c r="E15" s="29">
        <f>+Axles!F57</f>
        <v>940500</v>
      </c>
      <c r="F15" s="29">
        <f>+Axles!F59</f>
        <v>2080500</v>
      </c>
      <c r="G15" s="29">
        <f t="shared" si="0"/>
        <v>1996500</v>
      </c>
      <c r="H15">
        <f t="shared" si="1"/>
        <v>84000</v>
      </c>
    </row>
    <row r="16" spans="2:8" x14ac:dyDescent="0.2">
      <c r="B16" s="32" t="s">
        <v>50</v>
      </c>
      <c r="C16" s="35"/>
      <c r="D16" s="36"/>
      <c r="E16" s="29">
        <f>+Axles!L57</f>
        <v>408500</v>
      </c>
      <c r="F16" s="29">
        <f>+Axles!L59</f>
        <v>864500</v>
      </c>
      <c r="G16" s="29">
        <f t="shared" si="0"/>
        <v>780500</v>
      </c>
      <c r="H16">
        <f t="shared" si="1"/>
        <v>84000</v>
      </c>
    </row>
    <row r="17" spans="2:8" x14ac:dyDescent="0.2">
      <c r="B17" s="32" t="s">
        <v>23</v>
      </c>
      <c r="C17" s="35"/>
      <c r="D17" s="36"/>
      <c r="E17" s="29">
        <f>+Axles!R57</f>
        <v>560500</v>
      </c>
      <c r="F17" s="29">
        <f>+Axles!R59</f>
        <v>1054500</v>
      </c>
      <c r="G17" s="29">
        <f t="shared" si="0"/>
        <v>970500</v>
      </c>
      <c r="H17">
        <f t="shared" si="1"/>
        <v>84000</v>
      </c>
    </row>
    <row r="18" spans="2:8" x14ac:dyDescent="0.2">
      <c r="B18" s="32" t="s">
        <v>24</v>
      </c>
      <c r="C18" s="35"/>
      <c r="D18" s="36"/>
      <c r="E18" s="29">
        <f>+Axles!X57</f>
        <v>446500</v>
      </c>
      <c r="F18" s="29">
        <f>+Axles!X59</f>
        <v>712500</v>
      </c>
      <c r="G18" s="29">
        <f t="shared" si="0"/>
        <v>628500</v>
      </c>
      <c r="H18">
        <f t="shared" si="1"/>
        <v>84000</v>
      </c>
    </row>
    <row r="19" spans="2:8" x14ac:dyDescent="0.2">
      <c r="B19" s="31" t="s">
        <v>31</v>
      </c>
      <c r="C19" s="35"/>
      <c r="D19" s="36"/>
      <c r="E19" s="29">
        <v>605000</v>
      </c>
      <c r="F19" s="29">
        <f>+E19/2</f>
        <v>302500</v>
      </c>
      <c r="G19" s="29">
        <f t="shared" si="0"/>
        <v>218500</v>
      </c>
      <c r="H19">
        <f t="shared" si="1"/>
        <v>84000</v>
      </c>
    </row>
    <row r="20" spans="2:8" x14ac:dyDescent="0.2">
      <c r="B20" s="32" t="s">
        <v>61</v>
      </c>
      <c r="C20" s="37"/>
      <c r="D20" s="38"/>
      <c r="E20" s="29">
        <v>440000</v>
      </c>
      <c r="F20" s="29">
        <f>+E20/2</f>
        <v>220000</v>
      </c>
      <c r="G20" s="29">
        <f t="shared" si="0"/>
        <v>136000</v>
      </c>
      <c r="H20">
        <f t="shared" si="1"/>
        <v>84000</v>
      </c>
    </row>
    <row r="21" spans="2:8" ht="13.5" thickBot="1" x14ac:dyDescent="0.25"/>
    <row r="22" spans="2:8" ht="25.5" x14ac:dyDescent="0.2">
      <c r="B22" s="204" t="s">
        <v>64</v>
      </c>
      <c r="C22" s="205"/>
      <c r="D22" s="205"/>
      <c r="E22" s="27" t="s">
        <v>79</v>
      </c>
      <c r="F22" s="27" t="s">
        <v>95</v>
      </c>
      <c r="G22" s="27" t="s">
        <v>95</v>
      </c>
    </row>
    <row r="23" spans="2:8" x14ac:dyDescent="0.2">
      <c r="B23" s="19" t="s">
        <v>51</v>
      </c>
      <c r="C23" s="208"/>
      <c r="D23" s="209"/>
      <c r="E23" s="39">
        <f>+Transmissions!N2</f>
        <v>913500</v>
      </c>
      <c r="F23" s="29">
        <f>+Transmissions!R2</f>
        <v>567000</v>
      </c>
      <c r="G23" s="29">
        <f>+F23-H23</f>
        <v>483000</v>
      </c>
      <c r="H23">
        <v>84000</v>
      </c>
    </row>
    <row r="24" spans="2:8" x14ac:dyDescent="0.2">
      <c r="B24" s="19" t="s">
        <v>40</v>
      </c>
      <c r="C24" s="210"/>
      <c r="D24" s="211"/>
      <c r="E24" s="39">
        <f>+Transmissions!N3</f>
        <v>766500</v>
      </c>
      <c r="F24" s="29">
        <f>+Transmissions!R3</f>
        <v>378000</v>
      </c>
      <c r="G24" s="29">
        <f t="shared" ref="G24:G33" si="2">+F24-H24</f>
        <v>294000</v>
      </c>
      <c r="H24">
        <v>84000</v>
      </c>
    </row>
    <row r="25" spans="2:8" x14ac:dyDescent="0.2">
      <c r="B25" s="19" t="s">
        <v>44</v>
      </c>
      <c r="C25" s="210"/>
      <c r="D25" s="211"/>
      <c r="E25" s="39">
        <f>+Transmissions!N4</f>
        <v>829500</v>
      </c>
      <c r="F25" s="29">
        <f>+Transmissions!R4</f>
        <v>367500</v>
      </c>
      <c r="G25" s="29">
        <f t="shared" si="2"/>
        <v>283500</v>
      </c>
      <c r="H25">
        <v>84000</v>
      </c>
    </row>
    <row r="26" spans="2:8" x14ac:dyDescent="0.2">
      <c r="B26" s="19" t="s">
        <v>33</v>
      </c>
      <c r="C26" s="210"/>
      <c r="D26" s="211"/>
      <c r="E26" s="39">
        <f>+Transmissions!N5</f>
        <v>577500</v>
      </c>
      <c r="F26" s="29">
        <f>+Transmissions!R5</f>
        <v>294000</v>
      </c>
      <c r="G26" s="29">
        <f t="shared" si="2"/>
        <v>210000</v>
      </c>
      <c r="H26">
        <v>84000</v>
      </c>
    </row>
    <row r="27" spans="2:8" x14ac:dyDescent="0.2">
      <c r="B27" s="19" t="s">
        <v>39</v>
      </c>
      <c r="C27" s="210"/>
      <c r="D27" s="211"/>
      <c r="E27" s="39">
        <f>+Transmissions!N6</f>
        <v>756000</v>
      </c>
      <c r="F27" s="29">
        <f>+Transmissions!R6</f>
        <v>388500</v>
      </c>
      <c r="G27" s="29">
        <f t="shared" si="2"/>
        <v>304500</v>
      </c>
      <c r="H27">
        <v>84000</v>
      </c>
    </row>
    <row r="28" spans="2:8" x14ac:dyDescent="0.2">
      <c r="B28" s="20" t="s">
        <v>43</v>
      </c>
      <c r="C28" s="210"/>
      <c r="D28" s="211"/>
      <c r="E28" s="39">
        <f>+Transmissions!N8</f>
        <v>630000</v>
      </c>
      <c r="F28" s="29">
        <f>+Transmissions!R7</f>
        <v>367500</v>
      </c>
      <c r="G28" s="29">
        <f t="shared" si="2"/>
        <v>283500</v>
      </c>
      <c r="H28">
        <v>84000</v>
      </c>
    </row>
    <row r="29" spans="2:8" x14ac:dyDescent="0.2">
      <c r="B29" s="20" t="s">
        <v>52</v>
      </c>
      <c r="C29" s="210"/>
      <c r="D29" s="211"/>
      <c r="E29" s="39">
        <f>+Transmissions!N9</f>
        <v>724500</v>
      </c>
      <c r="F29" s="29">
        <f>+Transmissions!R8</f>
        <v>294000</v>
      </c>
      <c r="G29" s="29">
        <f t="shared" si="2"/>
        <v>210000</v>
      </c>
      <c r="H29">
        <v>84000</v>
      </c>
    </row>
    <row r="30" spans="2:8" x14ac:dyDescent="0.2">
      <c r="B30" s="20" t="s">
        <v>36</v>
      </c>
      <c r="C30" s="210"/>
      <c r="D30" s="211"/>
      <c r="E30" s="39">
        <f>+Transmissions!N10</f>
        <v>840000</v>
      </c>
      <c r="F30" s="29">
        <f>+Transmissions!R9</f>
        <v>325500</v>
      </c>
      <c r="G30" s="29">
        <f t="shared" si="2"/>
        <v>241500</v>
      </c>
      <c r="H30">
        <v>84000</v>
      </c>
    </row>
    <row r="31" spans="2:8" x14ac:dyDescent="0.2">
      <c r="B31" s="21" t="s">
        <v>53</v>
      </c>
      <c r="C31" s="210"/>
      <c r="D31" s="211"/>
      <c r="E31" s="39">
        <v>675000</v>
      </c>
      <c r="F31" s="29">
        <f>+Transmissions!R10</f>
        <v>378000</v>
      </c>
      <c r="G31" s="29">
        <f t="shared" si="2"/>
        <v>294000</v>
      </c>
      <c r="H31">
        <v>84000</v>
      </c>
    </row>
    <row r="32" spans="2:8" x14ac:dyDescent="0.2">
      <c r="B32" s="21" t="s">
        <v>115</v>
      </c>
      <c r="C32" s="210"/>
      <c r="D32" s="211"/>
      <c r="E32" s="39">
        <f>+Converters!D32</f>
        <v>357000</v>
      </c>
      <c r="F32" s="29">
        <f>+Converters!D33</f>
        <v>168000</v>
      </c>
      <c r="G32" s="29">
        <f t="shared" si="2"/>
        <v>84000</v>
      </c>
      <c r="H32">
        <v>84000</v>
      </c>
    </row>
    <row r="33" spans="2:8" x14ac:dyDescent="0.2">
      <c r="B33" s="21" t="s">
        <v>55</v>
      </c>
      <c r="C33" s="212"/>
      <c r="D33" s="213"/>
      <c r="E33" s="39">
        <f>+Converters!D10</f>
        <v>283500</v>
      </c>
      <c r="F33" s="29">
        <f>+Converters!D11</f>
        <v>136500</v>
      </c>
      <c r="G33" s="29">
        <f t="shared" si="2"/>
        <v>52500</v>
      </c>
      <c r="H33">
        <v>84000</v>
      </c>
    </row>
    <row r="34" spans="2:8" ht="13.5" thickBot="1" x14ac:dyDescent="0.25">
      <c r="E34" s="16"/>
    </row>
    <row r="35" spans="2:8" ht="13.5" customHeight="1" thickBot="1" x14ac:dyDescent="0.25">
      <c r="B35" s="204" t="s">
        <v>107</v>
      </c>
      <c r="C35" s="205"/>
      <c r="D35" s="205"/>
      <c r="E35" s="18" t="s">
        <v>79</v>
      </c>
    </row>
    <row r="36" spans="2:8" x14ac:dyDescent="0.2">
      <c r="B36" s="6" t="s">
        <v>56</v>
      </c>
      <c r="C36" s="9"/>
      <c r="D36" s="9"/>
      <c r="E36" s="24">
        <v>240000</v>
      </c>
    </row>
    <row r="37" spans="2:8" x14ac:dyDescent="0.2">
      <c r="B37" s="10" t="s">
        <v>57</v>
      </c>
      <c r="C37" s="5"/>
      <c r="D37" s="5"/>
      <c r="E37" s="25">
        <v>190000</v>
      </c>
    </row>
    <row r="38" spans="2:8" x14ac:dyDescent="0.2">
      <c r="B38" s="10" t="s">
        <v>58</v>
      </c>
      <c r="C38" s="5"/>
      <c r="D38" s="5"/>
      <c r="E38" s="25">
        <v>180000</v>
      </c>
    </row>
    <row r="39" spans="2:8" x14ac:dyDescent="0.2">
      <c r="B39" s="10" t="s">
        <v>59</v>
      </c>
      <c r="C39" s="5"/>
      <c r="D39" s="5"/>
      <c r="E39" s="25">
        <v>300000</v>
      </c>
    </row>
    <row r="40" spans="2:8" x14ac:dyDescent="0.2">
      <c r="B40" s="10" t="s">
        <v>60</v>
      </c>
      <c r="C40" s="5"/>
      <c r="D40" s="5"/>
      <c r="E40" s="25">
        <v>400000</v>
      </c>
    </row>
    <row r="41" spans="2:8" ht="13.5" thickBot="1" x14ac:dyDescent="0.25">
      <c r="B41" s="13" t="s">
        <v>62</v>
      </c>
      <c r="C41" s="14"/>
      <c r="D41" s="14"/>
      <c r="E41" s="23">
        <v>120000</v>
      </c>
    </row>
    <row r="42" spans="2:8" ht="13.5" thickBot="1" x14ac:dyDescent="0.25"/>
    <row r="43" spans="2:8" ht="13.5" thickBot="1" x14ac:dyDescent="0.25">
      <c r="B43" s="206" t="s">
        <v>63</v>
      </c>
      <c r="C43" s="207"/>
      <c r="D43" s="207"/>
      <c r="E43" s="18" t="s">
        <v>79</v>
      </c>
    </row>
    <row r="44" spans="2:8" x14ac:dyDescent="0.2">
      <c r="B44" s="6" t="s">
        <v>58</v>
      </c>
      <c r="C44" s="9"/>
      <c r="D44" s="9"/>
      <c r="E44" s="24">
        <v>225000</v>
      </c>
    </row>
    <row r="45" spans="2:8" x14ac:dyDescent="0.2">
      <c r="B45" s="10" t="s">
        <v>51</v>
      </c>
      <c r="C45" s="5"/>
      <c r="D45" s="5"/>
      <c r="E45" s="25">
        <v>650000</v>
      </c>
    </row>
    <row r="46" spans="2:8" x14ac:dyDescent="0.2">
      <c r="B46" s="10" t="s">
        <v>119</v>
      </c>
      <c r="C46" s="5"/>
      <c r="D46" s="5"/>
      <c r="E46" s="25">
        <v>375000</v>
      </c>
    </row>
    <row r="47" spans="2:8" x14ac:dyDescent="0.2">
      <c r="B47" s="10" t="s">
        <v>118</v>
      </c>
      <c r="C47" s="5"/>
      <c r="D47" s="5"/>
      <c r="E47" s="25">
        <v>475000</v>
      </c>
    </row>
    <row r="48" spans="2:8" x14ac:dyDescent="0.2">
      <c r="B48" s="10" t="s">
        <v>117</v>
      </c>
      <c r="C48" s="5"/>
      <c r="D48" s="5"/>
      <c r="E48" s="25">
        <v>375000</v>
      </c>
    </row>
    <row r="49" spans="2:5" x14ac:dyDescent="0.2">
      <c r="B49" s="10" t="s">
        <v>116</v>
      </c>
      <c r="C49" s="5"/>
      <c r="D49" s="5"/>
      <c r="E49" s="25">
        <v>475000</v>
      </c>
    </row>
    <row r="50" spans="2:5" x14ac:dyDescent="0.2">
      <c r="B50" s="10" t="s">
        <v>33</v>
      </c>
      <c r="C50" s="5"/>
      <c r="D50" s="5"/>
      <c r="E50" s="25">
        <v>250000</v>
      </c>
    </row>
    <row r="51" spans="2:5" x14ac:dyDescent="0.2">
      <c r="B51" s="10" t="s">
        <v>39</v>
      </c>
      <c r="C51" s="5"/>
      <c r="D51" s="5"/>
      <c r="E51" s="25">
        <v>650000</v>
      </c>
    </row>
    <row r="52" spans="2:5" x14ac:dyDescent="0.2">
      <c r="B52" s="10" t="s">
        <v>43</v>
      </c>
      <c r="C52" s="5"/>
      <c r="D52" s="5"/>
      <c r="E52" s="25">
        <v>500000</v>
      </c>
    </row>
    <row r="53" spans="2:5" x14ac:dyDescent="0.2">
      <c r="B53" s="10" t="s">
        <v>52</v>
      </c>
      <c r="C53" s="5"/>
      <c r="D53" s="5"/>
      <c r="E53" s="25">
        <v>500000</v>
      </c>
    </row>
    <row r="54" spans="2:5" x14ac:dyDescent="0.2">
      <c r="B54" s="10" t="s">
        <v>36</v>
      </c>
      <c r="C54" s="5"/>
      <c r="D54" s="5"/>
      <c r="E54" s="25">
        <v>500000</v>
      </c>
    </row>
    <row r="55" spans="2:5" x14ac:dyDescent="0.2">
      <c r="B55" s="10" t="s">
        <v>53</v>
      </c>
      <c r="C55" s="5"/>
      <c r="D55" s="5"/>
      <c r="E55" s="25">
        <v>375000</v>
      </c>
    </row>
    <row r="56" spans="2:5" x14ac:dyDescent="0.2">
      <c r="B56" s="10" t="s">
        <v>78</v>
      </c>
      <c r="C56" s="5"/>
      <c r="D56" s="5"/>
      <c r="E56" s="25">
        <v>225000</v>
      </c>
    </row>
    <row r="57" spans="2:5" ht="13.5" thickBot="1" x14ac:dyDescent="0.25">
      <c r="B57" s="11" t="s">
        <v>55</v>
      </c>
      <c r="C57" s="12"/>
      <c r="D57" s="12"/>
      <c r="E57" s="26">
        <v>225000</v>
      </c>
    </row>
    <row r="60" spans="2:5" x14ac:dyDescent="0.2">
      <c r="B60" s="4" t="s">
        <v>102</v>
      </c>
    </row>
    <row r="61" spans="2:5" x14ac:dyDescent="0.2">
      <c r="B61" s="4" t="s">
        <v>103</v>
      </c>
    </row>
    <row r="62" spans="2:5" x14ac:dyDescent="0.2">
      <c r="B62" s="4" t="s">
        <v>106</v>
      </c>
    </row>
    <row r="63" spans="2:5" x14ac:dyDescent="0.2">
      <c r="B63" s="4" t="s">
        <v>104</v>
      </c>
    </row>
    <row r="64" spans="2:5" x14ac:dyDescent="0.2">
      <c r="B64" s="4" t="s">
        <v>105</v>
      </c>
    </row>
    <row r="65" spans="2:2" x14ac:dyDescent="0.2">
      <c r="B65" s="4" t="s">
        <v>113</v>
      </c>
    </row>
    <row r="66" spans="2:2" x14ac:dyDescent="0.2">
      <c r="B66" s="4" t="s">
        <v>114</v>
      </c>
    </row>
  </sheetData>
  <mergeCells count="5">
    <mergeCell ref="B2:D2"/>
    <mergeCell ref="B22:D22"/>
    <mergeCell ref="B35:D35"/>
    <mergeCell ref="B43:D43"/>
    <mergeCell ref="C23:D33"/>
  </mergeCells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9"/>
  <sheetViews>
    <sheetView topLeftCell="A25" zoomScale="85" zoomScaleNormal="85" workbookViewId="0">
      <selection activeCell="I24" sqref="I24"/>
    </sheetView>
  </sheetViews>
  <sheetFormatPr baseColWidth="10" defaultRowHeight="12.75" x14ac:dyDescent="0.2"/>
  <cols>
    <col min="1" max="1" width="4" customWidth="1"/>
    <col min="2" max="2" width="22.33203125" bestFit="1" customWidth="1"/>
    <col min="3" max="3" width="18.1640625" bestFit="1" customWidth="1"/>
    <col min="4" max="4" width="7.83203125" bestFit="1" customWidth="1"/>
    <col min="5" max="5" width="13.1640625" bestFit="1" customWidth="1"/>
    <col min="6" max="6" width="16.1640625" customWidth="1"/>
    <col min="7" max="7" width="3.83203125" customWidth="1"/>
    <col min="8" max="8" width="22.33203125" bestFit="1" customWidth="1"/>
    <col min="9" max="9" width="18.1640625" bestFit="1" customWidth="1"/>
    <col min="10" max="10" width="7.83203125" bestFit="1" customWidth="1"/>
    <col min="11" max="11" width="13.1640625" bestFit="1" customWidth="1"/>
    <col min="12" max="12" width="14.33203125" bestFit="1" customWidth="1"/>
    <col min="13" max="13" width="3.83203125" customWidth="1"/>
    <col min="14" max="14" width="22.33203125" bestFit="1" customWidth="1"/>
    <col min="15" max="15" width="18.1640625" bestFit="1" customWidth="1"/>
    <col min="16" max="16" width="7.83203125" customWidth="1"/>
    <col min="17" max="17" width="13.33203125" bestFit="1" customWidth="1"/>
    <col min="18" max="18" width="14.5" style="8" bestFit="1" customWidth="1"/>
    <col min="19" max="19" width="3.83203125" customWidth="1"/>
    <col min="20" max="20" width="22.33203125" bestFit="1" customWidth="1"/>
    <col min="21" max="21" width="18.1640625" bestFit="1" customWidth="1"/>
    <col min="22" max="22" width="9.83203125" bestFit="1" customWidth="1"/>
    <col min="23" max="23" width="13.33203125" bestFit="1" customWidth="1"/>
    <col min="24" max="24" width="14.5" style="8" bestFit="1" customWidth="1"/>
  </cols>
  <sheetData>
    <row r="3" spans="2:24" x14ac:dyDescent="0.2">
      <c r="B3" s="41" t="s">
        <v>233</v>
      </c>
      <c r="C3" s="178">
        <v>38000</v>
      </c>
      <c r="F3" t="s">
        <v>246</v>
      </c>
    </row>
    <row r="5" spans="2:24" ht="12.75" customHeight="1" x14ac:dyDescent="0.2">
      <c r="B5" s="177" t="s">
        <v>14</v>
      </c>
      <c r="C5" s="220" t="s">
        <v>245</v>
      </c>
      <c r="D5" s="221"/>
      <c r="E5" s="221"/>
      <c r="F5" s="222"/>
      <c r="H5" s="177" t="s">
        <v>14</v>
      </c>
      <c r="I5" s="216" t="s">
        <v>239</v>
      </c>
      <c r="J5" s="216"/>
      <c r="K5" s="216"/>
      <c r="L5" s="216"/>
      <c r="N5" s="177" t="s">
        <v>14</v>
      </c>
      <c r="O5" s="216" t="s">
        <v>120</v>
      </c>
      <c r="P5" s="216"/>
      <c r="Q5" s="216"/>
      <c r="R5" s="216"/>
      <c r="S5" s="40"/>
      <c r="T5" s="177" t="s">
        <v>14</v>
      </c>
      <c r="U5" s="216" t="s">
        <v>240</v>
      </c>
      <c r="V5" s="216"/>
      <c r="W5" s="216"/>
      <c r="X5" s="216"/>
    </row>
    <row r="6" spans="2:24" x14ac:dyDescent="0.2">
      <c r="B6" s="177" t="s">
        <v>7</v>
      </c>
      <c r="C6" s="177" t="s">
        <v>232</v>
      </c>
      <c r="D6" s="203" t="s">
        <v>12</v>
      </c>
      <c r="E6" s="203" t="s">
        <v>229</v>
      </c>
      <c r="F6" s="203" t="s">
        <v>41</v>
      </c>
      <c r="H6" s="177" t="s">
        <v>7</v>
      </c>
      <c r="I6" s="177" t="s">
        <v>232</v>
      </c>
      <c r="J6" s="175" t="s">
        <v>12</v>
      </c>
      <c r="K6" s="175" t="s">
        <v>229</v>
      </c>
      <c r="L6" s="175" t="s">
        <v>41</v>
      </c>
      <c r="N6" s="177" t="s">
        <v>7</v>
      </c>
      <c r="O6" s="177" t="s">
        <v>232</v>
      </c>
      <c r="P6" s="175" t="s">
        <v>12</v>
      </c>
      <c r="Q6" s="175" t="s">
        <v>229</v>
      </c>
      <c r="R6" s="175" t="s">
        <v>41</v>
      </c>
      <c r="S6" s="40"/>
      <c r="T6" s="177" t="s">
        <v>7</v>
      </c>
      <c r="U6" s="177" t="s">
        <v>232</v>
      </c>
      <c r="V6" s="175" t="s">
        <v>12</v>
      </c>
      <c r="W6" s="175" t="s">
        <v>229</v>
      </c>
      <c r="X6" s="175" t="s">
        <v>41</v>
      </c>
    </row>
    <row r="7" spans="2:24" x14ac:dyDescent="0.2">
      <c r="B7" s="217" t="s">
        <v>3</v>
      </c>
      <c r="C7" s="41" t="s">
        <v>4</v>
      </c>
      <c r="D7" s="41">
        <v>8</v>
      </c>
      <c r="E7" s="178">
        <f>$C$3</f>
        <v>38000</v>
      </c>
      <c r="F7" s="178">
        <f>+D7*E7</f>
        <v>304000</v>
      </c>
      <c r="G7" s="40"/>
      <c r="H7" s="217" t="s">
        <v>3</v>
      </c>
      <c r="I7" s="41" t="s">
        <v>4</v>
      </c>
      <c r="J7" s="41">
        <v>6</v>
      </c>
      <c r="K7" s="178">
        <f>$C$3</f>
        <v>38000</v>
      </c>
      <c r="L7" s="178">
        <f>+J7*K7</f>
        <v>228000</v>
      </c>
      <c r="N7" s="217" t="s">
        <v>3</v>
      </c>
      <c r="O7" s="41" t="s">
        <v>4</v>
      </c>
      <c r="P7" s="41">
        <v>4</v>
      </c>
      <c r="Q7" s="178">
        <f t="shared" ref="Q7:Q17" si="0">$C$3</f>
        <v>38000</v>
      </c>
      <c r="R7" s="178">
        <f>+P7*Q7</f>
        <v>152000</v>
      </c>
      <c r="S7" s="40"/>
      <c r="T7" s="217" t="s">
        <v>3</v>
      </c>
      <c r="U7" s="41" t="s">
        <v>4</v>
      </c>
      <c r="V7" s="41">
        <v>4</v>
      </c>
      <c r="W7" s="178">
        <f t="shared" ref="W7:W17" si="1">$C$3</f>
        <v>38000</v>
      </c>
      <c r="X7" s="178">
        <f>+V7*W7</f>
        <v>152000</v>
      </c>
    </row>
    <row r="8" spans="2:24" x14ac:dyDescent="0.2">
      <c r="B8" s="217"/>
      <c r="C8" s="41" t="s">
        <v>5</v>
      </c>
      <c r="D8" s="41">
        <v>0.5</v>
      </c>
      <c r="E8" s="178">
        <f t="shared" ref="E8:E17" si="2">$C$3</f>
        <v>38000</v>
      </c>
      <c r="F8" s="178">
        <f t="shared" ref="F8:F14" si="3">+D8*E8</f>
        <v>19000</v>
      </c>
      <c r="G8" s="40"/>
      <c r="H8" s="217"/>
      <c r="I8" s="41" t="s">
        <v>5</v>
      </c>
      <c r="J8" s="41">
        <v>0.75</v>
      </c>
      <c r="K8" s="178">
        <f t="shared" ref="K8:K17" si="4">$C$3</f>
        <v>38000</v>
      </c>
      <c r="L8" s="178">
        <f t="shared" ref="L8:L14" si="5">+J8*K8</f>
        <v>28500</v>
      </c>
      <c r="N8" s="217"/>
      <c r="O8" s="41" t="s">
        <v>5</v>
      </c>
      <c r="P8" s="41">
        <v>0.75</v>
      </c>
      <c r="Q8" s="178">
        <f t="shared" si="0"/>
        <v>38000</v>
      </c>
      <c r="R8" s="178">
        <f t="shared" ref="R8:R14" si="6">+P8*Q8</f>
        <v>28500</v>
      </c>
      <c r="S8" s="40"/>
      <c r="T8" s="217"/>
      <c r="U8" s="41" t="s">
        <v>5</v>
      </c>
      <c r="V8" s="41">
        <v>0.75</v>
      </c>
      <c r="W8" s="178">
        <f t="shared" si="1"/>
        <v>38000</v>
      </c>
      <c r="X8" s="178">
        <f t="shared" ref="X8:X14" si="7">+V8*W8</f>
        <v>28500</v>
      </c>
    </row>
    <row r="9" spans="2:24" x14ac:dyDescent="0.2">
      <c r="B9" s="217"/>
      <c r="C9" s="41" t="s">
        <v>6</v>
      </c>
      <c r="D9" s="41">
        <v>8</v>
      </c>
      <c r="E9" s="178">
        <f t="shared" si="2"/>
        <v>38000</v>
      </c>
      <c r="F9" s="178">
        <f t="shared" si="3"/>
        <v>304000</v>
      </c>
      <c r="G9" s="40"/>
      <c r="H9" s="217"/>
      <c r="I9" s="41" t="s">
        <v>6</v>
      </c>
      <c r="J9" s="41">
        <v>3</v>
      </c>
      <c r="K9" s="178">
        <f t="shared" si="4"/>
        <v>38000</v>
      </c>
      <c r="L9" s="178">
        <f t="shared" si="5"/>
        <v>114000</v>
      </c>
      <c r="N9" s="217"/>
      <c r="O9" s="41" t="s">
        <v>6</v>
      </c>
      <c r="P9" s="41">
        <v>4</v>
      </c>
      <c r="Q9" s="178">
        <f t="shared" si="0"/>
        <v>38000</v>
      </c>
      <c r="R9" s="178">
        <f t="shared" si="6"/>
        <v>152000</v>
      </c>
      <c r="S9" s="40"/>
      <c r="T9" s="217"/>
      <c r="U9" s="41" t="s">
        <v>6</v>
      </c>
      <c r="V9" s="41">
        <v>3</v>
      </c>
      <c r="W9" s="178">
        <f t="shared" si="1"/>
        <v>38000</v>
      </c>
      <c r="X9" s="178">
        <f t="shared" si="7"/>
        <v>114000</v>
      </c>
    </row>
    <row r="10" spans="2:24" x14ac:dyDescent="0.2">
      <c r="B10" s="217"/>
      <c r="C10" s="41" t="s">
        <v>13</v>
      </c>
      <c r="D10" s="41">
        <v>3</v>
      </c>
      <c r="E10" s="178">
        <f t="shared" si="2"/>
        <v>38000</v>
      </c>
      <c r="F10" s="178">
        <f t="shared" si="3"/>
        <v>114000</v>
      </c>
      <c r="G10" s="40"/>
      <c r="H10" s="217"/>
      <c r="I10" s="41" t="s">
        <v>13</v>
      </c>
      <c r="J10" s="41">
        <v>4</v>
      </c>
      <c r="K10" s="178">
        <f t="shared" si="4"/>
        <v>38000</v>
      </c>
      <c r="L10" s="178">
        <f t="shared" si="5"/>
        <v>152000</v>
      </c>
      <c r="N10" s="217"/>
      <c r="O10" s="41" t="s">
        <v>13</v>
      </c>
      <c r="P10" s="41">
        <v>4</v>
      </c>
      <c r="Q10" s="178">
        <f t="shared" si="0"/>
        <v>38000</v>
      </c>
      <c r="R10" s="178">
        <f t="shared" si="6"/>
        <v>152000</v>
      </c>
      <c r="S10" s="40"/>
      <c r="T10" s="217"/>
      <c r="U10" s="41" t="s">
        <v>13</v>
      </c>
      <c r="V10" s="41">
        <v>4</v>
      </c>
      <c r="W10" s="178">
        <f t="shared" si="1"/>
        <v>38000</v>
      </c>
      <c r="X10" s="178">
        <f t="shared" si="7"/>
        <v>152000</v>
      </c>
    </row>
    <row r="11" spans="2:24" x14ac:dyDescent="0.2">
      <c r="B11" s="217" t="s">
        <v>11</v>
      </c>
      <c r="C11" s="41" t="s">
        <v>8</v>
      </c>
      <c r="D11" s="41">
        <v>12</v>
      </c>
      <c r="E11" s="178">
        <f t="shared" si="2"/>
        <v>38000</v>
      </c>
      <c r="F11" s="178">
        <f t="shared" si="3"/>
        <v>456000</v>
      </c>
      <c r="G11" s="40"/>
      <c r="H11" s="217" t="s">
        <v>11</v>
      </c>
      <c r="I11" s="41" t="s">
        <v>8</v>
      </c>
      <c r="J11" s="41">
        <v>5</v>
      </c>
      <c r="K11" s="178">
        <f t="shared" si="4"/>
        <v>38000</v>
      </c>
      <c r="L11" s="178">
        <f t="shared" si="5"/>
        <v>190000</v>
      </c>
      <c r="N11" s="217" t="s">
        <v>11</v>
      </c>
      <c r="O11" s="41" t="s">
        <v>8</v>
      </c>
      <c r="P11" s="41">
        <v>8</v>
      </c>
      <c r="Q11" s="178">
        <f t="shared" si="0"/>
        <v>38000</v>
      </c>
      <c r="R11" s="178">
        <f t="shared" si="6"/>
        <v>304000</v>
      </c>
      <c r="S11" s="40"/>
      <c r="T11" s="217" t="s">
        <v>11</v>
      </c>
      <c r="U11" s="41" t="s">
        <v>8</v>
      </c>
      <c r="V11" s="41">
        <v>5</v>
      </c>
      <c r="W11" s="178">
        <f t="shared" si="1"/>
        <v>38000</v>
      </c>
      <c r="X11" s="178">
        <f t="shared" si="7"/>
        <v>190000</v>
      </c>
    </row>
    <row r="12" spans="2:24" x14ac:dyDescent="0.2">
      <c r="B12" s="217"/>
      <c r="C12" s="41" t="s">
        <v>9</v>
      </c>
      <c r="D12" s="41">
        <v>1</v>
      </c>
      <c r="E12" s="178">
        <f t="shared" si="2"/>
        <v>38000</v>
      </c>
      <c r="F12" s="178">
        <f t="shared" si="3"/>
        <v>38000</v>
      </c>
      <c r="G12" s="40"/>
      <c r="H12" s="217"/>
      <c r="I12" s="41" t="s">
        <v>9</v>
      </c>
      <c r="J12" s="41">
        <v>1</v>
      </c>
      <c r="K12" s="178">
        <f t="shared" si="4"/>
        <v>38000</v>
      </c>
      <c r="L12" s="178">
        <f t="shared" si="5"/>
        <v>38000</v>
      </c>
      <c r="N12" s="217"/>
      <c r="O12" s="41" t="s">
        <v>9</v>
      </c>
      <c r="P12" s="41">
        <v>1</v>
      </c>
      <c r="Q12" s="178">
        <f t="shared" si="0"/>
        <v>38000</v>
      </c>
      <c r="R12" s="178">
        <f t="shared" si="6"/>
        <v>38000</v>
      </c>
      <c r="S12" s="40"/>
      <c r="T12" s="217"/>
      <c r="U12" s="41" t="s">
        <v>9</v>
      </c>
      <c r="V12" s="41">
        <v>1</v>
      </c>
      <c r="W12" s="178">
        <f t="shared" si="1"/>
        <v>38000</v>
      </c>
      <c r="X12" s="178">
        <f t="shared" si="7"/>
        <v>38000</v>
      </c>
    </row>
    <row r="13" spans="2:24" x14ac:dyDescent="0.2">
      <c r="B13" s="217"/>
      <c r="C13" s="41" t="s">
        <v>227</v>
      </c>
      <c r="D13" s="41">
        <v>4</v>
      </c>
      <c r="E13" s="178">
        <f t="shared" si="2"/>
        <v>38000</v>
      </c>
      <c r="F13" s="178">
        <f t="shared" si="3"/>
        <v>152000</v>
      </c>
      <c r="G13" s="40"/>
      <c r="H13" s="217"/>
      <c r="I13" s="41" t="s">
        <v>227</v>
      </c>
      <c r="J13" s="41">
        <v>1</v>
      </c>
      <c r="K13" s="178">
        <f t="shared" si="4"/>
        <v>38000</v>
      </c>
      <c r="L13" s="178">
        <f t="shared" si="5"/>
        <v>38000</v>
      </c>
      <c r="N13" s="217"/>
      <c r="O13" s="41" t="s">
        <v>227</v>
      </c>
      <c r="P13" s="41">
        <v>0</v>
      </c>
      <c r="Q13" s="178">
        <f t="shared" si="0"/>
        <v>38000</v>
      </c>
      <c r="R13" s="178">
        <f t="shared" si="6"/>
        <v>0</v>
      </c>
      <c r="S13" s="40"/>
      <c r="T13" s="217"/>
      <c r="U13" s="41" t="s">
        <v>227</v>
      </c>
      <c r="V13" s="41">
        <v>0</v>
      </c>
      <c r="W13" s="178">
        <f t="shared" si="1"/>
        <v>38000</v>
      </c>
      <c r="X13" s="178">
        <f t="shared" si="7"/>
        <v>0</v>
      </c>
    </row>
    <row r="14" spans="2:24" x14ac:dyDescent="0.2">
      <c r="B14" s="217"/>
      <c r="C14" s="41" t="s">
        <v>10</v>
      </c>
      <c r="D14" s="41">
        <v>1</v>
      </c>
      <c r="E14" s="178">
        <f t="shared" si="2"/>
        <v>38000</v>
      </c>
      <c r="F14" s="178">
        <f t="shared" si="3"/>
        <v>38000</v>
      </c>
      <c r="G14" s="40"/>
      <c r="H14" s="217"/>
      <c r="I14" s="41" t="s">
        <v>10</v>
      </c>
      <c r="J14" s="41">
        <v>1</v>
      </c>
      <c r="K14" s="178">
        <f t="shared" si="4"/>
        <v>38000</v>
      </c>
      <c r="L14" s="178">
        <f t="shared" si="5"/>
        <v>38000</v>
      </c>
      <c r="N14" s="217"/>
      <c r="O14" s="41" t="s">
        <v>10</v>
      </c>
      <c r="P14" s="41">
        <v>2</v>
      </c>
      <c r="Q14" s="178">
        <f t="shared" si="0"/>
        <v>38000</v>
      </c>
      <c r="R14" s="178">
        <f t="shared" si="6"/>
        <v>76000</v>
      </c>
      <c r="S14" s="40"/>
      <c r="T14" s="217"/>
      <c r="U14" s="41" t="s">
        <v>10</v>
      </c>
      <c r="V14" s="41">
        <v>1</v>
      </c>
      <c r="W14" s="178">
        <f t="shared" si="1"/>
        <v>38000</v>
      </c>
      <c r="X14" s="178">
        <f t="shared" si="7"/>
        <v>38000</v>
      </c>
    </row>
    <row r="15" spans="2:24" x14ac:dyDescent="0.2">
      <c r="B15" s="214" t="s">
        <v>230</v>
      </c>
      <c r="C15" s="215"/>
      <c r="D15" s="174">
        <f>SUM(D7:D10)</f>
        <v>19.5</v>
      </c>
      <c r="E15" s="179">
        <f t="shared" si="2"/>
        <v>38000</v>
      </c>
      <c r="F15" s="179">
        <f>+D15*E15</f>
        <v>741000</v>
      </c>
      <c r="G15" s="40"/>
      <c r="H15" s="218" t="s">
        <v>230</v>
      </c>
      <c r="I15" s="219"/>
      <c r="J15" s="174">
        <f>SUM(J7:J10)</f>
        <v>13.75</v>
      </c>
      <c r="K15" s="179">
        <f t="shared" si="4"/>
        <v>38000</v>
      </c>
      <c r="L15" s="179">
        <f>+J15*K15</f>
        <v>522500</v>
      </c>
      <c r="N15" s="218" t="s">
        <v>230</v>
      </c>
      <c r="O15" s="219"/>
      <c r="P15" s="174">
        <f>SUM(P7:P10)</f>
        <v>12.75</v>
      </c>
      <c r="Q15" s="179">
        <f t="shared" si="0"/>
        <v>38000</v>
      </c>
      <c r="R15" s="179">
        <f>+P15*Q15</f>
        <v>484500</v>
      </c>
      <c r="S15" s="40"/>
      <c r="T15" s="214" t="s">
        <v>230</v>
      </c>
      <c r="U15" s="215"/>
      <c r="V15" s="174">
        <f>SUM(V7:V10)</f>
        <v>11.75</v>
      </c>
      <c r="W15" s="179">
        <f t="shared" si="1"/>
        <v>38000</v>
      </c>
      <c r="X15" s="179">
        <f>+V15*W15</f>
        <v>446500</v>
      </c>
    </row>
    <row r="16" spans="2:24" x14ac:dyDescent="0.2">
      <c r="B16" s="214" t="s">
        <v>228</v>
      </c>
      <c r="C16" s="215"/>
      <c r="D16" s="174">
        <f>SUM(D11:D14)</f>
        <v>18</v>
      </c>
      <c r="E16" s="179">
        <f t="shared" si="2"/>
        <v>38000</v>
      </c>
      <c r="F16" s="179">
        <f>+D16*E16</f>
        <v>684000</v>
      </c>
      <c r="G16" s="40"/>
      <c r="H16" s="218" t="s">
        <v>228</v>
      </c>
      <c r="I16" s="219"/>
      <c r="J16" s="174">
        <f>SUM(J11:J14)</f>
        <v>8</v>
      </c>
      <c r="K16" s="179">
        <f t="shared" si="4"/>
        <v>38000</v>
      </c>
      <c r="L16" s="179">
        <f>+J16*K16</f>
        <v>304000</v>
      </c>
      <c r="N16" s="214" t="s">
        <v>228</v>
      </c>
      <c r="O16" s="215"/>
      <c r="P16" s="174">
        <f>SUM(P11:P14)</f>
        <v>11</v>
      </c>
      <c r="Q16" s="179">
        <f t="shared" si="0"/>
        <v>38000</v>
      </c>
      <c r="R16" s="179">
        <f>+P16*Q16</f>
        <v>418000</v>
      </c>
      <c r="S16" s="40"/>
      <c r="T16" s="214" t="s">
        <v>228</v>
      </c>
      <c r="U16" s="215"/>
      <c r="V16" s="174">
        <f>SUM(V11:V14)</f>
        <v>7</v>
      </c>
      <c r="W16" s="179">
        <f t="shared" si="1"/>
        <v>38000</v>
      </c>
      <c r="X16" s="179">
        <f>+V16*W16</f>
        <v>266000</v>
      </c>
    </row>
    <row r="17" spans="2:24" x14ac:dyDescent="0.2">
      <c r="B17" s="214" t="s">
        <v>231</v>
      </c>
      <c r="C17" s="215"/>
      <c r="D17" s="174">
        <f>SUM(D15:D16)</f>
        <v>37.5</v>
      </c>
      <c r="E17" s="179">
        <f t="shared" si="2"/>
        <v>38000</v>
      </c>
      <c r="F17" s="179">
        <f>+E17*D17</f>
        <v>1425000</v>
      </c>
      <c r="G17" s="40"/>
      <c r="H17" s="218" t="s">
        <v>231</v>
      </c>
      <c r="I17" s="219"/>
      <c r="J17" s="174">
        <f>SUM(J15:J16)</f>
        <v>21.75</v>
      </c>
      <c r="K17" s="179">
        <f t="shared" si="4"/>
        <v>38000</v>
      </c>
      <c r="L17" s="179">
        <f>+K17*J17</f>
        <v>826500</v>
      </c>
      <c r="N17" s="214" t="s">
        <v>231</v>
      </c>
      <c r="O17" s="215"/>
      <c r="P17" s="174">
        <f>SUM(P15:P16)</f>
        <v>23.75</v>
      </c>
      <c r="Q17" s="179">
        <f t="shared" si="0"/>
        <v>38000</v>
      </c>
      <c r="R17" s="179">
        <f>+Q17*P17</f>
        <v>902500</v>
      </c>
      <c r="S17" s="40"/>
      <c r="T17" s="214" t="s">
        <v>231</v>
      </c>
      <c r="U17" s="215"/>
      <c r="V17" s="174">
        <f>SUM(V15:V16)</f>
        <v>18.75</v>
      </c>
      <c r="W17" s="179">
        <f t="shared" si="1"/>
        <v>38000</v>
      </c>
      <c r="X17" s="179">
        <f>+W17*V17</f>
        <v>712500</v>
      </c>
    </row>
    <row r="19" spans="2:24" x14ac:dyDescent="0.2">
      <c r="B19" s="177" t="s">
        <v>14</v>
      </c>
      <c r="C19" s="216" t="s">
        <v>243</v>
      </c>
      <c r="D19" s="216"/>
      <c r="E19" s="216"/>
      <c r="F19" s="216"/>
      <c r="G19" s="40"/>
      <c r="H19" s="177"/>
      <c r="I19" s="216"/>
      <c r="J19" s="216"/>
      <c r="K19" s="216"/>
      <c r="L19" s="216"/>
      <c r="M19" s="40"/>
      <c r="N19" s="177"/>
      <c r="O19" s="216"/>
      <c r="P19" s="216"/>
      <c r="Q19" s="216"/>
      <c r="R19" s="216"/>
      <c r="S19" s="40"/>
      <c r="T19" s="177"/>
      <c r="U19" s="216"/>
      <c r="V19" s="216"/>
      <c r="W19" s="216"/>
      <c r="X19" s="216"/>
    </row>
    <row r="20" spans="2:24" x14ac:dyDescent="0.2">
      <c r="B20" s="177" t="s">
        <v>7</v>
      </c>
      <c r="C20" s="177" t="s">
        <v>232</v>
      </c>
      <c r="D20" s="175" t="s">
        <v>12</v>
      </c>
      <c r="E20" s="175" t="s">
        <v>229</v>
      </c>
      <c r="F20" s="175" t="s">
        <v>41</v>
      </c>
      <c r="G20" s="40"/>
      <c r="H20" s="177"/>
      <c r="I20" s="177"/>
      <c r="J20" s="175"/>
      <c r="K20" s="175"/>
      <c r="L20" s="175"/>
      <c r="M20" s="40"/>
      <c r="N20" s="177"/>
      <c r="O20" s="177"/>
      <c r="P20" s="175"/>
      <c r="Q20" s="175"/>
      <c r="R20" s="175"/>
      <c r="S20" s="40"/>
      <c r="T20" s="177"/>
      <c r="U20" s="177"/>
      <c r="V20" s="175"/>
      <c r="W20" s="175"/>
      <c r="X20" s="175"/>
    </row>
    <row r="21" spans="2:24" x14ac:dyDescent="0.2">
      <c r="B21" s="217" t="s">
        <v>3</v>
      </c>
      <c r="C21" s="176" t="s">
        <v>4</v>
      </c>
      <c r="D21" s="173">
        <v>8</v>
      </c>
      <c r="E21" s="178">
        <f t="shared" ref="E21:E31" si="8">$C$3</f>
        <v>38000</v>
      </c>
      <c r="F21" s="180">
        <f>+D21*E21</f>
        <v>304000</v>
      </c>
      <c r="G21" s="40"/>
      <c r="H21" s="217"/>
      <c r="I21" s="173"/>
      <c r="J21" s="173"/>
      <c r="K21" s="178"/>
      <c r="L21" s="180"/>
      <c r="M21" s="40"/>
      <c r="N21" s="217"/>
      <c r="O21" s="173"/>
      <c r="P21" s="173"/>
      <c r="Q21" s="178"/>
      <c r="R21" s="180"/>
      <c r="S21" s="40"/>
      <c r="T21" s="217"/>
      <c r="U21" s="173"/>
      <c r="V21" s="173"/>
      <c r="W21" s="178"/>
      <c r="X21" s="180"/>
    </row>
    <row r="22" spans="2:24" x14ac:dyDescent="0.2">
      <c r="B22" s="217"/>
      <c r="C22" s="176" t="s">
        <v>5</v>
      </c>
      <c r="D22" s="173">
        <v>0.75</v>
      </c>
      <c r="E22" s="178">
        <f t="shared" si="8"/>
        <v>38000</v>
      </c>
      <c r="F22" s="180">
        <f t="shared" ref="F22:F29" si="9">+D22*E22</f>
        <v>28500</v>
      </c>
      <c r="G22" s="40"/>
      <c r="H22" s="217"/>
      <c r="I22" s="173"/>
      <c r="J22" s="173"/>
      <c r="K22" s="178"/>
      <c r="L22" s="180"/>
      <c r="M22" s="40"/>
      <c r="N22" s="217"/>
      <c r="O22" s="173"/>
      <c r="P22" s="173"/>
      <c r="Q22" s="178"/>
      <c r="R22" s="180"/>
      <c r="S22" s="40"/>
      <c r="T22" s="217"/>
      <c r="U22" s="173"/>
      <c r="V22" s="173"/>
      <c r="W22" s="178"/>
      <c r="X22" s="180"/>
    </row>
    <row r="23" spans="2:24" x14ac:dyDescent="0.2">
      <c r="B23" s="217"/>
      <c r="C23" s="176" t="s">
        <v>6</v>
      </c>
      <c r="D23" s="173">
        <v>12</v>
      </c>
      <c r="E23" s="178">
        <f t="shared" si="8"/>
        <v>38000</v>
      </c>
      <c r="F23" s="180">
        <f t="shared" ref="F23:F24" si="10">+D23*E23</f>
        <v>456000</v>
      </c>
      <c r="G23" s="40"/>
      <c r="H23" s="217"/>
      <c r="I23" s="173"/>
      <c r="J23" s="173"/>
      <c r="K23" s="178"/>
      <c r="L23" s="180"/>
      <c r="M23" s="40"/>
      <c r="N23" s="217"/>
      <c r="O23" s="173"/>
      <c r="P23" s="173"/>
      <c r="Q23" s="178"/>
      <c r="R23" s="180"/>
      <c r="S23" s="40"/>
      <c r="T23" s="217"/>
      <c r="U23" s="173"/>
      <c r="V23" s="173"/>
      <c r="W23" s="178"/>
      <c r="X23" s="180"/>
    </row>
    <row r="24" spans="2:24" x14ac:dyDescent="0.2">
      <c r="B24" s="217"/>
      <c r="C24" s="176" t="s">
        <v>13</v>
      </c>
      <c r="D24" s="173">
        <v>4</v>
      </c>
      <c r="E24" s="178">
        <f t="shared" si="8"/>
        <v>38000</v>
      </c>
      <c r="F24" s="180">
        <f t="shared" si="10"/>
        <v>152000</v>
      </c>
      <c r="G24" s="40"/>
      <c r="H24" s="217"/>
      <c r="I24" s="173"/>
      <c r="J24" s="173"/>
      <c r="K24" s="178"/>
      <c r="L24" s="180"/>
      <c r="M24" s="40"/>
      <c r="N24" s="217"/>
      <c r="O24" s="173"/>
      <c r="P24" s="173"/>
      <c r="Q24" s="178"/>
      <c r="R24" s="180"/>
      <c r="S24" s="40"/>
      <c r="T24" s="217"/>
      <c r="U24" s="173"/>
      <c r="V24" s="173"/>
      <c r="W24" s="178"/>
      <c r="X24" s="180"/>
    </row>
    <row r="25" spans="2:24" x14ac:dyDescent="0.2">
      <c r="B25" s="217" t="s">
        <v>11</v>
      </c>
      <c r="C25" s="176" t="s">
        <v>8</v>
      </c>
      <c r="D25" s="173">
        <v>22</v>
      </c>
      <c r="E25" s="178">
        <f t="shared" si="8"/>
        <v>38000</v>
      </c>
      <c r="F25" s="180">
        <f t="shared" si="9"/>
        <v>836000</v>
      </c>
      <c r="G25" s="40"/>
      <c r="H25" s="217"/>
      <c r="I25" s="173"/>
      <c r="J25" s="173"/>
      <c r="K25" s="178"/>
      <c r="L25" s="180"/>
      <c r="M25" s="40"/>
      <c r="N25" s="217"/>
      <c r="O25" s="173"/>
      <c r="P25" s="173"/>
      <c r="Q25" s="178"/>
      <c r="R25" s="180"/>
      <c r="S25" s="40"/>
      <c r="T25" s="217"/>
      <c r="U25" s="173"/>
      <c r="V25" s="173"/>
      <c r="W25" s="178"/>
      <c r="X25" s="180"/>
    </row>
    <row r="26" spans="2:24" x14ac:dyDescent="0.2">
      <c r="B26" s="217"/>
      <c r="C26" s="176" t="s">
        <v>9</v>
      </c>
      <c r="D26" s="173">
        <v>2</v>
      </c>
      <c r="E26" s="178">
        <f t="shared" si="8"/>
        <v>38000</v>
      </c>
      <c r="F26" s="180">
        <f t="shared" si="9"/>
        <v>76000</v>
      </c>
      <c r="G26" s="40"/>
      <c r="H26" s="217"/>
      <c r="I26" s="173"/>
      <c r="J26" s="173"/>
      <c r="K26" s="178"/>
      <c r="L26" s="180"/>
      <c r="M26" s="40"/>
      <c r="N26" s="217"/>
      <c r="O26" s="173"/>
      <c r="P26" s="173"/>
      <c r="Q26" s="178"/>
      <c r="R26" s="180"/>
      <c r="S26" s="40"/>
      <c r="T26" s="217"/>
      <c r="U26" s="173"/>
      <c r="V26" s="173"/>
      <c r="W26" s="178"/>
      <c r="X26" s="180"/>
    </row>
    <row r="27" spans="2:24" x14ac:dyDescent="0.2">
      <c r="B27" s="217"/>
      <c r="C27" s="176" t="s">
        <v>227</v>
      </c>
      <c r="D27" s="176">
        <v>4</v>
      </c>
      <c r="E27" s="178">
        <f t="shared" si="8"/>
        <v>38000</v>
      </c>
      <c r="F27" s="180">
        <f t="shared" si="9"/>
        <v>152000</v>
      </c>
      <c r="G27" s="40"/>
      <c r="H27" s="217"/>
      <c r="I27" s="41"/>
      <c r="J27" s="41"/>
      <c r="K27" s="178"/>
      <c r="L27" s="180"/>
      <c r="M27" s="40"/>
      <c r="N27" s="217"/>
      <c r="O27" s="41"/>
      <c r="P27" s="41"/>
      <c r="Q27" s="178"/>
      <c r="R27" s="180"/>
      <c r="S27" s="40"/>
      <c r="T27" s="217"/>
      <c r="U27" s="41"/>
      <c r="V27" s="41"/>
      <c r="W27" s="178"/>
      <c r="X27" s="180"/>
    </row>
    <row r="28" spans="2:24" x14ac:dyDescent="0.2">
      <c r="B28" s="217"/>
      <c r="C28" s="176" t="s">
        <v>10</v>
      </c>
      <c r="D28" s="173">
        <v>2</v>
      </c>
      <c r="E28" s="178">
        <f t="shared" si="8"/>
        <v>38000</v>
      </c>
      <c r="F28" s="180">
        <f t="shared" si="9"/>
        <v>76000</v>
      </c>
      <c r="G28" s="40"/>
      <c r="H28" s="217"/>
      <c r="I28" s="173"/>
      <c r="J28" s="173"/>
      <c r="K28" s="178"/>
      <c r="L28" s="180"/>
      <c r="M28" s="40"/>
      <c r="N28" s="217"/>
      <c r="O28" s="173"/>
      <c r="P28" s="173"/>
      <c r="Q28" s="178"/>
      <c r="R28" s="180"/>
      <c r="S28" s="40"/>
      <c r="T28" s="217"/>
      <c r="U28" s="173"/>
      <c r="V28" s="173"/>
      <c r="W28" s="178"/>
      <c r="X28" s="180"/>
    </row>
    <row r="29" spans="2:24" x14ac:dyDescent="0.2">
      <c r="B29" s="214" t="s">
        <v>230</v>
      </c>
      <c r="C29" s="215"/>
      <c r="D29" s="174">
        <f>SUM(D21:D24)</f>
        <v>24.75</v>
      </c>
      <c r="E29" s="179">
        <f t="shared" si="8"/>
        <v>38000</v>
      </c>
      <c r="F29" s="179">
        <f t="shared" si="9"/>
        <v>940500</v>
      </c>
      <c r="G29" s="40"/>
      <c r="H29" s="214"/>
      <c r="I29" s="215"/>
      <c r="J29" s="174"/>
      <c r="K29" s="179"/>
      <c r="L29" s="179"/>
      <c r="M29" s="40"/>
      <c r="N29" s="218"/>
      <c r="O29" s="219"/>
      <c r="P29" s="174"/>
      <c r="Q29" s="179"/>
      <c r="R29" s="179"/>
      <c r="S29" s="40"/>
      <c r="T29" s="214"/>
      <c r="U29" s="215"/>
      <c r="V29" s="174"/>
      <c r="W29" s="179"/>
      <c r="X29" s="179"/>
    </row>
    <row r="30" spans="2:24" x14ac:dyDescent="0.2">
      <c r="B30" s="214" t="s">
        <v>228</v>
      </c>
      <c r="C30" s="215"/>
      <c r="D30" s="174">
        <f>SUM(D25:D28)</f>
        <v>30</v>
      </c>
      <c r="E30" s="179">
        <f t="shared" si="8"/>
        <v>38000</v>
      </c>
      <c r="F30" s="179">
        <f>+E30*D30</f>
        <v>1140000</v>
      </c>
      <c r="G30" s="40"/>
      <c r="H30" s="214"/>
      <c r="I30" s="215"/>
      <c r="J30" s="174"/>
      <c r="K30" s="179"/>
      <c r="L30" s="179"/>
      <c r="M30" s="40"/>
      <c r="N30" s="214"/>
      <c r="O30" s="215"/>
      <c r="P30" s="174"/>
      <c r="Q30" s="179"/>
      <c r="R30" s="179"/>
      <c r="S30" s="40"/>
      <c r="T30" s="214"/>
      <c r="U30" s="215"/>
      <c r="V30" s="174"/>
      <c r="W30" s="179"/>
      <c r="X30" s="179"/>
    </row>
    <row r="31" spans="2:24" x14ac:dyDescent="0.2">
      <c r="B31" s="214" t="s">
        <v>231</v>
      </c>
      <c r="C31" s="215"/>
      <c r="D31" s="174">
        <f>SUM(D29:D30)</f>
        <v>54.75</v>
      </c>
      <c r="E31" s="179">
        <f t="shared" si="8"/>
        <v>38000</v>
      </c>
      <c r="F31" s="179">
        <f>+E31*D31</f>
        <v>2080500</v>
      </c>
      <c r="G31" s="40"/>
      <c r="H31" s="214"/>
      <c r="I31" s="215"/>
      <c r="J31" s="174"/>
      <c r="K31" s="179"/>
      <c r="L31" s="179"/>
      <c r="M31" s="40"/>
      <c r="N31" s="214"/>
      <c r="O31" s="215"/>
      <c r="P31" s="174"/>
      <c r="Q31" s="179"/>
      <c r="R31" s="179"/>
      <c r="S31" s="40"/>
      <c r="T31" s="214"/>
      <c r="U31" s="215"/>
      <c r="V31" s="174"/>
      <c r="W31" s="179"/>
      <c r="X31" s="179"/>
    </row>
    <row r="32" spans="2:24" x14ac:dyDescent="0.2">
      <c r="Q32" s="181"/>
      <c r="R32" s="181"/>
    </row>
    <row r="33" spans="2:24" x14ac:dyDescent="0.2">
      <c r="B33" s="177" t="s">
        <v>14</v>
      </c>
      <c r="C33" s="216" t="s">
        <v>15</v>
      </c>
      <c r="D33" s="216"/>
      <c r="E33" s="216"/>
      <c r="F33" s="216"/>
      <c r="G33" s="40"/>
      <c r="H33" s="177" t="s">
        <v>14</v>
      </c>
      <c r="I33" s="216" t="s">
        <v>20</v>
      </c>
      <c r="J33" s="216"/>
      <c r="K33" s="216"/>
      <c r="L33" s="216"/>
      <c r="M33" s="40"/>
      <c r="N33" s="177" t="s">
        <v>14</v>
      </c>
      <c r="O33" s="216" t="s">
        <v>21</v>
      </c>
      <c r="P33" s="216"/>
      <c r="Q33" s="216"/>
      <c r="R33" s="216"/>
      <c r="S33" s="40"/>
      <c r="T33" s="177" t="s">
        <v>14</v>
      </c>
      <c r="U33" s="216" t="s">
        <v>22</v>
      </c>
      <c r="V33" s="216"/>
      <c r="W33" s="216"/>
      <c r="X33" s="216"/>
    </row>
    <row r="34" spans="2:24" x14ac:dyDescent="0.2">
      <c r="B34" s="177" t="s">
        <v>7</v>
      </c>
      <c r="C34" s="177" t="s">
        <v>232</v>
      </c>
      <c r="D34" s="175" t="s">
        <v>12</v>
      </c>
      <c r="E34" s="175" t="s">
        <v>229</v>
      </c>
      <c r="F34" s="175" t="s">
        <v>41</v>
      </c>
      <c r="G34" s="40"/>
      <c r="H34" s="177" t="s">
        <v>7</v>
      </c>
      <c r="I34" s="177" t="s">
        <v>232</v>
      </c>
      <c r="J34" s="175" t="s">
        <v>12</v>
      </c>
      <c r="K34" s="175" t="s">
        <v>229</v>
      </c>
      <c r="L34" s="175" t="s">
        <v>41</v>
      </c>
      <c r="M34" s="40"/>
      <c r="N34" s="177" t="s">
        <v>7</v>
      </c>
      <c r="O34" s="177" t="s">
        <v>232</v>
      </c>
      <c r="P34" s="175" t="s">
        <v>12</v>
      </c>
      <c r="Q34" s="175" t="s">
        <v>229</v>
      </c>
      <c r="R34" s="175" t="s">
        <v>41</v>
      </c>
      <c r="S34" s="40"/>
      <c r="T34" s="177" t="s">
        <v>7</v>
      </c>
      <c r="U34" s="177" t="s">
        <v>232</v>
      </c>
      <c r="V34" s="175" t="s">
        <v>12</v>
      </c>
      <c r="W34" s="175" t="s">
        <v>229</v>
      </c>
      <c r="X34" s="175" t="s">
        <v>41</v>
      </c>
    </row>
    <row r="35" spans="2:24" x14ac:dyDescent="0.2">
      <c r="B35" s="217" t="s">
        <v>3</v>
      </c>
      <c r="C35" s="173" t="s">
        <v>4</v>
      </c>
      <c r="D35" s="173">
        <v>8</v>
      </c>
      <c r="E35" s="178">
        <f t="shared" ref="E35:E45" si="11">$C$3</f>
        <v>38000</v>
      </c>
      <c r="F35" s="180">
        <f>+D35*E35</f>
        <v>304000</v>
      </c>
      <c r="G35" s="40"/>
      <c r="H35" s="217" t="s">
        <v>3</v>
      </c>
      <c r="I35" s="173" t="s">
        <v>4</v>
      </c>
      <c r="J35" s="173">
        <v>6</v>
      </c>
      <c r="K35" s="178">
        <f t="shared" ref="K35:K45" si="12">$C$3</f>
        <v>38000</v>
      </c>
      <c r="L35" s="180">
        <f>+J35*K35</f>
        <v>228000</v>
      </c>
      <c r="M35" s="40"/>
      <c r="N35" s="217" t="s">
        <v>3</v>
      </c>
      <c r="O35" s="173" t="s">
        <v>4</v>
      </c>
      <c r="P35" s="173">
        <v>4</v>
      </c>
      <c r="Q35" s="178">
        <f t="shared" ref="Q35:Q45" si="13">$C$3</f>
        <v>38000</v>
      </c>
      <c r="R35" s="180">
        <f>+P35*Q35</f>
        <v>152000</v>
      </c>
      <c r="S35" s="40"/>
      <c r="T35" s="217" t="s">
        <v>3</v>
      </c>
      <c r="U35" s="173" t="s">
        <v>4</v>
      </c>
      <c r="V35" s="173">
        <v>4</v>
      </c>
      <c r="W35" s="178">
        <f t="shared" ref="W35:W45" si="14">$C$3</f>
        <v>38000</v>
      </c>
      <c r="X35" s="180">
        <f>+V35*W35</f>
        <v>152000</v>
      </c>
    </row>
    <row r="36" spans="2:24" x14ac:dyDescent="0.2">
      <c r="B36" s="217"/>
      <c r="C36" s="173" t="s">
        <v>5</v>
      </c>
      <c r="D36" s="173">
        <v>0.75</v>
      </c>
      <c r="E36" s="178">
        <f t="shared" si="11"/>
        <v>38000</v>
      </c>
      <c r="F36" s="180">
        <f t="shared" ref="F36:F42" si="15">+D36*E36</f>
        <v>28500</v>
      </c>
      <c r="G36" s="40"/>
      <c r="H36" s="217"/>
      <c r="I36" s="173" t="s">
        <v>5</v>
      </c>
      <c r="J36" s="173">
        <v>0.75</v>
      </c>
      <c r="K36" s="178">
        <f t="shared" si="12"/>
        <v>38000</v>
      </c>
      <c r="L36" s="180">
        <f t="shared" ref="L36:L42" si="16">+J36*K36</f>
        <v>28500</v>
      </c>
      <c r="M36" s="40"/>
      <c r="N36" s="217"/>
      <c r="O36" s="173" t="s">
        <v>5</v>
      </c>
      <c r="P36" s="173">
        <v>0.75</v>
      </c>
      <c r="Q36" s="178">
        <f t="shared" si="13"/>
        <v>38000</v>
      </c>
      <c r="R36" s="180">
        <f t="shared" ref="R36:R42" si="17">+P36*Q36</f>
        <v>28500</v>
      </c>
      <c r="S36" s="40"/>
      <c r="T36" s="217"/>
      <c r="U36" s="173" t="s">
        <v>5</v>
      </c>
      <c r="V36" s="173">
        <v>0.75</v>
      </c>
      <c r="W36" s="178">
        <f t="shared" si="14"/>
        <v>38000</v>
      </c>
      <c r="X36" s="180">
        <f t="shared" ref="X36:X42" si="18">+V36*W36</f>
        <v>28500</v>
      </c>
    </row>
    <row r="37" spans="2:24" x14ac:dyDescent="0.2">
      <c r="B37" s="217"/>
      <c r="C37" s="173" t="s">
        <v>6</v>
      </c>
      <c r="D37" s="173">
        <v>16</v>
      </c>
      <c r="E37" s="178">
        <f t="shared" si="11"/>
        <v>38000</v>
      </c>
      <c r="F37" s="180">
        <f t="shared" si="15"/>
        <v>608000</v>
      </c>
      <c r="G37" s="40"/>
      <c r="H37" s="217"/>
      <c r="I37" s="173" t="s">
        <v>6</v>
      </c>
      <c r="J37" s="173">
        <v>4</v>
      </c>
      <c r="K37" s="178">
        <f t="shared" si="12"/>
        <v>38000</v>
      </c>
      <c r="L37" s="180">
        <f t="shared" si="16"/>
        <v>152000</v>
      </c>
      <c r="M37" s="40"/>
      <c r="N37" s="217"/>
      <c r="O37" s="173" t="s">
        <v>6</v>
      </c>
      <c r="P37" s="173">
        <v>4</v>
      </c>
      <c r="Q37" s="178">
        <f t="shared" si="13"/>
        <v>38000</v>
      </c>
      <c r="R37" s="180">
        <f t="shared" si="17"/>
        <v>152000</v>
      </c>
      <c r="S37" s="40"/>
      <c r="T37" s="217"/>
      <c r="U37" s="173" t="s">
        <v>6</v>
      </c>
      <c r="V37" s="173">
        <v>3</v>
      </c>
      <c r="W37" s="178">
        <f t="shared" si="14"/>
        <v>38000</v>
      </c>
      <c r="X37" s="180">
        <f t="shared" si="18"/>
        <v>114000</v>
      </c>
    </row>
    <row r="38" spans="2:24" x14ac:dyDescent="0.2">
      <c r="B38" s="217"/>
      <c r="C38" s="173" t="s">
        <v>13</v>
      </c>
      <c r="D38" s="173">
        <v>4</v>
      </c>
      <c r="E38" s="178">
        <f t="shared" si="11"/>
        <v>38000</v>
      </c>
      <c r="F38" s="180">
        <f t="shared" si="15"/>
        <v>152000</v>
      </c>
      <c r="G38" s="40"/>
      <c r="H38" s="217"/>
      <c r="I38" s="173" t="s">
        <v>13</v>
      </c>
      <c r="J38" s="173">
        <v>2</v>
      </c>
      <c r="K38" s="178">
        <f t="shared" si="12"/>
        <v>38000</v>
      </c>
      <c r="L38" s="180">
        <f t="shared" si="16"/>
        <v>76000</v>
      </c>
      <c r="M38" s="40"/>
      <c r="N38" s="217"/>
      <c r="O38" s="173" t="s">
        <v>13</v>
      </c>
      <c r="P38" s="173">
        <v>4</v>
      </c>
      <c r="Q38" s="178">
        <f t="shared" si="13"/>
        <v>38000</v>
      </c>
      <c r="R38" s="180">
        <f t="shared" si="17"/>
        <v>152000</v>
      </c>
      <c r="S38" s="40"/>
      <c r="T38" s="217"/>
      <c r="U38" s="173" t="s">
        <v>13</v>
      </c>
      <c r="V38" s="173">
        <v>4</v>
      </c>
      <c r="W38" s="178">
        <f t="shared" si="14"/>
        <v>38000</v>
      </c>
      <c r="X38" s="180">
        <f t="shared" si="18"/>
        <v>152000</v>
      </c>
    </row>
    <row r="39" spans="2:24" x14ac:dyDescent="0.2">
      <c r="B39" s="217" t="s">
        <v>11</v>
      </c>
      <c r="C39" s="173" t="s">
        <v>8</v>
      </c>
      <c r="D39" s="173">
        <v>24</v>
      </c>
      <c r="E39" s="178">
        <f t="shared" si="11"/>
        <v>38000</v>
      </c>
      <c r="F39" s="180">
        <f t="shared" si="15"/>
        <v>912000</v>
      </c>
      <c r="G39" s="40"/>
      <c r="H39" s="217" t="s">
        <v>11</v>
      </c>
      <c r="I39" s="173" t="s">
        <v>8</v>
      </c>
      <c r="J39" s="173">
        <v>7</v>
      </c>
      <c r="K39" s="178">
        <f t="shared" si="12"/>
        <v>38000</v>
      </c>
      <c r="L39" s="180">
        <f t="shared" si="16"/>
        <v>266000</v>
      </c>
      <c r="M39" s="40"/>
      <c r="N39" s="217" t="s">
        <v>11</v>
      </c>
      <c r="O39" s="173" t="s">
        <v>8</v>
      </c>
      <c r="P39" s="173">
        <v>8</v>
      </c>
      <c r="Q39" s="178">
        <f t="shared" si="13"/>
        <v>38000</v>
      </c>
      <c r="R39" s="180">
        <f t="shared" si="17"/>
        <v>304000</v>
      </c>
      <c r="S39" s="40"/>
      <c r="T39" s="217" t="s">
        <v>11</v>
      </c>
      <c r="U39" s="173" t="s">
        <v>8</v>
      </c>
      <c r="V39" s="173">
        <v>5</v>
      </c>
      <c r="W39" s="178">
        <f t="shared" si="14"/>
        <v>38000</v>
      </c>
      <c r="X39" s="180">
        <f t="shared" si="18"/>
        <v>190000</v>
      </c>
    </row>
    <row r="40" spans="2:24" x14ac:dyDescent="0.2">
      <c r="B40" s="217"/>
      <c r="C40" s="173" t="s">
        <v>9</v>
      </c>
      <c r="D40" s="173">
        <v>2</v>
      </c>
      <c r="E40" s="178">
        <f t="shared" si="11"/>
        <v>38000</v>
      </c>
      <c r="F40" s="180">
        <f t="shared" si="15"/>
        <v>76000</v>
      </c>
      <c r="G40" s="40"/>
      <c r="H40" s="217"/>
      <c r="I40" s="173" t="s">
        <v>9</v>
      </c>
      <c r="J40" s="173">
        <v>1</v>
      </c>
      <c r="K40" s="178">
        <f t="shared" si="12"/>
        <v>38000</v>
      </c>
      <c r="L40" s="180">
        <f t="shared" si="16"/>
        <v>38000</v>
      </c>
      <c r="M40" s="40"/>
      <c r="N40" s="217"/>
      <c r="O40" s="173" t="s">
        <v>9</v>
      </c>
      <c r="P40" s="173">
        <v>1</v>
      </c>
      <c r="Q40" s="178">
        <f t="shared" si="13"/>
        <v>38000</v>
      </c>
      <c r="R40" s="180">
        <f t="shared" si="17"/>
        <v>38000</v>
      </c>
      <c r="S40" s="40"/>
      <c r="T40" s="217"/>
      <c r="U40" s="173" t="s">
        <v>9</v>
      </c>
      <c r="V40" s="173">
        <v>1</v>
      </c>
      <c r="W40" s="178">
        <f t="shared" si="14"/>
        <v>38000</v>
      </c>
      <c r="X40" s="180">
        <f t="shared" si="18"/>
        <v>38000</v>
      </c>
    </row>
    <row r="41" spans="2:24" x14ac:dyDescent="0.2">
      <c r="B41" s="217"/>
      <c r="C41" s="41" t="s">
        <v>227</v>
      </c>
      <c r="D41" s="41">
        <v>4</v>
      </c>
      <c r="E41" s="178">
        <f t="shared" si="11"/>
        <v>38000</v>
      </c>
      <c r="F41" s="180">
        <f t="shared" si="15"/>
        <v>152000</v>
      </c>
      <c r="G41" s="40"/>
      <c r="H41" s="217"/>
      <c r="I41" s="41" t="s">
        <v>227</v>
      </c>
      <c r="J41" s="41">
        <v>2</v>
      </c>
      <c r="K41" s="178">
        <f t="shared" si="12"/>
        <v>38000</v>
      </c>
      <c r="L41" s="180">
        <f t="shared" si="16"/>
        <v>76000</v>
      </c>
      <c r="M41" s="40"/>
      <c r="N41" s="217"/>
      <c r="O41" s="41" t="s">
        <v>227</v>
      </c>
      <c r="P41" s="41">
        <v>0</v>
      </c>
      <c r="Q41" s="178">
        <f t="shared" si="13"/>
        <v>38000</v>
      </c>
      <c r="R41" s="180">
        <f t="shared" si="17"/>
        <v>0</v>
      </c>
      <c r="S41" s="40"/>
      <c r="T41" s="217"/>
      <c r="U41" s="41" t="s">
        <v>227</v>
      </c>
      <c r="V41" s="41">
        <v>0</v>
      </c>
      <c r="W41" s="178">
        <f t="shared" si="14"/>
        <v>38000</v>
      </c>
      <c r="X41" s="180">
        <f t="shared" si="18"/>
        <v>0</v>
      </c>
    </row>
    <row r="42" spans="2:24" x14ac:dyDescent="0.2">
      <c r="B42" s="217"/>
      <c r="C42" s="173" t="s">
        <v>10</v>
      </c>
      <c r="D42" s="173">
        <v>2</v>
      </c>
      <c r="E42" s="178">
        <f t="shared" si="11"/>
        <v>38000</v>
      </c>
      <c r="F42" s="180">
        <f t="shared" si="15"/>
        <v>76000</v>
      </c>
      <c r="G42" s="40"/>
      <c r="H42" s="217"/>
      <c r="I42" s="173" t="s">
        <v>10</v>
      </c>
      <c r="J42" s="173">
        <v>1</v>
      </c>
      <c r="K42" s="178">
        <f t="shared" si="12"/>
        <v>38000</v>
      </c>
      <c r="L42" s="180">
        <f t="shared" si="16"/>
        <v>38000</v>
      </c>
      <c r="M42" s="40"/>
      <c r="N42" s="217"/>
      <c r="O42" s="173" t="s">
        <v>10</v>
      </c>
      <c r="P42" s="173">
        <v>2</v>
      </c>
      <c r="Q42" s="178">
        <f t="shared" si="13"/>
        <v>38000</v>
      </c>
      <c r="R42" s="180">
        <f t="shared" si="17"/>
        <v>76000</v>
      </c>
      <c r="S42" s="40"/>
      <c r="T42" s="217"/>
      <c r="U42" s="173" t="s">
        <v>10</v>
      </c>
      <c r="V42" s="173">
        <v>1</v>
      </c>
      <c r="W42" s="178">
        <f t="shared" si="14"/>
        <v>38000</v>
      </c>
      <c r="X42" s="180">
        <f t="shared" si="18"/>
        <v>38000</v>
      </c>
    </row>
    <row r="43" spans="2:24" x14ac:dyDescent="0.2">
      <c r="B43" s="214" t="s">
        <v>230</v>
      </c>
      <c r="C43" s="215"/>
      <c r="D43" s="174">
        <f>SUM(D35:D38)</f>
        <v>28.75</v>
      </c>
      <c r="E43" s="179">
        <f t="shared" si="11"/>
        <v>38000</v>
      </c>
      <c r="F43" s="179">
        <f>+D43*E43</f>
        <v>1092500</v>
      </c>
      <c r="G43" s="40"/>
      <c r="H43" s="214" t="s">
        <v>230</v>
      </c>
      <c r="I43" s="215"/>
      <c r="J43" s="174">
        <f>SUM(J35:J38)</f>
        <v>12.75</v>
      </c>
      <c r="K43" s="179">
        <f t="shared" si="12"/>
        <v>38000</v>
      </c>
      <c r="L43" s="179">
        <f>+J43*K43</f>
        <v>484500</v>
      </c>
      <c r="M43" s="40"/>
      <c r="N43" s="214" t="s">
        <v>230</v>
      </c>
      <c r="O43" s="215"/>
      <c r="P43" s="174">
        <f>SUM(P35:P38)</f>
        <v>12.75</v>
      </c>
      <c r="Q43" s="179">
        <f t="shared" si="13"/>
        <v>38000</v>
      </c>
      <c r="R43" s="179">
        <f>+P43*Q43</f>
        <v>484500</v>
      </c>
      <c r="S43" s="40"/>
      <c r="T43" s="214" t="s">
        <v>230</v>
      </c>
      <c r="U43" s="215"/>
      <c r="V43" s="174">
        <f>SUM(V35:V38)</f>
        <v>11.75</v>
      </c>
      <c r="W43" s="179">
        <f t="shared" si="14"/>
        <v>38000</v>
      </c>
      <c r="X43" s="179">
        <f>+V43*W43</f>
        <v>446500</v>
      </c>
    </row>
    <row r="44" spans="2:24" x14ac:dyDescent="0.2">
      <c r="B44" s="214" t="s">
        <v>228</v>
      </c>
      <c r="C44" s="215"/>
      <c r="D44" s="174">
        <f>SUM(D39:D42)</f>
        <v>32</v>
      </c>
      <c r="E44" s="179">
        <f t="shared" si="11"/>
        <v>38000</v>
      </c>
      <c r="F44" s="179">
        <f>+D44*E44</f>
        <v>1216000</v>
      </c>
      <c r="G44" s="40"/>
      <c r="H44" s="214" t="s">
        <v>228</v>
      </c>
      <c r="I44" s="215"/>
      <c r="J44" s="174">
        <f>SUM(J39:J42)</f>
        <v>11</v>
      </c>
      <c r="K44" s="179">
        <f t="shared" si="12"/>
        <v>38000</v>
      </c>
      <c r="L44" s="179">
        <f>+J44*K44</f>
        <v>418000</v>
      </c>
      <c r="M44" s="40"/>
      <c r="N44" s="214" t="s">
        <v>228</v>
      </c>
      <c r="O44" s="215"/>
      <c r="P44" s="174">
        <f>SUM(P39:P42)</f>
        <v>11</v>
      </c>
      <c r="Q44" s="179">
        <f t="shared" si="13"/>
        <v>38000</v>
      </c>
      <c r="R44" s="179">
        <f>+P44*Q44</f>
        <v>418000</v>
      </c>
      <c r="S44" s="40"/>
      <c r="T44" s="214" t="s">
        <v>228</v>
      </c>
      <c r="U44" s="215"/>
      <c r="V44" s="174">
        <f>SUM(V39:V42)</f>
        <v>7</v>
      </c>
      <c r="W44" s="179">
        <f t="shared" si="14"/>
        <v>38000</v>
      </c>
      <c r="X44" s="179">
        <f>+V44*W44</f>
        <v>266000</v>
      </c>
    </row>
    <row r="45" spans="2:24" x14ac:dyDescent="0.2">
      <c r="B45" s="214" t="s">
        <v>231</v>
      </c>
      <c r="C45" s="215"/>
      <c r="D45" s="174">
        <f>SUM(D43:D44)</f>
        <v>60.75</v>
      </c>
      <c r="E45" s="179">
        <f t="shared" si="11"/>
        <v>38000</v>
      </c>
      <c r="F45" s="179">
        <f>+E45*D45</f>
        <v>2308500</v>
      </c>
      <c r="G45" s="40"/>
      <c r="H45" s="214" t="s">
        <v>231</v>
      </c>
      <c r="I45" s="215"/>
      <c r="J45" s="174">
        <f>SUM(J43:J44)</f>
        <v>23.75</v>
      </c>
      <c r="K45" s="179">
        <f t="shared" si="12"/>
        <v>38000</v>
      </c>
      <c r="L45" s="179">
        <f>+K45*J45</f>
        <v>902500</v>
      </c>
      <c r="M45" s="40"/>
      <c r="N45" s="214" t="s">
        <v>231</v>
      </c>
      <c r="O45" s="215"/>
      <c r="P45" s="174">
        <f>SUM(P43:P44)</f>
        <v>23.75</v>
      </c>
      <c r="Q45" s="179">
        <f t="shared" si="13"/>
        <v>38000</v>
      </c>
      <c r="R45" s="179">
        <f>+Q45*P45</f>
        <v>902500</v>
      </c>
      <c r="S45" s="40"/>
      <c r="T45" s="214" t="s">
        <v>231</v>
      </c>
      <c r="U45" s="215"/>
      <c r="V45" s="174">
        <f>SUM(V43:V44)</f>
        <v>18.75</v>
      </c>
      <c r="W45" s="179">
        <f t="shared" si="14"/>
        <v>38000</v>
      </c>
      <c r="X45" s="179">
        <f>+W45*V45</f>
        <v>712500</v>
      </c>
    </row>
    <row r="47" spans="2:24" x14ac:dyDescent="0.2">
      <c r="B47" s="177" t="s">
        <v>14</v>
      </c>
      <c r="C47" s="216" t="s">
        <v>16</v>
      </c>
      <c r="D47" s="216"/>
      <c r="E47" s="216"/>
      <c r="F47" s="216"/>
      <c r="G47" s="40"/>
      <c r="H47" s="177" t="s">
        <v>14</v>
      </c>
      <c r="I47" s="216" t="s">
        <v>19</v>
      </c>
      <c r="J47" s="216"/>
      <c r="K47" s="216"/>
      <c r="L47" s="216"/>
      <c r="M47" s="40"/>
      <c r="N47" s="177" t="s">
        <v>14</v>
      </c>
      <c r="O47" s="216" t="s">
        <v>23</v>
      </c>
      <c r="P47" s="216"/>
      <c r="Q47" s="216"/>
      <c r="R47" s="216"/>
      <c r="S47" s="40"/>
      <c r="T47" s="177" t="s">
        <v>14</v>
      </c>
      <c r="U47" s="216" t="s">
        <v>24</v>
      </c>
      <c r="V47" s="216"/>
      <c r="W47" s="216"/>
      <c r="X47" s="216"/>
    </row>
    <row r="48" spans="2:24" x14ac:dyDescent="0.2">
      <c r="B48" s="177" t="s">
        <v>7</v>
      </c>
      <c r="C48" s="177" t="s">
        <v>232</v>
      </c>
      <c r="D48" s="175" t="s">
        <v>12</v>
      </c>
      <c r="E48" s="175" t="s">
        <v>229</v>
      </c>
      <c r="F48" s="175" t="s">
        <v>41</v>
      </c>
      <c r="G48" s="40"/>
      <c r="H48" s="177" t="s">
        <v>7</v>
      </c>
      <c r="I48" s="177" t="s">
        <v>232</v>
      </c>
      <c r="J48" s="175" t="s">
        <v>12</v>
      </c>
      <c r="K48" s="175" t="s">
        <v>229</v>
      </c>
      <c r="L48" s="175" t="s">
        <v>41</v>
      </c>
      <c r="M48" s="40"/>
      <c r="N48" s="177" t="s">
        <v>7</v>
      </c>
      <c r="O48" s="177" t="s">
        <v>232</v>
      </c>
      <c r="P48" s="175" t="s">
        <v>12</v>
      </c>
      <c r="Q48" s="175" t="s">
        <v>229</v>
      </c>
      <c r="R48" s="175" t="s">
        <v>41</v>
      </c>
      <c r="S48" s="40"/>
      <c r="T48" s="177" t="s">
        <v>7</v>
      </c>
      <c r="U48" s="177" t="s">
        <v>232</v>
      </c>
      <c r="V48" s="175" t="s">
        <v>12</v>
      </c>
      <c r="W48" s="175" t="s">
        <v>229</v>
      </c>
      <c r="X48" s="175" t="s">
        <v>41</v>
      </c>
    </row>
    <row r="49" spans="2:24" x14ac:dyDescent="0.2">
      <c r="B49" s="217" t="s">
        <v>3</v>
      </c>
      <c r="C49" s="173" t="s">
        <v>4</v>
      </c>
      <c r="D49" s="173">
        <v>8</v>
      </c>
      <c r="E49" s="178">
        <f t="shared" ref="E49:E59" si="19">$C$3</f>
        <v>38000</v>
      </c>
      <c r="F49" s="180">
        <f>+D49*E49</f>
        <v>304000</v>
      </c>
      <c r="G49" s="40"/>
      <c r="H49" s="217" t="s">
        <v>3</v>
      </c>
      <c r="I49" s="173" t="s">
        <v>4</v>
      </c>
      <c r="J49" s="173">
        <v>2</v>
      </c>
      <c r="K49" s="178">
        <f t="shared" ref="K49:K59" si="20">$C$3</f>
        <v>38000</v>
      </c>
      <c r="L49" s="180">
        <f>+J49*K49</f>
        <v>76000</v>
      </c>
      <c r="M49" s="40"/>
      <c r="N49" s="217" t="s">
        <v>3</v>
      </c>
      <c r="O49" s="173" t="s">
        <v>4</v>
      </c>
      <c r="P49" s="173">
        <v>6</v>
      </c>
      <c r="Q49" s="178">
        <f t="shared" ref="Q49:Q59" si="21">$C$3</f>
        <v>38000</v>
      </c>
      <c r="R49" s="180">
        <f>+P49*Q49</f>
        <v>228000</v>
      </c>
      <c r="S49" s="40"/>
      <c r="T49" s="217" t="s">
        <v>3</v>
      </c>
      <c r="U49" s="173" t="s">
        <v>4</v>
      </c>
      <c r="V49" s="173">
        <v>4</v>
      </c>
      <c r="W49" s="178">
        <f t="shared" ref="W49:W59" si="22">$C$3</f>
        <v>38000</v>
      </c>
      <c r="X49" s="180">
        <f>+V49*W49</f>
        <v>152000</v>
      </c>
    </row>
    <row r="50" spans="2:24" x14ac:dyDescent="0.2">
      <c r="B50" s="217"/>
      <c r="C50" s="173" t="s">
        <v>5</v>
      </c>
      <c r="D50" s="173">
        <v>0.75</v>
      </c>
      <c r="E50" s="178">
        <f t="shared" si="19"/>
        <v>38000</v>
      </c>
      <c r="F50" s="180">
        <f t="shared" ref="F50:F56" si="23">+D50*E50</f>
        <v>28500</v>
      </c>
      <c r="G50" s="40"/>
      <c r="H50" s="217"/>
      <c r="I50" s="173" t="s">
        <v>5</v>
      </c>
      <c r="J50" s="173">
        <v>0.75</v>
      </c>
      <c r="K50" s="178">
        <f t="shared" si="20"/>
        <v>38000</v>
      </c>
      <c r="L50" s="180">
        <f t="shared" ref="L50:L56" si="24">+J50*K50</f>
        <v>28500</v>
      </c>
      <c r="M50" s="40"/>
      <c r="N50" s="217"/>
      <c r="O50" s="173" t="s">
        <v>5</v>
      </c>
      <c r="P50" s="173">
        <v>0.75</v>
      </c>
      <c r="Q50" s="178">
        <f t="shared" si="21"/>
        <v>38000</v>
      </c>
      <c r="R50" s="180">
        <f t="shared" ref="R50:R56" si="25">+P50*Q50</f>
        <v>28500</v>
      </c>
      <c r="S50" s="40"/>
      <c r="T50" s="217"/>
      <c r="U50" s="173" t="s">
        <v>5</v>
      </c>
      <c r="V50" s="173">
        <v>0.75</v>
      </c>
      <c r="W50" s="178">
        <f t="shared" si="22"/>
        <v>38000</v>
      </c>
      <c r="X50" s="180">
        <f t="shared" ref="X50:X56" si="26">+V50*W50</f>
        <v>28500</v>
      </c>
    </row>
    <row r="51" spans="2:24" x14ac:dyDescent="0.2">
      <c r="B51" s="217"/>
      <c r="C51" s="173" t="s">
        <v>6</v>
      </c>
      <c r="D51" s="173">
        <v>12</v>
      </c>
      <c r="E51" s="178">
        <f t="shared" si="19"/>
        <v>38000</v>
      </c>
      <c r="F51" s="180">
        <f t="shared" si="23"/>
        <v>456000</v>
      </c>
      <c r="G51" s="40"/>
      <c r="H51" s="217"/>
      <c r="I51" s="173" t="s">
        <v>6</v>
      </c>
      <c r="J51" s="173">
        <v>4</v>
      </c>
      <c r="K51" s="178">
        <f t="shared" si="20"/>
        <v>38000</v>
      </c>
      <c r="L51" s="180">
        <f t="shared" si="24"/>
        <v>152000</v>
      </c>
      <c r="M51" s="40"/>
      <c r="N51" s="217"/>
      <c r="O51" s="173" t="s">
        <v>6</v>
      </c>
      <c r="P51" s="173">
        <v>4</v>
      </c>
      <c r="Q51" s="178">
        <f t="shared" si="21"/>
        <v>38000</v>
      </c>
      <c r="R51" s="180">
        <f t="shared" si="25"/>
        <v>152000</v>
      </c>
      <c r="S51" s="40"/>
      <c r="T51" s="217"/>
      <c r="U51" s="173" t="s">
        <v>6</v>
      </c>
      <c r="V51" s="173">
        <v>3</v>
      </c>
      <c r="W51" s="178">
        <f t="shared" si="22"/>
        <v>38000</v>
      </c>
      <c r="X51" s="180">
        <f t="shared" si="26"/>
        <v>114000</v>
      </c>
    </row>
    <row r="52" spans="2:24" x14ac:dyDescent="0.2">
      <c r="B52" s="217"/>
      <c r="C52" s="173" t="s">
        <v>13</v>
      </c>
      <c r="D52" s="173">
        <v>4</v>
      </c>
      <c r="E52" s="178">
        <f t="shared" si="19"/>
        <v>38000</v>
      </c>
      <c r="F52" s="180">
        <f t="shared" si="23"/>
        <v>152000</v>
      </c>
      <c r="G52" s="40"/>
      <c r="H52" s="217"/>
      <c r="I52" s="173" t="s">
        <v>13</v>
      </c>
      <c r="J52" s="173">
        <v>4</v>
      </c>
      <c r="K52" s="178">
        <f t="shared" si="20"/>
        <v>38000</v>
      </c>
      <c r="L52" s="180">
        <f t="shared" si="24"/>
        <v>152000</v>
      </c>
      <c r="M52" s="40"/>
      <c r="N52" s="217"/>
      <c r="O52" s="173" t="s">
        <v>13</v>
      </c>
      <c r="P52" s="173">
        <v>4</v>
      </c>
      <c r="Q52" s="178">
        <f t="shared" si="21"/>
        <v>38000</v>
      </c>
      <c r="R52" s="180">
        <f t="shared" si="25"/>
        <v>152000</v>
      </c>
      <c r="S52" s="40"/>
      <c r="T52" s="217"/>
      <c r="U52" s="173" t="s">
        <v>13</v>
      </c>
      <c r="V52" s="173">
        <v>4</v>
      </c>
      <c r="W52" s="178">
        <f t="shared" si="22"/>
        <v>38000</v>
      </c>
      <c r="X52" s="180">
        <f t="shared" si="26"/>
        <v>152000</v>
      </c>
    </row>
    <row r="53" spans="2:24" x14ac:dyDescent="0.2">
      <c r="B53" s="217" t="s">
        <v>11</v>
      </c>
      <c r="C53" s="173" t="s">
        <v>8</v>
      </c>
      <c r="D53" s="173">
        <v>22</v>
      </c>
      <c r="E53" s="178">
        <f t="shared" si="19"/>
        <v>38000</v>
      </c>
      <c r="F53" s="180">
        <f t="shared" si="23"/>
        <v>836000</v>
      </c>
      <c r="G53" s="40"/>
      <c r="H53" s="217" t="s">
        <v>11</v>
      </c>
      <c r="I53" s="173" t="s">
        <v>8</v>
      </c>
      <c r="J53" s="173">
        <v>8</v>
      </c>
      <c r="K53" s="178">
        <f t="shared" si="20"/>
        <v>38000</v>
      </c>
      <c r="L53" s="180">
        <f t="shared" si="24"/>
        <v>304000</v>
      </c>
      <c r="M53" s="40"/>
      <c r="N53" s="217" t="s">
        <v>11</v>
      </c>
      <c r="O53" s="173" t="s">
        <v>8</v>
      </c>
      <c r="P53" s="173">
        <v>10</v>
      </c>
      <c r="Q53" s="178">
        <f t="shared" si="21"/>
        <v>38000</v>
      </c>
      <c r="R53" s="180">
        <f t="shared" si="25"/>
        <v>380000</v>
      </c>
      <c r="S53" s="40"/>
      <c r="T53" s="217" t="s">
        <v>11</v>
      </c>
      <c r="U53" s="173" t="s">
        <v>8</v>
      </c>
      <c r="V53" s="173">
        <v>5</v>
      </c>
      <c r="W53" s="178">
        <f t="shared" si="22"/>
        <v>38000</v>
      </c>
      <c r="X53" s="180">
        <f t="shared" si="26"/>
        <v>190000</v>
      </c>
    </row>
    <row r="54" spans="2:24" x14ac:dyDescent="0.2">
      <c r="B54" s="217"/>
      <c r="C54" s="173" t="s">
        <v>9</v>
      </c>
      <c r="D54" s="173">
        <v>2</v>
      </c>
      <c r="E54" s="178">
        <f t="shared" si="19"/>
        <v>38000</v>
      </c>
      <c r="F54" s="180">
        <f t="shared" si="23"/>
        <v>76000</v>
      </c>
      <c r="G54" s="40"/>
      <c r="H54" s="217"/>
      <c r="I54" s="173" t="s">
        <v>9</v>
      </c>
      <c r="J54" s="173">
        <v>1</v>
      </c>
      <c r="K54" s="178">
        <f t="shared" si="20"/>
        <v>38000</v>
      </c>
      <c r="L54" s="180">
        <f t="shared" si="24"/>
        <v>38000</v>
      </c>
      <c r="M54" s="40"/>
      <c r="N54" s="217"/>
      <c r="O54" s="173" t="s">
        <v>9</v>
      </c>
      <c r="P54" s="173">
        <v>1</v>
      </c>
      <c r="Q54" s="178">
        <f t="shared" si="21"/>
        <v>38000</v>
      </c>
      <c r="R54" s="180">
        <f t="shared" si="25"/>
        <v>38000</v>
      </c>
      <c r="S54" s="40"/>
      <c r="T54" s="217"/>
      <c r="U54" s="173" t="s">
        <v>9</v>
      </c>
      <c r="V54" s="173">
        <v>1</v>
      </c>
      <c r="W54" s="178">
        <f t="shared" si="22"/>
        <v>38000</v>
      </c>
      <c r="X54" s="180">
        <f t="shared" si="26"/>
        <v>38000</v>
      </c>
    </row>
    <row r="55" spans="2:24" x14ac:dyDescent="0.2">
      <c r="B55" s="217"/>
      <c r="C55" s="41" t="s">
        <v>227</v>
      </c>
      <c r="D55" s="176">
        <v>4</v>
      </c>
      <c r="E55" s="178">
        <f t="shared" si="19"/>
        <v>38000</v>
      </c>
      <c r="F55" s="180">
        <f t="shared" si="23"/>
        <v>152000</v>
      </c>
      <c r="G55" s="40"/>
      <c r="H55" s="217"/>
      <c r="I55" s="41" t="s">
        <v>227</v>
      </c>
      <c r="J55" s="41">
        <v>2</v>
      </c>
      <c r="K55" s="178">
        <f t="shared" si="20"/>
        <v>38000</v>
      </c>
      <c r="L55" s="180">
        <f t="shared" si="24"/>
        <v>76000</v>
      </c>
      <c r="M55" s="40"/>
      <c r="N55" s="217"/>
      <c r="O55" s="41" t="s">
        <v>227</v>
      </c>
      <c r="P55" s="41">
        <v>0</v>
      </c>
      <c r="Q55" s="178">
        <f t="shared" si="21"/>
        <v>38000</v>
      </c>
      <c r="R55" s="180">
        <f t="shared" si="25"/>
        <v>0</v>
      </c>
      <c r="S55" s="40"/>
      <c r="T55" s="217"/>
      <c r="U55" s="41" t="s">
        <v>227</v>
      </c>
      <c r="V55" s="41">
        <v>0</v>
      </c>
      <c r="W55" s="178">
        <f t="shared" si="22"/>
        <v>38000</v>
      </c>
      <c r="X55" s="180">
        <f t="shared" si="26"/>
        <v>0</v>
      </c>
    </row>
    <row r="56" spans="2:24" x14ac:dyDescent="0.2">
      <c r="B56" s="217"/>
      <c r="C56" s="173" t="s">
        <v>10</v>
      </c>
      <c r="D56" s="173">
        <v>2</v>
      </c>
      <c r="E56" s="178">
        <f t="shared" si="19"/>
        <v>38000</v>
      </c>
      <c r="F56" s="180">
        <f t="shared" si="23"/>
        <v>76000</v>
      </c>
      <c r="G56" s="40"/>
      <c r="H56" s="217"/>
      <c r="I56" s="173" t="s">
        <v>10</v>
      </c>
      <c r="J56" s="173">
        <v>1</v>
      </c>
      <c r="K56" s="178">
        <f t="shared" si="20"/>
        <v>38000</v>
      </c>
      <c r="L56" s="180">
        <f t="shared" si="24"/>
        <v>38000</v>
      </c>
      <c r="M56" s="40"/>
      <c r="N56" s="217"/>
      <c r="O56" s="173" t="s">
        <v>10</v>
      </c>
      <c r="P56" s="173">
        <v>2</v>
      </c>
      <c r="Q56" s="178">
        <f t="shared" si="21"/>
        <v>38000</v>
      </c>
      <c r="R56" s="180">
        <f t="shared" si="25"/>
        <v>76000</v>
      </c>
      <c r="S56" s="40"/>
      <c r="T56" s="217"/>
      <c r="U56" s="173" t="s">
        <v>10</v>
      </c>
      <c r="V56" s="173">
        <v>1</v>
      </c>
      <c r="W56" s="178">
        <f t="shared" si="22"/>
        <v>38000</v>
      </c>
      <c r="X56" s="180">
        <f t="shared" si="26"/>
        <v>38000</v>
      </c>
    </row>
    <row r="57" spans="2:24" x14ac:dyDescent="0.2">
      <c r="B57" s="214" t="s">
        <v>230</v>
      </c>
      <c r="C57" s="215"/>
      <c r="D57" s="174">
        <f>SUM(D49:D52)</f>
        <v>24.75</v>
      </c>
      <c r="E57" s="179">
        <f t="shared" si="19"/>
        <v>38000</v>
      </c>
      <c r="F57" s="179">
        <f>+D57*E57</f>
        <v>940500</v>
      </c>
      <c r="G57" s="40"/>
      <c r="H57" s="214" t="s">
        <v>230</v>
      </c>
      <c r="I57" s="215"/>
      <c r="J57" s="174">
        <f>SUM(J49:J52)</f>
        <v>10.75</v>
      </c>
      <c r="K57" s="179">
        <f t="shared" si="20"/>
        <v>38000</v>
      </c>
      <c r="L57" s="179">
        <f>+J57*K57</f>
        <v>408500</v>
      </c>
      <c r="M57" s="40"/>
      <c r="N57" s="214" t="s">
        <v>230</v>
      </c>
      <c r="O57" s="215"/>
      <c r="P57" s="174">
        <f>SUM(P49:P52)</f>
        <v>14.75</v>
      </c>
      <c r="Q57" s="179">
        <f t="shared" si="21"/>
        <v>38000</v>
      </c>
      <c r="R57" s="179">
        <f>+P57*Q57</f>
        <v>560500</v>
      </c>
      <c r="S57" s="40"/>
      <c r="T57" s="214" t="s">
        <v>230</v>
      </c>
      <c r="U57" s="215"/>
      <c r="V57" s="174">
        <f>SUM(V49:V52)</f>
        <v>11.75</v>
      </c>
      <c r="W57" s="179">
        <f t="shared" si="22"/>
        <v>38000</v>
      </c>
      <c r="X57" s="179">
        <f>+V57*W57</f>
        <v>446500</v>
      </c>
    </row>
    <row r="58" spans="2:24" x14ac:dyDescent="0.2">
      <c r="B58" s="214" t="s">
        <v>228</v>
      </c>
      <c r="C58" s="215"/>
      <c r="D58" s="174">
        <f>SUM(D53:D56)</f>
        <v>30</v>
      </c>
      <c r="E58" s="179">
        <f t="shared" si="19"/>
        <v>38000</v>
      </c>
      <c r="F58" s="179">
        <f>+D58*E58</f>
        <v>1140000</v>
      </c>
      <c r="G58" s="40"/>
      <c r="H58" s="214" t="s">
        <v>228</v>
      </c>
      <c r="I58" s="215"/>
      <c r="J58" s="174">
        <f>SUM(J53:J56)</f>
        <v>12</v>
      </c>
      <c r="K58" s="179">
        <f t="shared" si="20"/>
        <v>38000</v>
      </c>
      <c r="L58" s="179">
        <f>+J58*K58</f>
        <v>456000</v>
      </c>
      <c r="M58" s="40"/>
      <c r="N58" s="214" t="s">
        <v>228</v>
      </c>
      <c r="O58" s="215"/>
      <c r="P58" s="174">
        <f>SUM(P53:P56)</f>
        <v>13</v>
      </c>
      <c r="Q58" s="179">
        <f t="shared" si="21"/>
        <v>38000</v>
      </c>
      <c r="R58" s="179">
        <f>+P58*Q58</f>
        <v>494000</v>
      </c>
      <c r="S58" s="40"/>
      <c r="T58" s="214" t="s">
        <v>228</v>
      </c>
      <c r="U58" s="215"/>
      <c r="V58" s="174">
        <f>SUM(V53:V56)</f>
        <v>7</v>
      </c>
      <c r="W58" s="179">
        <f t="shared" si="22"/>
        <v>38000</v>
      </c>
      <c r="X58" s="179">
        <f>+V58*W58</f>
        <v>266000</v>
      </c>
    </row>
    <row r="59" spans="2:24" x14ac:dyDescent="0.2">
      <c r="B59" s="214" t="s">
        <v>231</v>
      </c>
      <c r="C59" s="215"/>
      <c r="D59" s="174">
        <f>SUM(D57:D58)</f>
        <v>54.75</v>
      </c>
      <c r="E59" s="179">
        <f t="shared" si="19"/>
        <v>38000</v>
      </c>
      <c r="F59" s="179">
        <f>+E59*D59</f>
        <v>2080500</v>
      </c>
      <c r="G59" s="40"/>
      <c r="H59" s="214" t="s">
        <v>231</v>
      </c>
      <c r="I59" s="215"/>
      <c r="J59" s="174">
        <f>SUM(J57:J58)</f>
        <v>22.75</v>
      </c>
      <c r="K59" s="179">
        <f t="shared" si="20"/>
        <v>38000</v>
      </c>
      <c r="L59" s="179">
        <f t="shared" ref="L59" si="27">+K59*J59</f>
        <v>864500</v>
      </c>
      <c r="M59" s="40"/>
      <c r="N59" s="214" t="s">
        <v>231</v>
      </c>
      <c r="O59" s="215"/>
      <c r="P59" s="174">
        <f>SUM(P57:P58)</f>
        <v>27.75</v>
      </c>
      <c r="Q59" s="179">
        <f t="shared" si="21"/>
        <v>38000</v>
      </c>
      <c r="R59" s="179">
        <f>+Q59*P59</f>
        <v>1054500</v>
      </c>
      <c r="S59" s="40"/>
      <c r="T59" s="214" t="s">
        <v>231</v>
      </c>
      <c r="U59" s="215"/>
      <c r="V59" s="174">
        <f>SUM(V57:V58)</f>
        <v>18.75</v>
      </c>
      <c r="W59" s="179">
        <f t="shared" si="22"/>
        <v>38000</v>
      </c>
      <c r="X59" s="179">
        <f>+W59*V59</f>
        <v>712500</v>
      </c>
    </row>
  </sheetData>
  <mergeCells count="96">
    <mergeCell ref="B44:C44"/>
    <mergeCell ref="B25:B28"/>
    <mergeCell ref="B21:B24"/>
    <mergeCell ref="C19:F19"/>
    <mergeCell ref="C5:F5"/>
    <mergeCell ref="B7:B10"/>
    <mergeCell ref="B11:B14"/>
    <mergeCell ref="B15:C15"/>
    <mergeCell ref="B16:C16"/>
    <mergeCell ref="B17:C17"/>
    <mergeCell ref="B29:C29"/>
    <mergeCell ref="B30:C30"/>
    <mergeCell ref="B31:C31"/>
    <mergeCell ref="B43:C43"/>
    <mergeCell ref="O33:R33"/>
    <mergeCell ref="U33:X33"/>
    <mergeCell ref="I19:L19"/>
    <mergeCell ref="O19:R19"/>
    <mergeCell ref="N21:N24"/>
    <mergeCell ref="N25:N28"/>
    <mergeCell ref="T31:U31"/>
    <mergeCell ref="N29:O29"/>
    <mergeCell ref="N30:O30"/>
    <mergeCell ref="N31:O31"/>
    <mergeCell ref="H29:I29"/>
    <mergeCell ref="H30:I30"/>
    <mergeCell ref="H31:I31"/>
    <mergeCell ref="T43:U43"/>
    <mergeCell ref="T44:U44"/>
    <mergeCell ref="T45:U45"/>
    <mergeCell ref="N43:O43"/>
    <mergeCell ref="N44:O44"/>
    <mergeCell ref="N45:O45"/>
    <mergeCell ref="N35:N38"/>
    <mergeCell ref="T35:T38"/>
    <mergeCell ref="H39:H42"/>
    <mergeCell ref="N39:N42"/>
    <mergeCell ref="T39:T42"/>
    <mergeCell ref="I5:L5"/>
    <mergeCell ref="O5:R5"/>
    <mergeCell ref="U5:X5"/>
    <mergeCell ref="H7:H10"/>
    <mergeCell ref="N7:N10"/>
    <mergeCell ref="T7:T10"/>
    <mergeCell ref="N11:N14"/>
    <mergeCell ref="T11:T14"/>
    <mergeCell ref="H53:H56"/>
    <mergeCell ref="N53:N56"/>
    <mergeCell ref="T53:T56"/>
    <mergeCell ref="H11:H14"/>
    <mergeCell ref="I47:L47"/>
    <mergeCell ref="O47:R47"/>
    <mergeCell ref="H21:H24"/>
    <mergeCell ref="H25:H28"/>
    <mergeCell ref="H15:I15"/>
    <mergeCell ref="H16:I16"/>
    <mergeCell ref="H17:I17"/>
    <mergeCell ref="N15:O15"/>
    <mergeCell ref="N16:O16"/>
    <mergeCell ref="N17:O17"/>
    <mergeCell ref="T15:U15"/>
    <mergeCell ref="T16:U16"/>
    <mergeCell ref="T17:U17"/>
    <mergeCell ref="T29:U29"/>
    <mergeCell ref="T30:U30"/>
    <mergeCell ref="U19:X19"/>
    <mergeCell ref="T21:T24"/>
    <mergeCell ref="T25:T28"/>
    <mergeCell ref="H43:I43"/>
    <mergeCell ref="H35:H38"/>
    <mergeCell ref="I33:L33"/>
    <mergeCell ref="C33:F33"/>
    <mergeCell ref="B35:B38"/>
    <mergeCell ref="B39:B42"/>
    <mergeCell ref="B45:C45"/>
    <mergeCell ref="B57:C57"/>
    <mergeCell ref="B58:C58"/>
    <mergeCell ref="B59:C59"/>
    <mergeCell ref="H57:I57"/>
    <mergeCell ref="H58:I58"/>
    <mergeCell ref="H59:I59"/>
    <mergeCell ref="H45:I45"/>
    <mergeCell ref="H49:H52"/>
    <mergeCell ref="B53:B56"/>
    <mergeCell ref="C47:F47"/>
    <mergeCell ref="B49:B52"/>
    <mergeCell ref="H44:I44"/>
    <mergeCell ref="N57:O57"/>
    <mergeCell ref="N58:O58"/>
    <mergeCell ref="N59:O59"/>
    <mergeCell ref="T59:U59"/>
    <mergeCell ref="T58:U58"/>
    <mergeCell ref="T57:U57"/>
    <mergeCell ref="U47:X47"/>
    <mergeCell ref="N49:N52"/>
    <mergeCell ref="T49:T52"/>
  </mergeCells>
  <pageMargins left="0.7" right="0.7" top="0.75" bottom="0.75" header="0.3" footer="0.3"/>
  <pageSetup orientation="portrait" r:id="rId1"/>
  <ignoredErrors>
    <ignoredError sqref="D15:D16 J15:J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tabSelected="1" topLeftCell="G1" zoomScale="90" zoomScaleNormal="90" workbookViewId="0">
      <selection activeCell="J16" sqref="J16"/>
    </sheetView>
  </sheetViews>
  <sheetFormatPr baseColWidth="10" defaultRowHeight="12.75" x14ac:dyDescent="0.2"/>
  <cols>
    <col min="1" max="1" width="4" customWidth="1"/>
    <col min="2" max="2" width="22.33203125" bestFit="1" customWidth="1"/>
    <col min="3" max="3" width="18.1640625" bestFit="1" customWidth="1"/>
    <col min="4" max="4" width="7.83203125" bestFit="1" customWidth="1"/>
    <col min="5" max="5" width="13.1640625" bestFit="1" customWidth="1"/>
    <col min="6" max="6" width="16.1640625" customWidth="1"/>
    <col min="7" max="7" width="3.83203125" customWidth="1"/>
    <col min="8" max="8" width="22.33203125" bestFit="1" customWidth="1"/>
    <col min="9" max="9" width="18.1640625" bestFit="1" customWidth="1"/>
    <col min="10" max="10" width="7.83203125" bestFit="1" customWidth="1"/>
    <col min="11" max="11" width="13.1640625" bestFit="1" customWidth="1"/>
    <col min="12" max="12" width="14.33203125" bestFit="1" customWidth="1"/>
    <col min="13" max="13" width="3.83203125" customWidth="1"/>
    <col min="14" max="14" width="22.33203125" bestFit="1" customWidth="1"/>
    <col min="15" max="15" width="18.1640625" bestFit="1" customWidth="1"/>
    <col min="16" max="16" width="7.83203125" customWidth="1"/>
    <col min="17" max="17" width="13.33203125" bestFit="1" customWidth="1"/>
    <col min="18" max="18" width="14.5" style="8" bestFit="1" customWidth="1"/>
    <col min="19" max="19" width="3.83203125" customWidth="1"/>
    <col min="20" max="20" width="22.33203125" bestFit="1" customWidth="1"/>
    <col min="21" max="21" width="18.1640625" bestFit="1" customWidth="1"/>
    <col min="22" max="22" width="9.83203125" bestFit="1" customWidth="1"/>
    <col min="23" max="23" width="13.33203125" bestFit="1" customWidth="1"/>
    <col min="24" max="24" width="14.5" style="8" bestFit="1" customWidth="1"/>
  </cols>
  <sheetData>
    <row r="1" spans="1:24" x14ac:dyDescent="0.2">
      <c r="B1" s="91" t="s">
        <v>233</v>
      </c>
      <c r="C1" s="201">
        <v>38000</v>
      </c>
    </row>
    <row r="2" spans="1:24" ht="13.5" thickBot="1" x14ac:dyDescent="0.25"/>
    <row r="3" spans="1:24" ht="12.75" customHeight="1" x14ac:dyDescent="0.2">
      <c r="A3">
        <v>1</v>
      </c>
      <c r="B3" s="192" t="s">
        <v>14</v>
      </c>
      <c r="C3" s="227" t="s">
        <v>234</v>
      </c>
      <c r="D3" s="228"/>
      <c r="E3" s="228"/>
      <c r="F3" s="229"/>
      <c r="H3" s="192" t="s">
        <v>14</v>
      </c>
      <c r="I3" s="227" t="s">
        <v>237</v>
      </c>
      <c r="J3" s="227"/>
      <c r="K3" s="227"/>
      <c r="L3" s="231"/>
      <c r="N3" s="177" t="s">
        <v>14</v>
      </c>
      <c r="O3" s="216" t="s">
        <v>244</v>
      </c>
      <c r="P3" s="216"/>
      <c r="Q3" s="216"/>
      <c r="R3" s="216"/>
      <c r="S3" s="40"/>
      <c r="T3" s="192" t="s">
        <v>14</v>
      </c>
      <c r="U3" s="227" t="s">
        <v>235</v>
      </c>
      <c r="V3" s="227"/>
      <c r="W3" s="227"/>
      <c r="X3" s="231"/>
    </row>
    <row r="4" spans="1:24" x14ac:dyDescent="0.2">
      <c r="B4" s="193" t="s">
        <v>7</v>
      </c>
      <c r="C4" s="177" t="s">
        <v>232</v>
      </c>
      <c r="D4" s="191" t="s">
        <v>12</v>
      </c>
      <c r="E4" s="191" t="s">
        <v>229</v>
      </c>
      <c r="F4" s="194" t="s">
        <v>41</v>
      </c>
      <c r="G4" s="40"/>
      <c r="H4" s="193" t="s">
        <v>7</v>
      </c>
      <c r="I4" s="177" t="s">
        <v>232</v>
      </c>
      <c r="J4" s="191" t="s">
        <v>12</v>
      </c>
      <c r="K4" s="191" t="s">
        <v>229</v>
      </c>
      <c r="L4" s="194" t="s">
        <v>41</v>
      </c>
      <c r="N4" s="177" t="s">
        <v>7</v>
      </c>
      <c r="O4" s="177" t="s">
        <v>232</v>
      </c>
      <c r="P4" s="182" t="s">
        <v>12</v>
      </c>
      <c r="Q4" s="182" t="s">
        <v>229</v>
      </c>
      <c r="R4" s="182" t="s">
        <v>41</v>
      </c>
      <c r="S4" s="40"/>
      <c r="T4" s="193" t="s">
        <v>7</v>
      </c>
      <c r="U4" s="177" t="s">
        <v>232</v>
      </c>
      <c r="V4" s="191" t="s">
        <v>12</v>
      </c>
      <c r="W4" s="191" t="s">
        <v>229</v>
      </c>
      <c r="X4" s="194" t="s">
        <v>41</v>
      </c>
    </row>
    <row r="5" spans="1:24" x14ac:dyDescent="0.2">
      <c r="B5" s="226" t="s">
        <v>3</v>
      </c>
      <c r="C5" s="41" t="s">
        <v>4</v>
      </c>
      <c r="D5" s="41">
        <v>6</v>
      </c>
      <c r="E5" s="178">
        <f>$C$1</f>
        <v>38000</v>
      </c>
      <c r="F5" s="200">
        <f>+D5*E5</f>
        <v>228000</v>
      </c>
      <c r="G5" s="40"/>
      <c r="H5" s="226" t="s">
        <v>3</v>
      </c>
      <c r="I5" s="176" t="s">
        <v>4</v>
      </c>
      <c r="J5" s="173">
        <v>8</v>
      </c>
      <c r="K5" s="178">
        <f t="shared" ref="K5:K15" si="0">$C$1</f>
        <v>38000</v>
      </c>
      <c r="L5" s="195">
        <f>+J5*K5</f>
        <v>304000</v>
      </c>
      <c r="N5" s="217" t="s">
        <v>3</v>
      </c>
      <c r="O5" s="173" t="s">
        <v>4</v>
      </c>
      <c r="P5" s="173">
        <v>8</v>
      </c>
      <c r="Q5" s="178">
        <f t="shared" ref="Q5:Q15" si="1">$C$1</f>
        <v>38000</v>
      </c>
      <c r="R5" s="180">
        <f>+P5*Q5</f>
        <v>304000</v>
      </c>
      <c r="S5" s="40"/>
      <c r="T5" s="226" t="s">
        <v>3</v>
      </c>
      <c r="U5" s="173" t="s">
        <v>4</v>
      </c>
      <c r="V5" s="173">
        <v>8</v>
      </c>
      <c r="W5" s="178">
        <f t="shared" ref="W5:W15" si="2">$C$1</f>
        <v>38000</v>
      </c>
      <c r="X5" s="195">
        <f>+V5*W5</f>
        <v>304000</v>
      </c>
    </row>
    <row r="6" spans="1:24" x14ac:dyDescent="0.2">
      <c r="B6" s="226"/>
      <c r="C6" s="41" t="s">
        <v>5</v>
      </c>
      <c r="D6" s="173">
        <v>0.75</v>
      </c>
      <c r="E6" s="178">
        <f t="shared" ref="E6:E15" si="3">$C$1</f>
        <v>38000</v>
      </c>
      <c r="F6" s="200">
        <f t="shared" ref="F6:F12" si="4">+D6*E6</f>
        <v>28500</v>
      </c>
      <c r="G6" s="40"/>
      <c r="H6" s="226"/>
      <c r="I6" s="176" t="s">
        <v>5</v>
      </c>
      <c r="J6" s="173">
        <v>0.75</v>
      </c>
      <c r="K6" s="178">
        <f t="shared" si="0"/>
        <v>38000</v>
      </c>
      <c r="L6" s="195">
        <f t="shared" ref="L6:L13" si="5">+J6*K6</f>
        <v>28500</v>
      </c>
      <c r="N6" s="217"/>
      <c r="O6" s="173" t="s">
        <v>5</v>
      </c>
      <c r="P6" s="173">
        <v>0.75</v>
      </c>
      <c r="Q6" s="178">
        <f t="shared" si="1"/>
        <v>38000</v>
      </c>
      <c r="R6" s="180">
        <f t="shared" ref="R6:R12" si="6">+P6*Q6</f>
        <v>28500</v>
      </c>
      <c r="S6" s="40"/>
      <c r="T6" s="226"/>
      <c r="U6" s="173" t="s">
        <v>5</v>
      </c>
      <c r="V6" s="173">
        <v>0.75</v>
      </c>
      <c r="W6" s="178">
        <f t="shared" si="2"/>
        <v>38000</v>
      </c>
      <c r="X6" s="195">
        <f t="shared" ref="X6:X12" si="7">+V6*W6</f>
        <v>28500</v>
      </c>
    </row>
    <row r="7" spans="1:24" x14ac:dyDescent="0.2">
      <c r="B7" s="226"/>
      <c r="C7" s="41" t="s">
        <v>6</v>
      </c>
      <c r="D7" s="41">
        <v>10</v>
      </c>
      <c r="E7" s="178">
        <f t="shared" si="3"/>
        <v>38000</v>
      </c>
      <c r="F7" s="200">
        <f t="shared" si="4"/>
        <v>380000</v>
      </c>
      <c r="G7" s="40"/>
      <c r="H7" s="226"/>
      <c r="I7" s="176" t="s">
        <v>6</v>
      </c>
      <c r="J7" s="173">
        <v>8</v>
      </c>
      <c r="K7" s="178">
        <f t="shared" si="0"/>
        <v>38000</v>
      </c>
      <c r="L7" s="195">
        <f t="shared" si="5"/>
        <v>304000</v>
      </c>
      <c r="N7" s="217"/>
      <c r="O7" s="173" t="s">
        <v>6</v>
      </c>
      <c r="P7" s="173">
        <v>12</v>
      </c>
      <c r="Q7" s="178">
        <f t="shared" si="1"/>
        <v>38000</v>
      </c>
      <c r="R7" s="180">
        <f t="shared" si="6"/>
        <v>456000</v>
      </c>
      <c r="S7" s="40"/>
      <c r="T7" s="226"/>
      <c r="U7" s="173" t="s">
        <v>6</v>
      </c>
      <c r="V7" s="173">
        <v>8</v>
      </c>
      <c r="W7" s="178">
        <f t="shared" si="2"/>
        <v>38000</v>
      </c>
      <c r="X7" s="195">
        <f t="shared" si="7"/>
        <v>304000</v>
      </c>
    </row>
    <row r="8" spans="1:24" x14ac:dyDescent="0.2">
      <c r="B8" s="226"/>
      <c r="C8" s="41" t="s">
        <v>13</v>
      </c>
      <c r="D8" s="41">
        <v>4</v>
      </c>
      <c r="E8" s="178">
        <f t="shared" si="3"/>
        <v>38000</v>
      </c>
      <c r="F8" s="200">
        <f t="shared" si="4"/>
        <v>152000</v>
      </c>
      <c r="G8" s="40"/>
      <c r="H8" s="226"/>
      <c r="I8" s="176" t="s">
        <v>13</v>
      </c>
      <c r="J8" s="173">
        <v>4</v>
      </c>
      <c r="K8" s="178">
        <f t="shared" si="0"/>
        <v>38000</v>
      </c>
      <c r="L8" s="195">
        <f t="shared" si="5"/>
        <v>152000</v>
      </c>
      <c r="N8" s="217"/>
      <c r="O8" s="173" t="s">
        <v>13</v>
      </c>
      <c r="P8" s="173">
        <v>4</v>
      </c>
      <c r="Q8" s="178">
        <f t="shared" si="1"/>
        <v>38000</v>
      </c>
      <c r="R8" s="180">
        <f t="shared" si="6"/>
        <v>152000</v>
      </c>
      <c r="S8" s="40"/>
      <c r="T8" s="226"/>
      <c r="U8" s="173" t="s">
        <v>13</v>
      </c>
      <c r="V8" s="173">
        <v>4</v>
      </c>
      <c r="W8" s="178">
        <f t="shared" si="2"/>
        <v>38000</v>
      </c>
      <c r="X8" s="195">
        <f t="shared" si="7"/>
        <v>152000</v>
      </c>
    </row>
    <row r="9" spans="1:24" x14ac:dyDescent="0.2">
      <c r="B9" s="226" t="s">
        <v>11</v>
      </c>
      <c r="C9" s="41" t="s">
        <v>8</v>
      </c>
      <c r="D9" s="41">
        <v>18</v>
      </c>
      <c r="E9" s="178">
        <f t="shared" si="3"/>
        <v>38000</v>
      </c>
      <c r="F9" s="200">
        <f t="shared" si="4"/>
        <v>684000</v>
      </c>
      <c r="G9" s="40"/>
      <c r="H9" s="226" t="s">
        <v>11</v>
      </c>
      <c r="I9" s="176" t="s">
        <v>8</v>
      </c>
      <c r="J9" s="173">
        <v>18</v>
      </c>
      <c r="K9" s="178">
        <f t="shared" si="0"/>
        <v>38000</v>
      </c>
      <c r="L9" s="195">
        <f t="shared" si="5"/>
        <v>684000</v>
      </c>
      <c r="N9" s="217" t="s">
        <v>11</v>
      </c>
      <c r="O9" s="173" t="s">
        <v>8</v>
      </c>
      <c r="P9" s="173">
        <v>20</v>
      </c>
      <c r="Q9" s="178">
        <f t="shared" si="1"/>
        <v>38000</v>
      </c>
      <c r="R9" s="180">
        <f t="shared" si="6"/>
        <v>760000</v>
      </c>
      <c r="S9" s="40"/>
      <c r="T9" s="226" t="s">
        <v>11</v>
      </c>
      <c r="U9" s="173" t="s">
        <v>8</v>
      </c>
      <c r="V9" s="173">
        <v>16</v>
      </c>
      <c r="W9" s="178">
        <f t="shared" si="2"/>
        <v>38000</v>
      </c>
      <c r="X9" s="195">
        <f t="shared" si="7"/>
        <v>608000</v>
      </c>
    </row>
    <row r="10" spans="1:24" x14ac:dyDescent="0.2">
      <c r="B10" s="226"/>
      <c r="C10" s="41" t="s">
        <v>9</v>
      </c>
      <c r="D10" s="41">
        <v>2</v>
      </c>
      <c r="E10" s="178">
        <f t="shared" si="3"/>
        <v>38000</v>
      </c>
      <c r="F10" s="200">
        <f t="shared" si="4"/>
        <v>76000</v>
      </c>
      <c r="G10" s="40"/>
      <c r="H10" s="226"/>
      <c r="I10" s="176" t="s">
        <v>9</v>
      </c>
      <c r="J10" s="173">
        <v>2</v>
      </c>
      <c r="K10" s="178">
        <f t="shared" si="0"/>
        <v>38000</v>
      </c>
      <c r="L10" s="195">
        <f t="shared" si="5"/>
        <v>76000</v>
      </c>
      <c r="N10" s="217"/>
      <c r="O10" s="173" t="s">
        <v>9</v>
      </c>
      <c r="P10" s="173">
        <v>2</v>
      </c>
      <c r="Q10" s="178">
        <f t="shared" si="1"/>
        <v>38000</v>
      </c>
      <c r="R10" s="180">
        <f t="shared" si="6"/>
        <v>76000</v>
      </c>
      <c r="S10" s="40"/>
      <c r="T10" s="226"/>
      <c r="U10" s="173" t="s">
        <v>9</v>
      </c>
      <c r="V10" s="173">
        <v>1</v>
      </c>
      <c r="W10" s="178">
        <f t="shared" si="2"/>
        <v>38000</v>
      </c>
      <c r="X10" s="195">
        <f t="shared" si="7"/>
        <v>38000</v>
      </c>
    </row>
    <row r="11" spans="1:24" x14ac:dyDescent="0.2">
      <c r="B11" s="226"/>
      <c r="C11" s="41" t="s">
        <v>227</v>
      </c>
      <c r="D11" s="41">
        <v>6</v>
      </c>
      <c r="E11" s="178">
        <f t="shared" si="3"/>
        <v>38000</v>
      </c>
      <c r="F11" s="200">
        <f t="shared" si="4"/>
        <v>228000</v>
      </c>
      <c r="G11" s="40"/>
      <c r="H11" s="226"/>
      <c r="I11" s="176" t="s">
        <v>227</v>
      </c>
      <c r="J11" s="176">
        <v>4</v>
      </c>
      <c r="K11" s="178">
        <f t="shared" si="0"/>
        <v>38000</v>
      </c>
      <c r="L11" s="195">
        <f t="shared" si="5"/>
        <v>152000</v>
      </c>
      <c r="N11" s="217"/>
      <c r="O11" s="41" t="s">
        <v>227</v>
      </c>
      <c r="P11" s="41">
        <v>4</v>
      </c>
      <c r="Q11" s="178">
        <f t="shared" si="1"/>
        <v>38000</v>
      </c>
      <c r="R11" s="180">
        <f t="shared" si="6"/>
        <v>152000</v>
      </c>
      <c r="S11" s="40"/>
      <c r="T11" s="226"/>
      <c r="U11" s="41" t="s">
        <v>227</v>
      </c>
      <c r="V11" s="176">
        <v>4</v>
      </c>
      <c r="W11" s="178">
        <f t="shared" si="2"/>
        <v>38000</v>
      </c>
      <c r="X11" s="195">
        <f t="shared" si="7"/>
        <v>152000</v>
      </c>
    </row>
    <row r="12" spans="1:24" x14ac:dyDescent="0.2">
      <c r="B12" s="226"/>
      <c r="C12" s="41" t="s">
        <v>10</v>
      </c>
      <c r="D12" s="41">
        <v>2</v>
      </c>
      <c r="E12" s="178">
        <f t="shared" si="3"/>
        <v>38000</v>
      </c>
      <c r="F12" s="200">
        <f t="shared" si="4"/>
        <v>76000</v>
      </c>
      <c r="G12" s="40"/>
      <c r="H12" s="226"/>
      <c r="I12" s="176" t="s">
        <v>10</v>
      </c>
      <c r="J12" s="173">
        <v>2</v>
      </c>
      <c r="K12" s="178">
        <f t="shared" si="0"/>
        <v>38000</v>
      </c>
      <c r="L12" s="195">
        <f t="shared" si="5"/>
        <v>76000</v>
      </c>
      <c r="N12" s="217"/>
      <c r="O12" s="173" t="s">
        <v>10</v>
      </c>
      <c r="P12" s="173">
        <v>2</v>
      </c>
      <c r="Q12" s="178">
        <f t="shared" si="1"/>
        <v>38000</v>
      </c>
      <c r="R12" s="180">
        <f t="shared" si="6"/>
        <v>76000</v>
      </c>
      <c r="S12" s="40"/>
      <c r="T12" s="226"/>
      <c r="U12" s="173" t="s">
        <v>10</v>
      </c>
      <c r="V12" s="173">
        <v>1</v>
      </c>
      <c r="W12" s="178">
        <f t="shared" si="2"/>
        <v>38000</v>
      </c>
      <c r="X12" s="195">
        <f t="shared" si="7"/>
        <v>38000</v>
      </c>
    </row>
    <row r="13" spans="1:24" x14ac:dyDescent="0.2">
      <c r="B13" s="223" t="s">
        <v>230</v>
      </c>
      <c r="C13" s="215"/>
      <c r="D13" s="174">
        <f>SUM(D5:D8)</f>
        <v>20.75</v>
      </c>
      <c r="E13" s="179">
        <f t="shared" si="3"/>
        <v>38000</v>
      </c>
      <c r="F13" s="196">
        <f>+D13*E13</f>
        <v>788500</v>
      </c>
      <c r="G13" s="40"/>
      <c r="H13" s="223" t="s">
        <v>230</v>
      </c>
      <c r="I13" s="215"/>
      <c r="J13" s="174">
        <f>SUM(J5:J8)</f>
        <v>20.75</v>
      </c>
      <c r="K13" s="179">
        <f t="shared" si="0"/>
        <v>38000</v>
      </c>
      <c r="L13" s="196">
        <f t="shared" si="5"/>
        <v>788500</v>
      </c>
      <c r="N13" s="214" t="s">
        <v>230</v>
      </c>
      <c r="O13" s="215"/>
      <c r="P13" s="174">
        <f>SUM(P5:P8)</f>
        <v>24.75</v>
      </c>
      <c r="Q13" s="179">
        <f t="shared" si="1"/>
        <v>38000</v>
      </c>
      <c r="R13" s="179">
        <f>+P13*Q13</f>
        <v>940500</v>
      </c>
      <c r="S13" s="40"/>
      <c r="T13" s="223" t="s">
        <v>230</v>
      </c>
      <c r="U13" s="215"/>
      <c r="V13" s="174">
        <f>SUM(V5:V8)</f>
        <v>20.75</v>
      </c>
      <c r="W13" s="179">
        <f t="shared" si="2"/>
        <v>38000</v>
      </c>
      <c r="X13" s="196">
        <f>+V13*W13</f>
        <v>788500</v>
      </c>
    </row>
    <row r="14" spans="1:24" x14ac:dyDescent="0.2">
      <c r="B14" s="223" t="s">
        <v>228</v>
      </c>
      <c r="C14" s="215"/>
      <c r="D14" s="174">
        <f>SUM(D9:D12)</f>
        <v>28</v>
      </c>
      <c r="E14" s="179">
        <f t="shared" si="3"/>
        <v>38000</v>
      </c>
      <c r="F14" s="196">
        <f>+D14*E14</f>
        <v>1064000</v>
      </c>
      <c r="G14" s="40"/>
      <c r="H14" s="223" t="s">
        <v>228</v>
      </c>
      <c r="I14" s="215"/>
      <c r="J14" s="174">
        <f>SUM(J9:J12)</f>
        <v>26</v>
      </c>
      <c r="K14" s="179">
        <f t="shared" si="0"/>
        <v>38000</v>
      </c>
      <c r="L14" s="196">
        <f>+K14*J14</f>
        <v>988000</v>
      </c>
      <c r="N14" s="214" t="s">
        <v>228</v>
      </c>
      <c r="O14" s="215"/>
      <c r="P14" s="174">
        <f>SUM(P9:P12)</f>
        <v>28</v>
      </c>
      <c r="Q14" s="179">
        <f t="shared" si="1"/>
        <v>38000</v>
      </c>
      <c r="R14" s="179">
        <f>+P14*Q14</f>
        <v>1064000</v>
      </c>
      <c r="S14" s="40"/>
      <c r="T14" s="223" t="s">
        <v>228</v>
      </c>
      <c r="U14" s="215"/>
      <c r="V14" s="174">
        <f>SUM(V9:V12)</f>
        <v>22</v>
      </c>
      <c r="W14" s="179">
        <f t="shared" si="2"/>
        <v>38000</v>
      </c>
      <c r="X14" s="196">
        <f>+V14*W14</f>
        <v>836000</v>
      </c>
    </row>
    <row r="15" spans="1:24" ht="13.5" thickBot="1" x14ac:dyDescent="0.25">
      <c r="B15" s="224" t="s">
        <v>231</v>
      </c>
      <c r="C15" s="225"/>
      <c r="D15" s="197">
        <f>SUM(D13:D14)</f>
        <v>48.75</v>
      </c>
      <c r="E15" s="198">
        <f t="shared" si="3"/>
        <v>38000</v>
      </c>
      <c r="F15" s="199">
        <f>+E15*D15</f>
        <v>1852500</v>
      </c>
      <c r="G15" s="40"/>
      <c r="H15" s="224" t="s">
        <v>231</v>
      </c>
      <c r="I15" s="225"/>
      <c r="J15" s="197">
        <f>SUM(J13:J14)</f>
        <v>46.75</v>
      </c>
      <c r="K15" s="198">
        <f t="shared" si="0"/>
        <v>38000</v>
      </c>
      <c r="L15" s="199">
        <f>+K15*J15</f>
        <v>1776500</v>
      </c>
      <c r="N15" s="214" t="s">
        <v>231</v>
      </c>
      <c r="O15" s="215"/>
      <c r="P15" s="174">
        <f>SUM(P13:P14)</f>
        <v>52.75</v>
      </c>
      <c r="Q15" s="179">
        <f t="shared" si="1"/>
        <v>38000</v>
      </c>
      <c r="R15" s="179">
        <f>+Q15*P15</f>
        <v>2004500</v>
      </c>
      <c r="S15" s="40"/>
      <c r="T15" s="224" t="s">
        <v>231</v>
      </c>
      <c r="U15" s="225"/>
      <c r="V15" s="197">
        <f>SUM(V13:V14)</f>
        <v>42.75</v>
      </c>
      <c r="W15" s="198">
        <f t="shared" si="2"/>
        <v>38000</v>
      </c>
      <c r="X15" s="199">
        <f>+W15*V15</f>
        <v>1624500</v>
      </c>
    </row>
    <row r="16" spans="1:24" ht="13.5" thickBot="1" x14ac:dyDescent="0.25"/>
    <row r="17" spans="1:24" ht="12.75" customHeight="1" x14ac:dyDescent="0.2">
      <c r="A17">
        <v>1</v>
      </c>
      <c r="B17" s="192" t="s">
        <v>14</v>
      </c>
      <c r="C17" s="227" t="s">
        <v>238</v>
      </c>
      <c r="D17" s="227"/>
      <c r="E17" s="227"/>
      <c r="F17" s="231"/>
      <c r="G17" s="40"/>
      <c r="H17" s="192" t="s">
        <v>14</v>
      </c>
      <c r="I17" s="227" t="s">
        <v>236</v>
      </c>
      <c r="J17" s="227"/>
      <c r="K17" s="227"/>
      <c r="L17" s="231"/>
      <c r="N17" s="192" t="s">
        <v>14</v>
      </c>
      <c r="O17" s="227" t="s">
        <v>242</v>
      </c>
      <c r="P17" s="227"/>
      <c r="Q17" s="227"/>
      <c r="R17" s="231"/>
      <c r="X17"/>
    </row>
    <row r="18" spans="1:24" x14ac:dyDescent="0.2">
      <c r="B18" s="193" t="s">
        <v>7</v>
      </c>
      <c r="C18" s="177" t="s">
        <v>232</v>
      </c>
      <c r="D18" s="191" t="s">
        <v>12</v>
      </c>
      <c r="E18" s="191" t="s">
        <v>229</v>
      </c>
      <c r="F18" s="194" t="s">
        <v>41</v>
      </c>
      <c r="G18" s="40"/>
      <c r="H18" s="193" t="s">
        <v>7</v>
      </c>
      <c r="I18" s="177" t="s">
        <v>232</v>
      </c>
      <c r="J18" s="191" t="s">
        <v>12</v>
      </c>
      <c r="K18" s="191" t="s">
        <v>229</v>
      </c>
      <c r="L18" s="194" t="s">
        <v>41</v>
      </c>
      <c r="N18" s="193" t="s">
        <v>7</v>
      </c>
      <c r="O18" s="177" t="s">
        <v>232</v>
      </c>
      <c r="P18" s="191" t="s">
        <v>12</v>
      </c>
      <c r="Q18" s="191" t="s">
        <v>229</v>
      </c>
      <c r="R18" s="194" t="s">
        <v>41</v>
      </c>
      <c r="X18"/>
    </row>
    <row r="19" spans="1:24" x14ac:dyDescent="0.2">
      <c r="B19" s="226" t="s">
        <v>3</v>
      </c>
      <c r="C19" s="173" t="s">
        <v>4</v>
      </c>
      <c r="D19" s="173">
        <v>6</v>
      </c>
      <c r="E19" s="178">
        <f t="shared" ref="E19:E29" si="8">$C$1</f>
        <v>38000</v>
      </c>
      <c r="F19" s="195">
        <f>+D19*E19</f>
        <v>228000</v>
      </c>
      <c r="G19" s="40"/>
      <c r="H19" s="226" t="s">
        <v>3</v>
      </c>
      <c r="I19" s="173" t="s">
        <v>4</v>
      </c>
      <c r="J19" s="173">
        <v>8</v>
      </c>
      <c r="K19" s="178">
        <f t="shared" ref="K19:K29" si="9">$C$1</f>
        <v>38000</v>
      </c>
      <c r="L19" s="195">
        <f>+J19*K19</f>
        <v>304000</v>
      </c>
      <c r="N19" s="226" t="s">
        <v>3</v>
      </c>
      <c r="O19" s="173" t="s">
        <v>4</v>
      </c>
      <c r="P19" s="173">
        <v>8</v>
      </c>
      <c r="Q19" s="178">
        <f t="shared" ref="Q19:Q29" si="10">$C$1</f>
        <v>38000</v>
      </c>
      <c r="R19" s="195">
        <f>+P19*Q19</f>
        <v>304000</v>
      </c>
      <c r="X19"/>
    </row>
    <row r="20" spans="1:24" x14ac:dyDescent="0.2">
      <c r="B20" s="226"/>
      <c r="C20" s="173" t="s">
        <v>5</v>
      </c>
      <c r="D20" s="173">
        <v>0.75</v>
      </c>
      <c r="E20" s="178">
        <f t="shared" si="8"/>
        <v>38000</v>
      </c>
      <c r="F20" s="195">
        <f t="shared" ref="F20:F26" si="11">+D20*E20</f>
        <v>28500</v>
      </c>
      <c r="G20" s="40"/>
      <c r="H20" s="226"/>
      <c r="I20" s="173" t="s">
        <v>5</v>
      </c>
      <c r="J20" s="173">
        <v>0.75</v>
      </c>
      <c r="K20" s="178">
        <f t="shared" si="9"/>
        <v>38000</v>
      </c>
      <c r="L20" s="195">
        <f t="shared" ref="L20:L26" si="12">+J20*K20</f>
        <v>28500</v>
      </c>
      <c r="N20" s="226"/>
      <c r="O20" s="173" t="s">
        <v>5</v>
      </c>
      <c r="P20" s="173">
        <v>0.75</v>
      </c>
      <c r="Q20" s="178">
        <f t="shared" si="10"/>
        <v>38000</v>
      </c>
      <c r="R20" s="195">
        <f t="shared" ref="R20:R26" si="13">+P20*Q20</f>
        <v>28500</v>
      </c>
      <c r="X20"/>
    </row>
    <row r="21" spans="1:24" x14ac:dyDescent="0.2">
      <c r="B21" s="226"/>
      <c r="C21" s="173" t="s">
        <v>6</v>
      </c>
      <c r="D21" s="173">
        <v>12</v>
      </c>
      <c r="E21" s="178">
        <f t="shared" si="8"/>
        <v>38000</v>
      </c>
      <c r="F21" s="195">
        <f t="shared" si="11"/>
        <v>456000</v>
      </c>
      <c r="G21" s="40"/>
      <c r="H21" s="226"/>
      <c r="I21" s="173" t="s">
        <v>6</v>
      </c>
      <c r="J21" s="173">
        <v>12</v>
      </c>
      <c r="K21" s="178">
        <f t="shared" si="9"/>
        <v>38000</v>
      </c>
      <c r="L21" s="195">
        <f t="shared" si="12"/>
        <v>456000</v>
      </c>
      <c r="N21" s="226"/>
      <c r="O21" s="173" t="s">
        <v>6</v>
      </c>
      <c r="P21" s="173">
        <v>10</v>
      </c>
      <c r="Q21" s="178">
        <f t="shared" si="10"/>
        <v>38000</v>
      </c>
      <c r="R21" s="195">
        <f t="shared" si="13"/>
        <v>380000</v>
      </c>
      <c r="X21"/>
    </row>
    <row r="22" spans="1:24" x14ac:dyDescent="0.2">
      <c r="B22" s="226"/>
      <c r="C22" s="173" t="s">
        <v>13</v>
      </c>
      <c r="D22" s="173">
        <v>4</v>
      </c>
      <c r="E22" s="178">
        <f t="shared" si="8"/>
        <v>38000</v>
      </c>
      <c r="F22" s="195">
        <f t="shared" si="11"/>
        <v>152000</v>
      </c>
      <c r="G22" s="40"/>
      <c r="H22" s="226"/>
      <c r="I22" s="173" t="s">
        <v>13</v>
      </c>
      <c r="J22" s="173">
        <v>4</v>
      </c>
      <c r="K22" s="178">
        <f t="shared" si="9"/>
        <v>38000</v>
      </c>
      <c r="L22" s="195">
        <f t="shared" si="12"/>
        <v>152000</v>
      </c>
      <c r="N22" s="226"/>
      <c r="O22" s="173" t="s">
        <v>13</v>
      </c>
      <c r="P22" s="173">
        <v>4</v>
      </c>
      <c r="Q22" s="178">
        <f t="shared" si="10"/>
        <v>38000</v>
      </c>
      <c r="R22" s="195">
        <f t="shared" si="13"/>
        <v>152000</v>
      </c>
      <c r="X22"/>
    </row>
    <row r="23" spans="1:24" x14ac:dyDescent="0.2">
      <c r="B23" s="226" t="s">
        <v>11</v>
      </c>
      <c r="C23" s="173" t="s">
        <v>8</v>
      </c>
      <c r="D23" s="173">
        <v>22</v>
      </c>
      <c r="E23" s="178">
        <f t="shared" si="8"/>
        <v>38000</v>
      </c>
      <c r="F23" s="195">
        <f t="shared" si="11"/>
        <v>836000</v>
      </c>
      <c r="G23" s="40"/>
      <c r="H23" s="226" t="s">
        <v>11</v>
      </c>
      <c r="I23" s="173" t="s">
        <v>8</v>
      </c>
      <c r="J23" s="173">
        <v>18</v>
      </c>
      <c r="K23" s="178">
        <f t="shared" si="9"/>
        <v>38000</v>
      </c>
      <c r="L23" s="195">
        <f t="shared" si="12"/>
        <v>684000</v>
      </c>
      <c r="N23" s="226" t="s">
        <v>11</v>
      </c>
      <c r="O23" s="173" t="s">
        <v>8</v>
      </c>
      <c r="P23" s="173">
        <v>16</v>
      </c>
      <c r="Q23" s="178">
        <f t="shared" si="10"/>
        <v>38000</v>
      </c>
      <c r="R23" s="195">
        <f t="shared" si="13"/>
        <v>608000</v>
      </c>
      <c r="X23"/>
    </row>
    <row r="24" spans="1:24" x14ac:dyDescent="0.2">
      <c r="B24" s="226"/>
      <c r="C24" s="173" t="s">
        <v>9</v>
      </c>
      <c r="D24" s="173">
        <v>2</v>
      </c>
      <c r="E24" s="178">
        <f t="shared" si="8"/>
        <v>38000</v>
      </c>
      <c r="F24" s="195">
        <f t="shared" si="11"/>
        <v>76000</v>
      </c>
      <c r="G24" s="40"/>
      <c r="H24" s="226"/>
      <c r="I24" s="173" t="s">
        <v>9</v>
      </c>
      <c r="J24" s="173">
        <v>2</v>
      </c>
      <c r="K24" s="178">
        <f t="shared" si="9"/>
        <v>38000</v>
      </c>
      <c r="L24" s="195">
        <f t="shared" si="12"/>
        <v>76000</v>
      </c>
      <c r="N24" s="226"/>
      <c r="O24" s="173" t="s">
        <v>9</v>
      </c>
      <c r="P24" s="173">
        <v>2</v>
      </c>
      <c r="Q24" s="178">
        <f t="shared" si="10"/>
        <v>38000</v>
      </c>
      <c r="R24" s="195">
        <f t="shared" si="13"/>
        <v>76000</v>
      </c>
      <c r="X24"/>
    </row>
    <row r="25" spans="1:24" x14ac:dyDescent="0.2">
      <c r="B25" s="226"/>
      <c r="C25" s="41" t="s">
        <v>227</v>
      </c>
      <c r="D25" s="176">
        <v>6</v>
      </c>
      <c r="E25" s="178">
        <f t="shared" si="8"/>
        <v>38000</v>
      </c>
      <c r="F25" s="195">
        <f t="shared" si="11"/>
        <v>228000</v>
      </c>
      <c r="G25" s="40"/>
      <c r="H25" s="226"/>
      <c r="I25" s="41" t="s">
        <v>227</v>
      </c>
      <c r="J25" s="176">
        <v>4</v>
      </c>
      <c r="K25" s="178">
        <f t="shared" si="9"/>
        <v>38000</v>
      </c>
      <c r="L25" s="195">
        <f t="shared" si="12"/>
        <v>152000</v>
      </c>
      <c r="N25" s="226"/>
      <c r="O25" s="41" t="s">
        <v>227</v>
      </c>
      <c r="P25" s="176">
        <v>4</v>
      </c>
      <c r="Q25" s="178">
        <f t="shared" si="10"/>
        <v>38000</v>
      </c>
      <c r="R25" s="195">
        <f t="shared" si="13"/>
        <v>152000</v>
      </c>
      <c r="X25"/>
    </row>
    <row r="26" spans="1:24" x14ac:dyDescent="0.2">
      <c r="B26" s="226"/>
      <c r="C26" s="173" t="s">
        <v>10</v>
      </c>
      <c r="D26" s="173">
        <v>2</v>
      </c>
      <c r="E26" s="178">
        <f t="shared" si="8"/>
        <v>38000</v>
      </c>
      <c r="F26" s="195">
        <f t="shared" si="11"/>
        <v>76000</v>
      </c>
      <c r="G26" s="40"/>
      <c r="H26" s="226"/>
      <c r="I26" s="173" t="s">
        <v>10</v>
      </c>
      <c r="J26" s="173">
        <v>2</v>
      </c>
      <c r="K26" s="178">
        <f t="shared" si="9"/>
        <v>38000</v>
      </c>
      <c r="L26" s="195">
        <f t="shared" si="12"/>
        <v>76000</v>
      </c>
      <c r="N26" s="226"/>
      <c r="O26" s="173" t="s">
        <v>10</v>
      </c>
      <c r="P26" s="173">
        <v>2</v>
      </c>
      <c r="Q26" s="178">
        <f t="shared" si="10"/>
        <v>38000</v>
      </c>
      <c r="R26" s="195">
        <f t="shared" si="13"/>
        <v>76000</v>
      </c>
      <c r="X26"/>
    </row>
    <row r="27" spans="1:24" x14ac:dyDescent="0.2">
      <c r="B27" s="223" t="s">
        <v>230</v>
      </c>
      <c r="C27" s="215"/>
      <c r="D27" s="174">
        <f>SUM(D19:D22)</f>
        <v>22.75</v>
      </c>
      <c r="E27" s="179">
        <f t="shared" si="8"/>
        <v>38000</v>
      </c>
      <c r="F27" s="196">
        <f>+D27*E27</f>
        <v>864500</v>
      </c>
      <c r="G27" s="40"/>
      <c r="H27" s="223" t="s">
        <v>230</v>
      </c>
      <c r="I27" s="215"/>
      <c r="J27" s="174">
        <f>SUM(J19:J22)</f>
        <v>24.75</v>
      </c>
      <c r="K27" s="179">
        <f t="shared" si="9"/>
        <v>38000</v>
      </c>
      <c r="L27" s="196">
        <f>+J27*K27</f>
        <v>940500</v>
      </c>
      <c r="N27" s="223" t="s">
        <v>230</v>
      </c>
      <c r="O27" s="215"/>
      <c r="P27" s="174">
        <f>SUM(P19:P22)</f>
        <v>22.75</v>
      </c>
      <c r="Q27" s="179">
        <f t="shared" si="10"/>
        <v>38000</v>
      </c>
      <c r="R27" s="196">
        <f>+P27*Q27</f>
        <v>864500</v>
      </c>
      <c r="X27"/>
    </row>
    <row r="28" spans="1:24" x14ac:dyDescent="0.2">
      <c r="B28" s="223" t="s">
        <v>228</v>
      </c>
      <c r="C28" s="215"/>
      <c r="D28" s="174">
        <f>SUM(D23:D26)</f>
        <v>32</v>
      </c>
      <c r="E28" s="179">
        <f t="shared" si="8"/>
        <v>38000</v>
      </c>
      <c r="F28" s="196">
        <f>+D28*E28</f>
        <v>1216000</v>
      </c>
      <c r="G28" s="40"/>
      <c r="H28" s="223" t="s">
        <v>228</v>
      </c>
      <c r="I28" s="215"/>
      <c r="J28" s="174">
        <f>SUM(J23:J26)</f>
        <v>26</v>
      </c>
      <c r="K28" s="179">
        <f t="shared" si="9"/>
        <v>38000</v>
      </c>
      <c r="L28" s="196">
        <f>+J28*K28</f>
        <v>988000</v>
      </c>
      <c r="N28" s="223" t="s">
        <v>228</v>
      </c>
      <c r="O28" s="215"/>
      <c r="P28" s="174">
        <f>SUM(P23:P26)</f>
        <v>24</v>
      </c>
      <c r="Q28" s="179">
        <f t="shared" si="10"/>
        <v>38000</v>
      </c>
      <c r="R28" s="196">
        <f>+P28*Q28</f>
        <v>912000</v>
      </c>
      <c r="X28"/>
    </row>
    <row r="29" spans="1:24" ht="13.5" thickBot="1" x14ac:dyDescent="0.25">
      <c r="B29" s="224" t="s">
        <v>231</v>
      </c>
      <c r="C29" s="225"/>
      <c r="D29" s="197">
        <f>SUM(D27:D28)</f>
        <v>54.75</v>
      </c>
      <c r="E29" s="198">
        <f t="shared" si="8"/>
        <v>38000</v>
      </c>
      <c r="F29" s="199">
        <f>+E29*D29</f>
        <v>2080500</v>
      </c>
      <c r="G29" s="40"/>
      <c r="H29" s="224" t="s">
        <v>231</v>
      </c>
      <c r="I29" s="225"/>
      <c r="J29" s="197">
        <f>SUM(J27:J28)</f>
        <v>50.75</v>
      </c>
      <c r="K29" s="198">
        <f t="shared" si="9"/>
        <v>38000</v>
      </c>
      <c r="L29" s="199">
        <f>+K29*J29</f>
        <v>1928500</v>
      </c>
      <c r="N29" s="224" t="s">
        <v>231</v>
      </c>
      <c r="O29" s="225"/>
      <c r="P29" s="197">
        <f>SUM(P27:P28)</f>
        <v>46.75</v>
      </c>
      <c r="Q29" s="198">
        <f t="shared" si="10"/>
        <v>38000</v>
      </c>
      <c r="R29" s="199">
        <f>+Q29*P29</f>
        <v>1776500</v>
      </c>
      <c r="X29"/>
    </row>
    <row r="30" spans="1:24" x14ac:dyDescent="0.2">
      <c r="Q30" s="181"/>
      <c r="R30" s="181"/>
    </row>
    <row r="31" spans="1:24" x14ac:dyDescent="0.2">
      <c r="A31">
        <v>1</v>
      </c>
      <c r="G31" s="40"/>
      <c r="H31" s="183"/>
      <c r="I31" s="230"/>
      <c r="J31" s="230"/>
      <c r="K31" s="230"/>
      <c r="L31" s="230"/>
      <c r="M31" s="184"/>
      <c r="N31" s="183"/>
      <c r="O31" s="230"/>
      <c r="P31" s="230"/>
      <c r="Q31" s="230"/>
      <c r="R31" s="230"/>
      <c r="S31" s="184"/>
      <c r="T31" s="183"/>
      <c r="U31" s="230"/>
      <c r="V31" s="230"/>
      <c r="W31" s="230"/>
      <c r="X31" s="230"/>
    </row>
    <row r="32" spans="1:24" x14ac:dyDescent="0.2">
      <c r="G32" s="40"/>
      <c r="H32" s="183"/>
      <c r="I32" s="183"/>
      <c r="J32" s="185"/>
      <c r="K32" s="185"/>
      <c r="L32" s="185"/>
      <c r="M32" s="184"/>
      <c r="N32" s="183"/>
      <c r="O32" s="183"/>
      <c r="P32" s="185"/>
      <c r="Q32" s="185"/>
      <c r="R32" s="185"/>
      <c r="S32" s="184"/>
      <c r="T32" s="183"/>
      <c r="U32" s="183"/>
      <c r="V32" s="185"/>
      <c r="W32" s="185"/>
      <c r="X32" s="185"/>
    </row>
    <row r="33" spans="1:24" x14ac:dyDescent="0.2">
      <c r="G33" s="40"/>
      <c r="H33" s="230"/>
      <c r="I33" s="184"/>
      <c r="J33" s="184"/>
      <c r="K33" s="186"/>
      <c r="L33" s="186"/>
      <c r="M33" s="184"/>
      <c r="N33" s="230"/>
      <c r="O33" s="184"/>
      <c r="P33" s="184"/>
      <c r="Q33" s="186"/>
      <c r="R33" s="186"/>
      <c r="S33" s="184"/>
      <c r="T33" s="230"/>
      <c r="U33" s="184"/>
      <c r="V33" s="184"/>
      <c r="W33" s="186"/>
      <c r="X33" s="186"/>
    </row>
    <row r="34" spans="1:24" x14ac:dyDescent="0.2">
      <c r="G34" s="40"/>
      <c r="H34" s="230"/>
      <c r="I34" s="184"/>
      <c r="J34" s="184"/>
      <c r="K34" s="186"/>
      <c r="L34" s="186"/>
      <c r="M34" s="184"/>
      <c r="N34" s="230"/>
      <c r="O34" s="184"/>
      <c r="P34" s="184"/>
      <c r="Q34" s="186"/>
      <c r="R34" s="186"/>
      <c r="S34" s="184"/>
      <c r="T34" s="230"/>
      <c r="U34" s="184"/>
      <c r="V34" s="184"/>
      <c r="W34" s="186"/>
      <c r="X34" s="186"/>
    </row>
    <row r="35" spans="1:24" x14ac:dyDescent="0.2">
      <c r="G35" s="40"/>
      <c r="H35" s="230"/>
      <c r="I35" s="184"/>
      <c r="J35" s="184"/>
      <c r="K35" s="186"/>
      <c r="L35" s="186"/>
      <c r="M35" s="184"/>
      <c r="N35" s="230"/>
      <c r="O35" s="184"/>
      <c r="P35" s="184"/>
      <c r="Q35" s="186"/>
      <c r="R35" s="186"/>
      <c r="S35" s="184"/>
      <c r="T35" s="230"/>
      <c r="U35" s="184"/>
      <c r="V35" s="184"/>
      <c r="W35" s="186"/>
      <c r="X35" s="186"/>
    </row>
    <row r="36" spans="1:24" x14ac:dyDescent="0.2">
      <c r="G36" s="40"/>
      <c r="H36" s="230"/>
      <c r="I36" s="184"/>
      <c r="J36" s="184"/>
      <c r="K36" s="186"/>
      <c r="L36" s="186"/>
      <c r="M36" s="184"/>
      <c r="N36" s="230"/>
      <c r="O36" s="184"/>
      <c r="P36" s="184"/>
      <c r="Q36" s="186"/>
      <c r="R36" s="186"/>
      <c r="S36" s="184"/>
      <c r="T36" s="230"/>
      <c r="U36" s="184"/>
      <c r="V36" s="184"/>
      <c r="W36" s="186"/>
      <c r="X36" s="186"/>
    </row>
    <row r="37" spans="1:24" x14ac:dyDescent="0.2">
      <c r="G37" s="40"/>
      <c r="H37" s="230"/>
      <c r="I37" s="184"/>
      <c r="J37" s="184"/>
      <c r="K37" s="186"/>
      <c r="L37" s="186"/>
      <c r="M37" s="184"/>
      <c r="N37" s="230"/>
      <c r="O37" s="184"/>
      <c r="P37" s="184"/>
      <c r="Q37" s="186"/>
      <c r="R37" s="186"/>
      <c r="S37" s="184"/>
      <c r="T37" s="230"/>
      <c r="U37" s="184"/>
      <c r="V37" s="184"/>
      <c r="W37" s="186"/>
      <c r="X37" s="186"/>
    </row>
    <row r="38" spans="1:24" x14ac:dyDescent="0.2">
      <c r="G38" s="40"/>
      <c r="H38" s="230"/>
      <c r="I38" s="184"/>
      <c r="J38" s="184"/>
      <c r="K38" s="186"/>
      <c r="L38" s="186"/>
      <c r="M38" s="184"/>
      <c r="N38" s="230"/>
      <c r="O38" s="184"/>
      <c r="P38" s="184"/>
      <c r="Q38" s="186"/>
      <c r="R38" s="186"/>
      <c r="S38" s="184"/>
      <c r="T38" s="230"/>
      <c r="U38" s="184"/>
      <c r="V38" s="184"/>
      <c r="W38" s="186"/>
      <c r="X38" s="186"/>
    </row>
    <row r="39" spans="1:24" x14ac:dyDescent="0.2">
      <c r="G39" s="40"/>
      <c r="H39" s="230"/>
      <c r="I39" s="184"/>
      <c r="J39" s="184"/>
      <c r="K39" s="186"/>
      <c r="L39" s="186"/>
      <c r="M39" s="184"/>
      <c r="N39" s="230"/>
      <c r="O39" s="184"/>
      <c r="P39" s="184"/>
      <c r="Q39" s="186"/>
      <c r="R39" s="186"/>
      <c r="S39" s="184"/>
      <c r="T39" s="230"/>
      <c r="U39" s="184"/>
      <c r="V39" s="184"/>
      <c r="W39" s="186"/>
      <c r="X39" s="186"/>
    </row>
    <row r="40" spans="1:24" x14ac:dyDescent="0.2">
      <c r="G40" s="40"/>
      <c r="H40" s="230"/>
      <c r="I40" s="184"/>
      <c r="J40" s="184"/>
      <c r="K40" s="186"/>
      <c r="L40" s="186"/>
      <c r="M40" s="184"/>
      <c r="N40" s="230"/>
      <c r="O40" s="184"/>
      <c r="P40" s="184"/>
      <c r="Q40" s="186"/>
      <c r="R40" s="186"/>
      <c r="S40" s="184"/>
      <c r="T40" s="230"/>
      <c r="U40" s="184"/>
      <c r="V40" s="184"/>
      <c r="W40" s="186"/>
      <c r="X40" s="186"/>
    </row>
    <row r="41" spans="1:24" x14ac:dyDescent="0.2">
      <c r="G41" s="40"/>
      <c r="H41" s="232"/>
      <c r="I41" s="232"/>
      <c r="J41" s="187"/>
      <c r="K41" s="188"/>
      <c r="L41" s="188"/>
      <c r="M41" s="184"/>
      <c r="N41" s="232"/>
      <c r="O41" s="232"/>
      <c r="P41" s="187"/>
      <c r="Q41" s="188"/>
      <c r="R41" s="188"/>
      <c r="S41" s="184"/>
      <c r="T41" s="232"/>
      <c r="U41" s="232"/>
      <c r="V41" s="187"/>
      <c r="W41" s="188"/>
      <c r="X41" s="188"/>
    </row>
    <row r="42" spans="1:24" x14ac:dyDescent="0.2">
      <c r="G42" s="40"/>
      <c r="H42" s="232"/>
      <c r="I42" s="232"/>
      <c r="J42" s="187"/>
      <c r="K42" s="188"/>
      <c r="L42" s="188"/>
      <c r="M42" s="184"/>
      <c r="N42" s="232"/>
      <c r="O42" s="232"/>
      <c r="P42" s="187"/>
      <c r="Q42" s="188"/>
      <c r="R42" s="188"/>
      <c r="S42" s="184"/>
      <c r="T42" s="232"/>
      <c r="U42" s="232"/>
      <c r="V42" s="187"/>
      <c r="W42" s="188"/>
      <c r="X42" s="188"/>
    </row>
    <row r="43" spans="1:24" x14ac:dyDescent="0.2">
      <c r="G43" s="40"/>
      <c r="H43" s="232"/>
      <c r="I43" s="232"/>
      <c r="J43" s="187"/>
      <c r="K43" s="188"/>
      <c r="L43" s="188"/>
      <c r="M43" s="184"/>
      <c r="N43" s="232"/>
      <c r="O43" s="232"/>
      <c r="P43" s="187"/>
      <c r="Q43" s="188"/>
      <c r="R43" s="188"/>
      <c r="S43" s="184"/>
      <c r="T43" s="232"/>
      <c r="U43" s="232"/>
      <c r="V43" s="187"/>
      <c r="W43" s="188"/>
      <c r="X43" s="188"/>
    </row>
    <row r="44" spans="1:24" x14ac:dyDescent="0.2"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90"/>
      <c r="S44" s="189"/>
      <c r="T44" s="189"/>
      <c r="U44" s="189"/>
      <c r="V44" s="189"/>
      <c r="W44" s="189"/>
      <c r="X44" s="190"/>
    </row>
    <row r="45" spans="1:24" x14ac:dyDescent="0.2">
      <c r="A45">
        <v>1</v>
      </c>
      <c r="G45" s="40"/>
      <c r="H45" s="183"/>
      <c r="I45" s="230"/>
      <c r="J45" s="230"/>
      <c r="K45" s="230"/>
      <c r="L45" s="230"/>
      <c r="M45" s="184"/>
      <c r="N45" s="183"/>
      <c r="O45" s="230"/>
      <c r="P45" s="230"/>
      <c r="Q45" s="230"/>
      <c r="R45" s="230"/>
      <c r="S45" s="184"/>
      <c r="T45" s="183"/>
      <c r="U45" s="230"/>
      <c r="V45" s="230"/>
      <c r="W45" s="230"/>
      <c r="X45" s="230"/>
    </row>
    <row r="46" spans="1:24" x14ac:dyDescent="0.2">
      <c r="G46" s="40"/>
      <c r="H46" s="183"/>
      <c r="I46" s="183"/>
      <c r="J46" s="185"/>
      <c r="K46" s="185"/>
      <c r="L46" s="185"/>
      <c r="M46" s="184"/>
      <c r="N46" s="183"/>
      <c r="O46" s="183"/>
      <c r="P46" s="185"/>
      <c r="Q46" s="185"/>
      <c r="R46" s="185"/>
      <c r="S46" s="184"/>
      <c r="T46" s="183"/>
      <c r="U46" s="183"/>
      <c r="V46" s="185"/>
      <c r="W46" s="185"/>
      <c r="X46" s="185"/>
    </row>
    <row r="47" spans="1:24" x14ac:dyDescent="0.2">
      <c r="G47" s="40"/>
      <c r="H47" s="230"/>
      <c r="I47" s="184"/>
      <c r="J47" s="184"/>
      <c r="K47" s="186"/>
      <c r="L47" s="186"/>
      <c r="M47" s="184"/>
      <c r="N47" s="230"/>
      <c r="O47" s="184"/>
      <c r="P47" s="184"/>
      <c r="Q47" s="186"/>
      <c r="R47" s="186"/>
      <c r="S47" s="184"/>
      <c r="T47" s="230"/>
      <c r="U47" s="184"/>
      <c r="V47" s="184"/>
      <c r="W47" s="186"/>
      <c r="X47" s="186"/>
    </row>
    <row r="48" spans="1:24" x14ac:dyDescent="0.2">
      <c r="G48" s="40"/>
      <c r="H48" s="230"/>
      <c r="I48" s="184"/>
      <c r="J48" s="184"/>
      <c r="K48" s="186"/>
      <c r="L48" s="186"/>
      <c r="M48" s="184"/>
      <c r="N48" s="230"/>
      <c r="O48" s="184"/>
      <c r="P48" s="184"/>
      <c r="Q48" s="186"/>
      <c r="R48" s="186"/>
      <c r="S48" s="184"/>
      <c r="T48" s="230"/>
      <c r="U48" s="184"/>
      <c r="V48" s="184"/>
      <c r="W48" s="186"/>
      <c r="X48" s="186"/>
    </row>
    <row r="49" spans="7:24" x14ac:dyDescent="0.2">
      <c r="G49" s="40"/>
      <c r="H49" s="230"/>
      <c r="I49" s="184"/>
      <c r="J49" s="184"/>
      <c r="K49" s="186"/>
      <c r="L49" s="186"/>
      <c r="M49" s="184"/>
      <c r="N49" s="230"/>
      <c r="O49" s="184"/>
      <c r="P49" s="184"/>
      <c r="Q49" s="186"/>
      <c r="R49" s="186"/>
      <c r="S49" s="184"/>
      <c r="T49" s="230"/>
      <c r="U49" s="184"/>
      <c r="V49" s="184"/>
      <c r="W49" s="186"/>
      <c r="X49" s="186"/>
    </row>
    <row r="50" spans="7:24" x14ac:dyDescent="0.2">
      <c r="G50" s="40"/>
      <c r="H50" s="230"/>
      <c r="I50" s="184"/>
      <c r="J50" s="184"/>
      <c r="K50" s="186"/>
      <c r="L50" s="186"/>
      <c r="M50" s="184"/>
      <c r="N50" s="230"/>
      <c r="O50" s="184"/>
      <c r="P50" s="184"/>
      <c r="Q50" s="186"/>
      <c r="R50" s="186"/>
      <c r="S50" s="184"/>
      <c r="T50" s="230"/>
      <c r="U50" s="184"/>
      <c r="V50" s="184"/>
      <c r="W50" s="186"/>
      <c r="X50" s="186"/>
    </row>
    <row r="51" spans="7:24" x14ac:dyDescent="0.2">
      <c r="G51" s="40"/>
      <c r="H51" s="230"/>
      <c r="I51" s="184"/>
      <c r="J51" s="184"/>
      <c r="K51" s="186"/>
      <c r="L51" s="186"/>
      <c r="M51" s="184"/>
      <c r="N51" s="230"/>
      <c r="O51" s="184"/>
      <c r="P51" s="184"/>
      <c r="Q51" s="186"/>
      <c r="R51" s="186"/>
      <c r="S51" s="184"/>
      <c r="T51" s="230"/>
      <c r="U51" s="184"/>
      <c r="V51" s="184"/>
      <c r="W51" s="186"/>
      <c r="X51" s="186"/>
    </row>
    <row r="52" spans="7:24" x14ac:dyDescent="0.2">
      <c r="G52" s="40"/>
      <c r="H52" s="230"/>
      <c r="I52" s="184"/>
      <c r="J52" s="184"/>
      <c r="K52" s="186"/>
      <c r="L52" s="186"/>
      <c r="M52" s="184"/>
      <c r="N52" s="230"/>
      <c r="O52" s="184"/>
      <c r="P52" s="184"/>
      <c r="Q52" s="186"/>
      <c r="R52" s="186"/>
      <c r="S52" s="184"/>
      <c r="T52" s="230"/>
      <c r="U52" s="184"/>
      <c r="V52" s="184"/>
      <c r="W52" s="186"/>
      <c r="X52" s="186"/>
    </row>
    <row r="53" spans="7:24" x14ac:dyDescent="0.2">
      <c r="G53" s="40"/>
      <c r="H53" s="230"/>
      <c r="I53" s="184"/>
      <c r="J53" s="184"/>
      <c r="K53" s="186"/>
      <c r="L53" s="186"/>
      <c r="M53" s="184"/>
      <c r="N53" s="230"/>
      <c r="O53" s="184"/>
      <c r="P53" s="184"/>
      <c r="Q53" s="186"/>
      <c r="R53" s="186"/>
      <c r="S53" s="184"/>
      <c r="T53" s="230"/>
      <c r="U53" s="184"/>
      <c r="V53" s="184"/>
      <c r="W53" s="186"/>
      <c r="X53" s="186"/>
    </row>
    <row r="54" spans="7:24" x14ac:dyDescent="0.2">
      <c r="G54" s="40"/>
      <c r="H54" s="230"/>
      <c r="I54" s="184"/>
      <c r="J54" s="184"/>
      <c r="K54" s="186"/>
      <c r="L54" s="186"/>
      <c r="M54" s="184"/>
      <c r="N54" s="230"/>
      <c r="O54" s="184"/>
      <c r="P54" s="184"/>
      <c r="Q54" s="186"/>
      <c r="R54" s="186"/>
      <c r="S54" s="184"/>
      <c r="T54" s="230"/>
      <c r="U54" s="184"/>
      <c r="V54" s="184"/>
      <c r="W54" s="186"/>
      <c r="X54" s="186"/>
    </row>
    <row r="55" spans="7:24" x14ac:dyDescent="0.2">
      <c r="G55" s="40"/>
      <c r="H55" s="232"/>
      <c r="I55" s="232"/>
      <c r="J55" s="187"/>
      <c r="K55" s="188"/>
      <c r="L55" s="188"/>
      <c r="M55" s="184"/>
      <c r="N55" s="232"/>
      <c r="O55" s="232"/>
      <c r="P55" s="187"/>
      <c r="Q55" s="188"/>
      <c r="R55" s="188"/>
      <c r="S55" s="184"/>
      <c r="T55" s="232"/>
      <c r="U55" s="232"/>
      <c r="V55" s="187"/>
      <c r="W55" s="188"/>
      <c r="X55" s="188"/>
    </row>
    <row r="56" spans="7:24" x14ac:dyDescent="0.2">
      <c r="G56" s="40"/>
      <c r="H56" s="232"/>
      <c r="I56" s="232"/>
      <c r="J56" s="187"/>
      <c r="K56" s="188"/>
      <c r="L56" s="188"/>
      <c r="M56" s="184"/>
      <c r="N56" s="232"/>
      <c r="O56" s="232"/>
      <c r="P56" s="187"/>
      <c r="Q56" s="188"/>
      <c r="R56" s="188"/>
      <c r="S56" s="184"/>
      <c r="T56" s="232"/>
      <c r="U56" s="232"/>
      <c r="V56" s="187"/>
      <c r="W56" s="188"/>
      <c r="X56" s="188"/>
    </row>
    <row r="57" spans="7:24" x14ac:dyDescent="0.2">
      <c r="G57" s="40"/>
      <c r="H57" s="232"/>
      <c r="I57" s="232"/>
      <c r="J57" s="187"/>
      <c r="K57" s="188"/>
      <c r="L57" s="188"/>
      <c r="M57" s="184"/>
      <c r="N57" s="232"/>
      <c r="O57" s="232"/>
      <c r="P57" s="187"/>
      <c r="Q57" s="188"/>
      <c r="R57" s="188"/>
      <c r="S57" s="184"/>
      <c r="T57" s="232"/>
      <c r="U57" s="232"/>
      <c r="V57" s="187"/>
      <c r="W57" s="188"/>
      <c r="X57" s="188"/>
    </row>
    <row r="96" spans="8:8" x14ac:dyDescent="0.2">
      <c r="H96" s="3"/>
    </row>
  </sheetData>
  <mergeCells count="78">
    <mergeCell ref="B29:C29"/>
    <mergeCell ref="N29:O29"/>
    <mergeCell ref="I17:L17"/>
    <mergeCell ref="H19:H22"/>
    <mergeCell ref="H23:H26"/>
    <mergeCell ref="H27:I27"/>
    <mergeCell ref="H28:I28"/>
    <mergeCell ref="H29:I29"/>
    <mergeCell ref="C17:F17"/>
    <mergeCell ref="B19:B22"/>
    <mergeCell ref="B23:B26"/>
    <mergeCell ref="B27:C27"/>
    <mergeCell ref="B28:C28"/>
    <mergeCell ref="O17:R17"/>
    <mergeCell ref="N19:N22"/>
    <mergeCell ref="N23:N26"/>
    <mergeCell ref="H56:I56"/>
    <mergeCell ref="N56:O56"/>
    <mergeCell ref="T56:U56"/>
    <mergeCell ref="T15:U15"/>
    <mergeCell ref="H41:I41"/>
    <mergeCell ref="N41:O41"/>
    <mergeCell ref="T41:U41"/>
    <mergeCell ref="H33:H36"/>
    <mergeCell ref="N33:N36"/>
    <mergeCell ref="T33:T36"/>
    <mergeCell ref="I45:L45"/>
    <mergeCell ref="O45:R45"/>
    <mergeCell ref="U45:X45"/>
    <mergeCell ref="H43:I43"/>
    <mergeCell ref="N43:O43"/>
    <mergeCell ref="T43:U43"/>
    <mergeCell ref="H57:I57"/>
    <mergeCell ref="N57:O57"/>
    <mergeCell ref="T57:U57"/>
    <mergeCell ref="T9:T12"/>
    <mergeCell ref="H51:H54"/>
    <mergeCell ref="N51:N54"/>
    <mergeCell ref="T51:T54"/>
    <mergeCell ref="T13:U13"/>
    <mergeCell ref="H55:I55"/>
    <mergeCell ref="N55:O55"/>
    <mergeCell ref="T55:U55"/>
    <mergeCell ref="H47:H50"/>
    <mergeCell ref="N47:N50"/>
    <mergeCell ref="T47:T50"/>
    <mergeCell ref="T37:T40"/>
    <mergeCell ref="N13:O13"/>
    <mergeCell ref="H42:I42"/>
    <mergeCell ref="N42:O42"/>
    <mergeCell ref="T42:U42"/>
    <mergeCell ref="N15:O15"/>
    <mergeCell ref="N9:N12"/>
    <mergeCell ref="H37:H40"/>
    <mergeCell ref="N37:N40"/>
    <mergeCell ref="T14:U14"/>
    <mergeCell ref="N27:O27"/>
    <mergeCell ref="N28:O28"/>
    <mergeCell ref="O3:R3"/>
    <mergeCell ref="I31:L31"/>
    <mergeCell ref="O31:R31"/>
    <mergeCell ref="U31:X31"/>
    <mergeCell ref="N5:N8"/>
    <mergeCell ref="H14:I14"/>
    <mergeCell ref="H15:I15"/>
    <mergeCell ref="H9:H12"/>
    <mergeCell ref="H13:I13"/>
    <mergeCell ref="I3:L3"/>
    <mergeCell ref="H5:H8"/>
    <mergeCell ref="U3:X3"/>
    <mergeCell ref="T5:T8"/>
    <mergeCell ref="N14:O14"/>
    <mergeCell ref="B14:C14"/>
    <mergeCell ref="B15:C15"/>
    <mergeCell ref="B9:B12"/>
    <mergeCell ref="B13:C13"/>
    <mergeCell ref="C3:F3"/>
    <mergeCell ref="B5:B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A4" zoomScale="120" zoomScaleNormal="120" workbookViewId="0">
      <selection activeCell="D20" sqref="D20:D26"/>
    </sheetView>
  </sheetViews>
  <sheetFormatPr baseColWidth="10" defaultRowHeight="12.75" x14ac:dyDescent="0.2"/>
  <cols>
    <col min="1" max="1" width="41.6640625" bestFit="1" customWidth="1"/>
    <col min="2" max="3" width="4.1640625" bestFit="1" customWidth="1"/>
    <col min="4" max="4" width="3.83203125" bestFit="1" customWidth="1"/>
    <col min="5" max="5" width="6.6640625" style="15" bestFit="1" customWidth="1"/>
    <col min="6" max="7" width="4.1640625" bestFit="1" customWidth="1"/>
    <col min="8" max="8" width="3.6640625" bestFit="1" customWidth="1"/>
    <col min="9" max="9" width="4.1640625" bestFit="1" customWidth="1"/>
    <col min="10" max="10" width="3.6640625" bestFit="1" customWidth="1"/>
    <col min="11" max="11" width="4.1640625" bestFit="1" customWidth="1"/>
    <col min="12" max="12" width="5.33203125" bestFit="1" customWidth="1"/>
    <col min="13" max="13" width="9" bestFit="1" customWidth="1"/>
    <col min="14" max="14" width="9.83203125" bestFit="1" customWidth="1"/>
    <col min="15" max="15" width="4.1640625" bestFit="1" customWidth="1"/>
  </cols>
  <sheetData>
    <row r="1" spans="1:20" ht="73.5" x14ac:dyDescent="0.2">
      <c r="A1" s="67" t="s">
        <v>135</v>
      </c>
      <c r="B1" s="68" t="s">
        <v>4</v>
      </c>
      <c r="C1" s="69" t="s">
        <v>6</v>
      </c>
      <c r="D1" s="70" t="s">
        <v>13</v>
      </c>
      <c r="E1" s="71" t="s">
        <v>136</v>
      </c>
      <c r="F1" s="72" t="s">
        <v>137</v>
      </c>
      <c r="G1" s="72" t="s">
        <v>138</v>
      </c>
      <c r="H1" s="72" t="s">
        <v>139</v>
      </c>
      <c r="I1" s="72" t="s">
        <v>140</v>
      </c>
      <c r="J1" s="72" t="s">
        <v>141</v>
      </c>
      <c r="K1" s="73" t="s">
        <v>142</v>
      </c>
      <c r="L1" s="73" t="s">
        <v>143</v>
      </c>
      <c r="M1" s="74" t="s">
        <v>42</v>
      </c>
      <c r="N1" s="74" t="s">
        <v>38</v>
      </c>
      <c r="O1" s="73" t="s">
        <v>144</v>
      </c>
      <c r="P1" s="40"/>
      <c r="Q1" s="40"/>
      <c r="R1" s="74" t="s">
        <v>93</v>
      </c>
      <c r="S1" s="40"/>
      <c r="T1" s="40"/>
    </row>
    <row r="2" spans="1:20" ht="15" customHeight="1" x14ac:dyDescent="0.2">
      <c r="A2" s="75" t="s">
        <v>32</v>
      </c>
      <c r="B2" s="76">
        <v>3</v>
      </c>
      <c r="C2" s="77">
        <v>16</v>
      </c>
      <c r="D2" s="78">
        <v>8</v>
      </c>
      <c r="E2" s="79">
        <v>12</v>
      </c>
      <c r="F2" s="80">
        <v>0.5</v>
      </c>
      <c r="G2" s="80">
        <v>0.5</v>
      </c>
      <c r="H2" s="76">
        <v>1</v>
      </c>
      <c r="I2" s="62" t="s">
        <v>145</v>
      </c>
      <c r="J2" s="76">
        <v>1</v>
      </c>
      <c r="K2" s="81">
        <v>1.5</v>
      </c>
      <c r="L2" s="82">
        <f>SUM(B2:K2)</f>
        <v>43.5</v>
      </c>
      <c r="M2" s="83">
        <v>21000</v>
      </c>
      <c r="N2" s="57">
        <f>+M2*L2</f>
        <v>913500</v>
      </c>
      <c r="O2" s="84">
        <v>5</v>
      </c>
      <c r="P2" s="47">
        <f>100000*O2</f>
        <v>500000</v>
      </c>
      <c r="Q2" s="40"/>
      <c r="R2" s="57">
        <f>+((B2+C2+D2)*M2)</f>
        <v>567000</v>
      </c>
      <c r="S2" s="40"/>
      <c r="T2" s="40"/>
    </row>
    <row r="3" spans="1:20" ht="15" customHeight="1" x14ac:dyDescent="0.2">
      <c r="A3" s="85" t="s">
        <v>40</v>
      </c>
      <c r="B3" s="80">
        <v>3.5</v>
      </c>
      <c r="C3" s="86">
        <v>6.5</v>
      </c>
      <c r="D3" s="78">
        <v>8</v>
      </c>
      <c r="E3" s="79">
        <v>16</v>
      </c>
      <c r="F3" s="80">
        <v>0.5</v>
      </c>
      <c r="G3" s="80">
        <v>0.5</v>
      </c>
      <c r="H3" s="62" t="s">
        <v>145</v>
      </c>
      <c r="I3" s="80">
        <v>0.5</v>
      </c>
      <c r="J3" s="62" t="s">
        <v>145</v>
      </c>
      <c r="K3" s="77">
        <v>1</v>
      </c>
      <c r="L3" s="82">
        <f>SUM(B3:K3)</f>
        <v>36.5</v>
      </c>
      <c r="M3" s="83">
        <v>21000</v>
      </c>
      <c r="N3" s="57">
        <f t="shared" ref="N3:N10" si="0">+M3*L3</f>
        <v>766500</v>
      </c>
      <c r="O3" s="87">
        <v>2</v>
      </c>
      <c r="P3" s="47">
        <f t="shared" ref="P3:P10" si="1">100000*O3</f>
        <v>200000</v>
      </c>
      <c r="Q3" s="40"/>
      <c r="R3" s="57">
        <f t="shared" ref="R3:R10" si="2">+((B3+C3+D3)*M3)</f>
        <v>378000</v>
      </c>
      <c r="S3" s="40"/>
      <c r="T3" s="40"/>
    </row>
    <row r="4" spans="1:20" ht="15" customHeight="1" x14ac:dyDescent="0.2">
      <c r="A4" s="85" t="s">
        <v>37</v>
      </c>
      <c r="B4" s="76">
        <v>3</v>
      </c>
      <c r="C4" s="86">
        <v>6.5</v>
      </c>
      <c r="D4" s="78">
        <v>8</v>
      </c>
      <c r="E4" s="79">
        <v>19</v>
      </c>
      <c r="F4" s="80">
        <v>0.5</v>
      </c>
      <c r="G4" s="62" t="s">
        <v>145</v>
      </c>
      <c r="H4" s="76">
        <v>1</v>
      </c>
      <c r="I4" s="80">
        <v>0.5</v>
      </c>
      <c r="J4" s="62" t="s">
        <v>145</v>
      </c>
      <c r="K4" s="77">
        <v>1</v>
      </c>
      <c r="L4" s="82">
        <f t="shared" ref="L4:L10" si="3">SUM(B4:K4)</f>
        <v>39.5</v>
      </c>
      <c r="M4" s="83">
        <v>21000</v>
      </c>
      <c r="N4" s="57">
        <f t="shared" si="0"/>
        <v>829500</v>
      </c>
      <c r="O4" s="84">
        <v>3</v>
      </c>
      <c r="P4" s="47">
        <f t="shared" si="1"/>
        <v>300000</v>
      </c>
      <c r="Q4" s="40"/>
      <c r="R4" s="57">
        <f t="shared" si="2"/>
        <v>367500</v>
      </c>
      <c r="S4" s="40"/>
      <c r="T4" s="40"/>
    </row>
    <row r="5" spans="1:20" ht="15" customHeight="1" x14ac:dyDescent="0.2">
      <c r="A5" s="85" t="s">
        <v>33</v>
      </c>
      <c r="B5" s="76">
        <v>2</v>
      </c>
      <c r="C5" s="77">
        <v>4</v>
      </c>
      <c r="D5" s="78">
        <v>8</v>
      </c>
      <c r="E5" s="79">
        <v>12</v>
      </c>
      <c r="F5" s="80">
        <v>0.2</v>
      </c>
      <c r="G5" s="80">
        <v>0.3</v>
      </c>
      <c r="H5" s="62" t="s">
        <v>145</v>
      </c>
      <c r="I5" s="62" t="s">
        <v>145</v>
      </c>
      <c r="J5" s="62" t="s">
        <v>145</v>
      </c>
      <c r="K5" s="77">
        <v>1</v>
      </c>
      <c r="L5" s="82">
        <f t="shared" si="3"/>
        <v>27.5</v>
      </c>
      <c r="M5" s="83">
        <v>21000</v>
      </c>
      <c r="N5" s="57">
        <f t="shared" si="0"/>
        <v>577500</v>
      </c>
      <c r="O5" s="84">
        <v>1</v>
      </c>
      <c r="P5" s="47">
        <f t="shared" si="1"/>
        <v>100000</v>
      </c>
      <c r="Q5" s="40"/>
      <c r="R5" s="57">
        <f t="shared" si="2"/>
        <v>294000</v>
      </c>
      <c r="S5" s="40"/>
      <c r="T5" s="40"/>
    </row>
    <row r="6" spans="1:20" ht="15" customHeight="1" x14ac:dyDescent="0.2">
      <c r="A6" s="85" t="s">
        <v>39</v>
      </c>
      <c r="B6" s="80">
        <v>2.5</v>
      </c>
      <c r="C6" s="77">
        <v>8</v>
      </c>
      <c r="D6" s="78">
        <v>8</v>
      </c>
      <c r="E6" s="79">
        <v>15</v>
      </c>
      <c r="F6" s="80">
        <v>0.5</v>
      </c>
      <c r="G6" s="80">
        <v>0.5</v>
      </c>
      <c r="H6" s="62" t="s">
        <v>145</v>
      </c>
      <c r="I6" s="80">
        <v>0.5</v>
      </c>
      <c r="J6" s="62" t="s">
        <v>145</v>
      </c>
      <c r="K6" s="77">
        <v>1</v>
      </c>
      <c r="L6" s="82">
        <f t="shared" si="3"/>
        <v>36</v>
      </c>
      <c r="M6" s="83">
        <v>21000</v>
      </c>
      <c r="N6" s="57">
        <f t="shared" si="0"/>
        <v>756000</v>
      </c>
      <c r="O6" s="84">
        <v>2</v>
      </c>
      <c r="P6" s="47">
        <f t="shared" si="1"/>
        <v>200000</v>
      </c>
      <c r="Q6" s="40"/>
      <c r="R6" s="57">
        <f t="shared" si="2"/>
        <v>388500</v>
      </c>
      <c r="S6" s="40"/>
      <c r="T6" s="40"/>
    </row>
    <row r="7" spans="1:20" ht="15" customHeight="1" x14ac:dyDescent="0.2">
      <c r="A7" s="85" t="s">
        <v>34</v>
      </c>
      <c r="B7" s="80">
        <v>3.5</v>
      </c>
      <c r="C7" s="77">
        <v>6</v>
      </c>
      <c r="D7" s="78">
        <v>8</v>
      </c>
      <c r="E7" s="79">
        <v>20</v>
      </c>
      <c r="F7" s="80">
        <v>0.5</v>
      </c>
      <c r="G7" s="62" t="s">
        <v>145</v>
      </c>
      <c r="H7" s="62" t="s">
        <v>145</v>
      </c>
      <c r="I7" s="80">
        <v>0.5</v>
      </c>
      <c r="J7" s="62" t="s">
        <v>145</v>
      </c>
      <c r="K7" s="77">
        <v>1</v>
      </c>
      <c r="L7" s="82">
        <f t="shared" si="3"/>
        <v>39.5</v>
      </c>
      <c r="M7" s="83">
        <v>21000</v>
      </c>
      <c r="N7" s="57">
        <f t="shared" si="0"/>
        <v>829500</v>
      </c>
      <c r="O7" s="87">
        <v>2.5</v>
      </c>
      <c r="P7" s="47">
        <f t="shared" si="1"/>
        <v>250000</v>
      </c>
      <c r="Q7" s="40"/>
      <c r="R7" s="57">
        <f t="shared" si="2"/>
        <v>367500</v>
      </c>
      <c r="S7" s="40"/>
      <c r="T7" s="40"/>
    </row>
    <row r="8" spans="1:20" ht="15" customHeight="1" x14ac:dyDescent="0.2">
      <c r="A8" s="85" t="s">
        <v>43</v>
      </c>
      <c r="B8" s="76">
        <v>2</v>
      </c>
      <c r="C8" s="77">
        <v>4</v>
      </c>
      <c r="D8" s="78">
        <v>8</v>
      </c>
      <c r="E8" s="79">
        <v>15</v>
      </c>
      <c r="F8" s="62" t="s">
        <v>145</v>
      </c>
      <c r="G8" s="62" t="s">
        <v>145</v>
      </c>
      <c r="H8" s="62" t="s">
        <v>145</v>
      </c>
      <c r="I8" s="62" t="s">
        <v>145</v>
      </c>
      <c r="J8" s="62" t="s">
        <v>145</v>
      </c>
      <c r="K8" s="77">
        <v>1</v>
      </c>
      <c r="L8" s="82">
        <f t="shared" si="3"/>
        <v>30</v>
      </c>
      <c r="M8" s="83">
        <v>21000</v>
      </c>
      <c r="N8" s="57">
        <f t="shared" si="0"/>
        <v>630000</v>
      </c>
      <c r="O8" s="84">
        <v>4</v>
      </c>
      <c r="P8" s="47">
        <f t="shared" si="1"/>
        <v>400000</v>
      </c>
      <c r="Q8" s="40"/>
      <c r="R8" s="57">
        <f t="shared" si="2"/>
        <v>294000</v>
      </c>
      <c r="S8" s="40"/>
      <c r="T8" s="40"/>
    </row>
    <row r="9" spans="1:20" ht="15" customHeight="1" x14ac:dyDescent="0.2">
      <c r="A9" s="85" t="s">
        <v>35</v>
      </c>
      <c r="B9" s="80">
        <v>2.5</v>
      </c>
      <c r="C9" s="77">
        <v>5</v>
      </c>
      <c r="D9" s="78">
        <v>8</v>
      </c>
      <c r="E9" s="79">
        <v>18</v>
      </c>
      <c r="F9" s="62" t="s">
        <v>145</v>
      </c>
      <c r="G9" s="62" t="s">
        <v>145</v>
      </c>
      <c r="H9" s="62" t="s">
        <v>145</v>
      </c>
      <c r="I9" s="62" t="s">
        <v>145</v>
      </c>
      <c r="J9" s="62" t="s">
        <v>145</v>
      </c>
      <c r="K9" s="77">
        <v>1</v>
      </c>
      <c r="L9" s="82">
        <f t="shared" si="3"/>
        <v>34.5</v>
      </c>
      <c r="M9" s="83">
        <v>21000</v>
      </c>
      <c r="N9" s="57">
        <f t="shared" si="0"/>
        <v>724500</v>
      </c>
      <c r="O9" s="84">
        <v>4</v>
      </c>
      <c r="P9" s="47">
        <f t="shared" si="1"/>
        <v>400000</v>
      </c>
      <c r="Q9" s="40"/>
      <c r="R9" s="57">
        <f t="shared" si="2"/>
        <v>325500</v>
      </c>
      <c r="S9" s="40"/>
      <c r="T9" s="40"/>
    </row>
    <row r="10" spans="1:20" ht="15" customHeight="1" x14ac:dyDescent="0.2">
      <c r="A10" s="85" t="s">
        <v>36</v>
      </c>
      <c r="B10" s="80">
        <v>3.5</v>
      </c>
      <c r="C10" s="86">
        <v>6.5</v>
      </c>
      <c r="D10" s="78">
        <v>8</v>
      </c>
      <c r="E10" s="79">
        <v>21</v>
      </c>
      <c r="F10" s="62" t="s">
        <v>145</v>
      </c>
      <c r="G10" s="62" t="s">
        <v>145</v>
      </c>
      <c r="H10" s="62" t="s">
        <v>145</v>
      </c>
      <c r="I10" s="62" t="s">
        <v>145</v>
      </c>
      <c r="J10" s="62" t="s">
        <v>145</v>
      </c>
      <c r="K10" s="77">
        <v>1</v>
      </c>
      <c r="L10" s="82">
        <f t="shared" si="3"/>
        <v>40</v>
      </c>
      <c r="M10" s="83">
        <v>21000</v>
      </c>
      <c r="N10" s="57">
        <f t="shared" si="0"/>
        <v>840000</v>
      </c>
      <c r="O10" s="84">
        <v>4</v>
      </c>
      <c r="P10" s="47">
        <f t="shared" si="1"/>
        <v>400000</v>
      </c>
      <c r="Q10" s="40"/>
      <c r="R10" s="57">
        <f t="shared" si="2"/>
        <v>378000</v>
      </c>
      <c r="S10" s="40"/>
      <c r="T10" s="40"/>
    </row>
    <row r="11" spans="1:20" x14ac:dyDescent="0.2">
      <c r="E11" s="7"/>
    </row>
    <row r="12" spans="1:20" x14ac:dyDescent="0.2">
      <c r="E12" s="7"/>
    </row>
    <row r="13" spans="1:20" x14ac:dyDescent="0.2">
      <c r="E1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M18" sqref="M18"/>
    </sheetView>
  </sheetViews>
  <sheetFormatPr baseColWidth="10" defaultRowHeight="12.75" x14ac:dyDescent="0.2"/>
  <cols>
    <col min="1" max="1" width="35.1640625" style="3" bestFit="1" customWidth="1"/>
    <col min="2" max="2" width="15.83203125" style="3" bestFit="1" customWidth="1"/>
    <col min="3" max="3" width="9.1640625" style="17" bestFit="1" customWidth="1"/>
    <col min="4" max="4" width="10.1640625" style="3" bestFit="1" customWidth="1"/>
    <col min="5" max="5" width="15.83203125" style="3" customWidth="1"/>
    <col min="6" max="6" width="14.6640625" style="3" bestFit="1" customWidth="1"/>
    <col min="7" max="7" width="3.33203125" style="17" bestFit="1" customWidth="1"/>
    <col min="8" max="8" width="9.1640625" style="17" bestFit="1" customWidth="1"/>
    <col min="9" max="9" width="10" style="3" bestFit="1" customWidth="1"/>
    <col min="10" max="10" width="12" style="3"/>
    <col min="11" max="11" width="15.1640625" style="3" customWidth="1"/>
    <col min="12" max="12" width="18.6640625" style="3" customWidth="1"/>
    <col min="13" max="16384" width="12" style="3"/>
  </cols>
  <sheetData>
    <row r="1" spans="1:15" ht="18" customHeight="1" x14ac:dyDescent="0.2">
      <c r="A1" s="233" t="s">
        <v>121</v>
      </c>
      <c r="B1" s="233"/>
      <c r="C1" s="233"/>
      <c r="D1" s="40"/>
      <c r="E1" s="40"/>
      <c r="F1" s="40"/>
      <c r="G1" s="47"/>
      <c r="H1" s="47"/>
      <c r="I1" s="40"/>
    </row>
    <row r="2" spans="1:15" ht="12" customHeight="1" x14ac:dyDescent="0.2">
      <c r="A2" s="48" t="s">
        <v>122</v>
      </c>
      <c r="B2" s="48" t="s">
        <v>123</v>
      </c>
      <c r="C2" s="49" t="s">
        <v>45</v>
      </c>
      <c r="D2" s="40"/>
      <c r="E2" s="40"/>
      <c r="F2" s="40"/>
      <c r="G2" s="47"/>
      <c r="H2" s="47"/>
      <c r="I2" s="40"/>
      <c r="K2" s="177" t="s">
        <v>14</v>
      </c>
      <c r="L2" s="216" t="s">
        <v>241</v>
      </c>
      <c r="M2" s="216"/>
      <c r="N2" s="216"/>
      <c r="O2" s="216"/>
    </row>
    <row r="3" spans="1:15" ht="15" customHeight="1" x14ac:dyDescent="0.2">
      <c r="A3" s="50" t="s">
        <v>124</v>
      </c>
      <c r="B3" s="51">
        <v>1</v>
      </c>
      <c r="C3" s="52">
        <v>21000</v>
      </c>
      <c r="D3" s="42">
        <f>+C3*B3</f>
        <v>21000</v>
      </c>
      <c r="E3" s="40"/>
      <c r="F3" s="40"/>
      <c r="G3" s="47"/>
      <c r="H3" s="47"/>
      <c r="I3" s="40"/>
      <c r="K3" s="177" t="s">
        <v>7</v>
      </c>
      <c r="L3" s="177" t="s">
        <v>232</v>
      </c>
      <c r="M3" s="202" t="s">
        <v>12</v>
      </c>
      <c r="N3" s="202" t="s">
        <v>229</v>
      </c>
      <c r="O3" s="202" t="s">
        <v>41</v>
      </c>
    </row>
    <row r="4" spans="1:15" ht="15" customHeight="1" x14ac:dyDescent="0.2">
      <c r="A4" s="50" t="s">
        <v>125</v>
      </c>
      <c r="B4" s="51">
        <v>1</v>
      </c>
      <c r="C4" s="52">
        <v>21000</v>
      </c>
      <c r="D4" s="42">
        <f t="shared" ref="D4:D9" si="0">+C4*B4</f>
        <v>21000</v>
      </c>
      <c r="E4" s="40"/>
      <c r="F4" s="40"/>
      <c r="G4" s="47"/>
      <c r="H4" s="47"/>
      <c r="I4" s="40"/>
      <c r="K4" s="217" t="s">
        <v>3</v>
      </c>
      <c r="L4" s="41" t="s">
        <v>4</v>
      </c>
      <c r="M4" s="41">
        <v>4</v>
      </c>
      <c r="N4" s="178">
        <v>38000</v>
      </c>
      <c r="O4" s="178">
        <v>152000</v>
      </c>
    </row>
    <row r="5" spans="1:15" ht="14.1" customHeight="1" x14ac:dyDescent="0.2">
      <c r="A5" s="50" t="s">
        <v>46</v>
      </c>
      <c r="B5" s="51">
        <v>4</v>
      </c>
      <c r="C5" s="52">
        <v>21000</v>
      </c>
      <c r="D5" s="42">
        <f t="shared" si="0"/>
        <v>84000</v>
      </c>
      <c r="E5" s="40"/>
      <c r="F5" s="50" t="s">
        <v>126</v>
      </c>
      <c r="G5" s="52">
        <v>1</v>
      </c>
      <c r="H5" s="52">
        <v>90000</v>
      </c>
      <c r="I5" s="42">
        <f>+H5*G5</f>
        <v>90000</v>
      </c>
      <c r="K5" s="217"/>
      <c r="L5" s="41" t="s">
        <v>5</v>
      </c>
      <c r="M5" s="41">
        <v>0.75</v>
      </c>
      <c r="N5" s="178">
        <v>38000</v>
      </c>
      <c r="O5" s="178">
        <v>28500</v>
      </c>
    </row>
    <row r="6" spans="1:15" ht="14.1" customHeight="1" x14ac:dyDescent="0.2">
      <c r="A6" s="50" t="s">
        <v>127</v>
      </c>
      <c r="B6" s="53">
        <v>1.5</v>
      </c>
      <c r="C6" s="52">
        <v>21000</v>
      </c>
      <c r="D6" s="42">
        <f t="shared" si="0"/>
        <v>31500</v>
      </c>
      <c r="E6" s="40"/>
      <c r="F6" s="40"/>
      <c r="G6" s="47"/>
      <c r="H6" s="47"/>
      <c r="I6" s="40"/>
      <c r="K6" s="217"/>
      <c r="L6" s="41" t="s">
        <v>6</v>
      </c>
      <c r="M6" s="41">
        <v>4</v>
      </c>
      <c r="N6" s="178">
        <v>38000</v>
      </c>
      <c r="O6" s="178">
        <v>152000</v>
      </c>
    </row>
    <row r="7" spans="1:15" ht="15" customHeight="1" x14ac:dyDescent="0.2">
      <c r="A7" s="50" t="s">
        <v>128</v>
      </c>
      <c r="B7" s="51">
        <v>5</v>
      </c>
      <c r="C7" s="52">
        <v>21000</v>
      </c>
      <c r="D7" s="42">
        <f t="shared" si="0"/>
        <v>105000</v>
      </c>
      <c r="E7" s="40"/>
      <c r="F7" s="40"/>
      <c r="G7" s="47"/>
      <c r="H7" s="47"/>
      <c r="I7" s="40"/>
      <c r="K7" s="217"/>
      <c r="L7" s="41" t="s">
        <v>13</v>
      </c>
      <c r="M7" s="41">
        <v>3</v>
      </c>
      <c r="N7" s="178">
        <v>38000</v>
      </c>
      <c r="O7" s="178">
        <v>114000</v>
      </c>
    </row>
    <row r="8" spans="1:15" ht="15" customHeight="1" x14ac:dyDescent="0.2">
      <c r="A8" s="50" t="s">
        <v>129</v>
      </c>
      <c r="B8" s="53">
        <v>0.5</v>
      </c>
      <c r="C8" s="52">
        <v>21000</v>
      </c>
      <c r="D8" s="42">
        <f t="shared" si="0"/>
        <v>10500</v>
      </c>
      <c r="E8" s="40"/>
      <c r="F8" s="40"/>
      <c r="G8" s="47"/>
      <c r="H8" s="47"/>
      <c r="I8" s="40"/>
      <c r="K8" s="217" t="s">
        <v>11</v>
      </c>
      <c r="L8" s="41" t="s">
        <v>8</v>
      </c>
      <c r="M8" s="41">
        <v>8</v>
      </c>
      <c r="N8" s="178">
        <v>38000</v>
      </c>
      <c r="O8" s="178">
        <v>266000</v>
      </c>
    </row>
    <row r="9" spans="1:15" ht="15" customHeight="1" x14ac:dyDescent="0.2">
      <c r="A9" s="50" t="s">
        <v>130</v>
      </c>
      <c r="B9" s="53">
        <v>0.5</v>
      </c>
      <c r="C9" s="52">
        <v>21000</v>
      </c>
      <c r="D9" s="42">
        <f t="shared" si="0"/>
        <v>10500</v>
      </c>
      <c r="E9" s="40"/>
      <c r="F9" s="40"/>
      <c r="G9" s="47"/>
      <c r="H9" s="47"/>
      <c r="I9" s="40"/>
      <c r="K9" s="217"/>
      <c r="L9" s="41" t="s">
        <v>9</v>
      </c>
      <c r="M9" s="41">
        <v>1</v>
      </c>
      <c r="N9" s="178">
        <v>38000</v>
      </c>
      <c r="O9" s="178">
        <v>38000</v>
      </c>
    </row>
    <row r="10" spans="1:15" ht="15" customHeight="1" x14ac:dyDescent="0.2">
      <c r="A10" s="54" t="s">
        <v>131</v>
      </c>
      <c r="B10" s="55">
        <f>SUM(B3:B9)</f>
        <v>13.5</v>
      </c>
      <c r="C10" s="56">
        <v>21000</v>
      </c>
      <c r="D10" s="57">
        <f>+C10*B10</f>
        <v>283500</v>
      </c>
      <c r="E10" s="40"/>
      <c r="F10" s="40"/>
      <c r="G10" s="47"/>
      <c r="H10" s="47"/>
      <c r="I10" s="40"/>
      <c r="K10" s="217"/>
      <c r="L10" s="41" t="s">
        <v>227</v>
      </c>
      <c r="M10" s="41">
        <v>3</v>
      </c>
      <c r="N10" s="178">
        <v>38000</v>
      </c>
      <c r="O10" s="178">
        <v>76000</v>
      </c>
    </row>
    <row r="11" spans="1:15" ht="15" customHeight="1" x14ac:dyDescent="0.2">
      <c r="A11" s="54" t="s">
        <v>94</v>
      </c>
      <c r="B11" s="54">
        <f>+B3+B5+B6</f>
        <v>6.5</v>
      </c>
      <c r="C11" s="56">
        <v>21000</v>
      </c>
      <c r="D11" s="56">
        <f>+C11*B11</f>
        <v>136500</v>
      </c>
      <c r="E11" s="40"/>
      <c r="F11" s="40"/>
      <c r="G11" s="47"/>
      <c r="H11" s="47"/>
      <c r="I11" s="40"/>
      <c r="K11" s="217"/>
      <c r="L11" s="41" t="s">
        <v>10</v>
      </c>
      <c r="M11" s="41">
        <v>1</v>
      </c>
      <c r="N11" s="178">
        <v>38000</v>
      </c>
      <c r="O11" s="178">
        <v>38000</v>
      </c>
    </row>
    <row r="12" spans="1:15" ht="15" customHeight="1" x14ac:dyDescent="0.2">
      <c r="A12" s="233" t="s">
        <v>132</v>
      </c>
      <c r="B12" s="233"/>
      <c r="C12" s="233"/>
      <c r="D12" s="40"/>
      <c r="E12" s="40"/>
      <c r="F12" s="40"/>
      <c r="G12" s="47"/>
      <c r="H12" s="47"/>
      <c r="I12" s="40"/>
      <c r="K12" s="218" t="s">
        <v>230</v>
      </c>
      <c r="L12" s="219"/>
      <c r="M12" s="174">
        <f>SUM(M4:M7)</f>
        <v>11.75</v>
      </c>
      <c r="N12" s="179"/>
      <c r="O12" s="179">
        <v>446500</v>
      </c>
    </row>
    <row r="13" spans="1:15" ht="15" customHeight="1" x14ac:dyDescent="0.2">
      <c r="A13" s="50" t="s">
        <v>122</v>
      </c>
      <c r="B13" s="48" t="s">
        <v>123</v>
      </c>
      <c r="C13" s="49"/>
      <c r="D13" s="40"/>
      <c r="E13" s="40"/>
      <c r="F13" s="40"/>
      <c r="G13" s="47"/>
      <c r="H13" s="47"/>
      <c r="I13" s="40"/>
      <c r="K13" s="218" t="s">
        <v>228</v>
      </c>
      <c r="L13" s="219"/>
      <c r="M13" s="174">
        <f>SUM(M8:M11)</f>
        <v>13</v>
      </c>
      <c r="N13" s="179"/>
      <c r="O13" s="179">
        <v>418000</v>
      </c>
    </row>
    <row r="14" spans="1:15" ht="12.95" customHeight="1" x14ac:dyDescent="0.2">
      <c r="A14" s="50" t="s">
        <v>124</v>
      </c>
      <c r="B14" s="53">
        <v>1.5</v>
      </c>
      <c r="C14" s="52">
        <v>21000</v>
      </c>
      <c r="D14" s="42">
        <f>+C14*B14</f>
        <v>31500</v>
      </c>
      <c r="E14" s="40"/>
      <c r="F14" s="40"/>
      <c r="G14" s="47"/>
      <c r="H14" s="47"/>
      <c r="I14" s="40"/>
      <c r="K14" s="218" t="s">
        <v>231</v>
      </c>
      <c r="L14" s="219"/>
      <c r="M14" s="174">
        <f>SUM(M12:M13)</f>
        <v>24.75</v>
      </c>
      <c r="N14" s="179"/>
      <c r="O14" s="179">
        <v>864000</v>
      </c>
    </row>
    <row r="15" spans="1:15" ht="14.1" customHeight="1" x14ac:dyDescent="0.2">
      <c r="A15" s="50" t="s">
        <v>125</v>
      </c>
      <c r="B15" s="51">
        <v>1</v>
      </c>
      <c r="C15" s="52">
        <v>21000</v>
      </c>
      <c r="D15" s="42">
        <f t="shared" ref="D15:D20" si="1">+C15*B15</f>
        <v>21000</v>
      </c>
      <c r="E15" s="40"/>
      <c r="F15" s="40"/>
      <c r="G15" s="47"/>
      <c r="H15" s="47"/>
      <c r="I15" s="40"/>
    </row>
    <row r="16" spans="1:15" ht="15" customHeight="1" x14ac:dyDescent="0.2">
      <c r="A16" s="50" t="s">
        <v>13</v>
      </c>
      <c r="B16" s="51">
        <v>4</v>
      </c>
      <c r="C16" s="52">
        <v>21000</v>
      </c>
      <c r="D16" s="42">
        <f t="shared" si="1"/>
        <v>84000</v>
      </c>
      <c r="E16" s="40"/>
      <c r="F16" s="40"/>
      <c r="G16" s="47"/>
      <c r="H16" s="47"/>
      <c r="I16" s="40"/>
    </row>
    <row r="17" spans="1:9" ht="15" customHeight="1" x14ac:dyDescent="0.2">
      <c r="A17" s="50" t="s">
        <v>127</v>
      </c>
      <c r="B17" s="51">
        <v>2</v>
      </c>
      <c r="C17" s="52">
        <v>21000</v>
      </c>
      <c r="D17" s="42">
        <f t="shared" si="1"/>
        <v>42000</v>
      </c>
      <c r="E17" s="40"/>
      <c r="F17" s="50" t="s">
        <v>126</v>
      </c>
      <c r="G17" s="52">
        <v>2</v>
      </c>
      <c r="H17" s="52">
        <v>90000</v>
      </c>
      <c r="I17" s="41">
        <f>+H17*G17</f>
        <v>180000</v>
      </c>
    </row>
    <row r="18" spans="1:9" ht="15" customHeight="1" x14ac:dyDescent="0.2">
      <c r="A18" s="50" t="s">
        <v>128</v>
      </c>
      <c r="B18" s="51">
        <v>6</v>
      </c>
      <c r="C18" s="52">
        <v>21000</v>
      </c>
      <c r="D18" s="42">
        <f t="shared" si="1"/>
        <v>126000</v>
      </c>
      <c r="E18" s="40"/>
      <c r="F18" s="40"/>
      <c r="G18" s="47"/>
      <c r="H18" s="47"/>
      <c r="I18" s="40"/>
    </row>
    <row r="19" spans="1:9" ht="15" customHeight="1" x14ac:dyDescent="0.2">
      <c r="A19" s="50" t="s">
        <v>129</v>
      </c>
      <c r="B19" s="53">
        <v>0.5</v>
      </c>
      <c r="C19" s="52">
        <v>21000</v>
      </c>
      <c r="D19" s="42">
        <f t="shared" si="1"/>
        <v>10500</v>
      </c>
      <c r="E19" s="40"/>
      <c r="F19" s="40"/>
      <c r="G19" s="47"/>
      <c r="H19" s="47"/>
      <c r="I19" s="40"/>
    </row>
    <row r="20" spans="1:9" ht="15" customHeight="1" x14ac:dyDescent="0.2">
      <c r="A20" s="50" t="s">
        <v>130</v>
      </c>
      <c r="B20" s="53">
        <v>0.5</v>
      </c>
      <c r="C20" s="52">
        <v>21000</v>
      </c>
      <c r="D20" s="42">
        <f t="shared" si="1"/>
        <v>10500</v>
      </c>
      <c r="E20" s="40"/>
      <c r="F20" s="40"/>
      <c r="G20" s="47"/>
      <c r="H20" s="47"/>
      <c r="I20" s="40"/>
    </row>
    <row r="21" spans="1:9" ht="14.1" customHeight="1" x14ac:dyDescent="0.2">
      <c r="A21" s="54" t="s">
        <v>131</v>
      </c>
      <c r="B21" s="58">
        <f>SUM(B14:B20)</f>
        <v>15.5</v>
      </c>
      <c r="C21" s="56">
        <v>21000</v>
      </c>
      <c r="D21" s="57">
        <f>SUM(D14:D20)</f>
        <v>325500</v>
      </c>
      <c r="E21" s="40"/>
      <c r="F21" s="40"/>
      <c r="G21" s="47"/>
      <c r="H21" s="47"/>
      <c r="I21" s="40"/>
    </row>
    <row r="22" spans="1:9" ht="15" customHeight="1" x14ac:dyDescent="0.2">
      <c r="A22" s="54" t="s">
        <v>94</v>
      </c>
      <c r="B22" s="54">
        <f>+B14+B16+B17</f>
        <v>7.5</v>
      </c>
      <c r="C22" s="56">
        <v>21000</v>
      </c>
      <c r="D22" s="56">
        <f>+C22*B22</f>
        <v>157500</v>
      </c>
      <c r="E22" s="40"/>
      <c r="F22" s="40"/>
      <c r="G22" s="47"/>
      <c r="H22" s="47"/>
      <c r="I22" s="40"/>
    </row>
    <row r="23" spans="1:9" ht="15" customHeight="1" x14ac:dyDescent="0.2">
      <c r="A23" s="233" t="s">
        <v>133</v>
      </c>
      <c r="B23" s="233"/>
      <c r="C23" s="233"/>
      <c r="D23" s="47"/>
      <c r="E23" s="40"/>
      <c r="F23" s="40"/>
      <c r="G23" s="47"/>
      <c r="H23" s="47"/>
      <c r="I23" s="40"/>
    </row>
    <row r="24" spans="1:9" ht="15" customHeight="1" x14ac:dyDescent="0.2">
      <c r="A24" s="50" t="s">
        <v>122</v>
      </c>
      <c r="B24" s="48" t="s">
        <v>123</v>
      </c>
      <c r="C24" s="49"/>
      <c r="D24" s="47"/>
      <c r="E24" s="40"/>
      <c r="F24" s="40"/>
      <c r="G24" s="47"/>
      <c r="H24" s="47"/>
      <c r="I24" s="40"/>
    </row>
    <row r="25" spans="1:9" x14ac:dyDescent="0.2">
      <c r="A25" s="50" t="s">
        <v>124</v>
      </c>
      <c r="B25" s="53">
        <v>1.5</v>
      </c>
      <c r="C25" s="52">
        <v>21000</v>
      </c>
      <c r="D25" s="42">
        <f>+C25*B25</f>
        <v>31500</v>
      </c>
      <c r="E25" s="40"/>
      <c r="F25" s="40"/>
      <c r="G25" s="47"/>
      <c r="H25" s="47"/>
      <c r="I25" s="40"/>
    </row>
    <row r="26" spans="1:9" ht="12.95" customHeight="1" x14ac:dyDescent="0.2">
      <c r="A26" s="50" t="s">
        <v>125</v>
      </c>
      <c r="B26" s="51">
        <v>1</v>
      </c>
      <c r="C26" s="52">
        <v>21000</v>
      </c>
      <c r="D26" s="42">
        <f t="shared" ref="D26:D31" si="2">+C26*B26</f>
        <v>21000</v>
      </c>
      <c r="E26" s="40"/>
      <c r="F26" s="40"/>
      <c r="G26" s="47"/>
      <c r="H26" s="47"/>
      <c r="I26" s="40"/>
    </row>
    <row r="27" spans="1:9" ht="15" customHeight="1" x14ac:dyDescent="0.2">
      <c r="A27" s="50" t="s">
        <v>13</v>
      </c>
      <c r="B27" s="51">
        <v>4</v>
      </c>
      <c r="C27" s="52">
        <v>21000</v>
      </c>
      <c r="D27" s="42">
        <f t="shared" si="2"/>
        <v>84000</v>
      </c>
      <c r="E27" s="40"/>
      <c r="F27" s="50" t="s">
        <v>126</v>
      </c>
      <c r="G27" s="52">
        <v>2</v>
      </c>
      <c r="H27" s="52">
        <v>90000</v>
      </c>
      <c r="I27" s="42">
        <f>+H27*G27</f>
        <v>180000</v>
      </c>
    </row>
    <row r="28" spans="1:9" ht="15" customHeight="1" x14ac:dyDescent="0.2">
      <c r="A28" s="50" t="s">
        <v>127</v>
      </c>
      <c r="B28" s="53">
        <v>2.5</v>
      </c>
      <c r="C28" s="52">
        <v>21000</v>
      </c>
      <c r="D28" s="42">
        <f t="shared" si="2"/>
        <v>52500</v>
      </c>
      <c r="E28" s="40"/>
      <c r="F28" s="40"/>
      <c r="G28" s="47"/>
      <c r="H28" s="47"/>
      <c r="I28" s="40"/>
    </row>
    <row r="29" spans="1:9" ht="14.1" customHeight="1" x14ac:dyDescent="0.2">
      <c r="A29" s="50" t="s">
        <v>128</v>
      </c>
      <c r="B29" s="51">
        <v>7</v>
      </c>
      <c r="C29" s="52">
        <v>21000</v>
      </c>
      <c r="D29" s="42">
        <f t="shared" si="2"/>
        <v>147000</v>
      </c>
      <c r="E29" s="40"/>
      <c r="F29" s="40"/>
      <c r="G29" s="47"/>
      <c r="H29" s="47"/>
      <c r="I29" s="40"/>
    </row>
    <row r="30" spans="1:9" ht="15" customHeight="1" x14ac:dyDescent="0.2">
      <c r="A30" s="50" t="s">
        <v>129</v>
      </c>
      <c r="B30" s="53">
        <v>0.5</v>
      </c>
      <c r="C30" s="52">
        <v>21000</v>
      </c>
      <c r="D30" s="42">
        <f t="shared" si="2"/>
        <v>10500</v>
      </c>
      <c r="E30" s="40"/>
      <c r="F30" s="40"/>
      <c r="G30" s="47"/>
      <c r="H30" s="47"/>
      <c r="I30" s="40"/>
    </row>
    <row r="31" spans="1:9" ht="15" customHeight="1" x14ac:dyDescent="0.2">
      <c r="A31" s="50" t="s">
        <v>130</v>
      </c>
      <c r="B31" s="53">
        <v>0.5</v>
      </c>
      <c r="C31" s="52">
        <v>21000</v>
      </c>
      <c r="D31" s="42">
        <f t="shared" si="2"/>
        <v>10500</v>
      </c>
      <c r="E31" s="40"/>
      <c r="F31" s="40"/>
      <c r="G31" s="47"/>
      <c r="H31" s="47"/>
      <c r="I31" s="40"/>
    </row>
    <row r="32" spans="1:9" ht="15" customHeight="1" x14ac:dyDescent="0.2">
      <c r="A32" s="54" t="s">
        <v>131</v>
      </c>
      <c r="B32" s="55">
        <f>SUM(B25:B31)</f>
        <v>17</v>
      </c>
      <c r="C32" s="56">
        <v>21000</v>
      </c>
      <c r="D32" s="57">
        <f>+C32*B32</f>
        <v>357000</v>
      </c>
      <c r="E32" s="40"/>
      <c r="F32" s="40"/>
      <c r="G32" s="47"/>
      <c r="H32" s="47"/>
      <c r="I32" s="40"/>
    </row>
    <row r="33" spans="1:9" ht="15" customHeight="1" x14ac:dyDescent="0.2">
      <c r="A33" s="54" t="s">
        <v>94</v>
      </c>
      <c r="B33" s="54">
        <f>+B25+B27+B28</f>
        <v>8</v>
      </c>
      <c r="C33" s="56">
        <v>21000</v>
      </c>
      <c r="D33" s="56">
        <f>+C33*B33</f>
        <v>168000</v>
      </c>
      <c r="E33" s="40"/>
      <c r="F33" s="40"/>
      <c r="G33" s="47"/>
      <c r="H33" s="47"/>
      <c r="I33" s="40"/>
    </row>
    <row r="34" spans="1:9" ht="15" customHeight="1" x14ac:dyDescent="0.2">
      <c r="A34" s="59"/>
      <c r="B34" s="60"/>
      <c r="C34" s="61"/>
      <c r="D34" s="47"/>
      <c r="E34" s="40"/>
      <c r="F34" s="40"/>
      <c r="G34" s="47"/>
      <c r="H34" s="47"/>
      <c r="I34" s="40"/>
    </row>
    <row r="35" spans="1:9" ht="15" customHeight="1" x14ac:dyDescent="0.2">
      <c r="A35" s="40" t="s">
        <v>134</v>
      </c>
      <c r="B35" s="40"/>
      <c r="C35" s="47"/>
      <c r="D35" s="47"/>
      <c r="E35" s="40"/>
      <c r="F35" s="40"/>
      <c r="G35" s="47"/>
      <c r="H35" s="47"/>
      <c r="I35" s="40"/>
    </row>
    <row r="36" spans="1:9" ht="15" customHeight="1" x14ac:dyDescent="0.2">
      <c r="A36" s="62" t="s">
        <v>122</v>
      </c>
      <c r="B36" s="63" t="s">
        <v>123</v>
      </c>
      <c r="C36" s="64"/>
      <c r="D36" s="47"/>
      <c r="E36" s="40"/>
      <c r="F36" s="40"/>
      <c r="G36" s="47"/>
      <c r="H36" s="47"/>
      <c r="I36" s="40"/>
    </row>
    <row r="37" spans="1:9" ht="18" customHeight="1" x14ac:dyDescent="0.2">
      <c r="A37" s="62" t="s">
        <v>124</v>
      </c>
      <c r="B37" s="51">
        <v>2</v>
      </c>
      <c r="C37" s="52">
        <v>21000</v>
      </c>
      <c r="D37" s="42">
        <f t="shared" ref="D37:D43" si="3">+C37*B37</f>
        <v>42000</v>
      </c>
      <c r="E37" s="40"/>
      <c r="F37" s="40"/>
      <c r="G37" s="47"/>
      <c r="H37" s="47"/>
      <c r="I37" s="40"/>
    </row>
    <row r="38" spans="1:9" ht="12.95" customHeight="1" x14ac:dyDescent="0.2">
      <c r="A38" s="62" t="s">
        <v>125</v>
      </c>
      <c r="B38" s="51">
        <v>1</v>
      </c>
      <c r="C38" s="52">
        <v>21000</v>
      </c>
      <c r="D38" s="42">
        <f t="shared" si="3"/>
        <v>21000</v>
      </c>
      <c r="E38" s="40"/>
      <c r="F38" s="40"/>
      <c r="G38" s="47"/>
      <c r="H38" s="47"/>
      <c r="I38" s="40"/>
    </row>
    <row r="39" spans="1:9" ht="15" customHeight="1" x14ac:dyDescent="0.2">
      <c r="A39" s="65" t="s">
        <v>13</v>
      </c>
      <c r="B39" s="51">
        <v>4</v>
      </c>
      <c r="C39" s="52">
        <v>21000</v>
      </c>
      <c r="D39" s="42">
        <f t="shared" si="3"/>
        <v>84000</v>
      </c>
      <c r="E39" s="40"/>
      <c r="F39" s="50" t="s">
        <v>126</v>
      </c>
      <c r="G39" s="52">
        <v>2</v>
      </c>
      <c r="H39" s="52">
        <v>90000</v>
      </c>
      <c r="I39" s="42">
        <f>+H39*G39</f>
        <v>180000</v>
      </c>
    </row>
    <row r="40" spans="1:9" ht="14.1" customHeight="1" x14ac:dyDescent="0.2">
      <c r="A40" s="62" t="s">
        <v>127</v>
      </c>
      <c r="B40" s="51">
        <v>4</v>
      </c>
      <c r="C40" s="52">
        <v>21000</v>
      </c>
      <c r="D40" s="42">
        <f t="shared" si="3"/>
        <v>84000</v>
      </c>
      <c r="E40" s="40"/>
      <c r="F40" s="40"/>
      <c r="G40" s="47"/>
      <c r="H40" s="47"/>
      <c r="I40" s="40"/>
    </row>
    <row r="41" spans="1:9" ht="15" customHeight="1" x14ac:dyDescent="0.2">
      <c r="A41" s="62" t="s">
        <v>128</v>
      </c>
      <c r="B41" s="51">
        <v>10</v>
      </c>
      <c r="C41" s="52">
        <v>21000</v>
      </c>
      <c r="D41" s="42">
        <f t="shared" si="3"/>
        <v>210000</v>
      </c>
      <c r="E41" s="40"/>
      <c r="F41" s="40"/>
      <c r="G41" s="47"/>
      <c r="H41" s="47"/>
      <c r="I41" s="40"/>
    </row>
    <row r="42" spans="1:9" ht="15" customHeight="1" x14ac:dyDescent="0.2">
      <c r="A42" s="62" t="s">
        <v>129</v>
      </c>
      <c r="B42" s="53">
        <v>0.5</v>
      </c>
      <c r="C42" s="52">
        <v>21000</v>
      </c>
      <c r="D42" s="42">
        <f t="shared" si="3"/>
        <v>10500</v>
      </c>
      <c r="E42" s="40"/>
      <c r="F42" s="40"/>
      <c r="G42" s="47"/>
      <c r="H42" s="47"/>
      <c r="I42" s="40"/>
    </row>
    <row r="43" spans="1:9" ht="15" customHeight="1" x14ac:dyDescent="0.2">
      <c r="A43" s="62" t="s">
        <v>130</v>
      </c>
      <c r="B43" s="53">
        <v>0.5</v>
      </c>
      <c r="C43" s="52">
        <v>21000</v>
      </c>
      <c r="D43" s="42">
        <f t="shared" si="3"/>
        <v>10500</v>
      </c>
      <c r="E43" s="40"/>
      <c r="F43" s="40"/>
      <c r="G43" s="47"/>
      <c r="H43" s="47"/>
      <c r="I43" s="40"/>
    </row>
    <row r="44" spans="1:9" ht="15" customHeight="1" x14ac:dyDescent="0.2">
      <c r="A44" s="66" t="s">
        <v>131</v>
      </c>
      <c r="B44" s="55">
        <v>19.5</v>
      </c>
      <c r="C44" s="56">
        <v>21000</v>
      </c>
      <c r="D44" s="57">
        <f>+C44*B44</f>
        <v>409500</v>
      </c>
      <c r="E44" s="40"/>
      <c r="F44" s="40"/>
      <c r="G44" s="47"/>
      <c r="H44" s="47"/>
      <c r="I44" s="40"/>
    </row>
    <row r="45" spans="1:9" ht="15" customHeight="1" x14ac:dyDescent="0.2">
      <c r="A45" s="54" t="s">
        <v>94</v>
      </c>
      <c r="B45" s="54">
        <f>+B37+B39+B40</f>
        <v>10</v>
      </c>
      <c r="C45" s="56">
        <v>21000</v>
      </c>
      <c r="D45" s="56">
        <f>+C45*B45</f>
        <v>210000</v>
      </c>
      <c r="E45" s="40"/>
      <c r="F45" s="40"/>
      <c r="G45" s="47"/>
      <c r="H45" s="47"/>
      <c r="I45" s="40"/>
    </row>
    <row r="46" spans="1:9" ht="15" customHeight="1" x14ac:dyDescent="0.2">
      <c r="A46" s="40"/>
      <c r="B46" s="40"/>
      <c r="C46" s="47"/>
      <c r="D46" s="40"/>
      <c r="E46" s="40"/>
      <c r="F46" s="40"/>
      <c r="G46" s="47"/>
      <c r="H46" s="47"/>
      <c r="I46" s="40"/>
    </row>
  </sheetData>
  <mergeCells count="9">
    <mergeCell ref="A1:C1"/>
    <mergeCell ref="A12:C12"/>
    <mergeCell ref="A23:C23"/>
    <mergeCell ref="L2:O2"/>
    <mergeCell ref="K4:K7"/>
    <mergeCell ref="K8:K11"/>
    <mergeCell ref="K12:L12"/>
    <mergeCell ref="K13:L13"/>
    <mergeCell ref="K14:L14"/>
  </mergeCells>
  <pageMargins left="0.70866141732283472" right="0.70866141732283472" top="0.74803149606299213" bottom="0.74803149606299213" header="0.31496062992125984" footer="0.31496062992125984"/>
  <pageSetup paperSize="9" orientation="portrait" blackAndWhite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J12" sqref="J12"/>
    </sheetView>
  </sheetViews>
  <sheetFormatPr baseColWidth="10" defaultColWidth="9.33203125" defaultRowHeight="12.75" x14ac:dyDescent="0.2"/>
  <cols>
    <col min="2" max="2" width="42.83203125" customWidth="1"/>
    <col min="3" max="3" width="17" bestFit="1" customWidth="1"/>
    <col min="4" max="4" width="15.6640625" bestFit="1" customWidth="1"/>
    <col min="5" max="5" width="11.6640625" bestFit="1" customWidth="1"/>
    <col min="6" max="6" width="13.1640625" style="2" bestFit="1" customWidth="1"/>
    <col min="7" max="7" width="10.5" bestFit="1" customWidth="1"/>
    <col min="8" max="8" width="6.5" customWidth="1"/>
    <col min="9" max="9" width="2" customWidth="1"/>
    <col min="10" max="10" width="10.5" bestFit="1" customWidth="1"/>
    <col min="11" max="11" width="10.83203125" bestFit="1" customWidth="1"/>
    <col min="12" max="12" width="14.83203125" customWidth="1"/>
    <col min="13" max="13" width="5.5" customWidth="1"/>
    <col min="14" max="15" width="6.6640625" bestFit="1" customWidth="1"/>
    <col min="16" max="16" width="2.1640625" customWidth="1"/>
    <col min="17" max="17" width="1.5" customWidth="1"/>
    <col min="18" max="18" width="5.83203125" customWidth="1"/>
    <col min="19" max="19" width="8.1640625" customWidth="1"/>
    <col min="20" max="20" width="8.83203125" customWidth="1"/>
    <col min="21" max="21" width="6.1640625" customWidth="1"/>
    <col min="22" max="22" width="4.83203125" customWidth="1"/>
  </cols>
  <sheetData>
    <row r="1" spans="1:13" ht="18" customHeight="1" x14ac:dyDescent="0.2">
      <c r="A1" s="40"/>
      <c r="B1" s="88" t="s">
        <v>146</v>
      </c>
      <c r="C1" s="40"/>
      <c r="D1" s="40"/>
      <c r="E1" s="40"/>
      <c r="F1" s="89"/>
      <c r="G1" s="40"/>
      <c r="H1" s="40"/>
      <c r="I1" s="40"/>
      <c r="J1" s="40"/>
      <c r="K1" s="40"/>
      <c r="L1" s="40"/>
      <c r="M1" s="40"/>
    </row>
    <row r="2" spans="1:13" ht="12.95" customHeight="1" x14ac:dyDescent="0.2">
      <c r="A2" s="40"/>
      <c r="B2" s="90" t="s">
        <v>147</v>
      </c>
      <c r="C2" s="54" t="s">
        <v>148</v>
      </c>
      <c r="D2" s="91" t="s">
        <v>1</v>
      </c>
      <c r="E2" s="91" t="s">
        <v>0</v>
      </c>
      <c r="F2" s="92" t="s">
        <v>2</v>
      </c>
      <c r="G2" s="40"/>
      <c r="H2" s="40"/>
      <c r="I2" s="40"/>
      <c r="J2" s="40"/>
      <c r="K2" s="40"/>
      <c r="L2" s="40"/>
      <c r="M2" s="40"/>
    </row>
    <row r="3" spans="1:13" ht="14.1" customHeight="1" x14ac:dyDescent="0.2">
      <c r="A3" s="40"/>
      <c r="B3" s="65" t="s">
        <v>124</v>
      </c>
      <c r="C3" s="93">
        <v>3</v>
      </c>
      <c r="D3" s="94">
        <v>42</v>
      </c>
      <c r="E3" s="94">
        <v>1</v>
      </c>
      <c r="F3" s="95">
        <f t="shared" ref="F3:F9" si="0">+C3*D3*E3</f>
        <v>126</v>
      </c>
      <c r="G3" s="40"/>
      <c r="H3" s="40"/>
      <c r="I3" s="40"/>
      <c r="J3" s="40"/>
      <c r="K3" s="40"/>
      <c r="L3" s="40"/>
      <c r="M3" s="40"/>
    </row>
    <row r="4" spans="1:13" ht="15" customHeight="1" x14ac:dyDescent="0.2">
      <c r="A4" s="40"/>
      <c r="B4" s="65" t="s">
        <v>149</v>
      </c>
      <c r="C4" s="96">
        <v>0.5</v>
      </c>
      <c r="D4" s="94">
        <v>42</v>
      </c>
      <c r="E4" s="94">
        <v>1</v>
      </c>
      <c r="F4" s="95">
        <f t="shared" si="0"/>
        <v>21</v>
      </c>
      <c r="G4" s="40"/>
      <c r="H4" s="40"/>
      <c r="I4" s="40"/>
      <c r="J4" s="40"/>
      <c r="K4" s="40"/>
      <c r="L4" s="40"/>
      <c r="M4" s="40"/>
    </row>
    <row r="5" spans="1:13" ht="15" customHeight="1" x14ac:dyDescent="0.2">
      <c r="A5" s="40"/>
      <c r="B5" s="65" t="s">
        <v>150</v>
      </c>
      <c r="C5" s="93">
        <v>1</v>
      </c>
      <c r="D5" s="94">
        <v>42</v>
      </c>
      <c r="E5" s="94">
        <v>1</v>
      </c>
      <c r="F5" s="95">
        <f t="shared" si="0"/>
        <v>42</v>
      </c>
      <c r="G5" s="40"/>
      <c r="H5" s="40"/>
      <c r="I5" s="40"/>
      <c r="J5" s="40"/>
      <c r="K5" s="40"/>
      <c r="L5" s="40"/>
      <c r="M5" s="40"/>
    </row>
    <row r="6" spans="1:13" ht="14.1" customHeight="1" x14ac:dyDescent="0.2">
      <c r="A6" s="40"/>
      <c r="B6" s="65" t="s">
        <v>151</v>
      </c>
      <c r="C6" s="93">
        <v>1</v>
      </c>
      <c r="D6" s="94">
        <v>42</v>
      </c>
      <c r="E6" s="94">
        <v>1</v>
      </c>
      <c r="F6" s="95">
        <f t="shared" si="0"/>
        <v>42</v>
      </c>
      <c r="G6" s="40"/>
      <c r="H6" s="40"/>
      <c r="I6" s="40"/>
      <c r="J6" s="40"/>
      <c r="K6" s="40"/>
      <c r="L6" s="40"/>
      <c r="M6" s="40"/>
    </row>
    <row r="7" spans="1:13" ht="15" customHeight="1" x14ac:dyDescent="0.2">
      <c r="A7" s="40"/>
      <c r="B7" s="65" t="s">
        <v>126</v>
      </c>
      <c r="C7" s="93">
        <v>3</v>
      </c>
      <c r="D7" s="94">
        <v>150</v>
      </c>
      <c r="E7" s="94">
        <v>1</v>
      </c>
      <c r="F7" s="95">
        <f t="shared" si="0"/>
        <v>450</v>
      </c>
      <c r="G7" s="40"/>
      <c r="H7" s="40"/>
      <c r="I7" s="40"/>
      <c r="J7" s="40"/>
      <c r="K7" s="40"/>
      <c r="L7" s="40"/>
      <c r="M7" s="40"/>
    </row>
    <row r="8" spans="1:13" ht="15" customHeight="1" x14ac:dyDescent="0.2">
      <c r="A8" s="40"/>
      <c r="B8" s="65" t="s">
        <v>152</v>
      </c>
      <c r="C8" s="96">
        <v>3.5</v>
      </c>
      <c r="D8" s="94">
        <v>42</v>
      </c>
      <c r="E8" s="94">
        <v>1</v>
      </c>
      <c r="F8" s="95">
        <f t="shared" si="0"/>
        <v>147</v>
      </c>
      <c r="G8" s="40"/>
      <c r="H8" s="40"/>
      <c r="I8" s="40"/>
      <c r="J8" s="40"/>
      <c r="K8" s="40"/>
      <c r="L8" s="40"/>
      <c r="M8" s="40"/>
    </row>
    <row r="9" spans="1:13" ht="15" customHeight="1" x14ac:dyDescent="0.2">
      <c r="A9" s="40"/>
      <c r="B9" s="97" t="s">
        <v>153</v>
      </c>
      <c r="C9" s="98">
        <v>11</v>
      </c>
      <c r="D9" s="99">
        <v>42</v>
      </c>
      <c r="E9" s="99">
        <v>1</v>
      </c>
      <c r="F9" s="100">
        <f t="shared" si="0"/>
        <v>462</v>
      </c>
      <c r="G9" s="40"/>
      <c r="H9" s="40"/>
      <c r="I9" s="40"/>
      <c r="J9" s="40"/>
      <c r="K9" s="40"/>
      <c r="L9" s="40"/>
      <c r="M9" s="40"/>
    </row>
    <row r="10" spans="1:13" ht="15" customHeight="1" x14ac:dyDescent="0.2">
      <c r="A10" s="40"/>
      <c r="B10" s="101"/>
      <c r="C10" s="102">
        <f>SUM(C3:C9)</f>
        <v>23</v>
      </c>
      <c r="D10" s="102"/>
      <c r="E10" s="102">
        <f t="shared" ref="E10" si="1">SUM(E3:E9)</f>
        <v>7</v>
      </c>
      <c r="F10" s="102">
        <f>SUM(F3:F9)</f>
        <v>1290</v>
      </c>
      <c r="G10" s="40"/>
      <c r="H10" s="40"/>
      <c r="I10" s="40"/>
      <c r="J10" s="40"/>
      <c r="K10" s="40"/>
      <c r="L10" s="40"/>
      <c r="M10" s="40"/>
    </row>
    <row r="11" spans="1:13" ht="15" customHeight="1" x14ac:dyDescent="0.2">
      <c r="A11" s="40"/>
      <c r="B11" s="59"/>
      <c r="C11" s="103"/>
      <c r="D11" s="104"/>
      <c r="E11" s="104"/>
      <c r="F11" s="105"/>
      <c r="G11" s="40"/>
      <c r="H11" s="40"/>
      <c r="I11" s="40"/>
      <c r="J11" s="40"/>
      <c r="K11" s="40"/>
      <c r="L11" s="40"/>
      <c r="M11" s="40"/>
    </row>
    <row r="12" spans="1:13" ht="15" customHeight="1" x14ac:dyDescent="0.2">
      <c r="A12" s="40"/>
      <c r="B12" s="59"/>
      <c r="C12" s="103"/>
      <c r="D12" s="104"/>
      <c r="E12" s="104"/>
      <c r="F12" s="105"/>
      <c r="G12" s="40"/>
      <c r="H12" s="40"/>
      <c r="I12" s="40"/>
      <c r="J12" s="40"/>
      <c r="K12" s="40"/>
      <c r="L12" s="40"/>
      <c r="M12" s="40"/>
    </row>
    <row r="13" spans="1:13" ht="15" customHeight="1" x14ac:dyDescent="0.2">
      <c r="A13" s="40"/>
      <c r="B13" s="59"/>
      <c r="C13" s="103"/>
      <c r="D13" s="104"/>
      <c r="E13" s="104"/>
      <c r="F13" s="105"/>
      <c r="G13" s="40"/>
      <c r="H13" s="40"/>
      <c r="I13" s="40"/>
      <c r="J13" s="40"/>
      <c r="K13" s="40"/>
      <c r="L13" s="40"/>
      <c r="M13" s="40"/>
    </row>
    <row r="14" spans="1:13" ht="15" customHeight="1" x14ac:dyDescent="0.2">
      <c r="A14" s="40"/>
      <c r="B14" s="106"/>
      <c r="C14" s="107"/>
      <c r="D14" s="108"/>
      <c r="E14" s="108"/>
      <c r="F14" s="109"/>
      <c r="G14" s="40"/>
      <c r="H14" s="40"/>
      <c r="I14" s="40"/>
      <c r="J14" s="40"/>
      <c r="K14" s="40"/>
      <c r="L14" s="40"/>
      <c r="M14" s="40"/>
    </row>
    <row r="15" spans="1:13" ht="14.1" customHeight="1" x14ac:dyDescent="0.2">
      <c r="A15" s="40"/>
      <c r="B15" s="110" t="s">
        <v>154</v>
      </c>
      <c r="C15" s="111">
        <v>6</v>
      </c>
      <c r="D15" s="112">
        <v>42</v>
      </c>
      <c r="E15" s="112">
        <v>1</v>
      </c>
      <c r="F15" s="113">
        <f>+C15*D15*E15</f>
        <v>252</v>
      </c>
      <c r="G15" s="40"/>
      <c r="H15" s="40"/>
      <c r="I15" s="40"/>
      <c r="J15" s="40"/>
      <c r="K15" s="40"/>
      <c r="L15" s="40"/>
      <c r="M15" s="40"/>
    </row>
    <row r="16" spans="1:13" ht="15" customHeight="1" x14ac:dyDescent="0.2">
      <c r="A16" s="40"/>
      <c r="B16" s="65" t="s">
        <v>155</v>
      </c>
      <c r="C16" s="93">
        <v>2</v>
      </c>
      <c r="D16" s="94">
        <v>42</v>
      </c>
      <c r="E16" s="94">
        <v>1</v>
      </c>
      <c r="F16" s="95">
        <f>+C16*D16*E16</f>
        <v>84</v>
      </c>
      <c r="G16" s="40"/>
      <c r="H16" s="40"/>
      <c r="I16" s="40"/>
      <c r="J16" s="40"/>
      <c r="K16" s="40"/>
      <c r="L16" s="40"/>
      <c r="M16" s="40"/>
    </row>
    <row r="17" spans="1:13" ht="15" customHeight="1" x14ac:dyDescent="0.2">
      <c r="A17" s="40"/>
      <c r="B17" s="65" t="s">
        <v>156</v>
      </c>
      <c r="C17" s="93">
        <v>8</v>
      </c>
      <c r="D17" s="94">
        <v>42</v>
      </c>
      <c r="E17" s="94">
        <v>1</v>
      </c>
      <c r="F17" s="95">
        <f>+C17*D17*E17</f>
        <v>336</v>
      </c>
      <c r="G17" s="40"/>
      <c r="H17" s="40"/>
      <c r="I17" s="40"/>
      <c r="J17" s="40"/>
      <c r="K17" s="40"/>
      <c r="L17" s="40"/>
      <c r="M17" s="40"/>
    </row>
    <row r="18" spans="1:13" ht="15" customHeight="1" x14ac:dyDescent="0.2">
      <c r="A18" s="40"/>
      <c r="B18" s="65" t="s">
        <v>157</v>
      </c>
      <c r="C18" s="93">
        <v>3</v>
      </c>
      <c r="D18" s="94">
        <v>42</v>
      </c>
      <c r="E18" s="94">
        <v>1</v>
      </c>
      <c r="F18" s="95">
        <f>+C18*D18*E18</f>
        <v>126</v>
      </c>
      <c r="G18" s="40"/>
      <c r="H18" s="40"/>
      <c r="I18" s="40"/>
      <c r="J18" s="40"/>
      <c r="K18" s="40"/>
      <c r="L18" s="40"/>
      <c r="M18" s="40"/>
    </row>
    <row r="19" spans="1:13" ht="15" customHeight="1" x14ac:dyDescent="0.2">
      <c r="A19" s="40"/>
      <c r="B19" s="65" t="s">
        <v>158</v>
      </c>
      <c r="C19" s="93">
        <v>6</v>
      </c>
      <c r="D19" s="94">
        <v>42</v>
      </c>
      <c r="E19" s="94">
        <v>1</v>
      </c>
      <c r="F19" s="95">
        <f>+C19*D19*E19</f>
        <v>252</v>
      </c>
      <c r="G19" s="40"/>
      <c r="H19" s="40"/>
      <c r="I19" s="40"/>
      <c r="J19" s="40"/>
      <c r="K19" s="40"/>
      <c r="L19" s="40"/>
      <c r="M19" s="40"/>
    </row>
    <row r="20" spans="1:13" ht="15" customHeight="1" x14ac:dyDescent="0.2">
      <c r="A20" s="40"/>
      <c r="B20" s="114"/>
      <c r="C20" s="115"/>
      <c r="D20" s="115"/>
      <c r="E20" s="115"/>
      <c r="F20" s="105"/>
      <c r="G20" s="116"/>
      <c r="H20" s="116"/>
      <c r="I20" s="40"/>
      <c r="J20" s="40"/>
      <c r="K20" s="40"/>
      <c r="L20" s="40"/>
      <c r="M20" s="40"/>
    </row>
    <row r="21" spans="1:13" ht="18" customHeight="1" x14ac:dyDescent="0.2">
      <c r="A21" s="40"/>
      <c r="B21" s="88" t="s">
        <v>159</v>
      </c>
      <c r="C21" s="40"/>
      <c r="D21" s="40"/>
      <c r="E21" s="40"/>
      <c r="F21" s="89"/>
      <c r="G21" s="40"/>
      <c r="H21" s="40"/>
      <c r="I21" s="40"/>
      <c r="J21" s="40"/>
      <c r="K21" s="40"/>
      <c r="L21" s="40"/>
      <c r="M21" s="40"/>
    </row>
    <row r="22" spans="1:13" ht="12.95" customHeight="1" x14ac:dyDescent="0.2">
      <c r="A22" s="40"/>
      <c r="B22" s="90" t="s">
        <v>147</v>
      </c>
      <c r="C22" s="90" t="s">
        <v>148</v>
      </c>
      <c r="D22" s="91" t="s">
        <v>1</v>
      </c>
      <c r="E22" s="91" t="s">
        <v>0</v>
      </c>
      <c r="F22" s="92" t="s">
        <v>2</v>
      </c>
      <c r="G22" s="40"/>
      <c r="H22" s="40"/>
      <c r="I22" s="40"/>
      <c r="J22" s="40"/>
      <c r="K22" s="40"/>
      <c r="L22" s="40"/>
      <c r="M22" s="40"/>
    </row>
    <row r="23" spans="1:13" ht="15" customHeight="1" x14ac:dyDescent="0.2">
      <c r="A23" s="40"/>
      <c r="B23" s="90" t="s">
        <v>160</v>
      </c>
      <c r="C23" s="93">
        <v>6</v>
      </c>
      <c r="D23" s="94">
        <v>42</v>
      </c>
      <c r="E23" s="94">
        <v>1</v>
      </c>
      <c r="F23" s="95">
        <f t="shared" ref="F23:F34" si="2">+C23*D23*E23</f>
        <v>252</v>
      </c>
      <c r="G23" s="40"/>
      <c r="H23" s="40"/>
      <c r="I23" s="40"/>
      <c r="J23" s="40"/>
      <c r="K23" s="40"/>
      <c r="L23" s="40"/>
      <c r="M23" s="40"/>
    </row>
    <row r="24" spans="1:13" ht="14.1" customHeight="1" x14ac:dyDescent="0.2">
      <c r="A24" s="40"/>
      <c r="B24" s="90" t="s">
        <v>161</v>
      </c>
      <c r="C24" s="117">
        <v>0.75</v>
      </c>
      <c r="D24" s="94">
        <v>42</v>
      </c>
      <c r="E24" s="94">
        <v>1</v>
      </c>
      <c r="F24" s="95">
        <f t="shared" si="2"/>
        <v>31.5</v>
      </c>
      <c r="G24" s="40"/>
      <c r="H24" s="40"/>
      <c r="I24" s="40"/>
      <c r="J24" s="40"/>
      <c r="K24" s="40"/>
      <c r="L24" s="40"/>
      <c r="M24" s="40"/>
    </row>
    <row r="25" spans="1:13" ht="15" customHeight="1" x14ac:dyDescent="0.2">
      <c r="A25" s="40"/>
      <c r="B25" s="90" t="s">
        <v>162</v>
      </c>
      <c r="C25" s="93">
        <v>2</v>
      </c>
      <c r="D25" s="94">
        <v>42</v>
      </c>
      <c r="E25" s="94">
        <v>1</v>
      </c>
      <c r="F25" s="95">
        <f t="shared" si="2"/>
        <v>84</v>
      </c>
      <c r="G25" s="40"/>
      <c r="H25" s="40"/>
      <c r="I25" s="40"/>
      <c r="J25" s="40"/>
      <c r="K25" s="40"/>
      <c r="L25" s="40"/>
      <c r="M25" s="40"/>
    </row>
    <row r="26" spans="1:13" ht="14.1" customHeight="1" x14ac:dyDescent="0.2">
      <c r="A26" s="40"/>
      <c r="B26" s="90" t="s">
        <v>163</v>
      </c>
      <c r="C26" s="93">
        <v>2</v>
      </c>
      <c r="D26" s="94">
        <v>42</v>
      </c>
      <c r="E26" s="94">
        <v>1</v>
      </c>
      <c r="F26" s="95">
        <f t="shared" si="2"/>
        <v>84</v>
      </c>
      <c r="G26" s="40"/>
      <c r="H26" s="40"/>
      <c r="I26" s="40"/>
      <c r="J26" s="40"/>
      <c r="K26" s="40"/>
      <c r="L26" s="40"/>
      <c r="M26" s="40"/>
    </row>
    <row r="27" spans="1:13" ht="15" customHeight="1" x14ac:dyDescent="0.2">
      <c r="A27" s="40"/>
      <c r="B27" s="90" t="s">
        <v>164</v>
      </c>
      <c r="C27" s="93">
        <v>1</v>
      </c>
      <c r="D27" s="94">
        <v>42</v>
      </c>
      <c r="E27" s="94">
        <v>1</v>
      </c>
      <c r="F27" s="95">
        <f t="shared" si="2"/>
        <v>42</v>
      </c>
      <c r="G27" s="40"/>
      <c r="H27" s="40"/>
      <c r="I27" s="40"/>
      <c r="J27" s="40"/>
      <c r="K27" s="40"/>
      <c r="L27" s="40"/>
      <c r="M27" s="40"/>
    </row>
    <row r="28" spans="1:13" ht="15" customHeight="1" x14ac:dyDescent="0.2">
      <c r="A28" s="40"/>
      <c r="B28" s="90" t="s">
        <v>165</v>
      </c>
      <c r="C28" s="117">
        <v>7.25</v>
      </c>
      <c r="D28" s="94">
        <v>42</v>
      </c>
      <c r="E28" s="94">
        <v>1</v>
      </c>
      <c r="F28" s="95">
        <f t="shared" si="2"/>
        <v>304.5</v>
      </c>
      <c r="G28" s="40"/>
      <c r="H28" s="40"/>
      <c r="I28" s="40"/>
      <c r="J28" s="40"/>
      <c r="K28" s="40"/>
      <c r="L28" s="40"/>
      <c r="M28" s="40"/>
    </row>
    <row r="29" spans="1:13" ht="15" customHeight="1" x14ac:dyDescent="0.2">
      <c r="A29" s="40"/>
      <c r="B29" s="90" t="s">
        <v>166</v>
      </c>
      <c r="C29" s="93">
        <v>17</v>
      </c>
      <c r="D29" s="94">
        <v>42</v>
      </c>
      <c r="E29" s="94">
        <v>1</v>
      </c>
      <c r="F29" s="95">
        <f t="shared" si="2"/>
        <v>714</v>
      </c>
      <c r="G29" s="40"/>
      <c r="H29" s="40"/>
      <c r="I29" s="40"/>
      <c r="J29" s="40"/>
      <c r="K29" s="40"/>
      <c r="L29" s="40"/>
      <c r="M29" s="40"/>
    </row>
    <row r="30" spans="1:13" ht="15" customHeight="1" x14ac:dyDescent="0.2">
      <c r="A30" s="40"/>
      <c r="B30" s="90" t="s">
        <v>167</v>
      </c>
      <c r="C30" s="93">
        <v>13</v>
      </c>
      <c r="D30" s="94">
        <v>42</v>
      </c>
      <c r="E30" s="94">
        <v>1</v>
      </c>
      <c r="F30" s="95">
        <f t="shared" si="2"/>
        <v>546</v>
      </c>
      <c r="G30" s="40"/>
      <c r="H30" s="40"/>
      <c r="I30" s="40"/>
      <c r="J30" s="40"/>
      <c r="K30" s="40"/>
      <c r="L30" s="40"/>
      <c r="M30" s="40"/>
    </row>
    <row r="31" spans="1:13" ht="14.1" customHeight="1" x14ac:dyDescent="0.2">
      <c r="A31" s="40"/>
      <c r="B31" s="90" t="s">
        <v>168</v>
      </c>
      <c r="C31" s="93">
        <v>11</v>
      </c>
      <c r="D31" s="94">
        <v>42</v>
      </c>
      <c r="E31" s="94">
        <v>1</v>
      </c>
      <c r="F31" s="95">
        <f t="shared" si="2"/>
        <v>462</v>
      </c>
      <c r="G31" s="40"/>
      <c r="H31" s="40"/>
      <c r="I31" s="40"/>
      <c r="J31" s="40"/>
      <c r="K31" s="40"/>
      <c r="L31" s="40"/>
      <c r="M31" s="40"/>
    </row>
    <row r="32" spans="1:13" ht="15" customHeight="1" x14ac:dyDescent="0.2">
      <c r="A32" s="40"/>
      <c r="B32" s="90" t="s">
        <v>169</v>
      </c>
      <c r="C32" s="93">
        <v>12</v>
      </c>
      <c r="D32" s="94">
        <v>42</v>
      </c>
      <c r="E32" s="94">
        <v>1</v>
      </c>
      <c r="F32" s="95">
        <f t="shared" si="2"/>
        <v>504</v>
      </c>
      <c r="G32" s="40"/>
      <c r="H32" s="40"/>
      <c r="I32" s="40"/>
      <c r="J32" s="40"/>
      <c r="K32" s="40"/>
      <c r="L32" s="40"/>
      <c r="M32" s="40"/>
    </row>
    <row r="33" spans="1:13" ht="15" customHeight="1" x14ac:dyDescent="0.2">
      <c r="A33" s="40"/>
      <c r="B33" s="90" t="s">
        <v>170</v>
      </c>
      <c r="C33" s="93">
        <v>6</v>
      </c>
      <c r="D33" s="94">
        <v>42</v>
      </c>
      <c r="E33" s="94">
        <v>1</v>
      </c>
      <c r="F33" s="95">
        <f t="shared" si="2"/>
        <v>252</v>
      </c>
      <c r="G33" s="40"/>
      <c r="H33" s="40"/>
      <c r="I33" s="40"/>
      <c r="J33" s="40"/>
      <c r="K33" s="40"/>
      <c r="L33" s="40"/>
      <c r="M33" s="40"/>
    </row>
    <row r="34" spans="1:13" ht="14.1" customHeight="1" x14ac:dyDescent="0.2">
      <c r="A34" s="40"/>
      <c r="B34" s="90" t="s">
        <v>171</v>
      </c>
      <c r="C34" s="93">
        <v>6</v>
      </c>
      <c r="D34" s="94">
        <v>42</v>
      </c>
      <c r="E34" s="94">
        <v>1</v>
      </c>
      <c r="F34" s="95">
        <f t="shared" si="2"/>
        <v>252</v>
      </c>
      <c r="G34" s="40"/>
      <c r="H34" s="40"/>
      <c r="I34" s="40"/>
      <c r="J34" s="40"/>
      <c r="K34" s="40"/>
      <c r="L34" s="40"/>
      <c r="M34" s="40"/>
    </row>
    <row r="35" spans="1:13" ht="14.1" customHeight="1" x14ac:dyDescent="0.2">
      <c r="A35" s="40"/>
      <c r="B35" s="114"/>
      <c r="C35" s="118">
        <f>SUM(C23:C34)</f>
        <v>84</v>
      </c>
      <c r="D35" s="118">
        <v>42</v>
      </c>
      <c r="E35" s="118">
        <v>1</v>
      </c>
      <c r="F35" s="119">
        <f>SUM(F23:F34)</f>
        <v>3528</v>
      </c>
      <c r="G35" s="116"/>
      <c r="H35" s="116"/>
      <c r="I35" s="116"/>
      <c r="J35" s="40"/>
      <c r="K35" s="40"/>
      <c r="L35" s="40"/>
      <c r="M35" s="40"/>
    </row>
    <row r="36" spans="1:13" ht="14.1" customHeight="1" x14ac:dyDescent="0.2">
      <c r="A36" s="40"/>
      <c r="B36" s="114"/>
      <c r="C36" s="114"/>
      <c r="D36" s="116"/>
      <c r="E36" s="116"/>
      <c r="F36" s="120"/>
      <c r="G36" s="116"/>
      <c r="H36" s="116"/>
      <c r="I36" s="116"/>
      <c r="J36" s="40"/>
      <c r="K36" s="40"/>
      <c r="L36" s="40"/>
      <c r="M36" s="40"/>
    </row>
    <row r="37" spans="1:13" ht="18" customHeight="1" x14ac:dyDescent="0.2">
      <c r="A37" s="40"/>
      <c r="B37" s="40" t="s">
        <v>172</v>
      </c>
      <c r="C37" s="40"/>
      <c r="D37" s="40"/>
      <c r="E37" s="40"/>
      <c r="F37" s="89"/>
      <c r="G37" s="40"/>
      <c r="H37" s="40"/>
      <c r="I37" s="40"/>
      <c r="J37" s="40"/>
      <c r="K37" s="40"/>
      <c r="L37" s="40"/>
      <c r="M37" s="40"/>
    </row>
    <row r="38" spans="1:13" ht="12.95" customHeight="1" x14ac:dyDescent="0.2">
      <c r="A38" s="40"/>
      <c r="B38" s="66" t="s">
        <v>147</v>
      </c>
      <c r="C38" s="66" t="s">
        <v>148</v>
      </c>
      <c r="D38" s="91" t="s">
        <v>1</v>
      </c>
      <c r="E38" s="91" t="s">
        <v>0</v>
      </c>
      <c r="F38" s="92" t="s">
        <v>2</v>
      </c>
      <c r="G38" s="40"/>
      <c r="H38" s="40"/>
      <c r="I38" s="40"/>
      <c r="J38" s="40"/>
      <c r="K38" s="40"/>
      <c r="L38" s="40"/>
      <c r="M38" s="40"/>
    </row>
    <row r="39" spans="1:13" ht="15" customHeight="1" x14ac:dyDescent="0.2">
      <c r="A39" s="40"/>
      <c r="B39" s="66" t="s">
        <v>160</v>
      </c>
      <c r="C39" s="121">
        <v>6</v>
      </c>
      <c r="D39" s="94">
        <v>42</v>
      </c>
      <c r="E39" s="94">
        <v>1</v>
      </c>
      <c r="F39" s="95">
        <f t="shared" ref="F39:F50" si="3">+C39*D39*E39</f>
        <v>252</v>
      </c>
      <c r="G39" s="40"/>
      <c r="H39" s="40"/>
      <c r="I39" s="40"/>
      <c r="J39" s="40"/>
      <c r="K39" s="40"/>
      <c r="L39" s="40"/>
      <c r="M39" s="40"/>
    </row>
    <row r="40" spans="1:13" ht="15" customHeight="1" x14ac:dyDescent="0.2">
      <c r="A40" s="40"/>
      <c r="B40" s="66" t="s">
        <v>161</v>
      </c>
      <c r="C40" s="122">
        <v>0.75</v>
      </c>
      <c r="D40" s="94">
        <v>42</v>
      </c>
      <c r="E40" s="94">
        <v>1</v>
      </c>
      <c r="F40" s="95">
        <f t="shared" si="3"/>
        <v>31.5</v>
      </c>
      <c r="G40" s="40"/>
      <c r="H40" s="40"/>
      <c r="I40" s="40"/>
      <c r="J40" s="40"/>
      <c r="K40" s="40"/>
      <c r="L40" s="40"/>
      <c r="M40" s="40"/>
    </row>
    <row r="41" spans="1:13" ht="14.1" customHeight="1" x14ac:dyDescent="0.2">
      <c r="A41" s="40"/>
      <c r="B41" s="66" t="s">
        <v>162</v>
      </c>
      <c r="C41" s="121">
        <v>2</v>
      </c>
      <c r="D41" s="94">
        <v>42</v>
      </c>
      <c r="E41" s="94">
        <v>1</v>
      </c>
      <c r="F41" s="95">
        <f t="shared" si="3"/>
        <v>84</v>
      </c>
      <c r="G41" s="40"/>
      <c r="H41" s="40"/>
      <c r="I41" s="40"/>
      <c r="J41" s="40"/>
      <c r="K41" s="40"/>
      <c r="L41" s="40"/>
      <c r="M41" s="40"/>
    </row>
    <row r="42" spans="1:13" ht="15" customHeight="1" x14ac:dyDescent="0.2">
      <c r="A42" s="40"/>
      <c r="B42" s="66" t="s">
        <v>163</v>
      </c>
      <c r="C42" s="121">
        <v>2</v>
      </c>
      <c r="D42" s="94">
        <v>42</v>
      </c>
      <c r="E42" s="94">
        <v>1</v>
      </c>
      <c r="F42" s="95">
        <f t="shared" si="3"/>
        <v>84</v>
      </c>
      <c r="G42" s="40"/>
      <c r="H42" s="40"/>
      <c r="I42" s="40"/>
      <c r="J42" s="40"/>
      <c r="K42" s="40"/>
      <c r="L42" s="40"/>
      <c r="M42" s="40"/>
    </row>
    <row r="43" spans="1:13" ht="15" customHeight="1" x14ac:dyDescent="0.2">
      <c r="A43" s="40"/>
      <c r="B43" s="66" t="s">
        <v>164</v>
      </c>
      <c r="C43" s="121">
        <v>1</v>
      </c>
      <c r="D43" s="94">
        <v>42</v>
      </c>
      <c r="E43" s="94">
        <v>1</v>
      </c>
      <c r="F43" s="95">
        <f t="shared" si="3"/>
        <v>42</v>
      </c>
      <c r="G43" s="40"/>
      <c r="H43" s="40"/>
      <c r="I43" s="40"/>
      <c r="J43" s="40"/>
      <c r="K43" s="40"/>
      <c r="L43" s="40"/>
      <c r="M43" s="40"/>
    </row>
    <row r="44" spans="1:13" ht="15" customHeight="1" x14ac:dyDescent="0.2">
      <c r="A44" s="40"/>
      <c r="B44" s="66" t="s">
        <v>165</v>
      </c>
      <c r="C44" s="122">
        <v>9.25</v>
      </c>
      <c r="D44" s="94">
        <v>42</v>
      </c>
      <c r="E44" s="94">
        <v>1</v>
      </c>
      <c r="F44" s="95">
        <f t="shared" si="3"/>
        <v>388.5</v>
      </c>
      <c r="G44" s="40"/>
      <c r="H44" s="40"/>
      <c r="I44" s="40"/>
      <c r="J44" s="40"/>
      <c r="K44" s="40"/>
      <c r="L44" s="40"/>
      <c r="M44" s="40"/>
    </row>
    <row r="45" spans="1:13" ht="15" customHeight="1" x14ac:dyDescent="0.2">
      <c r="A45" s="40"/>
      <c r="B45" s="66" t="s">
        <v>166</v>
      </c>
      <c r="C45" s="121">
        <v>21</v>
      </c>
      <c r="D45" s="94">
        <v>42</v>
      </c>
      <c r="E45" s="94">
        <v>1</v>
      </c>
      <c r="F45" s="95">
        <f t="shared" si="3"/>
        <v>882</v>
      </c>
      <c r="G45" s="40"/>
      <c r="H45" s="40"/>
      <c r="I45" s="40"/>
      <c r="J45" s="40"/>
      <c r="K45" s="40"/>
      <c r="L45" s="40"/>
      <c r="M45" s="40"/>
    </row>
    <row r="46" spans="1:13" ht="15" customHeight="1" x14ac:dyDescent="0.2">
      <c r="A46" s="40"/>
      <c r="B46" s="66" t="s">
        <v>167</v>
      </c>
      <c r="C46" s="121">
        <v>14</v>
      </c>
      <c r="D46" s="94">
        <v>42</v>
      </c>
      <c r="E46" s="94">
        <v>1</v>
      </c>
      <c r="F46" s="95">
        <f t="shared" si="3"/>
        <v>588</v>
      </c>
      <c r="G46" s="40"/>
      <c r="H46" s="40"/>
      <c r="I46" s="40"/>
      <c r="J46" s="40"/>
      <c r="K46" s="40"/>
      <c r="L46" s="40"/>
      <c r="M46" s="40"/>
    </row>
    <row r="47" spans="1:13" ht="15" customHeight="1" x14ac:dyDescent="0.2">
      <c r="A47" s="40"/>
      <c r="B47" s="66" t="s">
        <v>168</v>
      </c>
      <c r="C47" s="121">
        <v>12</v>
      </c>
      <c r="D47" s="94">
        <v>42</v>
      </c>
      <c r="E47" s="94">
        <v>1</v>
      </c>
      <c r="F47" s="95">
        <f t="shared" si="3"/>
        <v>504</v>
      </c>
      <c r="G47" s="40"/>
      <c r="H47" s="40"/>
      <c r="I47" s="40"/>
      <c r="J47" s="40"/>
      <c r="K47" s="40"/>
      <c r="L47" s="40"/>
      <c r="M47" s="40"/>
    </row>
    <row r="48" spans="1:13" ht="15" customHeight="1" x14ac:dyDescent="0.2">
      <c r="A48" s="40"/>
      <c r="B48" s="66" t="s">
        <v>169</v>
      </c>
      <c r="C48" s="121">
        <v>16</v>
      </c>
      <c r="D48" s="94">
        <v>42</v>
      </c>
      <c r="E48" s="94">
        <v>1</v>
      </c>
      <c r="F48" s="95">
        <f t="shared" si="3"/>
        <v>672</v>
      </c>
      <c r="G48" s="40"/>
      <c r="H48" s="40"/>
      <c r="I48" s="40"/>
      <c r="J48" s="40"/>
      <c r="K48" s="40"/>
      <c r="L48" s="40"/>
      <c r="M48" s="40"/>
    </row>
    <row r="49" spans="1:13" ht="15" customHeight="1" x14ac:dyDescent="0.2">
      <c r="A49" s="40"/>
      <c r="B49" s="66" t="s">
        <v>170</v>
      </c>
      <c r="C49" s="121">
        <v>8</v>
      </c>
      <c r="D49" s="94">
        <v>42</v>
      </c>
      <c r="E49" s="94">
        <v>1</v>
      </c>
      <c r="F49" s="95">
        <f t="shared" si="3"/>
        <v>336</v>
      </c>
      <c r="G49" s="40"/>
      <c r="H49" s="40"/>
      <c r="I49" s="40"/>
      <c r="J49" s="40"/>
      <c r="K49" s="40"/>
      <c r="L49" s="40"/>
      <c r="M49" s="40"/>
    </row>
    <row r="50" spans="1:13" ht="15" customHeight="1" x14ac:dyDescent="0.2">
      <c r="A50" s="40"/>
      <c r="B50" s="123" t="s">
        <v>171</v>
      </c>
      <c r="C50" s="124">
        <v>11</v>
      </c>
      <c r="D50" s="94">
        <v>42</v>
      </c>
      <c r="E50" s="94">
        <v>1</v>
      </c>
      <c r="F50" s="95">
        <f t="shared" si="3"/>
        <v>462</v>
      </c>
      <c r="G50" s="40"/>
      <c r="H50" s="40"/>
      <c r="I50" s="40"/>
      <c r="J50" s="40"/>
      <c r="K50" s="40"/>
      <c r="L50" s="40"/>
      <c r="M50" s="40"/>
    </row>
    <row r="51" spans="1:13" ht="15" customHeight="1" x14ac:dyDescent="0.2">
      <c r="A51" s="40"/>
      <c r="B51" s="125"/>
      <c r="C51" s="118">
        <f>SUM(C39:C50)</f>
        <v>103</v>
      </c>
      <c r="D51" s="118">
        <v>42</v>
      </c>
      <c r="E51" s="118">
        <v>1</v>
      </c>
      <c r="F51" s="119">
        <f>SUM(F39:F50)</f>
        <v>4326</v>
      </c>
      <c r="G51" s="116"/>
      <c r="H51" s="116"/>
      <c r="I51" s="116"/>
      <c r="J51" s="40"/>
      <c r="K51" s="40"/>
      <c r="L51" s="40"/>
      <c r="M51" s="40"/>
    </row>
    <row r="52" spans="1:13" ht="15" customHeight="1" x14ac:dyDescent="0.2">
      <c r="A52" s="40"/>
      <c r="B52" s="114"/>
      <c r="C52" s="114"/>
      <c r="D52" s="116"/>
      <c r="E52" s="116"/>
      <c r="F52" s="120"/>
      <c r="G52" s="116"/>
      <c r="H52" s="116"/>
      <c r="I52" s="116"/>
      <c r="J52" s="40"/>
      <c r="K52" s="40"/>
      <c r="L52" s="40"/>
      <c r="M52" s="40"/>
    </row>
    <row r="53" spans="1:13" ht="15" customHeight="1" x14ac:dyDescent="0.2">
      <c r="A53" s="40"/>
      <c r="B53" s="114"/>
      <c r="C53" s="114"/>
      <c r="D53" s="116"/>
      <c r="E53" s="116"/>
      <c r="F53" s="120"/>
      <c r="G53" s="116"/>
      <c r="H53" s="116"/>
      <c r="I53" s="116"/>
      <c r="J53" s="40"/>
      <c r="K53" s="40"/>
      <c r="L53" s="40"/>
      <c r="M53" s="40"/>
    </row>
    <row r="54" spans="1:13" ht="15" customHeight="1" x14ac:dyDescent="0.2">
      <c r="A54" s="40"/>
      <c r="B54" s="114"/>
      <c r="C54" s="114"/>
      <c r="D54" s="116"/>
      <c r="E54" s="116"/>
      <c r="F54" s="120"/>
      <c r="G54" s="116"/>
      <c r="H54" s="116"/>
      <c r="I54" s="116"/>
      <c r="J54" s="40"/>
      <c r="K54" s="40"/>
      <c r="L54" s="40"/>
      <c r="M54" s="40"/>
    </row>
    <row r="55" spans="1:13" ht="18" customHeight="1" x14ac:dyDescent="0.2">
      <c r="A55" s="40"/>
      <c r="B55" s="40" t="s">
        <v>173</v>
      </c>
      <c r="C55" s="40"/>
      <c r="D55" s="40"/>
      <c r="E55" s="40"/>
      <c r="F55" s="89"/>
      <c r="G55" s="40"/>
      <c r="H55" s="40"/>
      <c r="I55" s="40"/>
      <c r="J55" s="40"/>
      <c r="K55" s="40"/>
      <c r="L55" s="40"/>
      <c r="M55" s="40"/>
    </row>
    <row r="56" spans="1:13" ht="12" customHeight="1" x14ac:dyDescent="0.2">
      <c r="A56" s="40"/>
      <c r="B56" s="50" t="s">
        <v>122</v>
      </c>
      <c r="C56" s="50" t="s">
        <v>123</v>
      </c>
      <c r="D56" s="91" t="s">
        <v>1</v>
      </c>
      <c r="E56" s="91" t="s">
        <v>0</v>
      </c>
      <c r="F56" s="126" t="s">
        <v>2</v>
      </c>
      <c r="G56" s="40"/>
      <c r="H56" s="40"/>
      <c r="I56" s="40"/>
      <c r="J56" s="40"/>
      <c r="K56" s="40"/>
      <c r="L56" s="40"/>
      <c r="M56" s="40"/>
    </row>
    <row r="57" spans="1:13" ht="15" customHeight="1" x14ac:dyDescent="0.2">
      <c r="A57" s="40"/>
      <c r="B57" s="50" t="s">
        <v>124</v>
      </c>
      <c r="C57" s="93">
        <v>6</v>
      </c>
      <c r="D57" s="94">
        <v>42</v>
      </c>
      <c r="E57" s="94">
        <v>1</v>
      </c>
      <c r="F57" s="127">
        <f t="shared" ref="F57:F67" si="4">+C57*D57*E57</f>
        <v>252</v>
      </c>
      <c r="G57" s="40"/>
      <c r="H57" s="40"/>
      <c r="I57" s="40"/>
      <c r="J57" s="40"/>
      <c r="K57" s="40"/>
      <c r="L57" s="40"/>
      <c r="M57" s="40"/>
    </row>
    <row r="58" spans="1:13" ht="14.1" customHeight="1" x14ac:dyDescent="0.2">
      <c r="A58" s="40"/>
      <c r="B58" s="50" t="s">
        <v>149</v>
      </c>
      <c r="C58" s="117">
        <v>0.75</v>
      </c>
      <c r="D58" s="94">
        <v>42</v>
      </c>
      <c r="E58" s="94">
        <v>1</v>
      </c>
      <c r="F58" s="127">
        <f t="shared" si="4"/>
        <v>31.5</v>
      </c>
      <c r="G58" s="40"/>
      <c r="H58" s="40"/>
      <c r="I58" s="40"/>
      <c r="J58" s="40"/>
      <c r="K58" s="40"/>
      <c r="L58" s="40"/>
      <c r="M58" s="40"/>
    </row>
    <row r="59" spans="1:13" ht="15" customHeight="1" x14ac:dyDescent="0.2">
      <c r="A59" s="40"/>
      <c r="B59" s="50" t="s">
        <v>150</v>
      </c>
      <c r="C59" s="93">
        <v>2</v>
      </c>
      <c r="D59" s="94">
        <v>42</v>
      </c>
      <c r="E59" s="94">
        <v>1</v>
      </c>
      <c r="F59" s="127">
        <f t="shared" si="4"/>
        <v>84</v>
      </c>
      <c r="G59" s="40"/>
      <c r="H59" s="40"/>
      <c r="I59" s="40"/>
      <c r="J59" s="40"/>
      <c r="K59" s="40"/>
      <c r="L59" s="40"/>
      <c r="M59" s="40"/>
    </row>
    <row r="60" spans="1:13" ht="14.1" customHeight="1" x14ac:dyDescent="0.2">
      <c r="A60" s="40"/>
      <c r="B60" s="50" t="s">
        <v>151</v>
      </c>
      <c r="C60" s="93">
        <v>2</v>
      </c>
      <c r="D60" s="94">
        <v>42</v>
      </c>
      <c r="E60" s="94">
        <v>1</v>
      </c>
      <c r="F60" s="127">
        <f t="shared" si="4"/>
        <v>84</v>
      </c>
      <c r="G60" s="40"/>
      <c r="H60" s="40"/>
      <c r="I60" s="40"/>
      <c r="J60" s="40"/>
      <c r="K60" s="40"/>
      <c r="L60" s="40"/>
      <c r="M60" s="40"/>
    </row>
    <row r="61" spans="1:13" ht="15" customHeight="1" x14ac:dyDescent="0.2">
      <c r="A61" s="40"/>
      <c r="B61" s="50" t="s">
        <v>126</v>
      </c>
      <c r="C61" s="93">
        <v>1</v>
      </c>
      <c r="D61" s="94">
        <v>42</v>
      </c>
      <c r="E61" s="94">
        <v>1</v>
      </c>
      <c r="F61" s="127">
        <f t="shared" si="4"/>
        <v>42</v>
      </c>
      <c r="G61" s="40"/>
      <c r="H61" s="40"/>
      <c r="I61" s="40"/>
      <c r="J61" s="40"/>
      <c r="K61" s="40"/>
      <c r="L61" s="40"/>
      <c r="M61" s="40"/>
    </row>
    <row r="62" spans="1:13" ht="15" customHeight="1" x14ac:dyDescent="0.2">
      <c r="A62" s="40"/>
      <c r="B62" s="50" t="s">
        <v>152</v>
      </c>
      <c r="C62" s="117">
        <v>9.25</v>
      </c>
      <c r="D62" s="94">
        <v>42</v>
      </c>
      <c r="E62" s="94">
        <v>1</v>
      </c>
      <c r="F62" s="127">
        <f t="shared" si="4"/>
        <v>388.5</v>
      </c>
      <c r="G62" s="40"/>
      <c r="H62" s="40"/>
      <c r="I62" s="40"/>
      <c r="J62" s="40"/>
      <c r="K62" s="40"/>
      <c r="L62" s="40"/>
      <c r="M62" s="40"/>
    </row>
    <row r="63" spans="1:13" ht="15" customHeight="1" x14ac:dyDescent="0.2">
      <c r="A63" s="40"/>
      <c r="B63" s="50" t="s">
        <v>153</v>
      </c>
      <c r="C63" s="93">
        <v>19</v>
      </c>
      <c r="D63" s="94">
        <v>42</v>
      </c>
      <c r="E63" s="94">
        <v>1</v>
      </c>
      <c r="F63" s="127">
        <f t="shared" si="4"/>
        <v>798</v>
      </c>
      <c r="G63" s="40"/>
      <c r="H63" s="40"/>
      <c r="I63" s="40"/>
      <c r="J63" s="40"/>
      <c r="K63" s="40"/>
      <c r="L63" s="40"/>
      <c r="M63" s="40"/>
    </row>
    <row r="64" spans="1:13" ht="15" customHeight="1" x14ac:dyDescent="0.2">
      <c r="A64" s="40"/>
      <c r="B64" s="50" t="s">
        <v>174</v>
      </c>
      <c r="C64" s="93">
        <v>12</v>
      </c>
      <c r="D64" s="94">
        <v>42</v>
      </c>
      <c r="E64" s="94">
        <v>1</v>
      </c>
      <c r="F64" s="127">
        <f t="shared" si="4"/>
        <v>504</v>
      </c>
      <c r="G64" s="40"/>
      <c r="H64" s="40"/>
      <c r="I64" s="40"/>
      <c r="J64" s="40"/>
      <c r="K64" s="40"/>
      <c r="L64" s="40"/>
      <c r="M64" s="40"/>
    </row>
    <row r="65" spans="1:13" ht="15" customHeight="1" x14ac:dyDescent="0.2">
      <c r="A65" s="40"/>
      <c r="B65" s="50" t="s">
        <v>156</v>
      </c>
      <c r="C65" s="93">
        <v>14</v>
      </c>
      <c r="D65" s="94">
        <v>42</v>
      </c>
      <c r="E65" s="94">
        <v>1</v>
      </c>
      <c r="F65" s="127">
        <f t="shared" si="4"/>
        <v>588</v>
      </c>
      <c r="G65" s="40"/>
      <c r="H65" s="40"/>
      <c r="I65" s="40"/>
      <c r="J65" s="40"/>
      <c r="K65" s="40"/>
      <c r="L65" s="40"/>
      <c r="M65" s="40"/>
    </row>
    <row r="66" spans="1:13" ht="15" customHeight="1" x14ac:dyDescent="0.2">
      <c r="A66" s="40"/>
      <c r="B66" s="50" t="s">
        <v>157</v>
      </c>
      <c r="C66" s="93">
        <v>8</v>
      </c>
      <c r="D66" s="94">
        <v>42</v>
      </c>
      <c r="E66" s="94">
        <v>1</v>
      </c>
      <c r="F66" s="127">
        <f t="shared" si="4"/>
        <v>336</v>
      </c>
      <c r="G66" s="40"/>
      <c r="H66" s="40"/>
      <c r="I66" s="40"/>
      <c r="J66" s="40"/>
      <c r="K66" s="40"/>
      <c r="L66" s="40"/>
      <c r="M66" s="40"/>
    </row>
    <row r="67" spans="1:13" ht="15" customHeight="1" x14ac:dyDescent="0.2">
      <c r="A67" s="40"/>
      <c r="B67" s="50" t="s">
        <v>158</v>
      </c>
      <c r="C67" s="93">
        <v>11</v>
      </c>
      <c r="D67" s="94">
        <v>42</v>
      </c>
      <c r="E67" s="94">
        <v>1</v>
      </c>
      <c r="F67" s="127">
        <f t="shared" si="4"/>
        <v>462</v>
      </c>
      <c r="G67" s="40"/>
      <c r="H67" s="40"/>
      <c r="I67" s="40"/>
      <c r="J67" s="40"/>
      <c r="K67" s="40"/>
      <c r="L67" s="40"/>
      <c r="M67" s="40"/>
    </row>
    <row r="68" spans="1:13" ht="15" customHeight="1" x14ac:dyDescent="0.2">
      <c r="A68" s="40"/>
      <c r="B68" s="59"/>
      <c r="C68" s="93">
        <f>SUM(C57:C67)</f>
        <v>85</v>
      </c>
      <c r="D68" s="93">
        <v>42</v>
      </c>
      <c r="E68" s="94">
        <v>1</v>
      </c>
      <c r="F68" s="128">
        <f>SUM(F57:F67)</f>
        <v>3570</v>
      </c>
      <c r="G68" s="40"/>
      <c r="H68" s="40"/>
      <c r="I68" s="40"/>
      <c r="J68" s="40"/>
      <c r="K68" s="40"/>
      <c r="L68" s="40"/>
      <c r="M68" s="40"/>
    </row>
    <row r="69" spans="1:13" ht="15" customHeight="1" x14ac:dyDescent="0.2">
      <c r="A69" s="40"/>
      <c r="B69" s="59"/>
      <c r="C69" s="129"/>
      <c r="D69" s="129"/>
      <c r="E69" s="130"/>
      <c r="F69" s="129"/>
      <c r="G69" s="40"/>
      <c r="H69" s="40"/>
      <c r="I69" s="40"/>
      <c r="J69" s="40"/>
      <c r="K69" s="40"/>
      <c r="L69" s="40"/>
      <c r="M69" s="40"/>
    </row>
    <row r="70" spans="1:13" ht="18" customHeight="1" x14ac:dyDescent="0.2">
      <c r="A70" s="40"/>
      <c r="B70" s="40" t="s">
        <v>175</v>
      </c>
      <c r="C70" s="40"/>
      <c r="D70" s="40"/>
      <c r="E70" s="89"/>
      <c r="F70" s="40"/>
      <c r="G70" s="40"/>
      <c r="H70" s="40"/>
      <c r="I70" s="40"/>
      <c r="J70" s="40"/>
      <c r="K70" s="40"/>
      <c r="L70" s="40"/>
      <c r="M70" s="40"/>
    </row>
    <row r="71" spans="1:13" ht="12" customHeight="1" x14ac:dyDescent="0.2">
      <c r="A71" s="40"/>
      <c r="B71" s="131" t="s">
        <v>122</v>
      </c>
      <c r="C71" s="50" t="s">
        <v>123</v>
      </c>
      <c r="D71" s="50"/>
      <c r="E71" s="50"/>
      <c r="F71" s="40"/>
      <c r="G71" s="40"/>
      <c r="H71" s="40"/>
      <c r="I71" s="40"/>
      <c r="J71" s="40"/>
      <c r="K71" s="40"/>
      <c r="L71" s="40"/>
      <c r="M71" s="40"/>
    </row>
    <row r="72" spans="1:13" ht="36" x14ac:dyDescent="0.2">
      <c r="A72" s="40"/>
      <c r="B72" s="131"/>
      <c r="C72" s="50" t="s">
        <v>176</v>
      </c>
      <c r="D72" s="50" t="s">
        <v>177</v>
      </c>
      <c r="E72" s="50" t="s">
        <v>178</v>
      </c>
      <c r="F72" s="40"/>
      <c r="G72" s="40"/>
      <c r="H72" s="40"/>
      <c r="I72" s="40"/>
      <c r="J72" s="40"/>
      <c r="K72" s="40"/>
      <c r="L72" s="40"/>
      <c r="M72" s="40"/>
    </row>
    <row r="73" spans="1:13" ht="14.1" customHeight="1" x14ac:dyDescent="0.2">
      <c r="A73" s="40"/>
      <c r="B73" s="50" t="s">
        <v>124</v>
      </c>
      <c r="C73" s="51">
        <v>1</v>
      </c>
      <c r="D73" s="51">
        <v>1</v>
      </c>
      <c r="E73" s="50" t="s">
        <v>145</v>
      </c>
      <c r="F73" s="40"/>
      <c r="G73" s="40"/>
      <c r="H73" s="40"/>
      <c r="I73" s="40"/>
      <c r="J73" s="40"/>
      <c r="K73" s="40"/>
      <c r="L73" s="40"/>
      <c r="M73" s="40"/>
    </row>
    <row r="74" spans="1:13" ht="15" customHeight="1" x14ac:dyDescent="0.2">
      <c r="A74" s="40"/>
      <c r="B74" s="50" t="s">
        <v>149</v>
      </c>
      <c r="C74" s="53">
        <v>0.5</v>
      </c>
      <c r="D74" s="53">
        <v>0.5</v>
      </c>
      <c r="E74" s="50" t="s">
        <v>179</v>
      </c>
      <c r="F74" s="40"/>
      <c r="G74" s="40"/>
      <c r="H74" s="40"/>
      <c r="I74" s="40"/>
      <c r="J74" s="40"/>
      <c r="K74" s="40"/>
      <c r="L74" s="40"/>
      <c r="M74" s="40"/>
    </row>
    <row r="75" spans="1:13" ht="14.1" customHeight="1" x14ac:dyDescent="0.2">
      <c r="A75" s="40"/>
      <c r="B75" s="50" t="s">
        <v>150</v>
      </c>
      <c r="C75" s="51">
        <v>1</v>
      </c>
      <c r="D75" s="51">
        <v>1</v>
      </c>
      <c r="E75" s="50" t="s">
        <v>145</v>
      </c>
      <c r="F75" s="40"/>
      <c r="G75" s="40"/>
      <c r="H75" s="40"/>
      <c r="I75" s="40"/>
      <c r="J75" s="40"/>
      <c r="K75" s="40"/>
      <c r="L75" s="40"/>
      <c r="M75" s="40"/>
    </row>
    <row r="76" spans="1:13" ht="15" customHeight="1" x14ac:dyDescent="0.2">
      <c r="A76" s="40"/>
      <c r="B76" s="50" t="s">
        <v>151</v>
      </c>
      <c r="C76" s="51">
        <v>1</v>
      </c>
      <c r="D76" s="51">
        <v>1</v>
      </c>
      <c r="E76" s="50" t="s">
        <v>145</v>
      </c>
      <c r="F76" s="40"/>
      <c r="G76" s="40"/>
      <c r="H76" s="40"/>
      <c r="I76" s="40"/>
      <c r="J76" s="40"/>
      <c r="K76" s="40"/>
      <c r="L76" s="40"/>
      <c r="M76" s="40"/>
    </row>
    <row r="77" spans="1:13" ht="15" customHeight="1" x14ac:dyDescent="0.2">
      <c r="A77" s="40"/>
      <c r="B77" s="50" t="s">
        <v>126</v>
      </c>
      <c r="C77" s="51">
        <v>1</v>
      </c>
      <c r="D77" s="51">
        <v>1</v>
      </c>
      <c r="E77" s="50" t="s">
        <v>145</v>
      </c>
      <c r="F77" s="40"/>
      <c r="G77" s="40"/>
      <c r="H77" s="40"/>
      <c r="I77" s="40"/>
      <c r="J77" s="40"/>
      <c r="K77" s="40"/>
      <c r="L77" s="40"/>
      <c r="M77" s="40"/>
    </row>
    <row r="78" spans="1:13" ht="15" customHeight="1" x14ac:dyDescent="0.2">
      <c r="A78" s="40"/>
      <c r="B78" s="50" t="s">
        <v>180</v>
      </c>
      <c r="C78" s="51">
        <v>2</v>
      </c>
      <c r="D78" s="53">
        <v>2.5</v>
      </c>
      <c r="E78" s="50" t="s">
        <v>145</v>
      </c>
      <c r="F78" s="40"/>
      <c r="G78" s="40"/>
      <c r="H78" s="40"/>
      <c r="I78" s="40"/>
      <c r="J78" s="40"/>
      <c r="K78" s="40"/>
      <c r="L78" s="40"/>
      <c r="M78" s="40"/>
    </row>
    <row r="79" spans="1:13" ht="15" customHeight="1" x14ac:dyDescent="0.2">
      <c r="A79" s="40"/>
      <c r="B79" s="50" t="s">
        <v>181</v>
      </c>
      <c r="C79" s="51">
        <v>6</v>
      </c>
      <c r="D79" s="51">
        <v>7</v>
      </c>
      <c r="E79" s="50" t="s">
        <v>182</v>
      </c>
      <c r="F79" s="40"/>
      <c r="G79" s="40"/>
      <c r="H79" s="40"/>
      <c r="I79" s="40"/>
      <c r="J79" s="40"/>
      <c r="K79" s="40"/>
      <c r="L79" s="40"/>
      <c r="M79" s="40"/>
    </row>
    <row r="80" spans="1:13" ht="15" customHeight="1" x14ac:dyDescent="0.2">
      <c r="A80" s="40"/>
      <c r="B80" s="50" t="s">
        <v>183</v>
      </c>
      <c r="C80" s="51">
        <v>4</v>
      </c>
      <c r="D80" s="53">
        <v>4.5</v>
      </c>
      <c r="E80" s="50" t="s">
        <v>184</v>
      </c>
      <c r="F80" s="40"/>
      <c r="G80" s="40"/>
      <c r="H80" s="40"/>
      <c r="I80" s="40"/>
      <c r="J80" s="40"/>
      <c r="K80" s="40"/>
      <c r="L80" s="40"/>
      <c r="M80" s="40"/>
    </row>
    <row r="81" spans="1:13" ht="14.1" customHeight="1" x14ac:dyDescent="0.2">
      <c r="A81" s="40"/>
      <c r="B81" s="50" t="s">
        <v>185</v>
      </c>
      <c r="C81" s="51">
        <v>1</v>
      </c>
      <c r="D81" s="51">
        <v>1</v>
      </c>
      <c r="E81" s="50" t="s">
        <v>145</v>
      </c>
      <c r="F81" s="40"/>
      <c r="G81" s="40"/>
      <c r="H81" s="40"/>
      <c r="I81" s="40"/>
      <c r="J81" s="40"/>
      <c r="K81" s="40"/>
      <c r="L81" s="40"/>
      <c r="M81" s="40"/>
    </row>
    <row r="82" spans="1:13" ht="15" customHeight="1" x14ac:dyDescent="0.2">
      <c r="A82" s="40"/>
      <c r="B82" s="50" t="s">
        <v>186</v>
      </c>
      <c r="C82" s="53">
        <v>0.5</v>
      </c>
      <c r="D82" s="132">
        <v>0.75</v>
      </c>
      <c r="E82" s="50" t="s">
        <v>145</v>
      </c>
      <c r="F82" s="40"/>
      <c r="G82" s="40"/>
      <c r="H82" s="40"/>
      <c r="I82" s="40"/>
      <c r="J82" s="40"/>
      <c r="K82" s="40"/>
      <c r="L82" s="40"/>
      <c r="M82" s="40"/>
    </row>
    <row r="83" spans="1:13" ht="15" customHeight="1" x14ac:dyDescent="0.2">
      <c r="A83" s="40"/>
      <c r="B83" s="50" t="s">
        <v>187</v>
      </c>
      <c r="C83" s="51">
        <v>1</v>
      </c>
      <c r="D83" s="132">
        <v>1.25</v>
      </c>
      <c r="E83" s="50" t="s">
        <v>145</v>
      </c>
      <c r="F83" s="40"/>
      <c r="G83" s="40"/>
      <c r="H83" s="40"/>
      <c r="I83" s="40"/>
      <c r="J83" s="40"/>
      <c r="K83" s="40"/>
      <c r="L83" s="40"/>
      <c r="M83" s="40"/>
    </row>
    <row r="84" spans="1:13" ht="15" customHeight="1" x14ac:dyDescent="0.2">
      <c r="A84" s="40"/>
      <c r="B84" s="50" t="s">
        <v>188</v>
      </c>
      <c r="C84" s="53">
        <v>0.5</v>
      </c>
      <c r="D84" s="53">
        <v>0.5</v>
      </c>
      <c r="E84" s="50" t="s">
        <v>145</v>
      </c>
      <c r="F84" s="40"/>
      <c r="G84" s="40"/>
      <c r="H84" s="40"/>
      <c r="I84" s="40"/>
      <c r="J84" s="40"/>
      <c r="K84" s="40"/>
      <c r="L84" s="40"/>
      <c r="M84" s="40"/>
    </row>
    <row r="85" spans="1:13" ht="15" customHeight="1" x14ac:dyDescent="0.2">
      <c r="A85" s="40"/>
      <c r="B85" s="50" t="s">
        <v>189</v>
      </c>
      <c r="C85" s="51">
        <v>3</v>
      </c>
      <c r="D85" s="53">
        <v>4.5</v>
      </c>
      <c r="E85" s="50" t="s">
        <v>184</v>
      </c>
      <c r="F85" s="40"/>
      <c r="G85" s="40"/>
      <c r="H85" s="40"/>
      <c r="I85" s="40"/>
      <c r="J85" s="40"/>
      <c r="K85" s="40"/>
      <c r="L85" s="40"/>
      <c r="M85" s="40"/>
    </row>
    <row r="86" spans="1:13" ht="15" customHeight="1" x14ac:dyDescent="0.2">
      <c r="A86" s="40"/>
      <c r="B86" s="50" t="s">
        <v>190</v>
      </c>
      <c r="C86" s="53">
        <v>2.5</v>
      </c>
      <c r="D86" s="51">
        <v>3</v>
      </c>
      <c r="E86" s="50" t="s">
        <v>145</v>
      </c>
      <c r="F86" s="40"/>
      <c r="G86" s="40"/>
      <c r="H86" s="40"/>
      <c r="I86" s="40"/>
      <c r="J86" s="40"/>
      <c r="K86" s="40"/>
      <c r="L86" s="40"/>
      <c r="M86" s="40"/>
    </row>
    <row r="87" spans="1:13" ht="15" customHeight="1" x14ac:dyDescent="0.2">
      <c r="A87" s="40"/>
      <c r="B87" s="50" t="s">
        <v>191</v>
      </c>
      <c r="C87" s="50" t="s">
        <v>145</v>
      </c>
      <c r="D87" s="53">
        <v>1.5</v>
      </c>
      <c r="E87" s="50" t="s">
        <v>145</v>
      </c>
      <c r="F87" s="40"/>
      <c r="G87" s="40"/>
      <c r="H87" s="40"/>
      <c r="I87" s="40"/>
      <c r="J87" s="40"/>
      <c r="K87" s="40"/>
      <c r="L87" s="40"/>
      <c r="M87" s="40"/>
    </row>
    <row r="88" spans="1:13" ht="15" customHeight="1" x14ac:dyDescent="0.2">
      <c r="A88" s="40"/>
      <c r="B88" s="50" t="s">
        <v>192</v>
      </c>
      <c r="C88" s="51">
        <v>1</v>
      </c>
      <c r="D88" s="53">
        <v>1.5</v>
      </c>
      <c r="E88" s="50" t="s">
        <v>145</v>
      </c>
      <c r="F88" s="40"/>
      <c r="G88" s="40"/>
      <c r="H88" s="40"/>
      <c r="I88" s="40"/>
      <c r="J88" s="40"/>
      <c r="K88" s="40"/>
      <c r="L88" s="40"/>
      <c r="M88" s="40"/>
    </row>
    <row r="89" spans="1:13" ht="24.95" customHeight="1" x14ac:dyDescent="0.2">
      <c r="A89" s="40"/>
      <c r="B89" s="50" t="s">
        <v>193</v>
      </c>
      <c r="C89" s="51">
        <v>2</v>
      </c>
      <c r="D89" s="132">
        <v>2.25</v>
      </c>
      <c r="E89" s="50" t="s">
        <v>145</v>
      </c>
      <c r="F89" s="40"/>
      <c r="G89" s="40"/>
      <c r="H89" s="40"/>
      <c r="I89" s="40"/>
      <c r="J89" s="40"/>
      <c r="K89" s="40"/>
      <c r="L89" s="40"/>
      <c r="M89" s="40"/>
    </row>
    <row r="90" spans="1:13" ht="15" customHeight="1" x14ac:dyDescent="0.2">
      <c r="A90" s="40"/>
      <c r="B90" s="50" t="s">
        <v>194</v>
      </c>
      <c r="C90" s="51">
        <v>1</v>
      </c>
      <c r="D90" s="51">
        <v>1</v>
      </c>
      <c r="E90" s="50" t="s">
        <v>145</v>
      </c>
      <c r="F90" s="40"/>
      <c r="G90" s="40"/>
      <c r="H90" s="40"/>
      <c r="I90" s="40"/>
      <c r="J90" s="40"/>
      <c r="K90" s="40"/>
      <c r="L90" s="40"/>
      <c r="M90" s="40"/>
    </row>
    <row r="91" spans="1:13" ht="15" customHeight="1" x14ac:dyDescent="0.2">
      <c r="A91" s="40"/>
      <c r="B91" s="50" t="s">
        <v>195</v>
      </c>
      <c r="C91" s="50" t="s">
        <v>145</v>
      </c>
      <c r="D91" s="50" t="s">
        <v>145</v>
      </c>
      <c r="E91" s="53">
        <v>2.5</v>
      </c>
      <c r="F91" s="40"/>
      <c r="G91" s="40"/>
      <c r="H91" s="40"/>
      <c r="I91" s="40"/>
      <c r="J91" s="40"/>
      <c r="K91" s="40"/>
      <c r="L91" s="40"/>
      <c r="M91" s="40"/>
    </row>
    <row r="92" spans="1:13" ht="15" customHeight="1" x14ac:dyDescent="0.2">
      <c r="A92" s="40"/>
      <c r="B92" s="50" t="s">
        <v>196</v>
      </c>
      <c r="C92" s="53">
        <v>0.5</v>
      </c>
      <c r="D92" s="53">
        <v>0.5</v>
      </c>
      <c r="E92" s="50" t="s">
        <v>145</v>
      </c>
      <c r="F92" s="40"/>
      <c r="G92" s="40"/>
      <c r="H92" s="40"/>
      <c r="I92" s="40"/>
      <c r="J92" s="40"/>
      <c r="K92" s="40"/>
      <c r="L92" s="40"/>
      <c r="M92" s="40"/>
    </row>
    <row r="93" spans="1:13" ht="15" customHeight="1" x14ac:dyDescent="0.2">
      <c r="A93" s="40"/>
      <c r="B93" s="50" t="s">
        <v>197</v>
      </c>
      <c r="C93" s="50" t="s">
        <v>145</v>
      </c>
      <c r="D93" s="50" t="s">
        <v>145</v>
      </c>
      <c r="E93" s="53">
        <v>2.5</v>
      </c>
      <c r="F93" s="40"/>
      <c r="G93" s="40"/>
      <c r="H93" s="40"/>
      <c r="I93" s="40"/>
      <c r="J93" s="40"/>
      <c r="K93" s="40"/>
      <c r="L93" s="40"/>
      <c r="M93" s="40"/>
    </row>
    <row r="94" spans="1:13" ht="14.1" customHeight="1" x14ac:dyDescent="0.2">
      <c r="A94" s="40"/>
      <c r="B94" s="50" t="s">
        <v>198</v>
      </c>
      <c r="C94" s="132">
        <v>0.25</v>
      </c>
      <c r="D94" s="132">
        <v>0.25</v>
      </c>
      <c r="E94" s="50" t="s">
        <v>145</v>
      </c>
      <c r="F94" s="40"/>
      <c r="G94" s="40"/>
      <c r="H94" s="40"/>
      <c r="I94" s="40"/>
      <c r="J94" s="40"/>
      <c r="K94" s="40"/>
      <c r="L94" s="40"/>
      <c r="M94" s="40"/>
    </row>
    <row r="95" spans="1:13" ht="24.95" customHeight="1" x14ac:dyDescent="0.2">
      <c r="A95" s="40"/>
      <c r="B95" s="50" t="s">
        <v>199</v>
      </c>
      <c r="C95" s="50" t="s">
        <v>145</v>
      </c>
      <c r="D95" s="132">
        <v>0.25</v>
      </c>
      <c r="E95" s="50" t="s">
        <v>145</v>
      </c>
      <c r="F95" s="40"/>
      <c r="G95" s="40"/>
      <c r="H95" s="40"/>
      <c r="I95" s="40"/>
      <c r="J95" s="40"/>
      <c r="K95" s="40"/>
      <c r="L95" s="40"/>
      <c r="M95" s="40"/>
    </row>
    <row r="96" spans="1:13" ht="15" customHeight="1" x14ac:dyDescent="0.2">
      <c r="A96" s="40"/>
      <c r="B96" s="50" t="s">
        <v>200</v>
      </c>
      <c r="C96" s="50" t="s">
        <v>145</v>
      </c>
      <c r="D96" s="51">
        <v>2</v>
      </c>
      <c r="E96" s="50" t="s">
        <v>145</v>
      </c>
      <c r="F96" s="40"/>
      <c r="G96" s="40"/>
      <c r="H96" s="40"/>
      <c r="I96" s="40"/>
      <c r="J96" s="40"/>
      <c r="K96" s="40"/>
      <c r="L96" s="40"/>
      <c r="M96" s="40"/>
    </row>
    <row r="97" spans="1:13" ht="15" customHeight="1" x14ac:dyDescent="0.2">
      <c r="A97" s="40"/>
      <c r="B97" s="50" t="s">
        <v>201</v>
      </c>
      <c r="C97" s="50" t="s">
        <v>145</v>
      </c>
      <c r="D97" s="53">
        <v>1.5</v>
      </c>
      <c r="E97" s="50" t="s">
        <v>145</v>
      </c>
      <c r="F97" s="40"/>
      <c r="G97" s="40"/>
      <c r="H97" s="40"/>
      <c r="I97" s="40"/>
      <c r="J97" s="40"/>
      <c r="K97" s="40"/>
      <c r="L97" s="40"/>
      <c r="M97" s="40"/>
    </row>
    <row r="98" spans="1:13" ht="15" customHeight="1" x14ac:dyDescent="0.2">
      <c r="A98" s="40"/>
      <c r="B98" s="50" t="s">
        <v>202</v>
      </c>
      <c r="C98" s="50" t="s">
        <v>145</v>
      </c>
      <c r="D98" s="51">
        <v>2</v>
      </c>
      <c r="E98" s="50" t="s">
        <v>145</v>
      </c>
      <c r="F98" s="40"/>
      <c r="G98" s="40"/>
      <c r="H98" s="40"/>
      <c r="I98" s="40"/>
      <c r="J98" s="40"/>
      <c r="K98" s="40"/>
      <c r="L98" s="40"/>
      <c r="M98" s="40"/>
    </row>
    <row r="99" spans="1:13" ht="15" customHeight="1" x14ac:dyDescent="0.2">
      <c r="A99" s="40"/>
      <c r="B99" s="50" t="s">
        <v>203</v>
      </c>
      <c r="C99" s="50" t="s">
        <v>145</v>
      </c>
      <c r="D99" s="53">
        <v>0.5</v>
      </c>
      <c r="E99" s="50" t="s">
        <v>145</v>
      </c>
      <c r="F99" s="40"/>
      <c r="G99" s="40"/>
      <c r="H99" s="40"/>
      <c r="I99" s="40"/>
      <c r="J99" s="40"/>
      <c r="K99" s="40"/>
      <c r="L99" s="40"/>
      <c r="M99" s="40"/>
    </row>
    <row r="100" spans="1:13" ht="14.1" customHeight="1" x14ac:dyDescent="0.2">
      <c r="A100" s="40"/>
      <c r="B100" s="40" t="s">
        <v>204</v>
      </c>
      <c r="C100" s="40"/>
      <c r="D100" s="40"/>
      <c r="E100" s="40"/>
      <c r="F100" s="89"/>
      <c r="G100" s="40"/>
      <c r="H100" s="40"/>
      <c r="I100" s="40"/>
      <c r="J100" s="40"/>
      <c r="K100" s="40"/>
      <c r="L100" s="40"/>
      <c r="M100" s="40"/>
    </row>
    <row r="101" spans="1:13" ht="14.1" customHeight="1" x14ac:dyDescent="0.2">
      <c r="A101" s="40"/>
      <c r="B101" s="40" t="s">
        <v>205</v>
      </c>
      <c r="C101" s="40"/>
      <c r="D101" s="40"/>
      <c r="E101" s="40"/>
      <c r="F101" s="89"/>
      <c r="G101" s="40"/>
      <c r="H101" s="40"/>
      <c r="I101" s="40"/>
      <c r="J101" s="40"/>
      <c r="K101" s="40"/>
      <c r="L101" s="40"/>
      <c r="M101" s="40"/>
    </row>
    <row r="102" spans="1:13" ht="14.1" customHeight="1" x14ac:dyDescent="0.2">
      <c r="A102" s="40"/>
      <c r="B102" s="40"/>
      <c r="C102" s="40"/>
      <c r="D102" s="40"/>
      <c r="E102" s="40"/>
      <c r="F102" s="89"/>
      <c r="G102" s="40"/>
      <c r="H102" s="40"/>
      <c r="I102" s="40"/>
      <c r="J102" s="40"/>
      <c r="K102" s="40"/>
      <c r="L102" s="40"/>
      <c r="M102" s="40"/>
    </row>
    <row r="103" spans="1:13" ht="18" customHeight="1" x14ac:dyDescent="0.2">
      <c r="A103" s="40"/>
      <c r="B103" s="40" t="s">
        <v>206</v>
      </c>
      <c r="C103" s="40"/>
      <c r="D103" s="40"/>
      <c r="E103" s="40"/>
      <c r="F103" s="89"/>
      <c r="G103" s="40"/>
      <c r="H103" s="40"/>
      <c r="I103" s="40"/>
      <c r="J103" s="40"/>
      <c r="K103" s="40"/>
      <c r="L103" s="40"/>
      <c r="M103" s="40"/>
    </row>
    <row r="104" spans="1:13" ht="12" customHeight="1" x14ac:dyDescent="0.2">
      <c r="A104" s="40"/>
      <c r="B104" s="131" t="s">
        <v>122</v>
      </c>
      <c r="C104" s="50" t="s">
        <v>123</v>
      </c>
      <c r="D104" s="50"/>
      <c r="E104" s="50"/>
      <c r="F104" s="50"/>
      <c r="G104" s="50"/>
      <c r="H104" s="40"/>
      <c r="I104" s="40"/>
      <c r="J104" s="40"/>
      <c r="K104" s="40"/>
      <c r="L104" s="40"/>
      <c r="M104" s="40"/>
    </row>
    <row r="105" spans="1:13" ht="35.1" customHeight="1" x14ac:dyDescent="0.2">
      <c r="A105" s="40"/>
      <c r="B105" s="131"/>
      <c r="C105" s="50" t="s">
        <v>176</v>
      </c>
      <c r="D105" s="50" t="s">
        <v>177</v>
      </c>
      <c r="E105" s="50" t="s">
        <v>207</v>
      </c>
      <c r="F105" s="50" t="s">
        <v>208</v>
      </c>
      <c r="G105" s="50" t="s">
        <v>209</v>
      </c>
      <c r="H105" s="40"/>
      <c r="I105" s="40"/>
      <c r="J105" s="40"/>
      <c r="K105" s="40"/>
      <c r="L105" s="40"/>
      <c r="M105" s="40"/>
    </row>
    <row r="106" spans="1:13" ht="15" customHeight="1" x14ac:dyDescent="0.2">
      <c r="A106" s="40"/>
      <c r="B106" s="50" t="s">
        <v>124</v>
      </c>
      <c r="C106" s="51">
        <v>1</v>
      </c>
      <c r="D106" s="51">
        <v>1</v>
      </c>
      <c r="E106" s="50" t="s">
        <v>145</v>
      </c>
      <c r="F106" s="50" t="s">
        <v>145</v>
      </c>
      <c r="G106" s="50" t="s">
        <v>145</v>
      </c>
      <c r="H106" s="40"/>
      <c r="I106" s="40"/>
      <c r="J106" s="40"/>
      <c r="K106" s="40"/>
      <c r="L106" s="40"/>
      <c r="M106" s="40"/>
    </row>
    <row r="107" spans="1:13" ht="14.1" customHeight="1" x14ac:dyDescent="0.2">
      <c r="A107" s="40"/>
      <c r="B107" s="50" t="s">
        <v>149</v>
      </c>
      <c r="C107" s="53">
        <v>0.5</v>
      </c>
      <c r="D107" s="53">
        <v>0.5</v>
      </c>
      <c r="E107" s="50" t="s">
        <v>179</v>
      </c>
      <c r="F107" s="50" t="s">
        <v>179</v>
      </c>
      <c r="G107" s="50" t="s">
        <v>179</v>
      </c>
      <c r="H107" s="40"/>
      <c r="I107" s="40"/>
      <c r="J107" s="40"/>
      <c r="K107" s="40"/>
      <c r="L107" s="40"/>
      <c r="M107" s="40"/>
    </row>
    <row r="108" spans="1:13" ht="15" customHeight="1" x14ac:dyDescent="0.2">
      <c r="A108" s="40"/>
      <c r="B108" s="50" t="s">
        <v>150</v>
      </c>
      <c r="C108" s="51">
        <v>1</v>
      </c>
      <c r="D108" s="51">
        <v>1</v>
      </c>
      <c r="E108" s="50" t="s">
        <v>145</v>
      </c>
      <c r="F108" s="50" t="s">
        <v>145</v>
      </c>
      <c r="G108" s="50" t="s">
        <v>145</v>
      </c>
      <c r="H108" s="40"/>
      <c r="I108" s="40"/>
      <c r="J108" s="40"/>
      <c r="K108" s="40"/>
      <c r="L108" s="40"/>
      <c r="M108" s="40"/>
    </row>
    <row r="109" spans="1:13" ht="14.1" customHeight="1" x14ac:dyDescent="0.2">
      <c r="A109" s="40"/>
      <c r="B109" s="50" t="s">
        <v>151</v>
      </c>
      <c r="C109" s="51">
        <v>1</v>
      </c>
      <c r="D109" s="51">
        <v>1</v>
      </c>
      <c r="E109" s="50" t="s">
        <v>145</v>
      </c>
      <c r="F109" s="50" t="s">
        <v>145</v>
      </c>
      <c r="G109" s="50" t="s">
        <v>145</v>
      </c>
      <c r="H109" s="40"/>
      <c r="I109" s="40"/>
      <c r="J109" s="40"/>
      <c r="K109" s="40"/>
      <c r="L109" s="40"/>
      <c r="M109" s="40"/>
    </row>
    <row r="110" spans="1:13" ht="15" customHeight="1" x14ac:dyDescent="0.2">
      <c r="A110" s="40"/>
      <c r="B110" s="50" t="s">
        <v>126</v>
      </c>
      <c r="C110" s="51">
        <v>1</v>
      </c>
      <c r="D110" s="51">
        <v>1</v>
      </c>
      <c r="E110" s="50" t="s">
        <v>145</v>
      </c>
      <c r="F110" s="50" t="s">
        <v>145</v>
      </c>
      <c r="G110" s="50" t="s">
        <v>145</v>
      </c>
      <c r="H110" s="40"/>
      <c r="I110" s="40"/>
      <c r="J110" s="40"/>
      <c r="K110" s="40"/>
      <c r="L110" s="40"/>
      <c r="M110" s="40"/>
    </row>
    <row r="111" spans="1:13" ht="14.1" customHeight="1" x14ac:dyDescent="0.2">
      <c r="A111" s="40"/>
      <c r="B111" s="50" t="s">
        <v>180</v>
      </c>
      <c r="C111" s="51">
        <v>2</v>
      </c>
      <c r="D111" s="53">
        <v>2.5</v>
      </c>
      <c r="E111" s="50" t="s">
        <v>145</v>
      </c>
      <c r="F111" s="50" t="s">
        <v>145</v>
      </c>
      <c r="G111" s="50" t="s">
        <v>145</v>
      </c>
      <c r="H111" s="40"/>
      <c r="I111" s="40"/>
      <c r="J111" s="40"/>
      <c r="K111" s="40"/>
      <c r="L111" s="40"/>
      <c r="M111" s="40"/>
    </row>
    <row r="112" spans="1:13" ht="15" customHeight="1" x14ac:dyDescent="0.2">
      <c r="A112" s="40"/>
      <c r="B112" s="50" t="s">
        <v>181</v>
      </c>
      <c r="C112" s="51">
        <v>7</v>
      </c>
      <c r="D112" s="51">
        <v>8</v>
      </c>
      <c r="E112" s="50" t="s">
        <v>182</v>
      </c>
      <c r="F112" s="50" t="s">
        <v>184</v>
      </c>
      <c r="G112" s="50" t="s">
        <v>184</v>
      </c>
      <c r="H112" s="40"/>
      <c r="I112" s="40"/>
      <c r="J112" s="40"/>
      <c r="K112" s="40"/>
      <c r="L112" s="40"/>
      <c r="M112" s="40"/>
    </row>
    <row r="113" spans="1:13" ht="15" customHeight="1" x14ac:dyDescent="0.2">
      <c r="A113" s="40"/>
      <c r="B113" s="50" t="s">
        <v>183</v>
      </c>
      <c r="C113" s="51">
        <v>4</v>
      </c>
      <c r="D113" s="53">
        <v>4.5</v>
      </c>
      <c r="E113" s="50" t="s">
        <v>184</v>
      </c>
      <c r="F113" s="50" t="s">
        <v>184</v>
      </c>
      <c r="G113" s="50" t="s">
        <v>182</v>
      </c>
      <c r="H113" s="40"/>
      <c r="I113" s="40"/>
      <c r="J113" s="40"/>
      <c r="K113" s="40"/>
      <c r="L113" s="40"/>
      <c r="M113" s="40"/>
    </row>
    <row r="114" spans="1:13" ht="15" customHeight="1" x14ac:dyDescent="0.2">
      <c r="A114" s="40"/>
      <c r="B114" s="50" t="s">
        <v>185</v>
      </c>
      <c r="C114" s="51">
        <v>1</v>
      </c>
      <c r="D114" s="51">
        <v>1</v>
      </c>
      <c r="E114" s="50" t="s">
        <v>145</v>
      </c>
      <c r="F114" s="50" t="s">
        <v>145</v>
      </c>
      <c r="G114" s="50" t="s">
        <v>145</v>
      </c>
      <c r="H114" s="40"/>
      <c r="I114" s="40"/>
      <c r="J114" s="40"/>
      <c r="K114" s="40"/>
      <c r="L114" s="40"/>
      <c r="M114" s="40"/>
    </row>
    <row r="115" spans="1:13" ht="15" customHeight="1" x14ac:dyDescent="0.2">
      <c r="A115" s="40"/>
      <c r="B115" s="50" t="s">
        <v>186</v>
      </c>
      <c r="C115" s="53">
        <v>1.5</v>
      </c>
      <c r="D115" s="51">
        <v>2</v>
      </c>
      <c r="E115" s="50" t="s">
        <v>145</v>
      </c>
      <c r="F115" s="50" t="s">
        <v>145</v>
      </c>
      <c r="G115" s="50" t="s">
        <v>145</v>
      </c>
      <c r="H115" s="40"/>
      <c r="I115" s="40"/>
      <c r="J115" s="40"/>
      <c r="K115" s="40"/>
      <c r="L115" s="40"/>
      <c r="M115" s="40"/>
    </row>
    <row r="116" spans="1:13" ht="15" customHeight="1" x14ac:dyDescent="0.2">
      <c r="A116" s="40"/>
      <c r="B116" s="50" t="s">
        <v>187</v>
      </c>
      <c r="C116" s="51">
        <v>2</v>
      </c>
      <c r="D116" s="53">
        <v>2.5</v>
      </c>
      <c r="E116" s="50" t="s">
        <v>145</v>
      </c>
      <c r="F116" s="50" t="s">
        <v>145</v>
      </c>
      <c r="G116" s="50" t="s">
        <v>145</v>
      </c>
      <c r="H116" s="40"/>
      <c r="I116" s="40"/>
      <c r="J116" s="40"/>
      <c r="K116" s="40"/>
      <c r="L116" s="40"/>
      <c r="M116" s="40"/>
    </row>
    <row r="117" spans="1:13" ht="15" customHeight="1" x14ac:dyDescent="0.2">
      <c r="A117" s="40"/>
      <c r="B117" s="50" t="s">
        <v>188</v>
      </c>
      <c r="C117" s="53">
        <v>0.5</v>
      </c>
      <c r="D117" s="53">
        <v>0.5</v>
      </c>
      <c r="E117" s="50" t="s">
        <v>145</v>
      </c>
      <c r="F117" s="50" t="s">
        <v>145</v>
      </c>
      <c r="G117" s="50" t="s">
        <v>145</v>
      </c>
      <c r="H117" s="40"/>
      <c r="I117" s="40"/>
      <c r="J117" s="40"/>
      <c r="K117" s="40"/>
      <c r="L117" s="40"/>
      <c r="M117" s="40"/>
    </row>
    <row r="118" spans="1:13" ht="15" customHeight="1" x14ac:dyDescent="0.2">
      <c r="A118" s="40"/>
      <c r="B118" s="50" t="s">
        <v>189</v>
      </c>
      <c r="C118" s="51">
        <v>3</v>
      </c>
      <c r="D118" s="53">
        <v>4.5</v>
      </c>
      <c r="E118" s="50" t="s">
        <v>184</v>
      </c>
      <c r="F118" s="50" t="s">
        <v>184</v>
      </c>
      <c r="G118" s="50" t="s">
        <v>182</v>
      </c>
      <c r="H118" s="40"/>
      <c r="I118" s="40"/>
      <c r="J118" s="40"/>
      <c r="K118" s="40"/>
      <c r="L118" s="40"/>
      <c r="M118" s="40"/>
    </row>
    <row r="119" spans="1:13" ht="15" customHeight="1" x14ac:dyDescent="0.2">
      <c r="A119" s="40"/>
      <c r="B119" s="50" t="s">
        <v>190</v>
      </c>
      <c r="C119" s="53">
        <v>2.5</v>
      </c>
      <c r="D119" s="51">
        <v>3</v>
      </c>
      <c r="E119" s="50" t="s">
        <v>145</v>
      </c>
      <c r="F119" s="50" t="s">
        <v>145</v>
      </c>
      <c r="G119" s="50" t="s">
        <v>145</v>
      </c>
      <c r="H119" s="40"/>
      <c r="I119" s="40"/>
      <c r="J119" s="40"/>
      <c r="K119" s="40"/>
      <c r="L119" s="40"/>
      <c r="M119" s="40"/>
    </row>
    <row r="120" spans="1:13" ht="15" customHeight="1" x14ac:dyDescent="0.2">
      <c r="A120" s="40"/>
      <c r="B120" s="50" t="s">
        <v>191</v>
      </c>
      <c r="C120" s="51">
        <v>1</v>
      </c>
      <c r="D120" s="53">
        <v>1.5</v>
      </c>
      <c r="E120" s="50" t="s">
        <v>145</v>
      </c>
      <c r="F120" s="50" t="s">
        <v>145</v>
      </c>
      <c r="G120" s="50" t="s">
        <v>145</v>
      </c>
      <c r="H120" s="40"/>
      <c r="I120" s="40"/>
      <c r="J120" s="40"/>
      <c r="K120" s="40"/>
      <c r="L120" s="40"/>
      <c r="M120" s="40"/>
    </row>
    <row r="121" spans="1:13" ht="15" customHeight="1" x14ac:dyDescent="0.2">
      <c r="A121" s="40"/>
      <c r="B121" s="50" t="s">
        <v>192</v>
      </c>
      <c r="C121" s="51">
        <v>1</v>
      </c>
      <c r="D121" s="53">
        <v>1.5</v>
      </c>
      <c r="E121" s="50" t="s">
        <v>145</v>
      </c>
      <c r="F121" s="50" t="s">
        <v>145</v>
      </c>
      <c r="G121" s="50" t="s">
        <v>145</v>
      </c>
      <c r="H121" s="40"/>
      <c r="I121" s="40"/>
      <c r="J121" s="40"/>
      <c r="K121" s="40"/>
      <c r="L121" s="40"/>
      <c r="M121" s="40"/>
    </row>
    <row r="122" spans="1:13" ht="24.95" customHeight="1" x14ac:dyDescent="0.2">
      <c r="A122" s="40"/>
      <c r="B122" s="50" t="s">
        <v>193</v>
      </c>
      <c r="C122" s="53">
        <v>1.5</v>
      </c>
      <c r="D122" s="51">
        <v>2</v>
      </c>
      <c r="E122" s="50" t="s">
        <v>145</v>
      </c>
      <c r="F122" s="50" t="s">
        <v>145</v>
      </c>
      <c r="G122" s="50" t="s">
        <v>145</v>
      </c>
      <c r="H122" s="40"/>
      <c r="I122" s="40"/>
      <c r="J122" s="40"/>
      <c r="K122" s="40"/>
      <c r="L122" s="40"/>
      <c r="M122" s="40"/>
    </row>
    <row r="123" spans="1:13" ht="15" customHeight="1" x14ac:dyDescent="0.2">
      <c r="A123" s="40"/>
      <c r="B123" s="50" t="s">
        <v>194</v>
      </c>
      <c r="C123" s="53">
        <v>1.5</v>
      </c>
      <c r="D123" s="53">
        <v>1.5</v>
      </c>
      <c r="E123" s="50" t="s">
        <v>145</v>
      </c>
      <c r="F123" s="50" t="s">
        <v>145</v>
      </c>
      <c r="G123" s="50" t="s">
        <v>145</v>
      </c>
      <c r="H123" s="40"/>
      <c r="I123" s="40"/>
      <c r="J123" s="40"/>
      <c r="K123" s="40"/>
      <c r="L123" s="40"/>
      <c r="M123" s="40"/>
    </row>
    <row r="124" spans="1:13" ht="15" customHeight="1" x14ac:dyDescent="0.2">
      <c r="A124" s="40"/>
      <c r="B124" s="50" t="s">
        <v>195</v>
      </c>
      <c r="C124" s="50" t="s">
        <v>145</v>
      </c>
      <c r="D124" s="50" t="s">
        <v>145</v>
      </c>
      <c r="E124" s="53">
        <v>2.5</v>
      </c>
      <c r="F124" s="53">
        <v>1.5</v>
      </c>
      <c r="G124" s="51">
        <v>2</v>
      </c>
      <c r="H124" s="40"/>
      <c r="I124" s="40"/>
      <c r="J124" s="40"/>
      <c r="K124" s="40"/>
      <c r="L124" s="40"/>
      <c r="M124" s="40"/>
    </row>
    <row r="125" spans="1:13" ht="15" customHeight="1" x14ac:dyDescent="0.2">
      <c r="A125" s="40"/>
      <c r="B125" s="50" t="s">
        <v>196</v>
      </c>
      <c r="C125" s="53">
        <v>0.5</v>
      </c>
      <c r="D125" s="53">
        <v>0.5</v>
      </c>
      <c r="E125" s="50" t="s">
        <v>145</v>
      </c>
      <c r="F125" s="50" t="s">
        <v>145</v>
      </c>
      <c r="G125" s="50" t="s">
        <v>145</v>
      </c>
      <c r="H125" s="40"/>
      <c r="I125" s="40"/>
      <c r="J125" s="40"/>
      <c r="K125" s="40"/>
      <c r="L125" s="40"/>
      <c r="M125" s="40"/>
    </row>
    <row r="126" spans="1:13" ht="15" customHeight="1" x14ac:dyDescent="0.2">
      <c r="A126" s="40"/>
      <c r="B126" s="50" t="s">
        <v>198</v>
      </c>
      <c r="C126" s="132">
        <v>0.25</v>
      </c>
      <c r="D126" s="132">
        <v>0.25</v>
      </c>
      <c r="E126" s="50" t="s">
        <v>145</v>
      </c>
      <c r="F126" s="50" t="s">
        <v>145</v>
      </c>
      <c r="G126" s="50" t="s">
        <v>145</v>
      </c>
      <c r="H126" s="40"/>
      <c r="I126" s="40"/>
      <c r="J126" s="40"/>
      <c r="K126" s="40"/>
      <c r="L126" s="40"/>
      <c r="M126" s="40"/>
    </row>
    <row r="127" spans="1:13" ht="14.1" customHeight="1" x14ac:dyDescent="0.2">
      <c r="A127" s="40"/>
      <c r="B127" s="50" t="s">
        <v>197</v>
      </c>
      <c r="C127" s="50" t="s">
        <v>145</v>
      </c>
      <c r="D127" s="50" t="s">
        <v>145</v>
      </c>
      <c r="E127" s="53">
        <v>2.5</v>
      </c>
      <c r="F127" s="53">
        <v>1.5</v>
      </c>
      <c r="G127" s="51">
        <v>2</v>
      </c>
      <c r="H127" s="40"/>
      <c r="I127" s="40"/>
      <c r="J127" s="40"/>
      <c r="K127" s="40"/>
      <c r="L127" s="40"/>
      <c r="M127" s="40"/>
    </row>
    <row r="128" spans="1:13" ht="26.1" customHeight="1" x14ac:dyDescent="0.2">
      <c r="A128" s="40"/>
      <c r="B128" s="50" t="s">
        <v>199</v>
      </c>
      <c r="C128" s="50" t="s">
        <v>145</v>
      </c>
      <c r="D128" s="132">
        <v>0.25</v>
      </c>
      <c r="E128" s="50" t="s">
        <v>145</v>
      </c>
      <c r="F128" s="50" t="s">
        <v>145</v>
      </c>
      <c r="G128" s="50" t="s">
        <v>145</v>
      </c>
      <c r="H128" s="40"/>
      <c r="I128" s="40"/>
      <c r="J128" s="40"/>
      <c r="K128" s="40"/>
      <c r="L128" s="40"/>
      <c r="M128" s="40"/>
    </row>
    <row r="129" spans="1:13" ht="14.1" customHeight="1" x14ac:dyDescent="0.2">
      <c r="A129" s="40"/>
      <c r="B129" s="50" t="s">
        <v>200</v>
      </c>
      <c r="C129" s="50" t="s">
        <v>145</v>
      </c>
      <c r="D129" s="51">
        <v>2</v>
      </c>
      <c r="E129" s="50" t="s">
        <v>145</v>
      </c>
      <c r="F129" s="50" t="s">
        <v>145</v>
      </c>
      <c r="G129" s="50" t="s">
        <v>145</v>
      </c>
      <c r="H129" s="40"/>
      <c r="I129" s="40"/>
      <c r="J129" s="40"/>
      <c r="K129" s="40"/>
      <c r="L129" s="40"/>
      <c r="M129" s="40"/>
    </row>
    <row r="130" spans="1:13" ht="15" customHeight="1" x14ac:dyDescent="0.2">
      <c r="A130" s="40"/>
      <c r="B130" s="50" t="s">
        <v>201</v>
      </c>
      <c r="C130" s="50" t="s">
        <v>145</v>
      </c>
      <c r="D130" s="51">
        <v>2</v>
      </c>
      <c r="E130" s="50" t="s">
        <v>145</v>
      </c>
      <c r="F130" s="50" t="s">
        <v>145</v>
      </c>
      <c r="G130" s="50" t="s">
        <v>145</v>
      </c>
      <c r="H130" s="40"/>
      <c r="I130" s="40"/>
      <c r="J130" s="40"/>
      <c r="K130" s="40"/>
      <c r="L130" s="40"/>
      <c r="M130" s="40"/>
    </row>
    <row r="131" spans="1:13" ht="15" customHeight="1" x14ac:dyDescent="0.2">
      <c r="A131" s="40"/>
      <c r="B131" s="50" t="s">
        <v>202</v>
      </c>
      <c r="C131" s="50" t="s">
        <v>145</v>
      </c>
      <c r="D131" s="53">
        <v>2.5</v>
      </c>
      <c r="E131" s="50" t="s">
        <v>145</v>
      </c>
      <c r="F131" s="50" t="s">
        <v>145</v>
      </c>
      <c r="G131" s="50" t="s">
        <v>145</v>
      </c>
      <c r="H131" s="40"/>
      <c r="I131" s="40"/>
      <c r="J131" s="40"/>
      <c r="K131" s="40"/>
      <c r="L131" s="40"/>
      <c r="M131" s="40"/>
    </row>
    <row r="132" spans="1:13" ht="15" customHeight="1" x14ac:dyDescent="0.2">
      <c r="A132" s="40"/>
      <c r="B132" s="50" t="s">
        <v>203</v>
      </c>
      <c r="C132" s="50" t="s">
        <v>145</v>
      </c>
      <c r="D132" s="51">
        <v>1</v>
      </c>
      <c r="E132" s="50" t="s">
        <v>145</v>
      </c>
      <c r="F132" s="50" t="s">
        <v>145</v>
      </c>
      <c r="G132" s="50" t="s">
        <v>145</v>
      </c>
      <c r="H132" s="40"/>
      <c r="I132" s="40"/>
      <c r="J132" s="40"/>
      <c r="K132" s="40"/>
      <c r="L132" s="40"/>
      <c r="M132" s="40"/>
    </row>
    <row r="133" spans="1:13" ht="14.1" customHeight="1" x14ac:dyDescent="0.2">
      <c r="A133" s="40"/>
      <c r="B133" s="40" t="s">
        <v>210</v>
      </c>
      <c r="C133" s="40"/>
      <c r="D133" s="40"/>
      <c r="E133" s="40"/>
      <c r="F133" s="89"/>
      <c r="G133" s="40"/>
      <c r="H133" s="40"/>
      <c r="I133" s="40"/>
      <c r="J133" s="40"/>
      <c r="K133" s="40"/>
      <c r="L133" s="40"/>
      <c r="M133" s="40"/>
    </row>
    <row r="134" spans="1:13" ht="14.1" customHeight="1" x14ac:dyDescent="0.2">
      <c r="A134" s="40"/>
      <c r="B134" s="40" t="s">
        <v>211</v>
      </c>
      <c r="C134" s="40"/>
      <c r="D134" s="40"/>
      <c r="E134" s="40"/>
      <c r="F134" s="89"/>
      <c r="G134" s="40"/>
      <c r="H134" s="40"/>
      <c r="I134" s="40"/>
      <c r="J134" s="40"/>
      <c r="K134" s="40"/>
      <c r="L134" s="40"/>
      <c r="M134" s="40"/>
    </row>
    <row r="135" spans="1:13" ht="14.1" customHeight="1" x14ac:dyDescent="0.2">
      <c r="A135" s="40"/>
      <c r="B135" s="40" t="s">
        <v>212</v>
      </c>
      <c r="C135" s="40"/>
      <c r="D135" s="40"/>
      <c r="E135" s="40"/>
      <c r="F135" s="89"/>
      <c r="G135" s="40"/>
      <c r="H135" s="40"/>
      <c r="I135" s="40"/>
      <c r="J135" s="40"/>
      <c r="K135" s="40"/>
      <c r="L135" s="40"/>
      <c r="M135" s="40"/>
    </row>
    <row r="136" spans="1:13" ht="14.1" customHeight="1" x14ac:dyDescent="0.2">
      <c r="A136" s="40"/>
      <c r="B136" s="40" t="s">
        <v>213</v>
      </c>
      <c r="C136" s="40"/>
      <c r="D136" s="40"/>
      <c r="E136" s="40"/>
      <c r="F136" s="89"/>
      <c r="G136" s="40"/>
      <c r="H136" s="40"/>
      <c r="I136" s="40"/>
      <c r="J136" s="40"/>
      <c r="K136" s="40"/>
      <c r="L136" s="40"/>
      <c r="M136" s="40"/>
    </row>
    <row r="137" spans="1:13" ht="18" customHeight="1" x14ac:dyDescent="0.2">
      <c r="A137" s="40"/>
      <c r="B137" s="40" t="s">
        <v>214</v>
      </c>
      <c r="C137" s="40"/>
      <c r="D137" s="40"/>
      <c r="E137" s="40"/>
      <c r="F137" s="89"/>
      <c r="G137" s="40"/>
      <c r="H137" s="40"/>
      <c r="I137" s="40"/>
      <c r="J137" s="40"/>
      <c r="K137" s="40"/>
      <c r="L137" s="40"/>
      <c r="M137" s="40"/>
    </row>
    <row r="138" spans="1:13" ht="12" customHeight="1" x14ac:dyDescent="0.2">
      <c r="A138" s="40"/>
      <c r="B138" s="131" t="s">
        <v>122</v>
      </c>
      <c r="C138" s="50" t="s">
        <v>123</v>
      </c>
      <c r="D138" s="50"/>
      <c r="E138" s="50"/>
      <c r="F138" s="50"/>
      <c r="G138" s="50"/>
      <c r="H138" s="40"/>
      <c r="I138" s="40"/>
      <c r="J138" s="40"/>
      <c r="K138" s="40"/>
      <c r="L138" s="40"/>
      <c r="M138" s="40"/>
    </row>
    <row r="139" spans="1:13" ht="35.1" customHeight="1" x14ac:dyDescent="0.2">
      <c r="A139" s="40"/>
      <c r="B139" s="131"/>
      <c r="C139" s="50" t="s">
        <v>176</v>
      </c>
      <c r="D139" s="50" t="s">
        <v>177</v>
      </c>
      <c r="E139" s="50" t="s">
        <v>215</v>
      </c>
      <c r="F139" s="50" t="s">
        <v>208</v>
      </c>
      <c r="G139" s="50" t="s">
        <v>209</v>
      </c>
      <c r="H139" s="40"/>
      <c r="I139" s="40"/>
      <c r="J139" s="40"/>
      <c r="K139" s="40"/>
      <c r="L139" s="40"/>
      <c r="M139" s="40"/>
    </row>
    <row r="140" spans="1:13" ht="15" customHeight="1" x14ac:dyDescent="0.2">
      <c r="A140" s="40"/>
      <c r="B140" s="50" t="s">
        <v>124</v>
      </c>
      <c r="C140" s="53">
        <v>1.5</v>
      </c>
      <c r="D140" s="53">
        <v>1.5</v>
      </c>
      <c r="E140" s="50" t="s">
        <v>145</v>
      </c>
      <c r="F140" s="50" t="s">
        <v>145</v>
      </c>
      <c r="G140" s="50" t="s">
        <v>145</v>
      </c>
      <c r="H140" s="40"/>
      <c r="I140" s="40"/>
      <c r="J140" s="40"/>
      <c r="K140" s="40"/>
      <c r="L140" s="40"/>
      <c r="M140" s="40"/>
    </row>
    <row r="141" spans="1:13" ht="14.1" customHeight="1" x14ac:dyDescent="0.2">
      <c r="A141" s="40"/>
      <c r="B141" s="50" t="s">
        <v>149</v>
      </c>
      <c r="C141" s="53">
        <v>0.5</v>
      </c>
      <c r="D141" s="53">
        <v>0.5</v>
      </c>
      <c r="E141" s="50" t="s">
        <v>179</v>
      </c>
      <c r="F141" s="50" t="s">
        <v>179</v>
      </c>
      <c r="G141" s="50" t="s">
        <v>179</v>
      </c>
      <c r="H141" s="40"/>
      <c r="I141" s="40"/>
      <c r="J141" s="40"/>
      <c r="K141" s="40"/>
      <c r="L141" s="40"/>
      <c r="M141" s="40"/>
    </row>
    <row r="142" spans="1:13" ht="15" customHeight="1" x14ac:dyDescent="0.2">
      <c r="A142" s="40"/>
      <c r="B142" s="50" t="s">
        <v>150</v>
      </c>
      <c r="C142" s="51">
        <v>1</v>
      </c>
      <c r="D142" s="51">
        <v>1</v>
      </c>
      <c r="E142" s="50" t="s">
        <v>145</v>
      </c>
      <c r="F142" s="50" t="s">
        <v>145</v>
      </c>
      <c r="G142" s="50" t="s">
        <v>145</v>
      </c>
      <c r="H142" s="40"/>
      <c r="I142" s="40"/>
      <c r="J142" s="40"/>
      <c r="K142" s="40"/>
      <c r="L142" s="40"/>
      <c r="M142" s="40"/>
    </row>
    <row r="143" spans="1:13" ht="14.1" customHeight="1" x14ac:dyDescent="0.2">
      <c r="A143" s="40"/>
      <c r="B143" s="50" t="s">
        <v>151</v>
      </c>
      <c r="C143" s="51">
        <v>1</v>
      </c>
      <c r="D143" s="51">
        <v>1</v>
      </c>
      <c r="E143" s="50" t="s">
        <v>145</v>
      </c>
      <c r="F143" s="50" t="s">
        <v>145</v>
      </c>
      <c r="G143" s="50" t="s">
        <v>145</v>
      </c>
      <c r="H143" s="40"/>
      <c r="I143" s="40"/>
      <c r="J143" s="40"/>
      <c r="K143" s="40"/>
      <c r="L143" s="40"/>
      <c r="M143" s="40"/>
    </row>
    <row r="144" spans="1:13" ht="15" customHeight="1" x14ac:dyDescent="0.2">
      <c r="A144" s="40"/>
      <c r="B144" s="50" t="s">
        <v>126</v>
      </c>
      <c r="C144" s="51">
        <v>1</v>
      </c>
      <c r="D144" s="51">
        <v>1</v>
      </c>
      <c r="E144" s="50" t="s">
        <v>145</v>
      </c>
      <c r="F144" s="50" t="s">
        <v>145</v>
      </c>
      <c r="G144" s="50" t="s">
        <v>145</v>
      </c>
      <c r="H144" s="40"/>
      <c r="I144" s="40"/>
      <c r="J144" s="40"/>
      <c r="K144" s="40"/>
      <c r="L144" s="40"/>
      <c r="M144" s="40"/>
    </row>
    <row r="145" spans="1:13" ht="14.1" customHeight="1" x14ac:dyDescent="0.2">
      <c r="A145" s="40"/>
      <c r="B145" s="50" t="s">
        <v>180</v>
      </c>
      <c r="C145" s="53">
        <v>2.5</v>
      </c>
      <c r="D145" s="51">
        <v>3</v>
      </c>
      <c r="E145" s="50" t="s">
        <v>145</v>
      </c>
      <c r="F145" s="50" t="s">
        <v>145</v>
      </c>
      <c r="G145" s="50" t="s">
        <v>145</v>
      </c>
      <c r="H145" s="40"/>
      <c r="I145" s="40"/>
      <c r="J145" s="40"/>
      <c r="K145" s="40"/>
      <c r="L145" s="40"/>
      <c r="M145" s="40"/>
    </row>
    <row r="146" spans="1:13" ht="15" customHeight="1" x14ac:dyDescent="0.2">
      <c r="A146" s="40"/>
      <c r="B146" s="50" t="s">
        <v>181</v>
      </c>
      <c r="C146" s="51">
        <v>8</v>
      </c>
      <c r="D146" s="51">
        <v>9</v>
      </c>
      <c r="E146" s="50" t="s">
        <v>182</v>
      </c>
      <c r="F146" s="50" t="s">
        <v>184</v>
      </c>
      <c r="G146" s="50" t="s">
        <v>184</v>
      </c>
      <c r="H146" s="40"/>
      <c r="I146" s="40"/>
      <c r="J146" s="40"/>
      <c r="K146" s="40"/>
      <c r="L146" s="40"/>
      <c r="M146" s="40"/>
    </row>
    <row r="147" spans="1:13" ht="15" customHeight="1" x14ac:dyDescent="0.2">
      <c r="A147" s="40"/>
      <c r="B147" s="50" t="s">
        <v>183</v>
      </c>
      <c r="C147" s="53">
        <v>4.5</v>
      </c>
      <c r="D147" s="51">
        <v>5</v>
      </c>
      <c r="E147" s="50" t="s">
        <v>184</v>
      </c>
      <c r="F147" s="50" t="s">
        <v>216</v>
      </c>
      <c r="G147" s="50" t="s">
        <v>182</v>
      </c>
      <c r="H147" s="40"/>
      <c r="I147" s="40"/>
      <c r="J147" s="40"/>
      <c r="K147" s="40"/>
      <c r="L147" s="40"/>
      <c r="M147" s="40"/>
    </row>
    <row r="148" spans="1:13" ht="15" customHeight="1" x14ac:dyDescent="0.2">
      <c r="A148" s="40"/>
      <c r="B148" s="50" t="s">
        <v>185</v>
      </c>
      <c r="C148" s="51">
        <v>1</v>
      </c>
      <c r="D148" s="51">
        <v>1</v>
      </c>
      <c r="E148" s="50" t="s">
        <v>145</v>
      </c>
      <c r="F148" s="50" t="s">
        <v>145</v>
      </c>
      <c r="G148" s="50" t="s">
        <v>145</v>
      </c>
      <c r="H148" s="40"/>
      <c r="I148" s="40"/>
      <c r="J148" s="40"/>
      <c r="K148" s="40"/>
      <c r="L148" s="40"/>
      <c r="M148" s="40"/>
    </row>
    <row r="149" spans="1:13" ht="15" customHeight="1" x14ac:dyDescent="0.2">
      <c r="A149" s="40"/>
      <c r="B149" s="50" t="s">
        <v>186</v>
      </c>
      <c r="C149" s="51">
        <v>1</v>
      </c>
      <c r="D149" s="132">
        <v>1.25</v>
      </c>
      <c r="E149" s="50" t="s">
        <v>145</v>
      </c>
      <c r="F149" s="50" t="s">
        <v>145</v>
      </c>
      <c r="G149" s="50" t="s">
        <v>145</v>
      </c>
      <c r="H149" s="40"/>
      <c r="I149" s="40"/>
      <c r="J149" s="40"/>
      <c r="K149" s="40"/>
      <c r="L149" s="40"/>
      <c r="M149" s="40"/>
    </row>
    <row r="150" spans="1:13" ht="15" customHeight="1" x14ac:dyDescent="0.2">
      <c r="A150" s="40"/>
      <c r="B150" s="50" t="s">
        <v>187</v>
      </c>
      <c r="C150" s="132">
        <v>1.25</v>
      </c>
      <c r="D150" s="53">
        <v>1.5</v>
      </c>
      <c r="E150" s="50" t="s">
        <v>145</v>
      </c>
      <c r="F150" s="50" t="s">
        <v>145</v>
      </c>
      <c r="G150" s="50" t="s">
        <v>145</v>
      </c>
      <c r="H150" s="40"/>
      <c r="I150" s="40"/>
      <c r="J150" s="40"/>
      <c r="K150" s="40"/>
      <c r="L150" s="40"/>
      <c r="M150" s="40"/>
    </row>
    <row r="151" spans="1:13" ht="15" customHeight="1" x14ac:dyDescent="0.2">
      <c r="A151" s="40"/>
      <c r="B151" s="50" t="s">
        <v>188</v>
      </c>
      <c r="C151" s="53">
        <v>0.5</v>
      </c>
      <c r="D151" s="53">
        <v>0.5</v>
      </c>
      <c r="E151" s="50" t="s">
        <v>145</v>
      </c>
      <c r="F151" s="50" t="s">
        <v>145</v>
      </c>
      <c r="G151" s="50" t="s">
        <v>145</v>
      </c>
      <c r="H151" s="40"/>
      <c r="I151" s="40"/>
      <c r="J151" s="40"/>
      <c r="K151" s="40"/>
      <c r="L151" s="40"/>
      <c r="M151" s="40"/>
    </row>
    <row r="152" spans="1:13" ht="15" customHeight="1" x14ac:dyDescent="0.2">
      <c r="A152" s="40"/>
      <c r="B152" s="50" t="s">
        <v>189</v>
      </c>
      <c r="C152" s="53">
        <v>3.5</v>
      </c>
      <c r="D152" s="51">
        <v>5</v>
      </c>
      <c r="E152" s="50" t="s">
        <v>184</v>
      </c>
      <c r="F152" s="50" t="s">
        <v>216</v>
      </c>
      <c r="G152" s="50" t="s">
        <v>182</v>
      </c>
      <c r="H152" s="40"/>
      <c r="I152" s="40"/>
      <c r="J152" s="40"/>
      <c r="K152" s="40"/>
      <c r="L152" s="40"/>
      <c r="M152" s="40"/>
    </row>
    <row r="153" spans="1:13" ht="15" customHeight="1" x14ac:dyDescent="0.2">
      <c r="A153" s="40"/>
      <c r="B153" s="50" t="s">
        <v>190</v>
      </c>
      <c r="C153" s="51">
        <v>3</v>
      </c>
      <c r="D153" s="53">
        <v>3.5</v>
      </c>
      <c r="E153" s="50" t="s">
        <v>145</v>
      </c>
      <c r="F153" s="50" t="s">
        <v>145</v>
      </c>
      <c r="G153" s="50" t="s">
        <v>145</v>
      </c>
      <c r="H153" s="40"/>
      <c r="I153" s="40"/>
      <c r="J153" s="40"/>
      <c r="K153" s="40"/>
      <c r="L153" s="40"/>
      <c r="M153" s="40"/>
    </row>
    <row r="154" spans="1:13" ht="15" customHeight="1" x14ac:dyDescent="0.2">
      <c r="A154" s="40"/>
      <c r="B154" s="50" t="s">
        <v>191</v>
      </c>
      <c r="C154" s="132">
        <v>1.25</v>
      </c>
      <c r="D154" s="132">
        <v>1.75</v>
      </c>
      <c r="E154" s="50" t="s">
        <v>145</v>
      </c>
      <c r="F154" s="50" t="s">
        <v>145</v>
      </c>
      <c r="G154" s="50" t="s">
        <v>145</v>
      </c>
      <c r="H154" s="40"/>
      <c r="I154" s="40"/>
      <c r="J154" s="40"/>
      <c r="K154" s="40"/>
      <c r="L154" s="40"/>
      <c r="M154" s="40"/>
    </row>
    <row r="155" spans="1:13" ht="15" customHeight="1" x14ac:dyDescent="0.2">
      <c r="A155" s="40"/>
      <c r="B155" s="50" t="s">
        <v>192</v>
      </c>
      <c r="C155" s="132">
        <v>1.25</v>
      </c>
      <c r="D155" s="132">
        <v>1.75</v>
      </c>
      <c r="E155" s="50" t="s">
        <v>145</v>
      </c>
      <c r="F155" s="50" t="s">
        <v>145</v>
      </c>
      <c r="G155" s="50" t="s">
        <v>145</v>
      </c>
      <c r="H155" s="40"/>
      <c r="I155" s="40"/>
      <c r="J155" s="40"/>
      <c r="K155" s="40"/>
      <c r="L155" s="40"/>
      <c r="M155" s="40"/>
    </row>
    <row r="156" spans="1:13" ht="24.95" customHeight="1" x14ac:dyDescent="0.2">
      <c r="A156" s="40"/>
      <c r="B156" s="50" t="s">
        <v>193</v>
      </c>
      <c r="C156" s="53">
        <v>1.5</v>
      </c>
      <c r="D156" s="51">
        <v>2</v>
      </c>
      <c r="E156" s="50" t="s">
        <v>145</v>
      </c>
      <c r="F156" s="50" t="s">
        <v>145</v>
      </c>
      <c r="G156" s="50" t="s">
        <v>145</v>
      </c>
      <c r="H156" s="40"/>
      <c r="I156" s="40"/>
      <c r="J156" s="40"/>
      <c r="K156" s="40"/>
      <c r="L156" s="40"/>
      <c r="M156" s="40"/>
    </row>
    <row r="157" spans="1:13" ht="15" customHeight="1" x14ac:dyDescent="0.2">
      <c r="A157" s="40"/>
      <c r="B157" s="50" t="s">
        <v>194</v>
      </c>
      <c r="C157" s="53">
        <v>1.5</v>
      </c>
      <c r="D157" s="53">
        <v>1.5</v>
      </c>
      <c r="E157" s="50" t="s">
        <v>145</v>
      </c>
      <c r="F157" s="50" t="s">
        <v>145</v>
      </c>
      <c r="G157" s="50" t="s">
        <v>145</v>
      </c>
      <c r="H157" s="40"/>
      <c r="I157" s="40"/>
      <c r="J157" s="40"/>
      <c r="K157" s="40"/>
      <c r="L157" s="40"/>
      <c r="M157" s="40"/>
    </row>
    <row r="158" spans="1:13" ht="15" customHeight="1" x14ac:dyDescent="0.2">
      <c r="A158" s="40"/>
      <c r="B158" s="50" t="s">
        <v>195</v>
      </c>
      <c r="C158" s="50" t="s">
        <v>145</v>
      </c>
      <c r="D158" s="50" t="s">
        <v>145</v>
      </c>
      <c r="E158" s="53">
        <v>2.5</v>
      </c>
      <c r="F158" s="53">
        <v>1.5</v>
      </c>
      <c r="G158" s="51">
        <v>2</v>
      </c>
      <c r="H158" s="40"/>
      <c r="I158" s="40"/>
      <c r="J158" s="40"/>
      <c r="K158" s="40"/>
      <c r="L158" s="40"/>
      <c r="M158" s="40"/>
    </row>
    <row r="159" spans="1:13" ht="15" customHeight="1" x14ac:dyDescent="0.2">
      <c r="A159" s="40"/>
      <c r="B159" s="50" t="s">
        <v>196</v>
      </c>
      <c r="C159" s="53">
        <v>0.5</v>
      </c>
      <c r="D159" s="53">
        <v>0.5</v>
      </c>
      <c r="E159" s="50" t="s">
        <v>145</v>
      </c>
      <c r="F159" s="50" t="s">
        <v>145</v>
      </c>
      <c r="G159" s="50" t="s">
        <v>145</v>
      </c>
      <c r="H159" s="40"/>
      <c r="I159" s="40"/>
      <c r="J159" s="40"/>
      <c r="K159" s="40"/>
      <c r="L159" s="40"/>
      <c r="M159" s="40"/>
    </row>
    <row r="160" spans="1:13" ht="15" customHeight="1" x14ac:dyDescent="0.2">
      <c r="A160" s="40"/>
      <c r="B160" s="50" t="s">
        <v>197</v>
      </c>
      <c r="C160" s="50" t="s">
        <v>145</v>
      </c>
      <c r="D160" s="50" t="s">
        <v>145</v>
      </c>
      <c r="E160" s="53">
        <v>2.5</v>
      </c>
      <c r="F160" s="53">
        <v>1.5</v>
      </c>
      <c r="G160" s="51">
        <v>2</v>
      </c>
      <c r="H160" s="40"/>
      <c r="I160" s="40"/>
      <c r="J160" s="40"/>
      <c r="K160" s="40"/>
      <c r="L160" s="40"/>
      <c r="M160" s="40"/>
    </row>
    <row r="161" spans="1:13" ht="14.1" customHeight="1" x14ac:dyDescent="0.2">
      <c r="A161" s="40"/>
      <c r="B161" s="50" t="s">
        <v>198</v>
      </c>
      <c r="C161" s="132">
        <v>0.25</v>
      </c>
      <c r="D161" s="132">
        <v>0.25</v>
      </c>
      <c r="E161" s="50" t="s">
        <v>145</v>
      </c>
      <c r="F161" s="50" t="s">
        <v>145</v>
      </c>
      <c r="G161" s="50" t="s">
        <v>145</v>
      </c>
      <c r="H161" s="40"/>
      <c r="I161" s="40"/>
      <c r="J161" s="40"/>
      <c r="K161" s="40"/>
      <c r="L161" s="40"/>
      <c r="M161" s="40"/>
    </row>
    <row r="162" spans="1:13" ht="26.1" customHeight="1" x14ac:dyDescent="0.2">
      <c r="A162" s="40"/>
      <c r="B162" s="50" t="s">
        <v>199</v>
      </c>
      <c r="C162" s="50" t="s">
        <v>145</v>
      </c>
      <c r="D162" s="132">
        <v>0.25</v>
      </c>
      <c r="E162" s="50" t="s">
        <v>145</v>
      </c>
      <c r="F162" s="50" t="s">
        <v>145</v>
      </c>
      <c r="G162" s="50" t="s">
        <v>145</v>
      </c>
      <c r="H162" s="40"/>
      <c r="I162" s="40"/>
      <c r="J162" s="40"/>
      <c r="K162" s="40"/>
      <c r="L162" s="40"/>
      <c r="M162" s="40"/>
    </row>
    <row r="163" spans="1:13" ht="14.1" customHeight="1" x14ac:dyDescent="0.2">
      <c r="A163" s="40"/>
      <c r="B163" s="50" t="s">
        <v>200</v>
      </c>
      <c r="C163" s="50" t="s">
        <v>145</v>
      </c>
      <c r="D163" s="53">
        <v>2.5</v>
      </c>
      <c r="E163" s="50" t="s">
        <v>145</v>
      </c>
      <c r="F163" s="50" t="s">
        <v>145</v>
      </c>
      <c r="G163" s="50" t="s">
        <v>145</v>
      </c>
      <c r="H163" s="40"/>
      <c r="I163" s="40"/>
      <c r="J163" s="40"/>
      <c r="K163" s="40"/>
      <c r="L163" s="40"/>
      <c r="M163" s="40"/>
    </row>
    <row r="164" spans="1:13" ht="15" customHeight="1" x14ac:dyDescent="0.2">
      <c r="A164" s="40"/>
      <c r="B164" s="50" t="s">
        <v>201</v>
      </c>
      <c r="C164" s="50" t="s">
        <v>145</v>
      </c>
      <c r="D164" s="51">
        <v>2</v>
      </c>
      <c r="E164" s="50" t="s">
        <v>145</v>
      </c>
      <c r="F164" s="50" t="s">
        <v>145</v>
      </c>
      <c r="G164" s="50" t="s">
        <v>145</v>
      </c>
      <c r="H164" s="40"/>
      <c r="I164" s="40"/>
      <c r="J164" s="40"/>
      <c r="K164" s="40"/>
      <c r="L164" s="40"/>
      <c r="M164" s="40"/>
    </row>
    <row r="165" spans="1:13" ht="15" customHeight="1" x14ac:dyDescent="0.2">
      <c r="A165" s="40"/>
      <c r="B165" s="50" t="s">
        <v>202</v>
      </c>
      <c r="C165" s="50" t="s">
        <v>145</v>
      </c>
      <c r="D165" s="53">
        <v>2.5</v>
      </c>
      <c r="E165" s="50" t="s">
        <v>145</v>
      </c>
      <c r="F165" s="50" t="s">
        <v>145</v>
      </c>
      <c r="G165" s="50" t="s">
        <v>145</v>
      </c>
      <c r="H165" s="40"/>
      <c r="I165" s="40"/>
      <c r="J165" s="40"/>
      <c r="K165" s="40"/>
      <c r="L165" s="40"/>
      <c r="M165" s="40"/>
    </row>
    <row r="166" spans="1:13" ht="15" customHeight="1" x14ac:dyDescent="0.2">
      <c r="A166" s="40"/>
      <c r="B166" s="50" t="s">
        <v>203</v>
      </c>
      <c r="C166" s="50" t="s">
        <v>145</v>
      </c>
      <c r="D166" s="51">
        <v>1</v>
      </c>
      <c r="E166" s="50" t="s">
        <v>145</v>
      </c>
      <c r="F166" s="50" t="s">
        <v>145</v>
      </c>
      <c r="G166" s="50" t="s">
        <v>145</v>
      </c>
      <c r="H166" s="40"/>
      <c r="I166" s="40"/>
      <c r="J166" s="40"/>
      <c r="K166" s="40"/>
      <c r="L166" s="40"/>
      <c r="M166" s="40"/>
    </row>
    <row r="167" spans="1:13" ht="14.1" customHeight="1" x14ac:dyDescent="0.2">
      <c r="A167" s="40"/>
      <c r="B167" s="40" t="s">
        <v>210</v>
      </c>
      <c r="C167" s="40"/>
      <c r="D167" s="40"/>
      <c r="E167" s="40"/>
      <c r="F167" s="89"/>
      <c r="G167" s="40"/>
      <c r="H167" s="40"/>
      <c r="I167" s="40"/>
      <c r="J167" s="40"/>
      <c r="K167" s="40"/>
      <c r="L167" s="40"/>
      <c r="M167" s="40"/>
    </row>
    <row r="168" spans="1:13" ht="14.1" customHeight="1" x14ac:dyDescent="0.2">
      <c r="A168" s="40"/>
      <c r="B168" s="40" t="s">
        <v>211</v>
      </c>
      <c r="C168" s="40"/>
      <c r="D168" s="40"/>
      <c r="E168" s="40"/>
      <c r="F168" s="89"/>
      <c r="G168" s="40"/>
      <c r="H168" s="40"/>
      <c r="I168" s="40"/>
      <c r="J168" s="40"/>
      <c r="K168" s="40"/>
      <c r="L168" s="40"/>
      <c r="M168" s="40"/>
    </row>
    <row r="169" spans="1:13" ht="14.1" customHeight="1" x14ac:dyDescent="0.2">
      <c r="A169" s="40"/>
      <c r="B169" s="40" t="s">
        <v>212</v>
      </c>
      <c r="C169" s="40"/>
      <c r="D169" s="40"/>
      <c r="E169" s="40"/>
      <c r="F169" s="89"/>
      <c r="G169" s="40"/>
      <c r="H169" s="40"/>
      <c r="I169" s="40"/>
      <c r="J169" s="40"/>
      <c r="K169" s="40"/>
      <c r="L169" s="40"/>
      <c r="M169" s="40"/>
    </row>
    <row r="170" spans="1:13" ht="14.1" customHeight="1" x14ac:dyDescent="0.2">
      <c r="A170" s="40"/>
      <c r="B170" s="40" t="s">
        <v>213</v>
      </c>
      <c r="C170" s="40"/>
      <c r="D170" s="40"/>
      <c r="E170" s="40"/>
      <c r="F170" s="89"/>
      <c r="G170" s="40"/>
      <c r="H170" s="40"/>
      <c r="I170" s="40"/>
      <c r="J170" s="40"/>
      <c r="K170" s="40"/>
      <c r="L170" s="40"/>
      <c r="M170" s="40"/>
    </row>
    <row r="171" spans="1:13" ht="14.1" customHeight="1" x14ac:dyDescent="0.2">
      <c r="A171" s="40"/>
      <c r="B171" s="40"/>
      <c r="C171" s="40"/>
      <c r="D171" s="40"/>
      <c r="E171" s="40"/>
      <c r="F171" s="89"/>
      <c r="G171" s="40"/>
      <c r="H171" s="40"/>
      <c r="I171" s="40"/>
      <c r="J171" s="40"/>
      <c r="K171" s="40"/>
      <c r="L171" s="40"/>
      <c r="M171" s="40"/>
    </row>
    <row r="172" spans="1:13" ht="18" customHeight="1" x14ac:dyDescent="0.2">
      <c r="A172" s="40"/>
      <c r="B172" s="40" t="s">
        <v>217</v>
      </c>
      <c r="C172" s="40"/>
      <c r="D172" s="40"/>
      <c r="E172" s="40"/>
      <c r="F172" s="89"/>
      <c r="G172" s="40"/>
      <c r="H172" s="40"/>
      <c r="I172" s="40"/>
      <c r="J172" s="40"/>
      <c r="K172" s="40"/>
      <c r="L172" s="40"/>
      <c r="M172" s="40"/>
    </row>
    <row r="173" spans="1:13" ht="12" customHeight="1" x14ac:dyDescent="0.2">
      <c r="A173" s="40"/>
      <c r="B173" s="133" t="s">
        <v>122</v>
      </c>
      <c r="C173" s="65" t="s">
        <v>123</v>
      </c>
      <c r="D173" s="134"/>
      <c r="E173" s="134"/>
      <c r="F173" s="134"/>
      <c r="G173" s="135"/>
      <c r="H173" s="40"/>
      <c r="I173" s="40"/>
      <c r="J173" s="40"/>
      <c r="K173" s="40"/>
      <c r="L173" s="40"/>
      <c r="M173" s="40"/>
    </row>
    <row r="174" spans="1:13" ht="35.1" customHeight="1" x14ac:dyDescent="0.2">
      <c r="A174" s="40"/>
      <c r="B174" s="136"/>
      <c r="C174" s="137" t="s">
        <v>176</v>
      </c>
      <c r="D174" s="137" t="s">
        <v>177</v>
      </c>
      <c r="E174" s="138" t="s">
        <v>215</v>
      </c>
      <c r="F174" s="138" t="s">
        <v>208</v>
      </c>
      <c r="G174" s="138" t="s">
        <v>209</v>
      </c>
      <c r="H174" s="40"/>
      <c r="I174" s="40"/>
      <c r="J174" s="40"/>
      <c r="K174" s="40"/>
      <c r="L174" s="40"/>
      <c r="M174" s="40"/>
    </row>
    <row r="175" spans="1:13" ht="15" customHeight="1" x14ac:dyDescent="0.2">
      <c r="A175" s="40"/>
      <c r="B175" s="50" t="s">
        <v>124</v>
      </c>
      <c r="C175" s="53">
        <v>1.5</v>
      </c>
      <c r="D175" s="53">
        <v>1.5</v>
      </c>
      <c r="E175" s="50" t="s">
        <v>145</v>
      </c>
      <c r="F175" s="50" t="s">
        <v>145</v>
      </c>
      <c r="G175" s="50" t="s">
        <v>145</v>
      </c>
      <c r="H175" s="40"/>
      <c r="I175" s="40"/>
      <c r="J175" s="40"/>
      <c r="K175" s="40"/>
      <c r="L175" s="40"/>
      <c r="M175" s="40"/>
    </row>
    <row r="176" spans="1:13" ht="14.1" customHeight="1" x14ac:dyDescent="0.2">
      <c r="A176" s="40"/>
      <c r="B176" s="50" t="s">
        <v>149</v>
      </c>
      <c r="C176" s="132">
        <v>0.75</v>
      </c>
      <c r="D176" s="132">
        <v>0.75</v>
      </c>
      <c r="E176" s="50" t="s">
        <v>179</v>
      </c>
      <c r="F176" s="50" t="s">
        <v>179</v>
      </c>
      <c r="G176" s="50" t="s">
        <v>179</v>
      </c>
      <c r="H176" s="40"/>
      <c r="I176" s="40"/>
      <c r="J176" s="40"/>
      <c r="K176" s="40"/>
      <c r="L176" s="40"/>
      <c r="M176" s="40"/>
    </row>
    <row r="177" spans="1:13" ht="15" customHeight="1" x14ac:dyDescent="0.2">
      <c r="A177" s="40"/>
      <c r="B177" s="50" t="s">
        <v>150</v>
      </c>
      <c r="C177" s="51">
        <v>1</v>
      </c>
      <c r="D177" s="51">
        <v>1</v>
      </c>
      <c r="E177" s="50" t="s">
        <v>145</v>
      </c>
      <c r="F177" s="50" t="s">
        <v>145</v>
      </c>
      <c r="G177" s="50" t="s">
        <v>145</v>
      </c>
      <c r="H177" s="40"/>
      <c r="I177" s="40"/>
      <c r="J177" s="40"/>
      <c r="K177" s="40"/>
      <c r="L177" s="40"/>
      <c r="M177" s="40"/>
    </row>
    <row r="178" spans="1:13" ht="14.1" customHeight="1" x14ac:dyDescent="0.2">
      <c r="A178" s="40"/>
      <c r="B178" s="50" t="s">
        <v>151</v>
      </c>
      <c r="C178" s="51">
        <v>1</v>
      </c>
      <c r="D178" s="51">
        <v>1</v>
      </c>
      <c r="E178" s="50" t="s">
        <v>145</v>
      </c>
      <c r="F178" s="50" t="s">
        <v>145</v>
      </c>
      <c r="G178" s="50" t="s">
        <v>145</v>
      </c>
      <c r="H178" s="40"/>
      <c r="I178" s="40"/>
      <c r="J178" s="40"/>
      <c r="K178" s="40"/>
      <c r="L178" s="40"/>
      <c r="M178" s="40"/>
    </row>
    <row r="179" spans="1:13" ht="15" customHeight="1" x14ac:dyDescent="0.2">
      <c r="A179" s="40"/>
      <c r="B179" s="50" t="s">
        <v>126</v>
      </c>
      <c r="C179" s="51">
        <v>1</v>
      </c>
      <c r="D179" s="51">
        <v>1</v>
      </c>
      <c r="E179" s="50" t="s">
        <v>145</v>
      </c>
      <c r="F179" s="50" t="s">
        <v>145</v>
      </c>
      <c r="G179" s="50" t="s">
        <v>145</v>
      </c>
      <c r="H179" s="40"/>
      <c r="I179" s="40"/>
      <c r="J179" s="40"/>
      <c r="K179" s="40"/>
      <c r="L179" s="40"/>
      <c r="M179" s="40"/>
    </row>
    <row r="180" spans="1:13" ht="14.1" customHeight="1" x14ac:dyDescent="0.2">
      <c r="A180" s="40"/>
      <c r="B180" s="50" t="s">
        <v>180</v>
      </c>
      <c r="C180" s="132">
        <v>2.75</v>
      </c>
      <c r="D180" s="132">
        <v>3.25</v>
      </c>
      <c r="E180" s="50" t="s">
        <v>145</v>
      </c>
      <c r="F180" s="50" t="s">
        <v>145</v>
      </c>
      <c r="G180" s="50" t="s">
        <v>145</v>
      </c>
      <c r="H180" s="40"/>
      <c r="I180" s="40"/>
      <c r="J180" s="40"/>
      <c r="K180" s="40"/>
      <c r="L180" s="40"/>
      <c r="M180" s="40"/>
    </row>
    <row r="181" spans="1:13" ht="15" customHeight="1" x14ac:dyDescent="0.2">
      <c r="A181" s="40"/>
      <c r="B181" s="50" t="s">
        <v>181</v>
      </c>
      <c r="C181" s="51">
        <v>9</v>
      </c>
      <c r="D181" s="51">
        <v>10</v>
      </c>
      <c r="E181" s="50" t="s">
        <v>218</v>
      </c>
      <c r="F181" s="50" t="s">
        <v>145</v>
      </c>
      <c r="G181" s="50" t="s">
        <v>145</v>
      </c>
      <c r="H181" s="40"/>
      <c r="I181" s="40"/>
      <c r="J181" s="40"/>
      <c r="K181" s="40"/>
      <c r="L181" s="40"/>
      <c r="M181" s="40"/>
    </row>
    <row r="182" spans="1:13" ht="15" customHeight="1" x14ac:dyDescent="0.2">
      <c r="A182" s="40"/>
      <c r="B182" s="50" t="s">
        <v>183</v>
      </c>
      <c r="C182" s="53">
        <v>5.5</v>
      </c>
      <c r="D182" s="51">
        <v>6</v>
      </c>
      <c r="E182" s="50" t="s">
        <v>184</v>
      </c>
      <c r="F182" s="50" t="s">
        <v>216</v>
      </c>
      <c r="G182" s="50" t="s">
        <v>182</v>
      </c>
      <c r="H182" s="40"/>
      <c r="I182" s="40"/>
      <c r="J182" s="40"/>
      <c r="K182" s="40"/>
      <c r="L182" s="40"/>
      <c r="M182" s="40"/>
    </row>
    <row r="183" spans="1:13" ht="15" customHeight="1" x14ac:dyDescent="0.2">
      <c r="A183" s="40"/>
      <c r="B183" s="50" t="s">
        <v>185</v>
      </c>
      <c r="C183" s="132">
        <v>1.25</v>
      </c>
      <c r="D183" s="132">
        <v>1.25</v>
      </c>
      <c r="E183" s="50" t="s">
        <v>145</v>
      </c>
      <c r="F183" s="50" t="s">
        <v>145</v>
      </c>
      <c r="G183" s="50" t="s">
        <v>145</v>
      </c>
      <c r="H183" s="40"/>
      <c r="I183" s="40"/>
      <c r="J183" s="40"/>
      <c r="K183" s="40"/>
      <c r="L183" s="40"/>
      <c r="M183" s="40"/>
    </row>
    <row r="184" spans="1:13" ht="15" customHeight="1" x14ac:dyDescent="0.2">
      <c r="A184" s="40"/>
      <c r="B184" s="50" t="s">
        <v>186</v>
      </c>
      <c r="C184" s="132">
        <v>1.25</v>
      </c>
      <c r="D184" s="53">
        <v>1.5</v>
      </c>
      <c r="E184" s="50" t="s">
        <v>145</v>
      </c>
      <c r="F184" s="50" t="s">
        <v>145</v>
      </c>
      <c r="G184" s="50" t="s">
        <v>145</v>
      </c>
      <c r="H184" s="40"/>
      <c r="I184" s="40"/>
      <c r="J184" s="40"/>
      <c r="K184" s="40"/>
      <c r="L184" s="40"/>
      <c r="M184" s="40"/>
    </row>
    <row r="185" spans="1:13" ht="15" customHeight="1" x14ac:dyDescent="0.2">
      <c r="A185" s="40"/>
      <c r="B185" s="50" t="s">
        <v>187</v>
      </c>
      <c r="C185" s="53">
        <v>1.5</v>
      </c>
      <c r="D185" s="132">
        <v>1.75</v>
      </c>
      <c r="E185" s="50" t="s">
        <v>145</v>
      </c>
      <c r="F185" s="50" t="s">
        <v>145</v>
      </c>
      <c r="G185" s="50" t="s">
        <v>145</v>
      </c>
      <c r="H185" s="40"/>
      <c r="I185" s="40"/>
      <c r="J185" s="40"/>
      <c r="K185" s="40"/>
      <c r="L185" s="40"/>
      <c r="M185" s="40"/>
    </row>
    <row r="186" spans="1:13" ht="15" customHeight="1" x14ac:dyDescent="0.2">
      <c r="A186" s="40"/>
      <c r="B186" s="50" t="s">
        <v>188</v>
      </c>
      <c r="C186" s="53">
        <v>0.5</v>
      </c>
      <c r="D186" s="53">
        <v>0.5</v>
      </c>
      <c r="E186" s="50" t="s">
        <v>145</v>
      </c>
      <c r="F186" s="50" t="s">
        <v>145</v>
      </c>
      <c r="G186" s="50" t="s">
        <v>145</v>
      </c>
      <c r="H186" s="40"/>
      <c r="I186" s="40"/>
      <c r="J186" s="40"/>
      <c r="K186" s="40"/>
      <c r="L186" s="40"/>
      <c r="M186" s="40"/>
    </row>
    <row r="187" spans="1:13" ht="15" customHeight="1" x14ac:dyDescent="0.2">
      <c r="A187" s="40"/>
      <c r="B187" s="50" t="s">
        <v>189</v>
      </c>
      <c r="C187" s="53">
        <v>4.5</v>
      </c>
      <c r="D187" s="51">
        <v>6</v>
      </c>
      <c r="E187" s="50" t="s">
        <v>184</v>
      </c>
      <c r="F187" s="50" t="s">
        <v>216</v>
      </c>
      <c r="G187" s="50" t="s">
        <v>182</v>
      </c>
      <c r="H187" s="40"/>
      <c r="I187" s="40"/>
      <c r="J187" s="40"/>
      <c r="K187" s="40"/>
      <c r="L187" s="40"/>
      <c r="M187" s="40"/>
    </row>
    <row r="188" spans="1:13" ht="15" customHeight="1" x14ac:dyDescent="0.2">
      <c r="A188" s="40"/>
      <c r="B188" s="50" t="s">
        <v>190</v>
      </c>
      <c r="C188" s="132">
        <v>3.25</v>
      </c>
      <c r="D188" s="132">
        <v>3.75</v>
      </c>
      <c r="E188" s="50" t="s">
        <v>145</v>
      </c>
      <c r="F188" s="50" t="s">
        <v>145</v>
      </c>
      <c r="G188" s="50" t="s">
        <v>145</v>
      </c>
      <c r="H188" s="40"/>
      <c r="I188" s="40"/>
      <c r="J188" s="40"/>
      <c r="K188" s="40"/>
      <c r="L188" s="40"/>
      <c r="M188" s="40"/>
    </row>
    <row r="189" spans="1:13" ht="15" customHeight="1" x14ac:dyDescent="0.2">
      <c r="A189" s="40"/>
      <c r="B189" s="50" t="s">
        <v>191</v>
      </c>
      <c r="C189" s="53">
        <v>1.5</v>
      </c>
      <c r="D189" s="51">
        <v>2</v>
      </c>
      <c r="E189" s="50" t="s">
        <v>145</v>
      </c>
      <c r="F189" s="50" t="s">
        <v>145</v>
      </c>
      <c r="G189" s="50" t="s">
        <v>145</v>
      </c>
      <c r="H189" s="40"/>
      <c r="I189" s="40"/>
      <c r="J189" s="40"/>
      <c r="K189" s="40"/>
      <c r="L189" s="40"/>
      <c r="M189" s="40"/>
    </row>
    <row r="190" spans="1:13" ht="15" customHeight="1" x14ac:dyDescent="0.2">
      <c r="A190" s="40"/>
      <c r="B190" s="50" t="s">
        <v>192</v>
      </c>
      <c r="C190" s="53">
        <v>1.5</v>
      </c>
      <c r="D190" s="51">
        <v>2</v>
      </c>
      <c r="E190" s="50" t="s">
        <v>145</v>
      </c>
      <c r="F190" s="50" t="s">
        <v>145</v>
      </c>
      <c r="G190" s="50" t="s">
        <v>145</v>
      </c>
      <c r="H190" s="40"/>
      <c r="I190" s="40"/>
      <c r="J190" s="40"/>
      <c r="K190" s="40"/>
      <c r="L190" s="40"/>
      <c r="M190" s="40"/>
    </row>
    <row r="191" spans="1:13" ht="24.95" customHeight="1" x14ac:dyDescent="0.2">
      <c r="A191" s="40"/>
      <c r="B191" s="50" t="s">
        <v>193</v>
      </c>
      <c r="C191" s="51">
        <v>2</v>
      </c>
      <c r="D191" s="53">
        <v>2.5</v>
      </c>
      <c r="E191" s="50" t="s">
        <v>145</v>
      </c>
      <c r="F191" s="50" t="s">
        <v>145</v>
      </c>
      <c r="G191" s="50" t="s">
        <v>145</v>
      </c>
      <c r="H191" s="40"/>
      <c r="I191" s="40"/>
      <c r="J191" s="40"/>
      <c r="K191" s="40"/>
      <c r="L191" s="40"/>
      <c r="M191" s="40"/>
    </row>
    <row r="192" spans="1:13" ht="15" customHeight="1" x14ac:dyDescent="0.2">
      <c r="A192" s="40"/>
      <c r="B192" s="50" t="s">
        <v>194</v>
      </c>
      <c r="C192" s="132">
        <v>1.75</v>
      </c>
      <c r="D192" s="132">
        <v>1.75</v>
      </c>
      <c r="E192" s="50" t="s">
        <v>145</v>
      </c>
      <c r="F192" s="50" t="s">
        <v>145</v>
      </c>
      <c r="G192" s="50" t="s">
        <v>145</v>
      </c>
      <c r="H192" s="40"/>
      <c r="I192" s="40"/>
      <c r="J192" s="40"/>
      <c r="K192" s="40"/>
      <c r="L192" s="40"/>
      <c r="M192" s="40"/>
    </row>
    <row r="193" spans="1:13" ht="15" customHeight="1" x14ac:dyDescent="0.2">
      <c r="A193" s="40"/>
      <c r="B193" s="50" t="s">
        <v>195</v>
      </c>
      <c r="C193" s="50" t="s">
        <v>145</v>
      </c>
      <c r="D193" s="50" t="s">
        <v>145</v>
      </c>
      <c r="E193" s="132">
        <v>2.75</v>
      </c>
      <c r="F193" s="50" t="s">
        <v>145</v>
      </c>
      <c r="G193" s="50" t="s">
        <v>219</v>
      </c>
      <c r="H193" s="40"/>
      <c r="I193" s="40"/>
      <c r="J193" s="40"/>
      <c r="K193" s="40"/>
      <c r="L193" s="40"/>
      <c r="M193" s="40"/>
    </row>
    <row r="194" spans="1:13" ht="15" customHeight="1" x14ac:dyDescent="0.2">
      <c r="A194" s="40"/>
      <c r="B194" s="50" t="s">
        <v>196</v>
      </c>
      <c r="C194" s="53">
        <v>0.5</v>
      </c>
      <c r="D194" s="53">
        <v>0.5</v>
      </c>
      <c r="E194" s="50" t="s">
        <v>145</v>
      </c>
      <c r="F194" s="50" t="s">
        <v>145</v>
      </c>
      <c r="G194" s="50" t="s">
        <v>145</v>
      </c>
      <c r="H194" s="40"/>
      <c r="I194" s="40"/>
      <c r="J194" s="40"/>
      <c r="K194" s="40"/>
      <c r="L194" s="40"/>
      <c r="M194" s="40"/>
    </row>
    <row r="195" spans="1:13" ht="15" customHeight="1" x14ac:dyDescent="0.2">
      <c r="A195" s="40"/>
      <c r="B195" s="50" t="s">
        <v>197</v>
      </c>
      <c r="C195" s="50" t="s">
        <v>145</v>
      </c>
      <c r="D195" s="50" t="s">
        <v>145</v>
      </c>
      <c r="E195" s="51">
        <v>3</v>
      </c>
      <c r="F195" s="50" t="s">
        <v>145</v>
      </c>
      <c r="G195" s="50" t="s">
        <v>219</v>
      </c>
      <c r="H195" s="40"/>
      <c r="I195" s="40"/>
      <c r="J195" s="40"/>
      <c r="K195" s="40"/>
      <c r="L195" s="40"/>
      <c r="M195" s="40"/>
    </row>
    <row r="196" spans="1:13" ht="14.1" customHeight="1" x14ac:dyDescent="0.2">
      <c r="A196" s="40"/>
      <c r="B196" s="50" t="s">
        <v>198</v>
      </c>
      <c r="C196" s="132">
        <v>0.25</v>
      </c>
      <c r="D196" s="132">
        <v>0.25</v>
      </c>
      <c r="E196" s="50" t="s">
        <v>145</v>
      </c>
      <c r="F196" s="50" t="s">
        <v>145</v>
      </c>
      <c r="G196" s="50" t="s">
        <v>145</v>
      </c>
      <c r="H196" s="40"/>
      <c r="I196" s="40"/>
      <c r="J196" s="40"/>
      <c r="K196" s="40"/>
      <c r="L196" s="40"/>
      <c r="M196" s="40"/>
    </row>
    <row r="197" spans="1:13" ht="26.1" customHeight="1" x14ac:dyDescent="0.2">
      <c r="A197" s="40"/>
      <c r="B197" s="50" t="s">
        <v>199</v>
      </c>
      <c r="C197" s="50" t="s">
        <v>145</v>
      </c>
      <c r="D197" s="132">
        <v>0.25</v>
      </c>
      <c r="E197" s="50" t="s">
        <v>145</v>
      </c>
      <c r="F197" s="50" t="s">
        <v>145</v>
      </c>
      <c r="G197" s="50" t="s">
        <v>145</v>
      </c>
      <c r="H197" s="40"/>
      <c r="I197" s="40"/>
      <c r="J197" s="40"/>
      <c r="K197" s="40"/>
      <c r="L197" s="40"/>
      <c r="M197" s="40"/>
    </row>
    <row r="198" spans="1:13" ht="14.1" customHeight="1" x14ac:dyDescent="0.2">
      <c r="A198" s="40"/>
      <c r="B198" s="50" t="s">
        <v>200</v>
      </c>
      <c r="C198" s="50" t="s">
        <v>145</v>
      </c>
      <c r="D198" s="132">
        <v>2.75</v>
      </c>
      <c r="E198" s="50" t="s">
        <v>145</v>
      </c>
      <c r="F198" s="50" t="s">
        <v>145</v>
      </c>
      <c r="G198" s="50" t="s">
        <v>145</v>
      </c>
      <c r="H198" s="40"/>
      <c r="I198" s="40"/>
      <c r="J198" s="40"/>
      <c r="K198" s="40"/>
      <c r="L198" s="40"/>
      <c r="M198" s="40"/>
    </row>
    <row r="199" spans="1:13" ht="15" customHeight="1" x14ac:dyDescent="0.2">
      <c r="A199" s="40"/>
      <c r="B199" s="50" t="s">
        <v>201</v>
      </c>
      <c r="C199" s="50" t="s">
        <v>145</v>
      </c>
      <c r="D199" s="53">
        <v>2.5</v>
      </c>
      <c r="E199" s="50" t="s">
        <v>145</v>
      </c>
      <c r="F199" s="50" t="s">
        <v>145</v>
      </c>
      <c r="G199" s="50" t="s">
        <v>145</v>
      </c>
      <c r="H199" s="40"/>
      <c r="I199" s="40"/>
      <c r="J199" s="40"/>
      <c r="K199" s="40"/>
      <c r="L199" s="40"/>
      <c r="M199" s="40"/>
    </row>
    <row r="200" spans="1:13" ht="15" customHeight="1" x14ac:dyDescent="0.2">
      <c r="A200" s="40"/>
      <c r="B200" s="50" t="s">
        <v>202</v>
      </c>
      <c r="C200" s="50" t="s">
        <v>145</v>
      </c>
      <c r="D200" s="51">
        <v>3</v>
      </c>
      <c r="E200" s="50" t="s">
        <v>145</v>
      </c>
      <c r="F200" s="50" t="s">
        <v>145</v>
      </c>
      <c r="G200" s="50" t="s">
        <v>145</v>
      </c>
      <c r="H200" s="40"/>
      <c r="I200" s="40"/>
      <c r="J200" s="40"/>
      <c r="K200" s="40"/>
      <c r="L200" s="40"/>
      <c r="M200" s="40"/>
    </row>
    <row r="201" spans="1:13" ht="15" customHeight="1" x14ac:dyDescent="0.2">
      <c r="A201" s="40"/>
      <c r="B201" s="50" t="s">
        <v>203</v>
      </c>
      <c r="C201" s="50" t="s">
        <v>145</v>
      </c>
      <c r="D201" s="132">
        <v>1.25</v>
      </c>
      <c r="E201" s="50" t="s">
        <v>145</v>
      </c>
      <c r="F201" s="50" t="s">
        <v>145</v>
      </c>
      <c r="G201" s="50" t="s">
        <v>145</v>
      </c>
      <c r="H201" s="40"/>
      <c r="I201" s="40"/>
      <c r="J201" s="40"/>
      <c r="K201" s="40"/>
      <c r="L201" s="40"/>
      <c r="M201" s="40"/>
    </row>
    <row r="202" spans="1:13" ht="14.1" customHeight="1" x14ac:dyDescent="0.2">
      <c r="A202" s="40"/>
      <c r="B202" s="40" t="s">
        <v>210</v>
      </c>
      <c r="C202" s="40"/>
      <c r="D202" s="40"/>
      <c r="E202" s="40"/>
      <c r="F202" s="89"/>
      <c r="G202" s="40"/>
      <c r="H202" s="40"/>
      <c r="I202" s="40"/>
      <c r="J202" s="40"/>
      <c r="K202" s="40"/>
      <c r="L202" s="40"/>
      <c r="M202" s="40"/>
    </row>
    <row r="203" spans="1:13" ht="14.1" customHeight="1" x14ac:dyDescent="0.2">
      <c r="A203" s="40"/>
      <c r="B203" s="40" t="s">
        <v>211</v>
      </c>
      <c r="C203" s="40"/>
      <c r="D203" s="40"/>
      <c r="E203" s="40"/>
      <c r="F203" s="89"/>
      <c r="G203" s="40"/>
      <c r="H203" s="40"/>
      <c r="I203" s="40"/>
      <c r="J203" s="40"/>
      <c r="K203" s="40"/>
      <c r="L203" s="40"/>
      <c r="M203" s="40"/>
    </row>
    <row r="204" spans="1:13" ht="14.1" customHeight="1" x14ac:dyDescent="0.2">
      <c r="A204" s="40"/>
      <c r="B204" s="40" t="s">
        <v>212</v>
      </c>
      <c r="C204" s="40"/>
      <c r="D204" s="40"/>
      <c r="E204" s="40"/>
      <c r="F204" s="89"/>
      <c r="G204" s="40"/>
      <c r="H204" s="40"/>
      <c r="I204" s="40"/>
      <c r="J204" s="40"/>
      <c r="K204" s="40"/>
      <c r="L204" s="40"/>
      <c r="M204" s="40"/>
    </row>
    <row r="205" spans="1:13" ht="14.1" customHeight="1" x14ac:dyDescent="0.2">
      <c r="A205" s="40"/>
      <c r="B205" s="40" t="s">
        <v>213</v>
      </c>
      <c r="C205" s="40"/>
      <c r="D205" s="40"/>
      <c r="E205" s="40"/>
      <c r="F205" s="89"/>
      <c r="G205" s="40"/>
      <c r="H205" s="40"/>
      <c r="I205" s="40"/>
      <c r="J205" s="40"/>
      <c r="K205" s="40"/>
      <c r="L205" s="40"/>
      <c r="M205" s="40"/>
    </row>
    <row r="206" spans="1:13" ht="18" customHeight="1" x14ac:dyDescent="0.2">
      <c r="A206" s="40"/>
      <c r="B206" s="40" t="s">
        <v>220</v>
      </c>
      <c r="C206" s="40"/>
      <c r="D206" s="40"/>
      <c r="E206" s="40"/>
      <c r="F206" s="89"/>
      <c r="G206" s="40"/>
      <c r="H206" s="40"/>
      <c r="I206" s="40"/>
      <c r="J206" s="40"/>
      <c r="K206" s="40"/>
      <c r="L206" s="40"/>
      <c r="M206" s="40"/>
    </row>
    <row r="207" spans="1:13" ht="12" customHeight="1" x14ac:dyDescent="0.2">
      <c r="A207" s="40"/>
      <c r="B207" s="139" t="s">
        <v>122</v>
      </c>
      <c r="C207" s="140"/>
      <c r="D207" s="62" t="s">
        <v>123</v>
      </c>
      <c r="E207" s="141"/>
      <c r="F207" s="141"/>
      <c r="G207" s="141"/>
      <c r="H207" s="141"/>
      <c r="I207" s="141"/>
      <c r="J207" s="141"/>
      <c r="K207" s="141"/>
      <c r="L207" s="142"/>
      <c r="M207" s="40"/>
    </row>
    <row r="208" spans="1:13" ht="12.95" customHeight="1" x14ac:dyDescent="0.2">
      <c r="A208" s="40"/>
      <c r="B208" s="143"/>
      <c r="C208" s="144"/>
      <c r="D208" s="62" t="s">
        <v>177</v>
      </c>
      <c r="E208" s="141"/>
      <c r="F208" s="141"/>
      <c r="G208" s="142"/>
      <c r="H208" s="62" t="s">
        <v>221</v>
      </c>
      <c r="I208" s="141"/>
      <c r="J208" s="141"/>
      <c r="K208" s="141"/>
      <c r="L208" s="142"/>
      <c r="M208" s="40"/>
    </row>
    <row r="209" spans="1:13" ht="15" customHeight="1" x14ac:dyDescent="0.2">
      <c r="A209" s="40"/>
      <c r="B209" s="62" t="s">
        <v>124</v>
      </c>
      <c r="C209" s="142"/>
      <c r="D209" s="80">
        <v>1.5</v>
      </c>
      <c r="E209" s="145"/>
      <c r="F209" s="145"/>
      <c r="G209" s="146"/>
      <c r="H209" s="62" t="s">
        <v>145</v>
      </c>
      <c r="I209" s="141"/>
      <c r="J209" s="141"/>
      <c r="K209" s="141"/>
      <c r="L209" s="142"/>
      <c r="M209" s="40"/>
    </row>
    <row r="210" spans="1:13" ht="14.1" customHeight="1" x14ac:dyDescent="0.2">
      <c r="A210" s="40"/>
      <c r="B210" s="62" t="s">
        <v>149</v>
      </c>
      <c r="C210" s="142"/>
      <c r="D210" s="80">
        <v>0.5</v>
      </c>
      <c r="E210" s="145"/>
      <c r="F210" s="145"/>
      <c r="G210" s="146"/>
      <c r="H210" s="62" t="s">
        <v>145</v>
      </c>
      <c r="I210" s="141"/>
      <c r="J210" s="141"/>
      <c r="K210" s="141"/>
      <c r="L210" s="142"/>
      <c r="M210" s="40"/>
    </row>
    <row r="211" spans="1:13" ht="15" customHeight="1" x14ac:dyDescent="0.2">
      <c r="A211" s="40"/>
      <c r="B211" s="62" t="s">
        <v>150</v>
      </c>
      <c r="C211" s="142"/>
      <c r="D211" s="76">
        <v>1</v>
      </c>
      <c r="E211" s="147"/>
      <c r="F211" s="147"/>
      <c r="G211" s="148"/>
      <c r="H211" s="62" t="s">
        <v>145</v>
      </c>
      <c r="I211" s="141"/>
      <c r="J211" s="141"/>
      <c r="K211" s="141"/>
      <c r="L211" s="142"/>
      <c r="M211" s="40"/>
    </row>
    <row r="212" spans="1:13" ht="14.1" customHeight="1" x14ac:dyDescent="0.2">
      <c r="A212" s="40"/>
      <c r="B212" s="62" t="s">
        <v>151</v>
      </c>
      <c r="C212" s="142"/>
      <c r="D212" s="76">
        <v>1</v>
      </c>
      <c r="E212" s="147"/>
      <c r="F212" s="147"/>
      <c r="G212" s="148"/>
      <c r="H212" s="62" t="s">
        <v>145</v>
      </c>
      <c r="I212" s="141"/>
      <c r="J212" s="141"/>
      <c r="K212" s="141"/>
      <c r="L212" s="142"/>
      <c r="M212" s="40"/>
    </row>
    <row r="213" spans="1:13" ht="15" customHeight="1" x14ac:dyDescent="0.2">
      <c r="A213" s="40"/>
      <c r="B213" s="62" t="s">
        <v>126</v>
      </c>
      <c r="C213" s="142"/>
      <c r="D213" s="76">
        <v>1</v>
      </c>
      <c r="E213" s="147"/>
      <c r="F213" s="147"/>
      <c r="G213" s="148"/>
      <c r="H213" s="62" t="s">
        <v>145</v>
      </c>
      <c r="I213" s="141"/>
      <c r="J213" s="141"/>
      <c r="K213" s="141"/>
      <c r="L213" s="142"/>
      <c r="M213" s="40"/>
    </row>
    <row r="214" spans="1:13" ht="15" customHeight="1" x14ac:dyDescent="0.2">
      <c r="A214" s="40"/>
      <c r="B214" s="62" t="s">
        <v>181</v>
      </c>
      <c r="C214" s="142"/>
      <c r="D214" s="76">
        <v>7</v>
      </c>
      <c r="E214" s="147"/>
      <c r="F214" s="147"/>
      <c r="G214" s="148"/>
      <c r="H214" s="62" t="s">
        <v>218</v>
      </c>
      <c r="I214" s="141"/>
      <c r="J214" s="141"/>
      <c r="K214" s="141"/>
      <c r="L214" s="142"/>
      <c r="M214" s="40"/>
    </row>
    <row r="215" spans="1:13" ht="15" customHeight="1" x14ac:dyDescent="0.2">
      <c r="A215" s="40"/>
      <c r="B215" s="62" t="s">
        <v>183</v>
      </c>
      <c r="C215" s="142"/>
      <c r="D215" s="80">
        <v>5.5</v>
      </c>
      <c r="E215" s="145"/>
      <c r="F215" s="145"/>
      <c r="G215" s="146"/>
      <c r="H215" s="62" t="s">
        <v>145</v>
      </c>
      <c r="I215" s="141"/>
      <c r="J215" s="141"/>
      <c r="K215" s="141"/>
      <c r="L215" s="142"/>
      <c r="M215" s="40"/>
    </row>
    <row r="216" spans="1:13" ht="15" customHeight="1" x14ac:dyDescent="0.2">
      <c r="A216" s="40"/>
      <c r="B216" s="62" t="s">
        <v>186</v>
      </c>
      <c r="C216" s="142"/>
      <c r="D216" s="149">
        <v>1.25</v>
      </c>
      <c r="E216" s="150"/>
      <c r="F216" s="150"/>
      <c r="G216" s="151"/>
      <c r="H216" s="62" t="s">
        <v>145</v>
      </c>
      <c r="I216" s="141"/>
      <c r="J216" s="141"/>
      <c r="K216" s="141"/>
      <c r="L216" s="142"/>
      <c r="M216" s="40"/>
    </row>
    <row r="217" spans="1:13" ht="15" customHeight="1" x14ac:dyDescent="0.2">
      <c r="A217" s="40"/>
      <c r="B217" s="62" t="s">
        <v>187</v>
      </c>
      <c r="C217" s="142"/>
      <c r="D217" s="80">
        <v>1.5</v>
      </c>
      <c r="E217" s="145"/>
      <c r="F217" s="145"/>
      <c r="G217" s="146"/>
      <c r="H217" s="62" t="s">
        <v>145</v>
      </c>
      <c r="I217" s="141"/>
      <c r="J217" s="141"/>
      <c r="K217" s="141"/>
      <c r="L217" s="142"/>
      <c r="M217" s="40"/>
    </row>
    <row r="218" spans="1:13" ht="15" customHeight="1" x14ac:dyDescent="0.2">
      <c r="A218" s="40"/>
      <c r="B218" s="62" t="s">
        <v>188</v>
      </c>
      <c r="C218" s="142"/>
      <c r="D218" s="80">
        <v>0.5</v>
      </c>
      <c r="E218" s="145"/>
      <c r="F218" s="145"/>
      <c r="G218" s="146"/>
      <c r="H218" s="62" t="s">
        <v>145</v>
      </c>
      <c r="I218" s="141"/>
      <c r="J218" s="141"/>
      <c r="K218" s="141"/>
      <c r="L218" s="142"/>
      <c r="M218" s="40"/>
    </row>
    <row r="219" spans="1:13" ht="15" customHeight="1" x14ac:dyDescent="0.2">
      <c r="A219" s="40"/>
      <c r="B219" s="62" t="s">
        <v>189</v>
      </c>
      <c r="C219" s="142"/>
      <c r="D219" s="76">
        <v>5</v>
      </c>
      <c r="E219" s="147"/>
      <c r="F219" s="147"/>
      <c r="G219" s="148"/>
      <c r="H219" s="62" t="s">
        <v>218</v>
      </c>
      <c r="I219" s="141"/>
      <c r="J219" s="141"/>
      <c r="K219" s="141"/>
      <c r="L219" s="142"/>
      <c r="M219" s="40"/>
    </row>
    <row r="220" spans="1:13" ht="15" customHeight="1" x14ac:dyDescent="0.2">
      <c r="A220" s="40"/>
      <c r="B220" s="62" t="s">
        <v>190</v>
      </c>
      <c r="C220" s="142"/>
      <c r="D220" s="76">
        <v>4</v>
      </c>
      <c r="E220" s="147"/>
      <c r="F220" s="147"/>
      <c r="G220" s="148"/>
      <c r="H220" s="62" t="s">
        <v>145</v>
      </c>
      <c r="I220" s="141"/>
      <c r="J220" s="141"/>
      <c r="K220" s="141"/>
      <c r="L220" s="142"/>
      <c r="M220" s="40"/>
    </row>
    <row r="221" spans="1:13" ht="15" customHeight="1" x14ac:dyDescent="0.2">
      <c r="A221" s="40"/>
      <c r="B221" s="62" t="s">
        <v>191</v>
      </c>
      <c r="C221" s="142"/>
      <c r="D221" s="149">
        <v>1.75</v>
      </c>
      <c r="E221" s="150"/>
      <c r="F221" s="150"/>
      <c r="G221" s="151"/>
      <c r="H221" s="62" t="s">
        <v>145</v>
      </c>
      <c r="I221" s="141"/>
      <c r="J221" s="141"/>
      <c r="K221" s="141"/>
      <c r="L221" s="142"/>
      <c r="M221" s="40"/>
    </row>
    <row r="222" spans="1:13" ht="26.1" customHeight="1" x14ac:dyDescent="0.2">
      <c r="A222" s="40"/>
      <c r="B222" s="62" t="s">
        <v>193</v>
      </c>
      <c r="C222" s="142"/>
      <c r="D222" s="76">
        <v>2</v>
      </c>
      <c r="E222" s="147"/>
      <c r="F222" s="147"/>
      <c r="G222" s="148"/>
      <c r="H222" s="62" t="s">
        <v>145</v>
      </c>
      <c r="I222" s="141"/>
      <c r="J222" s="141"/>
      <c r="K222" s="141"/>
      <c r="L222" s="142"/>
      <c r="M222" s="40"/>
    </row>
    <row r="223" spans="1:13" ht="15" customHeight="1" x14ac:dyDescent="0.2">
      <c r="A223" s="40"/>
      <c r="B223" s="62" t="s">
        <v>194</v>
      </c>
      <c r="C223" s="142"/>
      <c r="D223" s="80">
        <v>1.5</v>
      </c>
      <c r="E223" s="145"/>
      <c r="F223" s="145"/>
      <c r="G223" s="146"/>
      <c r="H223" s="62" t="s">
        <v>145</v>
      </c>
      <c r="I223" s="141"/>
      <c r="J223" s="141"/>
      <c r="K223" s="141"/>
      <c r="L223" s="142"/>
      <c r="M223" s="40"/>
    </row>
    <row r="224" spans="1:13" ht="15" customHeight="1" x14ac:dyDescent="0.2">
      <c r="A224" s="40"/>
      <c r="B224" s="62" t="s">
        <v>196</v>
      </c>
      <c r="C224" s="142"/>
      <c r="D224" s="80">
        <v>0.5</v>
      </c>
      <c r="E224" s="145"/>
      <c r="F224" s="145"/>
      <c r="G224" s="146"/>
      <c r="H224" s="62" t="s">
        <v>145</v>
      </c>
      <c r="I224" s="141"/>
      <c r="J224" s="141"/>
      <c r="K224" s="141"/>
      <c r="L224" s="142"/>
      <c r="M224" s="40"/>
    </row>
    <row r="225" spans="1:13" ht="15" customHeight="1" x14ac:dyDescent="0.2">
      <c r="A225" s="40"/>
      <c r="B225" s="62" t="s">
        <v>222</v>
      </c>
      <c r="C225" s="142"/>
      <c r="D225" s="76">
        <v>1</v>
      </c>
      <c r="E225" s="147"/>
      <c r="F225" s="147"/>
      <c r="G225" s="148"/>
      <c r="H225" s="62" t="s">
        <v>145</v>
      </c>
      <c r="I225" s="141"/>
      <c r="J225" s="141"/>
      <c r="K225" s="141"/>
      <c r="L225" s="142"/>
      <c r="M225" s="40"/>
    </row>
    <row r="226" spans="1:13" ht="15" customHeight="1" x14ac:dyDescent="0.2">
      <c r="A226" s="40"/>
      <c r="B226" s="62" t="s">
        <v>200</v>
      </c>
      <c r="C226" s="142"/>
      <c r="D226" s="80">
        <v>2.5</v>
      </c>
      <c r="E226" s="145"/>
      <c r="F226" s="145"/>
      <c r="G226" s="146"/>
      <c r="H226" s="62" t="s">
        <v>145</v>
      </c>
      <c r="I226" s="141"/>
      <c r="J226" s="141"/>
      <c r="K226" s="141"/>
      <c r="L226" s="142"/>
      <c r="M226" s="40"/>
    </row>
    <row r="227" spans="1:13" ht="15" customHeight="1" x14ac:dyDescent="0.2">
      <c r="A227" s="40"/>
      <c r="B227" s="62" t="s">
        <v>201</v>
      </c>
      <c r="C227" s="142"/>
      <c r="D227" s="76">
        <v>2</v>
      </c>
      <c r="E227" s="147"/>
      <c r="F227" s="147"/>
      <c r="G227" s="148"/>
      <c r="H227" s="62" t="s">
        <v>145</v>
      </c>
      <c r="I227" s="141"/>
      <c r="J227" s="141"/>
      <c r="K227" s="141"/>
      <c r="L227" s="142"/>
      <c r="M227" s="40"/>
    </row>
    <row r="228" spans="1:13" ht="15" customHeight="1" x14ac:dyDescent="0.2">
      <c r="A228" s="40"/>
      <c r="B228" s="62" t="s">
        <v>202</v>
      </c>
      <c r="C228" s="142"/>
      <c r="D228" s="80">
        <v>2.5</v>
      </c>
      <c r="E228" s="145"/>
      <c r="F228" s="145"/>
      <c r="G228" s="146"/>
      <c r="H228" s="62" t="s">
        <v>145</v>
      </c>
      <c r="I228" s="141"/>
      <c r="J228" s="141"/>
      <c r="K228" s="141"/>
      <c r="L228" s="142"/>
      <c r="M228" s="40"/>
    </row>
    <row r="229" spans="1:13" ht="15" customHeight="1" x14ac:dyDescent="0.2">
      <c r="A229" s="40"/>
      <c r="B229" s="62" t="s">
        <v>223</v>
      </c>
      <c r="C229" s="142"/>
      <c r="D229" s="149">
        <v>0.75</v>
      </c>
      <c r="E229" s="150"/>
      <c r="F229" s="150"/>
      <c r="G229" s="151"/>
      <c r="H229" s="62" t="s">
        <v>145</v>
      </c>
      <c r="I229" s="141"/>
      <c r="J229" s="141"/>
      <c r="K229" s="141"/>
      <c r="L229" s="142"/>
      <c r="M229" s="40"/>
    </row>
    <row r="230" spans="1:13" ht="15" customHeight="1" x14ac:dyDescent="0.2">
      <c r="A230" s="40"/>
      <c r="B230" s="62" t="s">
        <v>203</v>
      </c>
      <c r="C230" s="142"/>
      <c r="D230" s="149">
        <v>0.75</v>
      </c>
      <c r="E230" s="150"/>
      <c r="F230" s="150"/>
      <c r="G230" s="151"/>
      <c r="H230" s="62" t="s">
        <v>145</v>
      </c>
      <c r="I230" s="141"/>
      <c r="J230" s="141"/>
      <c r="K230" s="141"/>
      <c r="L230" s="142"/>
      <c r="M230" s="40"/>
    </row>
    <row r="231" spans="1:13" ht="15" customHeight="1" x14ac:dyDescent="0.2">
      <c r="A231" s="40"/>
      <c r="B231" s="62" t="s">
        <v>224</v>
      </c>
      <c r="C231" s="142"/>
      <c r="D231" s="149">
        <v>1.75</v>
      </c>
      <c r="E231" s="150"/>
      <c r="F231" s="150"/>
      <c r="G231" s="151"/>
      <c r="H231" s="62" t="s">
        <v>145</v>
      </c>
      <c r="I231" s="141"/>
      <c r="J231" s="141"/>
      <c r="K231" s="141"/>
      <c r="L231" s="142"/>
      <c r="M231" s="40"/>
    </row>
    <row r="232" spans="1:13" ht="18" customHeight="1" x14ac:dyDescent="0.2">
      <c r="A232" s="40"/>
      <c r="B232" s="40" t="s">
        <v>225</v>
      </c>
      <c r="C232" s="40"/>
      <c r="D232" s="40"/>
      <c r="E232" s="40"/>
      <c r="F232" s="89"/>
      <c r="G232" s="40"/>
      <c r="H232" s="40"/>
      <c r="I232" s="40"/>
      <c r="J232" s="40"/>
      <c r="K232" s="40"/>
      <c r="L232" s="40"/>
      <c r="M232" s="40"/>
    </row>
    <row r="233" spans="1:13" ht="12.95" customHeight="1" x14ac:dyDescent="0.2">
      <c r="A233" s="40"/>
      <c r="B233" s="139" t="s">
        <v>122</v>
      </c>
      <c r="C233" s="140"/>
      <c r="D233" s="62" t="s">
        <v>123</v>
      </c>
      <c r="E233" s="141"/>
      <c r="F233" s="141"/>
      <c r="G233" s="141"/>
      <c r="H233" s="141"/>
      <c r="I233" s="141"/>
      <c r="J233" s="141"/>
      <c r="K233" s="141"/>
      <c r="L233" s="142"/>
      <c r="M233" s="40"/>
    </row>
    <row r="234" spans="1:13" ht="12.95" customHeight="1" x14ac:dyDescent="0.2">
      <c r="A234" s="40"/>
      <c r="B234" s="143"/>
      <c r="C234" s="144"/>
      <c r="D234" s="62" t="s">
        <v>177</v>
      </c>
      <c r="E234" s="141"/>
      <c r="F234" s="141"/>
      <c r="G234" s="142"/>
      <c r="H234" s="62" t="s">
        <v>221</v>
      </c>
      <c r="I234" s="141"/>
      <c r="J234" s="141"/>
      <c r="K234" s="141"/>
      <c r="L234" s="142"/>
      <c r="M234" s="40"/>
    </row>
    <row r="235" spans="1:13" ht="14.1" customHeight="1" x14ac:dyDescent="0.2">
      <c r="A235" s="40"/>
      <c r="B235" s="62" t="s">
        <v>124</v>
      </c>
      <c r="C235" s="142"/>
      <c r="D235" s="80">
        <v>1.5</v>
      </c>
      <c r="E235" s="145"/>
      <c r="F235" s="145"/>
      <c r="G235" s="146"/>
      <c r="H235" s="62" t="s">
        <v>145</v>
      </c>
      <c r="I235" s="141"/>
      <c r="J235" s="141"/>
      <c r="K235" s="141"/>
      <c r="L235" s="142"/>
      <c r="M235" s="40"/>
    </row>
    <row r="236" spans="1:13" ht="15" customHeight="1" x14ac:dyDescent="0.2">
      <c r="A236" s="40"/>
      <c r="B236" s="62" t="s">
        <v>149</v>
      </c>
      <c r="C236" s="142"/>
      <c r="D236" s="80">
        <v>0.5</v>
      </c>
      <c r="E236" s="145"/>
      <c r="F236" s="145"/>
      <c r="G236" s="146"/>
      <c r="H236" s="62" t="s">
        <v>145</v>
      </c>
      <c r="I236" s="141"/>
      <c r="J236" s="141"/>
      <c r="K236" s="141"/>
      <c r="L236" s="142"/>
      <c r="M236" s="40"/>
    </row>
    <row r="237" spans="1:13" ht="14.1" customHeight="1" x14ac:dyDescent="0.2">
      <c r="A237" s="40"/>
      <c r="B237" s="62" t="s">
        <v>150</v>
      </c>
      <c r="C237" s="142"/>
      <c r="D237" s="80">
        <v>1.5</v>
      </c>
      <c r="E237" s="145"/>
      <c r="F237" s="145"/>
      <c r="G237" s="146"/>
      <c r="H237" s="62" t="s">
        <v>145</v>
      </c>
      <c r="I237" s="141"/>
      <c r="J237" s="141"/>
      <c r="K237" s="141"/>
      <c r="L237" s="142"/>
      <c r="M237" s="40"/>
    </row>
    <row r="238" spans="1:13" ht="15" customHeight="1" x14ac:dyDescent="0.2">
      <c r="A238" s="40"/>
      <c r="B238" s="62" t="s">
        <v>151</v>
      </c>
      <c r="C238" s="142"/>
      <c r="D238" s="76">
        <v>1</v>
      </c>
      <c r="E238" s="147"/>
      <c r="F238" s="147"/>
      <c r="G238" s="148"/>
      <c r="H238" s="62" t="s">
        <v>145</v>
      </c>
      <c r="I238" s="141"/>
      <c r="J238" s="141"/>
      <c r="K238" s="141"/>
      <c r="L238" s="142"/>
      <c r="M238" s="40"/>
    </row>
    <row r="239" spans="1:13" ht="15" customHeight="1" x14ac:dyDescent="0.2">
      <c r="A239" s="40"/>
      <c r="B239" s="62" t="s">
        <v>126</v>
      </c>
      <c r="C239" s="142"/>
      <c r="D239" s="76">
        <v>1</v>
      </c>
      <c r="E239" s="147"/>
      <c r="F239" s="147"/>
      <c r="G239" s="148"/>
      <c r="H239" s="62" t="s">
        <v>145</v>
      </c>
      <c r="I239" s="141"/>
      <c r="J239" s="141"/>
      <c r="K239" s="141"/>
      <c r="L239" s="142"/>
      <c r="M239" s="40"/>
    </row>
    <row r="240" spans="1:13" ht="15" customHeight="1" x14ac:dyDescent="0.2">
      <c r="A240" s="40"/>
      <c r="B240" s="62" t="s">
        <v>181</v>
      </c>
      <c r="C240" s="142"/>
      <c r="D240" s="80">
        <v>8.5</v>
      </c>
      <c r="E240" s="145"/>
      <c r="F240" s="145"/>
      <c r="G240" s="146"/>
      <c r="H240" s="62" t="s">
        <v>226</v>
      </c>
      <c r="I240" s="141"/>
      <c r="J240" s="141"/>
      <c r="K240" s="141"/>
      <c r="L240" s="142"/>
      <c r="M240" s="40"/>
    </row>
    <row r="241" spans="1:13" ht="15" customHeight="1" x14ac:dyDescent="0.2">
      <c r="A241" s="40"/>
      <c r="B241" s="62" t="s">
        <v>183</v>
      </c>
      <c r="C241" s="142"/>
      <c r="D241" s="80">
        <v>6.5</v>
      </c>
      <c r="E241" s="145"/>
      <c r="F241" s="145"/>
      <c r="G241" s="146"/>
      <c r="H241" s="62" t="s">
        <v>145</v>
      </c>
      <c r="I241" s="141"/>
      <c r="J241" s="141"/>
      <c r="K241" s="141"/>
      <c r="L241" s="142"/>
      <c r="M241" s="40"/>
    </row>
    <row r="242" spans="1:13" ht="15" customHeight="1" x14ac:dyDescent="0.2">
      <c r="A242" s="40"/>
      <c r="B242" s="62" t="s">
        <v>186</v>
      </c>
      <c r="C242" s="142"/>
      <c r="D242" s="149">
        <v>1.75</v>
      </c>
      <c r="E242" s="150"/>
      <c r="F242" s="150"/>
      <c r="G242" s="151"/>
      <c r="H242" s="62" t="s">
        <v>145</v>
      </c>
      <c r="I242" s="141"/>
      <c r="J242" s="141"/>
      <c r="K242" s="141"/>
      <c r="L242" s="142"/>
      <c r="M242" s="40"/>
    </row>
    <row r="243" spans="1:13" ht="14.1" customHeight="1" x14ac:dyDescent="0.2">
      <c r="A243" s="40"/>
      <c r="B243" s="62" t="s">
        <v>187</v>
      </c>
      <c r="C243" s="142"/>
      <c r="D243" s="149">
        <v>1.75</v>
      </c>
      <c r="E243" s="150"/>
      <c r="F243" s="150"/>
      <c r="G243" s="151"/>
      <c r="H243" s="62" t="s">
        <v>145</v>
      </c>
      <c r="I243" s="141"/>
      <c r="J243" s="141"/>
      <c r="K243" s="141"/>
      <c r="L243" s="142"/>
      <c r="M243" s="40"/>
    </row>
    <row r="244" spans="1:13" ht="15" customHeight="1" x14ac:dyDescent="0.2">
      <c r="A244" s="40"/>
      <c r="B244" s="62" t="s">
        <v>188</v>
      </c>
      <c r="C244" s="142"/>
      <c r="D244" s="149">
        <v>0.75</v>
      </c>
      <c r="E244" s="150"/>
      <c r="F244" s="150"/>
      <c r="G244" s="151"/>
      <c r="H244" s="62" t="s">
        <v>145</v>
      </c>
      <c r="I244" s="141"/>
      <c r="J244" s="141"/>
      <c r="K244" s="141"/>
      <c r="L244" s="142"/>
      <c r="M244" s="40"/>
    </row>
    <row r="245" spans="1:13" ht="15" customHeight="1" x14ac:dyDescent="0.2">
      <c r="A245" s="40"/>
      <c r="B245" s="62" t="s">
        <v>189</v>
      </c>
      <c r="C245" s="142"/>
      <c r="D245" s="76">
        <v>6</v>
      </c>
      <c r="E245" s="147"/>
      <c r="F245" s="147"/>
      <c r="G245" s="148"/>
      <c r="H245" s="62" t="s">
        <v>226</v>
      </c>
      <c r="I245" s="141"/>
      <c r="J245" s="141"/>
      <c r="K245" s="141"/>
      <c r="L245" s="142"/>
      <c r="M245" s="40"/>
    </row>
    <row r="246" spans="1:13" ht="15" customHeight="1" x14ac:dyDescent="0.2">
      <c r="A246" s="40"/>
      <c r="B246" s="62" t="s">
        <v>190</v>
      </c>
      <c r="C246" s="142"/>
      <c r="D246" s="76">
        <v>5</v>
      </c>
      <c r="E246" s="147"/>
      <c r="F246" s="147"/>
      <c r="G246" s="148"/>
      <c r="H246" s="62" t="s">
        <v>145</v>
      </c>
      <c r="I246" s="141"/>
      <c r="J246" s="141"/>
      <c r="K246" s="141"/>
      <c r="L246" s="142"/>
      <c r="M246" s="40"/>
    </row>
    <row r="247" spans="1:13" ht="15" customHeight="1" x14ac:dyDescent="0.2">
      <c r="A247" s="40"/>
      <c r="B247" s="62" t="s">
        <v>191</v>
      </c>
      <c r="C247" s="142"/>
      <c r="D247" s="80">
        <v>2.5</v>
      </c>
      <c r="E247" s="145"/>
      <c r="F247" s="145"/>
      <c r="G247" s="146"/>
      <c r="H247" s="62" t="s">
        <v>145</v>
      </c>
      <c r="I247" s="141"/>
      <c r="J247" s="141"/>
      <c r="K247" s="141"/>
      <c r="L247" s="142"/>
      <c r="M247" s="40"/>
    </row>
    <row r="248" spans="1:13" ht="24.95" customHeight="1" x14ac:dyDescent="0.2">
      <c r="A248" s="40"/>
      <c r="B248" s="62" t="s">
        <v>193</v>
      </c>
      <c r="C248" s="142"/>
      <c r="D248" s="80">
        <v>2.5</v>
      </c>
      <c r="E248" s="145"/>
      <c r="F248" s="145"/>
      <c r="G248" s="146"/>
      <c r="H248" s="62" t="s">
        <v>145</v>
      </c>
      <c r="I248" s="141"/>
      <c r="J248" s="141"/>
      <c r="K248" s="141"/>
      <c r="L248" s="142"/>
      <c r="M248" s="40"/>
    </row>
    <row r="249" spans="1:13" ht="15" customHeight="1" x14ac:dyDescent="0.2">
      <c r="A249" s="40"/>
      <c r="B249" s="62" t="s">
        <v>194</v>
      </c>
      <c r="C249" s="142"/>
      <c r="D249" s="76">
        <v>2</v>
      </c>
      <c r="E249" s="147"/>
      <c r="F249" s="147"/>
      <c r="G249" s="148"/>
      <c r="H249" s="62" t="s">
        <v>145</v>
      </c>
      <c r="I249" s="141"/>
      <c r="J249" s="141"/>
      <c r="K249" s="141"/>
      <c r="L249" s="142"/>
      <c r="M249" s="40"/>
    </row>
    <row r="250" spans="1:13" ht="15" customHeight="1" x14ac:dyDescent="0.2">
      <c r="A250" s="40"/>
      <c r="B250" s="62" t="s">
        <v>196</v>
      </c>
      <c r="C250" s="142"/>
      <c r="D250" s="80">
        <v>0.5</v>
      </c>
      <c r="E250" s="145"/>
      <c r="F250" s="145"/>
      <c r="G250" s="146"/>
      <c r="H250" s="62" t="s">
        <v>145</v>
      </c>
      <c r="I250" s="141"/>
      <c r="J250" s="141"/>
      <c r="K250" s="141"/>
      <c r="L250" s="142"/>
      <c r="M250" s="40"/>
    </row>
    <row r="251" spans="1:13" ht="15" customHeight="1" x14ac:dyDescent="0.2">
      <c r="A251" s="40"/>
      <c r="B251" s="62" t="s">
        <v>200</v>
      </c>
      <c r="C251" s="142"/>
      <c r="D251" s="149">
        <v>3.25</v>
      </c>
      <c r="E251" s="150"/>
      <c r="F251" s="150"/>
      <c r="G251" s="151"/>
      <c r="H251" s="62" t="s">
        <v>145</v>
      </c>
      <c r="I251" s="141"/>
      <c r="J251" s="141"/>
      <c r="K251" s="141"/>
      <c r="L251" s="142"/>
      <c r="M251" s="40"/>
    </row>
    <row r="252" spans="1:13" ht="15" customHeight="1" x14ac:dyDescent="0.2">
      <c r="A252" s="40"/>
      <c r="B252" s="62" t="s">
        <v>201</v>
      </c>
      <c r="C252" s="142"/>
      <c r="D252" s="80">
        <v>2.5</v>
      </c>
      <c r="E252" s="145"/>
      <c r="F252" s="145"/>
      <c r="G252" s="146"/>
      <c r="H252" s="62" t="s">
        <v>145</v>
      </c>
      <c r="I252" s="141"/>
      <c r="J252" s="141"/>
      <c r="K252" s="141"/>
      <c r="L252" s="142"/>
      <c r="M252" s="40"/>
    </row>
    <row r="253" spans="1:13" ht="15" customHeight="1" x14ac:dyDescent="0.2">
      <c r="A253" s="40"/>
      <c r="B253" s="62" t="s">
        <v>202</v>
      </c>
      <c r="C253" s="142"/>
      <c r="D253" s="76">
        <v>3</v>
      </c>
      <c r="E253" s="147"/>
      <c r="F253" s="147"/>
      <c r="G253" s="148"/>
      <c r="H253" s="62" t="s">
        <v>145</v>
      </c>
      <c r="I253" s="141"/>
      <c r="J253" s="141"/>
      <c r="K253" s="141"/>
      <c r="L253" s="142"/>
      <c r="M253" s="40"/>
    </row>
    <row r="254" spans="1:13" ht="15" customHeight="1" x14ac:dyDescent="0.2">
      <c r="A254" s="40"/>
      <c r="B254" s="62" t="s">
        <v>223</v>
      </c>
      <c r="C254" s="142"/>
      <c r="D254" s="76">
        <v>1</v>
      </c>
      <c r="E254" s="147"/>
      <c r="F254" s="147"/>
      <c r="G254" s="148"/>
      <c r="H254" s="62" t="s">
        <v>145</v>
      </c>
      <c r="I254" s="141"/>
      <c r="J254" s="141"/>
      <c r="K254" s="141"/>
      <c r="L254" s="142"/>
      <c r="M254" s="40"/>
    </row>
    <row r="255" spans="1:13" ht="15" customHeight="1" x14ac:dyDescent="0.2">
      <c r="A255" s="40"/>
      <c r="B255" s="62" t="s">
        <v>203</v>
      </c>
      <c r="C255" s="142"/>
      <c r="D255" s="76">
        <v>1</v>
      </c>
      <c r="E255" s="147"/>
      <c r="F255" s="147"/>
      <c r="G255" s="148"/>
      <c r="H255" s="62" t="s">
        <v>145</v>
      </c>
      <c r="I255" s="141"/>
      <c r="J255" s="141"/>
      <c r="K255" s="141"/>
      <c r="L255" s="142"/>
      <c r="M255" s="40"/>
    </row>
    <row r="256" spans="1:13" ht="14.1" customHeight="1" x14ac:dyDescent="0.2">
      <c r="A256" s="40"/>
      <c r="B256" s="62" t="s">
        <v>224</v>
      </c>
      <c r="C256" s="142"/>
      <c r="D256" s="80">
        <v>2.5</v>
      </c>
      <c r="E256" s="145"/>
      <c r="F256" s="145"/>
      <c r="G256" s="146"/>
      <c r="H256" s="62" t="s">
        <v>145</v>
      </c>
      <c r="I256" s="141"/>
      <c r="J256" s="141"/>
      <c r="K256" s="141"/>
      <c r="L256" s="142"/>
      <c r="M256" s="40"/>
    </row>
    <row r="257" spans="1:13" x14ac:dyDescent="0.2">
      <c r="A257" s="40"/>
      <c r="B257" s="40"/>
      <c r="C257" s="40"/>
      <c r="D257" s="40"/>
      <c r="E257" s="40"/>
      <c r="F257" s="89"/>
      <c r="G257" s="40"/>
      <c r="H257" s="40"/>
      <c r="I257" s="40"/>
      <c r="J257" s="40"/>
      <c r="K257" s="40"/>
      <c r="L257" s="40"/>
      <c r="M257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90" zoomScaleNormal="90" workbookViewId="0">
      <selection activeCell="C24" sqref="C24"/>
    </sheetView>
  </sheetViews>
  <sheetFormatPr baseColWidth="10" defaultColWidth="38.83203125" defaultRowHeight="12.75" x14ac:dyDescent="0.2"/>
  <cols>
    <col min="1" max="1" width="27.83203125" customWidth="1"/>
    <col min="2" max="2" width="15.5" customWidth="1"/>
    <col min="3" max="3" width="15" customWidth="1"/>
    <col min="4" max="7" width="22.33203125" customWidth="1"/>
    <col min="8" max="9" width="20.6640625" customWidth="1"/>
    <col min="10" max="10" width="17.5" customWidth="1"/>
    <col min="11" max="11" width="14.5" bestFit="1" customWidth="1"/>
    <col min="12" max="12" width="27" customWidth="1"/>
    <col min="13" max="13" width="21.5" customWidth="1"/>
    <col min="14" max="14" width="21" bestFit="1" customWidth="1"/>
  </cols>
  <sheetData>
    <row r="1" spans="1:15" x14ac:dyDescent="0.2">
      <c r="A1" s="152" t="s">
        <v>14</v>
      </c>
      <c r="B1" s="91" t="s">
        <v>71</v>
      </c>
      <c r="C1" s="91" t="s">
        <v>67</v>
      </c>
      <c r="D1" s="91" t="s">
        <v>80</v>
      </c>
      <c r="E1" s="91" t="s">
        <v>87</v>
      </c>
      <c r="F1" s="91" t="s">
        <v>81</v>
      </c>
      <c r="G1" s="91" t="s">
        <v>88</v>
      </c>
      <c r="H1" s="91" t="s">
        <v>82</v>
      </c>
      <c r="I1" s="91" t="s">
        <v>89</v>
      </c>
      <c r="J1" s="91" t="s">
        <v>92</v>
      </c>
      <c r="K1" s="91" t="s">
        <v>90</v>
      </c>
      <c r="L1" s="91" t="s">
        <v>83</v>
      </c>
      <c r="M1" s="1" t="s">
        <v>91</v>
      </c>
    </row>
    <row r="2" spans="1:15" x14ac:dyDescent="0.2">
      <c r="A2" s="153" t="s">
        <v>68</v>
      </c>
      <c r="B2" s="154">
        <v>550000</v>
      </c>
      <c r="C2" s="154">
        <v>550000</v>
      </c>
      <c r="D2" s="155">
        <f>+O2+O3+(811*O4)+120000</f>
        <v>469485</v>
      </c>
      <c r="E2" s="154">
        <f>+D2+C2</f>
        <v>1019485</v>
      </c>
      <c r="F2" s="155">
        <f>+(O2+O3+(O4*477))+120000</f>
        <v>424395</v>
      </c>
      <c r="G2" s="154">
        <f>+C2+F2</f>
        <v>974395</v>
      </c>
      <c r="H2" s="155">
        <f>+O2+O3+(O4*180)</f>
        <v>264300</v>
      </c>
      <c r="I2" s="154">
        <f>+C2+H2</f>
        <v>814300</v>
      </c>
      <c r="J2" s="155">
        <f>+O2+(O4*50)</f>
        <v>6750</v>
      </c>
      <c r="K2" s="154">
        <f>+C2+J2</f>
        <v>556750</v>
      </c>
      <c r="L2" s="155">
        <f>+O2+O3+(O4*100)</f>
        <v>253500</v>
      </c>
      <c r="M2" s="22">
        <f>+C2+L2</f>
        <v>803500</v>
      </c>
      <c r="N2" t="s">
        <v>84</v>
      </c>
      <c r="O2">
        <v>0</v>
      </c>
    </row>
    <row r="3" spans="1:15" x14ac:dyDescent="0.2">
      <c r="A3" s="156" t="s">
        <v>69</v>
      </c>
      <c r="B3" s="154">
        <v>650000</v>
      </c>
      <c r="C3" s="154">
        <v>650000</v>
      </c>
      <c r="D3" s="155">
        <f>+D2</f>
        <v>469485</v>
      </c>
      <c r="E3" s="154">
        <f t="shared" ref="E3:E8" si="0">+D3+C3</f>
        <v>1119485</v>
      </c>
      <c r="F3" s="155">
        <f>+F2</f>
        <v>424395</v>
      </c>
      <c r="G3" s="154">
        <f t="shared" ref="G3:G8" si="1">+C3+F3</f>
        <v>1074395</v>
      </c>
      <c r="H3" s="155">
        <f>+H2</f>
        <v>264300</v>
      </c>
      <c r="I3" s="154">
        <f t="shared" ref="I3:I8" si="2">+C3+H3</f>
        <v>914300</v>
      </c>
      <c r="J3" s="155">
        <f>+J2</f>
        <v>6750</v>
      </c>
      <c r="K3" s="154">
        <f t="shared" ref="K3:K8" si="3">+C3+J3</f>
        <v>656750</v>
      </c>
      <c r="L3" s="155">
        <f>+L2</f>
        <v>253500</v>
      </c>
      <c r="M3" s="22">
        <f t="shared" ref="M3:M8" si="4">+C3+L3</f>
        <v>903500</v>
      </c>
      <c r="N3" t="s">
        <v>85</v>
      </c>
      <c r="O3">
        <f>60000*4</f>
        <v>240000</v>
      </c>
    </row>
    <row r="4" spans="1:15" x14ac:dyDescent="0.2">
      <c r="A4" s="156" t="s">
        <v>57</v>
      </c>
      <c r="B4" s="154">
        <v>450000</v>
      </c>
      <c r="C4" s="154">
        <v>450000</v>
      </c>
      <c r="D4" s="155">
        <f>+D3</f>
        <v>469485</v>
      </c>
      <c r="E4" s="154">
        <f t="shared" si="0"/>
        <v>919485</v>
      </c>
      <c r="F4" s="155">
        <f>+F3</f>
        <v>424395</v>
      </c>
      <c r="G4" s="154">
        <f t="shared" si="1"/>
        <v>874395</v>
      </c>
      <c r="H4" s="155">
        <f>+H3</f>
        <v>264300</v>
      </c>
      <c r="I4" s="154">
        <f t="shared" si="2"/>
        <v>714300</v>
      </c>
      <c r="J4" s="155">
        <f>+J3</f>
        <v>6750</v>
      </c>
      <c r="K4" s="154">
        <f t="shared" si="3"/>
        <v>456750</v>
      </c>
      <c r="L4" s="155">
        <f>+L2</f>
        <v>253500</v>
      </c>
      <c r="M4" s="22">
        <f t="shared" si="4"/>
        <v>703500</v>
      </c>
      <c r="N4" t="s">
        <v>86</v>
      </c>
      <c r="O4">
        <v>135</v>
      </c>
    </row>
    <row r="5" spans="1:15" x14ac:dyDescent="0.2">
      <c r="A5" s="156" t="s">
        <v>59</v>
      </c>
      <c r="B5" s="154">
        <v>420000</v>
      </c>
      <c r="C5" s="154">
        <v>420000</v>
      </c>
      <c r="D5" s="155">
        <f>+D3</f>
        <v>469485</v>
      </c>
      <c r="E5" s="154">
        <f t="shared" si="0"/>
        <v>889485</v>
      </c>
      <c r="F5" s="155">
        <f>+F3</f>
        <v>424395</v>
      </c>
      <c r="G5" s="154">
        <f t="shared" si="1"/>
        <v>844395</v>
      </c>
      <c r="H5" s="155">
        <f>+H3</f>
        <v>264300</v>
      </c>
      <c r="I5" s="154">
        <f t="shared" si="2"/>
        <v>684300</v>
      </c>
      <c r="J5" s="155">
        <f>+J3</f>
        <v>6750</v>
      </c>
      <c r="K5" s="154">
        <f t="shared" si="3"/>
        <v>426750</v>
      </c>
      <c r="L5" s="155">
        <f>+L2</f>
        <v>253500</v>
      </c>
      <c r="M5" s="22">
        <f t="shared" si="4"/>
        <v>673500</v>
      </c>
    </row>
    <row r="6" spans="1:15" x14ac:dyDescent="0.2">
      <c r="A6" s="156" t="s">
        <v>60</v>
      </c>
      <c r="B6" s="154">
        <v>420000</v>
      </c>
      <c r="C6" s="154">
        <v>420000</v>
      </c>
      <c r="D6" s="155">
        <f>+D5</f>
        <v>469485</v>
      </c>
      <c r="E6" s="154">
        <f t="shared" si="0"/>
        <v>889485</v>
      </c>
      <c r="F6" s="155">
        <f>+F3</f>
        <v>424395</v>
      </c>
      <c r="G6" s="154">
        <f t="shared" si="1"/>
        <v>844395</v>
      </c>
      <c r="H6" s="155">
        <f>+H3</f>
        <v>264300</v>
      </c>
      <c r="I6" s="154">
        <f t="shared" si="2"/>
        <v>684300</v>
      </c>
      <c r="J6" s="155">
        <f>+J3</f>
        <v>6750</v>
      </c>
      <c r="K6" s="154">
        <f t="shared" si="3"/>
        <v>426750</v>
      </c>
      <c r="L6" s="155">
        <f>+L5</f>
        <v>253500</v>
      </c>
      <c r="M6" s="22">
        <f t="shared" si="4"/>
        <v>673500</v>
      </c>
    </row>
    <row r="7" spans="1:15" x14ac:dyDescent="0.2">
      <c r="A7" s="157" t="s">
        <v>70</v>
      </c>
      <c r="B7" s="154">
        <v>420000</v>
      </c>
      <c r="C7" s="154">
        <v>420000</v>
      </c>
      <c r="D7" s="155">
        <f>+D5</f>
        <v>469485</v>
      </c>
      <c r="E7" s="154">
        <f t="shared" si="0"/>
        <v>889485</v>
      </c>
      <c r="F7" s="155">
        <f>+F4</f>
        <v>424395</v>
      </c>
      <c r="G7" s="154">
        <f t="shared" si="1"/>
        <v>844395</v>
      </c>
      <c r="H7" s="155">
        <f>+H3</f>
        <v>264300</v>
      </c>
      <c r="I7" s="154">
        <f t="shared" si="2"/>
        <v>684300</v>
      </c>
      <c r="J7" s="155">
        <f>+J3</f>
        <v>6750</v>
      </c>
      <c r="K7" s="154">
        <f t="shared" si="3"/>
        <v>426750</v>
      </c>
      <c r="L7" s="155">
        <f>+L5</f>
        <v>253500</v>
      </c>
      <c r="M7" s="22">
        <f t="shared" si="4"/>
        <v>673500</v>
      </c>
    </row>
    <row r="8" spans="1:15" x14ac:dyDescent="0.2">
      <c r="A8" s="157" t="s">
        <v>66</v>
      </c>
      <c r="B8" s="154">
        <v>250000</v>
      </c>
      <c r="C8" s="154">
        <v>250000</v>
      </c>
      <c r="D8" s="155">
        <f>+D5</f>
        <v>469485</v>
      </c>
      <c r="E8" s="154">
        <f t="shared" si="0"/>
        <v>719485</v>
      </c>
      <c r="F8" s="155">
        <f>+F4</f>
        <v>424395</v>
      </c>
      <c r="G8" s="154">
        <f t="shared" si="1"/>
        <v>674395</v>
      </c>
      <c r="H8" s="155">
        <f>+H3</f>
        <v>264300</v>
      </c>
      <c r="I8" s="154">
        <f t="shared" si="2"/>
        <v>514300</v>
      </c>
      <c r="J8" s="155">
        <f>+J6</f>
        <v>6750</v>
      </c>
      <c r="K8" s="154">
        <f t="shared" si="3"/>
        <v>256750</v>
      </c>
      <c r="L8" s="155">
        <f>+L6</f>
        <v>253500</v>
      </c>
      <c r="M8" s="22">
        <f t="shared" si="4"/>
        <v>503500</v>
      </c>
    </row>
    <row r="9" spans="1:15" x14ac:dyDescent="0.2">
      <c r="A9" s="157" t="s">
        <v>96</v>
      </c>
      <c r="B9" s="40"/>
      <c r="C9" s="40"/>
      <c r="D9" s="40"/>
      <c r="E9" s="154">
        <f>+(60000*3)+(3*42000)</f>
        <v>306000</v>
      </c>
      <c r="F9" s="40"/>
      <c r="G9" s="154">
        <f>+(60000*3)+(3*42000)</f>
        <v>306000</v>
      </c>
      <c r="H9" s="40"/>
      <c r="I9" s="154">
        <f>+(60000*2)+(2*42000)</f>
        <v>204000</v>
      </c>
      <c r="J9" s="40"/>
      <c r="K9" s="154">
        <f>+(60000*2)+(2*42000)</f>
        <v>204000</v>
      </c>
      <c r="L9" s="40"/>
      <c r="M9" s="22">
        <f>+(60000*2)+(2*42000)</f>
        <v>204000</v>
      </c>
    </row>
    <row r="10" spans="1:15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5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5" x14ac:dyDescent="0.2">
      <c r="A12" s="40" t="s">
        <v>72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1:15" x14ac:dyDescent="0.2">
      <c r="A13" s="40" t="s">
        <v>73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5" x14ac:dyDescent="0.2">
      <c r="A14" s="40" t="s">
        <v>74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</row>
    <row r="15" spans="1:15" x14ac:dyDescent="0.2">
      <c r="A15" s="40" t="s">
        <v>75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</row>
    <row r="16" spans="1:15" x14ac:dyDescent="0.2">
      <c r="A16" s="40" t="s">
        <v>76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x14ac:dyDescent="0.2">
      <c r="A17" s="40" t="s">
        <v>77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</row>
    <row r="18" spans="1:12" x14ac:dyDescent="0.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18" sqref="N18"/>
    </sheetView>
  </sheetViews>
  <sheetFormatPr baseColWidth="10" defaultRowHeight="12.75" x14ac:dyDescent="0.2"/>
  <cols>
    <col min="1" max="1" width="28.83203125" bestFit="1" customWidth="1"/>
    <col min="2" max="2" width="16.33203125" hidden="1" customWidth="1"/>
    <col min="3" max="3" width="16.33203125" customWidth="1"/>
    <col min="4" max="4" width="16.33203125" hidden="1" customWidth="1"/>
    <col min="5" max="5" width="16.33203125" customWidth="1"/>
    <col min="6" max="6" width="15.5" hidden="1" customWidth="1"/>
    <col min="7" max="7" width="15.5" customWidth="1"/>
    <col min="8" max="8" width="10.6640625" hidden="1" customWidth="1"/>
    <col min="9" max="10" width="10.6640625" customWidth="1"/>
    <col min="11" max="11" width="16.33203125" hidden="1" customWidth="1"/>
    <col min="13" max="14" width="12" customWidth="1"/>
  </cols>
  <sheetData>
    <row r="1" spans="1:14" ht="13.5" thickBot="1" x14ac:dyDescent="0.25">
      <c r="A1" s="40"/>
      <c r="B1" s="234" t="s">
        <v>101</v>
      </c>
      <c r="C1" s="234"/>
      <c r="D1" s="234"/>
      <c r="E1" s="234"/>
      <c r="F1" s="234"/>
      <c r="G1" s="234"/>
      <c r="H1" s="234"/>
      <c r="I1" s="234"/>
      <c r="J1" s="234"/>
      <c r="K1" s="234"/>
      <c r="L1" s="40"/>
      <c r="M1" s="40"/>
      <c r="N1" s="40"/>
    </row>
    <row r="2" spans="1:14" x14ac:dyDescent="0.2">
      <c r="A2" s="158" t="s">
        <v>14</v>
      </c>
      <c r="B2" s="159" t="s">
        <v>87</v>
      </c>
      <c r="C2" s="159" t="s">
        <v>108</v>
      </c>
      <c r="D2" s="159" t="s">
        <v>88</v>
      </c>
      <c r="E2" s="159" t="s">
        <v>109</v>
      </c>
      <c r="F2" s="159" t="s">
        <v>89</v>
      </c>
      <c r="G2" s="159" t="s">
        <v>110</v>
      </c>
      <c r="H2" s="159" t="s">
        <v>90</v>
      </c>
      <c r="I2" s="160" t="s">
        <v>111</v>
      </c>
      <c r="J2" s="161" t="s">
        <v>112</v>
      </c>
      <c r="K2" s="162" t="s">
        <v>91</v>
      </c>
      <c r="L2" s="40"/>
      <c r="M2" s="40"/>
      <c r="N2" s="40"/>
    </row>
    <row r="3" spans="1:14" x14ac:dyDescent="0.2">
      <c r="A3" s="163" t="s">
        <v>68</v>
      </c>
      <c r="B3" s="164">
        <v>1019485</v>
      </c>
      <c r="C3" s="164">
        <f t="shared" ref="C3:C9" si="0">+B3+M3</f>
        <v>1325485</v>
      </c>
      <c r="D3" s="164">
        <v>974395</v>
      </c>
      <c r="E3" s="164">
        <f>+D3+M3</f>
        <v>1280395</v>
      </c>
      <c r="F3" s="164">
        <v>814300</v>
      </c>
      <c r="G3" s="164">
        <f>+F3+N3</f>
        <v>1018300</v>
      </c>
      <c r="H3" s="164">
        <v>556750</v>
      </c>
      <c r="I3" s="165">
        <f>+H3+N3</f>
        <v>760750</v>
      </c>
      <c r="J3" s="166">
        <f>+K3+N3</f>
        <v>1007500</v>
      </c>
      <c r="K3" s="167">
        <v>803500</v>
      </c>
      <c r="L3" s="40"/>
      <c r="M3" s="40">
        <v>306000</v>
      </c>
      <c r="N3" s="40">
        <v>204000</v>
      </c>
    </row>
    <row r="4" spans="1:14" x14ac:dyDescent="0.2">
      <c r="A4" s="163" t="s">
        <v>69</v>
      </c>
      <c r="B4" s="164">
        <v>1119485</v>
      </c>
      <c r="C4" s="164">
        <f t="shared" si="0"/>
        <v>1425485</v>
      </c>
      <c r="D4" s="164">
        <v>1074395</v>
      </c>
      <c r="E4" s="164">
        <f t="shared" ref="E4:E9" si="1">+D4+M4</f>
        <v>1380395</v>
      </c>
      <c r="F4" s="164">
        <v>914300</v>
      </c>
      <c r="G4" s="164">
        <f t="shared" ref="G4:G9" si="2">+F4+N4</f>
        <v>1118300</v>
      </c>
      <c r="H4" s="164">
        <v>656750</v>
      </c>
      <c r="I4" s="165">
        <f t="shared" ref="I4:I9" si="3">+H4+N4</f>
        <v>860750</v>
      </c>
      <c r="J4" s="166">
        <f t="shared" ref="J4:J9" si="4">+K4+N4</f>
        <v>1107500</v>
      </c>
      <c r="K4" s="167">
        <v>903500</v>
      </c>
      <c r="L4" s="40"/>
      <c r="M4" s="40">
        <v>306000</v>
      </c>
      <c r="N4" s="40">
        <v>204000</v>
      </c>
    </row>
    <row r="5" spans="1:14" x14ac:dyDescent="0.2">
      <c r="A5" s="163" t="s">
        <v>57</v>
      </c>
      <c r="B5" s="164">
        <v>919485</v>
      </c>
      <c r="C5" s="164">
        <f t="shared" si="0"/>
        <v>1225485</v>
      </c>
      <c r="D5" s="164">
        <v>874395</v>
      </c>
      <c r="E5" s="164">
        <f t="shared" si="1"/>
        <v>1180395</v>
      </c>
      <c r="F5" s="164">
        <v>714300</v>
      </c>
      <c r="G5" s="164">
        <f>+F5+N5</f>
        <v>918300</v>
      </c>
      <c r="H5" s="164">
        <v>456750</v>
      </c>
      <c r="I5" s="165">
        <f t="shared" si="3"/>
        <v>660750</v>
      </c>
      <c r="J5" s="166">
        <f t="shared" si="4"/>
        <v>907500</v>
      </c>
      <c r="K5" s="167">
        <v>703500</v>
      </c>
      <c r="L5" s="40"/>
      <c r="M5" s="40">
        <v>306000</v>
      </c>
      <c r="N5" s="40">
        <v>204000</v>
      </c>
    </row>
    <row r="6" spans="1:14" x14ac:dyDescent="0.2">
      <c r="A6" s="163" t="s">
        <v>59</v>
      </c>
      <c r="B6" s="164">
        <v>889485</v>
      </c>
      <c r="C6" s="164">
        <f t="shared" si="0"/>
        <v>1195485</v>
      </c>
      <c r="D6" s="164">
        <v>844395</v>
      </c>
      <c r="E6" s="164">
        <f t="shared" si="1"/>
        <v>1150395</v>
      </c>
      <c r="F6" s="164">
        <v>684300</v>
      </c>
      <c r="G6" s="164">
        <f t="shared" si="2"/>
        <v>888300</v>
      </c>
      <c r="H6" s="164">
        <v>426750</v>
      </c>
      <c r="I6" s="165">
        <f t="shared" si="3"/>
        <v>630750</v>
      </c>
      <c r="J6" s="166">
        <f t="shared" si="4"/>
        <v>877500</v>
      </c>
      <c r="K6" s="167">
        <v>673500</v>
      </c>
      <c r="L6" s="40"/>
      <c r="M6" s="40">
        <v>306000</v>
      </c>
      <c r="N6" s="40">
        <v>204000</v>
      </c>
    </row>
    <row r="7" spans="1:14" x14ac:dyDescent="0.2">
      <c r="A7" s="163" t="s">
        <v>60</v>
      </c>
      <c r="B7" s="164">
        <v>889485</v>
      </c>
      <c r="C7" s="164">
        <f t="shared" si="0"/>
        <v>1195485</v>
      </c>
      <c r="D7" s="164">
        <v>844395</v>
      </c>
      <c r="E7" s="164">
        <f t="shared" si="1"/>
        <v>1150395</v>
      </c>
      <c r="F7" s="164">
        <v>684300</v>
      </c>
      <c r="G7" s="164">
        <f t="shared" si="2"/>
        <v>888300</v>
      </c>
      <c r="H7" s="164">
        <v>426750</v>
      </c>
      <c r="I7" s="165">
        <f t="shared" si="3"/>
        <v>630750</v>
      </c>
      <c r="J7" s="166">
        <f t="shared" si="4"/>
        <v>877500</v>
      </c>
      <c r="K7" s="167">
        <v>673500</v>
      </c>
      <c r="L7" s="40"/>
      <c r="M7" s="40">
        <v>306000</v>
      </c>
      <c r="N7" s="40">
        <v>204000</v>
      </c>
    </row>
    <row r="8" spans="1:14" x14ac:dyDescent="0.2">
      <c r="A8" s="163" t="s">
        <v>70</v>
      </c>
      <c r="B8" s="164">
        <v>889485</v>
      </c>
      <c r="C8" s="164">
        <f t="shared" si="0"/>
        <v>1195485</v>
      </c>
      <c r="D8" s="164">
        <v>844395</v>
      </c>
      <c r="E8" s="164">
        <f t="shared" si="1"/>
        <v>1150395</v>
      </c>
      <c r="F8" s="164">
        <v>684300</v>
      </c>
      <c r="G8" s="164">
        <f t="shared" si="2"/>
        <v>888300</v>
      </c>
      <c r="H8" s="164">
        <v>426750</v>
      </c>
      <c r="I8" s="165">
        <f t="shared" si="3"/>
        <v>630750</v>
      </c>
      <c r="J8" s="166">
        <f t="shared" si="4"/>
        <v>877500</v>
      </c>
      <c r="K8" s="167">
        <v>673500</v>
      </c>
      <c r="L8" s="40"/>
      <c r="M8" s="40">
        <v>306000</v>
      </c>
      <c r="N8" s="40">
        <v>204000</v>
      </c>
    </row>
    <row r="9" spans="1:14" ht="13.5" thickBot="1" x14ac:dyDescent="0.25">
      <c r="A9" s="168" t="s">
        <v>66</v>
      </c>
      <c r="B9" s="169">
        <v>719485</v>
      </c>
      <c r="C9" s="169">
        <f t="shared" si="0"/>
        <v>1025485</v>
      </c>
      <c r="D9" s="169">
        <v>674395</v>
      </c>
      <c r="E9" s="169">
        <f t="shared" si="1"/>
        <v>980395</v>
      </c>
      <c r="F9" s="169">
        <v>514300</v>
      </c>
      <c r="G9" s="169">
        <f t="shared" si="2"/>
        <v>718300</v>
      </c>
      <c r="H9" s="169">
        <v>256750</v>
      </c>
      <c r="I9" s="170">
        <f t="shared" si="3"/>
        <v>460750</v>
      </c>
      <c r="J9" s="171">
        <f t="shared" si="4"/>
        <v>707500</v>
      </c>
      <c r="K9" s="172">
        <v>503500</v>
      </c>
      <c r="L9" s="40"/>
      <c r="M9" s="40">
        <v>306000</v>
      </c>
      <c r="N9" s="40">
        <v>204000</v>
      </c>
    </row>
    <row r="10" spans="1:14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2" spans="1:14" x14ac:dyDescent="0.2">
      <c r="B12" t="s">
        <v>97</v>
      </c>
    </row>
    <row r="13" spans="1:14" x14ac:dyDescent="0.2">
      <c r="B13" t="s">
        <v>99</v>
      </c>
    </row>
    <row r="15" spans="1:14" x14ac:dyDescent="0.2">
      <c r="B15" t="s">
        <v>98</v>
      </c>
    </row>
    <row r="16" spans="1:14" x14ac:dyDescent="0.2">
      <c r="B16" t="s">
        <v>100</v>
      </c>
    </row>
  </sheetData>
  <mergeCells count="1">
    <mergeCell ref="B1:K1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D7" sqref="D7"/>
    </sheetView>
  </sheetViews>
  <sheetFormatPr baseColWidth="10" defaultRowHeight="12.75" x14ac:dyDescent="0.2"/>
  <cols>
    <col min="1" max="1" width="12" customWidth="1"/>
    <col min="3" max="3" width="12" customWidth="1"/>
    <col min="4" max="4" width="62.5" bestFit="1" customWidth="1"/>
  </cols>
  <sheetData>
    <row r="1" spans="1:4" ht="18.75" x14ac:dyDescent="0.2">
      <c r="A1" s="44" t="s">
        <v>65</v>
      </c>
      <c r="B1" s="44"/>
      <c r="C1" s="44"/>
      <c r="D1" s="44" t="s">
        <v>95</v>
      </c>
    </row>
    <row r="2" spans="1:4" ht="15" x14ac:dyDescent="0.2">
      <c r="A2" s="43" t="s">
        <v>27</v>
      </c>
      <c r="B2" s="43"/>
      <c r="C2" s="43"/>
      <c r="D2" s="46">
        <v>231000</v>
      </c>
    </row>
    <row r="3" spans="1:4" ht="15" x14ac:dyDescent="0.2">
      <c r="A3" s="43" t="s">
        <v>49</v>
      </c>
      <c r="B3" s="43"/>
      <c r="C3" s="43"/>
      <c r="D3" s="46">
        <v>162750</v>
      </c>
    </row>
    <row r="4" spans="1:4" ht="15" x14ac:dyDescent="0.2">
      <c r="A4" s="43" t="s">
        <v>25</v>
      </c>
      <c r="B4" s="43"/>
      <c r="C4" s="43"/>
      <c r="D4" s="46">
        <v>246750</v>
      </c>
    </row>
    <row r="5" spans="1:4" ht="15" x14ac:dyDescent="0.2">
      <c r="A5" s="43" t="s">
        <v>26</v>
      </c>
      <c r="B5" s="43"/>
      <c r="C5" s="43"/>
      <c r="D5" s="46">
        <v>141750</v>
      </c>
    </row>
    <row r="6" spans="1:4" ht="15" x14ac:dyDescent="0.2">
      <c r="A6" s="43" t="s">
        <v>28</v>
      </c>
      <c r="B6" s="43"/>
      <c r="C6" s="43"/>
      <c r="D6" s="46">
        <v>378000</v>
      </c>
    </row>
    <row r="7" spans="1:4" ht="15" x14ac:dyDescent="0.2">
      <c r="A7" s="43" t="s">
        <v>48</v>
      </c>
      <c r="B7" s="43"/>
      <c r="C7" s="43"/>
      <c r="D7" s="46">
        <v>246750</v>
      </c>
    </row>
    <row r="8" spans="1:4" ht="15" x14ac:dyDescent="0.2">
      <c r="A8" s="43" t="s">
        <v>17</v>
      </c>
      <c r="B8" s="43"/>
      <c r="C8" s="43"/>
      <c r="D8" s="46">
        <v>309750</v>
      </c>
    </row>
    <row r="9" spans="1:4" ht="15" x14ac:dyDescent="0.2">
      <c r="A9" s="43" t="s">
        <v>18</v>
      </c>
      <c r="B9" s="43"/>
      <c r="C9" s="43"/>
      <c r="D9" s="46">
        <v>225750</v>
      </c>
    </row>
    <row r="10" spans="1:4" ht="15" x14ac:dyDescent="0.2">
      <c r="A10" s="43" t="s">
        <v>29</v>
      </c>
      <c r="B10" s="43"/>
      <c r="C10" s="43"/>
      <c r="D10" s="46">
        <v>420000</v>
      </c>
    </row>
    <row r="11" spans="1:4" ht="15" x14ac:dyDescent="0.2">
      <c r="A11" s="43" t="s">
        <v>47</v>
      </c>
      <c r="B11" s="43"/>
      <c r="C11" s="43"/>
      <c r="D11" s="46">
        <v>246750</v>
      </c>
    </row>
    <row r="12" spans="1:4" ht="15" x14ac:dyDescent="0.2">
      <c r="A12" s="43" t="s">
        <v>21</v>
      </c>
      <c r="B12" s="43"/>
      <c r="C12" s="43"/>
      <c r="D12" s="46">
        <v>351750</v>
      </c>
    </row>
    <row r="13" spans="1:4" ht="15" x14ac:dyDescent="0.2">
      <c r="A13" s="43" t="s">
        <v>22</v>
      </c>
      <c r="B13" s="43"/>
      <c r="C13" s="43"/>
      <c r="D13" s="46">
        <v>267750</v>
      </c>
    </row>
    <row r="14" spans="1:4" ht="15" x14ac:dyDescent="0.2">
      <c r="A14" s="43" t="s">
        <v>30</v>
      </c>
      <c r="B14" s="43"/>
      <c r="C14" s="43"/>
      <c r="D14" s="46">
        <v>420000</v>
      </c>
    </row>
    <row r="15" spans="1:4" ht="15" x14ac:dyDescent="0.2">
      <c r="A15" s="43" t="s">
        <v>50</v>
      </c>
      <c r="B15" s="43"/>
      <c r="C15" s="43"/>
      <c r="D15" s="46">
        <v>246750</v>
      </c>
    </row>
    <row r="16" spans="1:4" ht="15" x14ac:dyDescent="0.2">
      <c r="A16" s="43" t="s">
        <v>23</v>
      </c>
      <c r="B16" s="43"/>
      <c r="C16" s="43"/>
      <c r="D16" s="46">
        <v>351750</v>
      </c>
    </row>
    <row r="17" spans="1:5" ht="15" x14ac:dyDescent="0.2">
      <c r="A17" s="43" t="s">
        <v>24</v>
      </c>
      <c r="B17" s="43"/>
      <c r="C17" s="43"/>
      <c r="D17" s="46">
        <v>267750</v>
      </c>
    </row>
    <row r="18" spans="1:5" ht="15" x14ac:dyDescent="0.2">
      <c r="A18" s="43" t="s">
        <v>31</v>
      </c>
      <c r="B18" s="43"/>
      <c r="C18" s="43"/>
      <c r="D18" s="46">
        <v>218500</v>
      </c>
    </row>
    <row r="19" spans="1:5" ht="15" x14ac:dyDescent="0.2">
      <c r="A19" s="43" t="s">
        <v>61</v>
      </c>
      <c r="B19" s="43"/>
      <c r="C19" s="43"/>
      <c r="D19" s="46">
        <v>136000</v>
      </c>
    </row>
    <row r="20" spans="1:5" x14ac:dyDescent="0.2">
      <c r="A20" s="40"/>
      <c r="B20" s="40"/>
      <c r="C20" s="40"/>
      <c r="D20" s="40"/>
    </row>
    <row r="21" spans="1:5" ht="18.75" x14ac:dyDescent="0.2">
      <c r="A21" s="44" t="s">
        <v>64</v>
      </c>
      <c r="B21" s="44"/>
      <c r="C21" s="44"/>
      <c r="D21" s="44" t="s">
        <v>95</v>
      </c>
      <c r="E21" s="45"/>
    </row>
    <row r="22" spans="1:5" ht="15" x14ac:dyDescent="0.2">
      <c r="A22" s="43" t="s">
        <v>51</v>
      </c>
      <c r="B22" s="43"/>
      <c r="C22" s="43"/>
      <c r="D22" s="46">
        <v>483000</v>
      </c>
    </row>
    <row r="23" spans="1:5" ht="15" x14ac:dyDescent="0.2">
      <c r="A23" s="43" t="s">
        <v>40</v>
      </c>
      <c r="B23" s="43"/>
      <c r="C23" s="43"/>
      <c r="D23" s="46">
        <v>294000</v>
      </c>
    </row>
    <row r="24" spans="1:5" ht="15" x14ac:dyDescent="0.2">
      <c r="A24" s="43" t="s">
        <v>44</v>
      </c>
      <c r="B24" s="43"/>
      <c r="C24" s="43"/>
      <c r="D24" s="46">
        <v>283500</v>
      </c>
    </row>
    <row r="25" spans="1:5" ht="15" x14ac:dyDescent="0.2">
      <c r="A25" s="43" t="s">
        <v>33</v>
      </c>
      <c r="B25" s="43"/>
      <c r="C25" s="43"/>
      <c r="D25" s="46">
        <v>210000</v>
      </c>
    </row>
    <row r="26" spans="1:5" ht="15" x14ac:dyDescent="0.2">
      <c r="A26" s="43" t="s">
        <v>39</v>
      </c>
      <c r="B26" s="43"/>
      <c r="C26" s="43"/>
      <c r="D26" s="46">
        <v>304500</v>
      </c>
    </row>
    <row r="27" spans="1:5" ht="15" x14ac:dyDescent="0.2">
      <c r="A27" s="43" t="s">
        <v>43</v>
      </c>
      <c r="B27" s="43"/>
      <c r="C27" s="43"/>
      <c r="D27" s="46">
        <v>283500</v>
      </c>
    </row>
    <row r="28" spans="1:5" ht="15" x14ac:dyDescent="0.2">
      <c r="A28" s="43" t="s">
        <v>52</v>
      </c>
      <c r="B28" s="43"/>
      <c r="C28" s="43"/>
      <c r="D28" s="46">
        <v>210000</v>
      </c>
    </row>
    <row r="29" spans="1:5" ht="15" x14ac:dyDescent="0.2">
      <c r="A29" s="43" t="s">
        <v>36</v>
      </c>
      <c r="B29" s="43"/>
      <c r="C29" s="43"/>
      <c r="D29" s="46">
        <v>241500</v>
      </c>
    </row>
    <row r="30" spans="1:5" ht="15" x14ac:dyDescent="0.2">
      <c r="A30" s="43" t="s">
        <v>53</v>
      </c>
      <c r="B30" s="43"/>
      <c r="C30" s="43"/>
      <c r="D30" s="46">
        <v>294000</v>
      </c>
    </row>
    <row r="31" spans="1:5" ht="15" x14ac:dyDescent="0.2">
      <c r="A31" s="43" t="s">
        <v>54</v>
      </c>
      <c r="B31" s="43"/>
      <c r="C31" s="43"/>
      <c r="D31" s="46">
        <v>84000</v>
      </c>
    </row>
    <row r="32" spans="1:5" ht="15" x14ac:dyDescent="0.2">
      <c r="A32" s="43" t="s">
        <v>55</v>
      </c>
      <c r="B32" s="43"/>
      <c r="C32" s="43"/>
      <c r="D32" s="46">
        <v>52500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 de precios</vt:lpstr>
      <vt:lpstr>Axles</vt:lpstr>
      <vt:lpstr>Transmissions (1)</vt:lpstr>
      <vt:lpstr>Transmissions</vt:lpstr>
      <vt:lpstr>Converters</vt:lpstr>
      <vt:lpstr>Table 1</vt:lpstr>
      <vt:lpstr>Montajes y desmontajes</vt:lpstr>
      <vt:lpstr>Trabajos en terreno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PSM-0001.book</dc:title>
  <dc:creator>susan.wertenberger</dc:creator>
  <cp:lastModifiedBy>Cesar Toro Quiñonez</cp:lastModifiedBy>
  <cp:lastPrinted>2015-07-28T14:14:56Z</cp:lastPrinted>
  <dcterms:created xsi:type="dcterms:W3CDTF">2012-08-21T09:49:57Z</dcterms:created>
  <dcterms:modified xsi:type="dcterms:W3CDTF">2015-11-18T20:26:02Z</dcterms:modified>
</cp:coreProperties>
</file>