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\Desktop\Excel\101\"/>
    </mc:Choice>
  </mc:AlternateContent>
  <xr:revisionPtr revIDLastSave="0" documentId="13_ncr:1_{98EACF09-B5A5-4948-9B75-3E86E57C11E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inas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2" i="1"/>
  <c r="O38" i="1"/>
  <c r="O37" i="1"/>
  <c r="N38" i="1"/>
  <c r="N37" i="1"/>
  <c r="P31" i="1"/>
  <c r="P32" i="1" s="1"/>
  <c r="P33" i="1" s="1"/>
  <c r="P34" i="1" s="1"/>
  <c r="P30" i="1"/>
  <c r="P29" i="1"/>
  <c r="O30" i="1"/>
  <c r="O31" i="1"/>
  <c r="O32" i="1"/>
  <c r="O33" i="1"/>
  <c r="O34" i="1"/>
  <c r="O29" i="1"/>
  <c r="N30" i="1"/>
  <c r="N31" i="1"/>
  <c r="N32" i="1"/>
  <c r="N33" i="1"/>
  <c r="N34" i="1"/>
  <c r="N29" i="1"/>
  <c r="N25" i="1"/>
  <c r="N26" i="1"/>
  <c r="N24" i="1"/>
  <c r="P24" i="1"/>
  <c r="O24" i="1"/>
  <c r="N21" i="1"/>
  <c r="N20" i="1"/>
  <c r="N19" i="1"/>
  <c r="N18" i="1"/>
  <c r="N14" i="1"/>
  <c r="M14" i="1"/>
  <c r="O10" i="1"/>
  <c r="N11" i="1"/>
  <c r="N10" i="1"/>
  <c r="N8" i="1"/>
  <c r="M8" i="1"/>
  <c r="N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Oliveira</author>
  </authors>
  <commentList>
    <comment ref="K1" authorId="0" shapeId="0" xr:uid="{BC240A7D-BCDC-428F-96D3-C357E3E6CD64}">
      <text>
        <r>
          <rPr>
            <sz val="10"/>
            <color indexed="81"/>
            <rFont val="Tahoma"/>
            <family val="2"/>
          </rPr>
          <t xml:space="preserve">Rendimento per capita = Salário/Nº pessoas do agregado
em que Nº pessoas do agregado 
Se Casados = 2 + nº filhos
Outros = 1 + nº filhos
</t>
        </r>
      </text>
    </comment>
  </commentList>
</comments>
</file>

<file path=xl/sharedStrings.xml><?xml version="1.0" encoding="utf-8"?>
<sst xmlns="http://schemas.openxmlformats.org/spreadsheetml/2006/main" count="115" uniqueCount="73">
  <si>
    <t>id</t>
  </si>
  <si>
    <t>nome</t>
  </si>
  <si>
    <t>altura</t>
  </si>
  <si>
    <t>peso</t>
  </si>
  <si>
    <t>idade</t>
  </si>
  <si>
    <t>horas</t>
  </si>
  <si>
    <t>estado</t>
  </si>
  <si>
    <t>filhos</t>
  </si>
  <si>
    <t>Marisa Martins</t>
  </si>
  <si>
    <t>Casada</t>
  </si>
  <si>
    <t>Rita Fonseca</t>
  </si>
  <si>
    <t>Joana Freitas</t>
  </si>
  <si>
    <t>Viuva</t>
  </si>
  <si>
    <t>Joana Goncalves</t>
  </si>
  <si>
    <t>Francisco Fonseca</t>
  </si>
  <si>
    <t>Casado</t>
  </si>
  <si>
    <t>Manuel Martins</t>
  </si>
  <si>
    <t>Solteiro</t>
  </si>
  <si>
    <t>Florbela Freitas</t>
  </si>
  <si>
    <t>Solteira</t>
  </si>
  <si>
    <t>Rita Cruz</t>
  </si>
  <si>
    <t>Antonio Pereira</t>
  </si>
  <si>
    <t>Manuel Carvalho</t>
  </si>
  <si>
    <t>Manuel Marinho</t>
  </si>
  <si>
    <t>Divorciado</t>
  </si>
  <si>
    <t>Joao Freitas</t>
  </si>
  <si>
    <t>Susana Goncalves</t>
  </si>
  <si>
    <t>Francisco Freitas</t>
  </si>
  <si>
    <t>Francisco Martins</t>
  </si>
  <si>
    <t>Susana Madeira</t>
  </si>
  <si>
    <t>Divorciada</t>
  </si>
  <si>
    <t>Francisco Pinho</t>
  </si>
  <si>
    <t>Joao Madeira</t>
  </si>
  <si>
    <t>Manuel Pinho</t>
  </si>
  <si>
    <t>Catarina Goncalves</t>
  </si>
  <si>
    <t>Florbela Marinho</t>
  </si>
  <si>
    <t>Francisco Pereira</t>
  </si>
  <si>
    <t>Rita Madeira</t>
  </si>
  <si>
    <t>Florbela Goncalves</t>
  </si>
  <si>
    <t>Catarina Freitas</t>
  </si>
  <si>
    <t>Antonio Fonseca</t>
  </si>
  <si>
    <t>Catarina Cruz</t>
  </si>
  <si>
    <t>Jose Cruz</t>
  </si>
  <si>
    <t>Joao Pinho</t>
  </si>
  <si>
    <t>Manuel Fonseca</t>
  </si>
  <si>
    <t>Pedro Goncalves</t>
  </si>
  <si>
    <t>Joana Pereira</t>
  </si>
  <si>
    <t>Joana Marinho</t>
  </si>
  <si>
    <t>Pedro Madeira</t>
  </si>
  <si>
    <t>Manuel Cruz</t>
  </si>
  <si>
    <t>Sonia Marinho</t>
  </si>
  <si>
    <t>Marisa Cruz</t>
  </si>
  <si>
    <t>Florbela Pereira</t>
  </si>
  <si>
    <t>Francisco Madeira</t>
  </si>
  <si>
    <t>Salário</t>
  </si>
  <si>
    <t>Data de inscrição</t>
  </si>
  <si>
    <t>Rendimento per capita</t>
  </si>
  <si>
    <t>nº registos</t>
  </si>
  <si>
    <t>Altura média</t>
  </si>
  <si>
    <t>peso médio</t>
  </si>
  <si>
    <t>mais novo</t>
  </si>
  <si>
    <t>mais velho</t>
  </si>
  <si>
    <t>nº</t>
  </si>
  <si>
    <t>Cas</t>
  </si>
  <si>
    <t>Div</t>
  </si>
  <si>
    <t>Solt</t>
  </si>
  <si>
    <t>Idade média</t>
  </si>
  <si>
    <t>nº inferiores à media</t>
  </si>
  <si>
    <t>Freq. Relatica</t>
  </si>
  <si>
    <t>Freq. Acumulada</t>
  </si>
  <si>
    <t>Masculinos</t>
  </si>
  <si>
    <t>Femininos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</si>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</sst>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10" xfId="0" applyBorder="1" applyAlignment="1">
      <alignment vertical="center" wrapText="1"/>
    </xf>
    <xf numFmtId="164" fontId="0" fillId="0" borderId="10" xfId="0" applyNumberFormat="1" applyBorder="1"/>
    <xf numFmtId="0" fontId="0" fillId="0" borderId="0" xfId="0" applyAlignment="1">
      <alignment horizontal="left"/>
    </xf>
    <xf numFmtId="0" fontId="0" fillId="33" borderId="10" xfId="0" applyFill="1" applyBorder="1"/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 vertical="center"/>
    </xf>
    <xf numFmtId="164" fontId="0" fillId="33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"/>
  <sheetViews>
    <sheetView tabSelected="1" zoomScaleNormal="100" workbookViewId="0">
      <selection activeCell="L2" sqref="L2"/>
    </sheetView>
  </sheetViews>
  <sheetFormatPr defaultRowHeight="15" x14ac:dyDescent="0.25"/>
  <cols>
    <col min="1" max="1" width="8" bestFit="1" customWidth="1"/>
    <col min="2" max="2" width="16.7109375" bestFit="1" customWidth="1"/>
    <col min="3" max="3" width="5.7109375" bestFit="1" customWidth="1"/>
    <col min="4" max="4" width="4.85546875" bestFit="1" customWidth="1"/>
    <col min="5" max="5" width="5.42578125" bestFit="1" customWidth="1"/>
    <col min="6" max="6" width="5.5703125" bestFit="1" customWidth="1"/>
    <col min="7" max="7" width="9.7109375" bestFit="1" customWidth="1"/>
    <col min="8" max="8" width="5.42578125" bestFit="1" customWidth="1"/>
    <col min="9" max="9" width="9.42578125" bestFit="1" customWidth="1"/>
    <col min="10" max="10" width="10.5703125" bestFit="1" customWidth="1"/>
    <col min="11" max="11" width="13.28515625" customWidth="1"/>
    <col min="12" max="12" width="10.5703125" bestFit="1" customWidth="1"/>
    <col min="13" max="13" width="11.7109375" bestFit="1" customWidth="1"/>
    <col min="16" max="16" width="11.5703125" customWidth="1"/>
  </cols>
  <sheetData>
    <row r="1" spans="1:15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54</v>
      </c>
      <c r="J1" s="4" t="s">
        <v>55</v>
      </c>
      <c r="K1" s="4" t="s">
        <v>56</v>
      </c>
      <c r="L1" s="1"/>
    </row>
    <row r="2" spans="1:15" x14ac:dyDescent="0.25">
      <c r="A2" s="2">
        <v>1373900</v>
      </c>
      <c r="B2" s="2" t="s">
        <v>8</v>
      </c>
      <c r="C2" s="2">
        <v>155</v>
      </c>
      <c r="D2" s="2">
        <v>58.8</v>
      </c>
      <c r="E2" s="2">
        <v>45</v>
      </c>
      <c r="F2" s="2">
        <v>3</v>
      </c>
      <c r="G2" s="2" t="s">
        <v>9</v>
      </c>
      <c r="H2" s="2">
        <v>2</v>
      </c>
      <c r="I2" s="5">
        <v>2703.76</v>
      </c>
      <c r="J2" s="3">
        <v>42446</v>
      </c>
      <c r="K2" s="11">
        <f>I2/IF(M$24 = LEFT(G2,3),2+H2,1+H2)</f>
        <v>675.94</v>
      </c>
    </row>
    <row r="3" spans="1:15" x14ac:dyDescent="0.25">
      <c r="A3" s="2">
        <v>1109891</v>
      </c>
      <c r="B3" s="2" t="s">
        <v>10</v>
      </c>
      <c r="C3" s="2">
        <v>166</v>
      </c>
      <c r="D3" s="2">
        <v>88.6</v>
      </c>
      <c r="E3" s="2">
        <v>45</v>
      </c>
      <c r="F3" s="2">
        <v>3</v>
      </c>
      <c r="G3" s="2" t="s">
        <v>9</v>
      </c>
      <c r="H3" s="2">
        <v>3</v>
      </c>
      <c r="I3" s="5">
        <v>2770.37</v>
      </c>
      <c r="J3" s="3">
        <v>42655</v>
      </c>
      <c r="K3" s="11">
        <f t="shared" ref="K3:K40" si="0">I3/IF(M$24 = LEFT(G3,3),2+H3,1+H3)</f>
        <v>554.07399999999996</v>
      </c>
    </row>
    <row r="4" spans="1:15" x14ac:dyDescent="0.25">
      <c r="A4" s="2">
        <v>1158895</v>
      </c>
      <c r="B4" s="2" t="s">
        <v>11</v>
      </c>
      <c r="C4" s="2">
        <v>150</v>
      </c>
      <c r="D4" s="2">
        <v>75.3</v>
      </c>
      <c r="E4" s="2">
        <v>52</v>
      </c>
      <c r="F4" s="2">
        <v>3</v>
      </c>
      <c r="G4" s="2" t="s">
        <v>12</v>
      </c>
      <c r="H4" s="2">
        <v>1</v>
      </c>
      <c r="I4" s="5">
        <v>649.11</v>
      </c>
      <c r="J4" s="3">
        <v>42476</v>
      </c>
      <c r="K4" s="11">
        <f t="shared" si="0"/>
        <v>324.55500000000001</v>
      </c>
    </row>
    <row r="5" spans="1:15" x14ac:dyDescent="0.25">
      <c r="A5" s="2">
        <v>1566599</v>
      </c>
      <c r="B5" s="2" t="s">
        <v>13</v>
      </c>
      <c r="C5" s="2">
        <v>161</v>
      </c>
      <c r="D5" s="2">
        <v>45.2</v>
      </c>
      <c r="E5" s="2">
        <v>59</v>
      </c>
      <c r="F5" s="2">
        <v>2</v>
      </c>
      <c r="G5" s="2" t="s">
        <v>9</v>
      </c>
      <c r="H5" s="2">
        <v>2</v>
      </c>
      <c r="I5" s="5">
        <v>4181.3999999999996</v>
      </c>
      <c r="J5" s="3">
        <v>42277</v>
      </c>
      <c r="K5" s="11">
        <f t="shared" si="0"/>
        <v>1045.3499999999999</v>
      </c>
      <c r="M5" s="2" t="s">
        <v>57</v>
      </c>
      <c r="N5" s="7">
        <f>COUNT(C2:C40)</f>
        <v>39</v>
      </c>
    </row>
    <row r="6" spans="1:15" x14ac:dyDescent="0.25">
      <c r="A6" s="2">
        <v>1974598</v>
      </c>
      <c r="B6" s="2" t="s">
        <v>14</v>
      </c>
      <c r="C6" s="2">
        <v>162</v>
      </c>
      <c r="D6" s="2">
        <v>90</v>
      </c>
      <c r="E6" s="2">
        <v>43</v>
      </c>
      <c r="F6" s="2">
        <v>2</v>
      </c>
      <c r="G6" s="2" t="s">
        <v>15</v>
      </c>
      <c r="H6" s="2">
        <v>1</v>
      </c>
      <c r="I6" s="5">
        <v>2427.92</v>
      </c>
      <c r="J6" s="3">
        <v>42772</v>
      </c>
      <c r="K6" s="11">
        <f t="shared" si="0"/>
        <v>809.30666666666673</v>
      </c>
    </row>
    <row r="7" spans="1:15" x14ac:dyDescent="0.25">
      <c r="A7" s="2">
        <v>1767791</v>
      </c>
      <c r="B7" s="2" t="s">
        <v>16</v>
      </c>
      <c r="C7" s="2">
        <v>179</v>
      </c>
      <c r="D7" s="2">
        <v>74.7</v>
      </c>
      <c r="E7" s="2">
        <v>51.8</v>
      </c>
      <c r="F7" s="2">
        <v>6</v>
      </c>
      <c r="G7" s="2" t="s">
        <v>17</v>
      </c>
      <c r="H7" s="2">
        <v>0</v>
      </c>
      <c r="I7" s="5">
        <v>4249.7700000000004</v>
      </c>
      <c r="J7" s="3">
        <v>42582</v>
      </c>
      <c r="K7" s="11">
        <f t="shared" si="0"/>
        <v>4249.7700000000004</v>
      </c>
      <c r="M7" s="2" t="s">
        <v>58</v>
      </c>
      <c r="N7" s="2" t="s">
        <v>59</v>
      </c>
    </row>
    <row r="8" spans="1:15" x14ac:dyDescent="0.25">
      <c r="A8" s="2">
        <v>1071294</v>
      </c>
      <c r="B8" s="2" t="s">
        <v>18</v>
      </c>
      <c r="C8" s="2">
        <v>166</v>
      </c>
      <c r="D8" s="2">
        <v>81</v>
      </c>
      <c r="E8" s="2">
        <v>52.8</v>
      </c>
      <c r="F8" s="2">
        <v>5</v>
      </c>
      <c r="G8" s="2" t="s">
        <v>19</v>
      </c>
      <c r="H8" s="2">
        <v>0</v>
      </c>
      <c r="I8" s="5">
        <v>3976.59</v>
      </c>
      <c r="J8" s="3">
        <v>42023</v>
      </c>
      <c r="K8" s="11">
        <f t="shared" si="0"/>
        <v>3976.59</v>
      </c>
      <c r="M8" s="7">
        <f>AVERAGE(C2:C40)</f>
        <v>163.15384615384616</v>
      </c>
      <c r="N8" s="7">
        <f>AVERAGE(D2:D40)</f>
        <v>70.382051282051265</v>
      </c>
    </row>
    <row r="9" spans="1:15" x14ac:dyDescent="0.25">
      <c r="A9" s="2">
        <v>1930998</v>
      </c>
      <c r="B9" s="2" t="s">
        <v>20</v>
      </c>
      <c r="C9" s="2">
        <v>168</v>
      </c>
      <c r="D9" s="2">
        <v>64.900000000000006</v>
      </c>
      <c r="E9" s="2">
        <v>53.8</v>
      </c>
      <c r="F9" s="2">
        <v>3</v>
      </c>
      <c r="G9" s="2" t="s">
        <v>9</v>
      </c>
      <c r="H9" s="2">
        <v>2</v>
      </c>
      <c r="I9" s="5">
        <v>1816.76</v>
      </c>
      <c r="J9" s="3">
        <v>42371</v>
      </c>
      <c r="K9" s="11">
        <f t="shared" si="0"/>
        <v>454.19</v>
      </c>
    </row>
    <row r="10" spans="1:15" x14ac:dyDescent="0.25">
      <c r="A10" s="2">
        <v>1811598</v>
      </c>
      <c r="B10" s="2" t="s">
        <v>21</v>
      </c>
      <c r="C10" s="2">
        <v>154</v>
      </c>
      <c r="D10" s="2">
        <v>72.900000000000006</v>
      </c>
      <c r="E10" s="2">
        <v>54.8</v>
      </c>
      <c r="F10" s="2">
        <v>2</v>
      </c>
      <c r="G10" s="2" t="s">
        <v>15</v>
      </c>
      <c r="H10" s="2">
        <v>1</v>
      </c>
      <c r="I10" s="5">
        <v>1143.3</v>
      </c>
      <c r="J10" s="3">
        <v>42299</v>
      </c>
      <c r="K10" s="11">
        <f t="shared" si="0"/>
        <v>381.09999999999997</v>
      </c>
      <c r="M10" s="2" t="s">
        <v>60</v>
      </c>
      <c r="N10" s="7">
        <f>MIN(E2:E40)</f>
        <v>43</v>
      </c>
      <c r="O10">
        <f>AVERAGE(E2:E40)</f>
        <v>65.800000000000011</v>
      </c>
    </row>
    <row r="11" spans="1:15" x14ac:dyDescent="0.25">
      <c r="A11" s="2">
        <v>1235900</v>
      </c>
      <c r="B11" s="2" t="s">
        <v>22</v>
      </c>
      <c r="C11" s="2">
        <v>158</v>
      </c>
      <c r="D11" s="2">
        <v>51.8</v>
      </c>
      <c r="E11" s="2">
        <v>55.8</v>
      </c>
      <c r="F11" s="2">
        <v>3</v>
      </c>
      <c r="G11" s="2" t="s">
        <v>15</v>
      </c>
      <c r="H11" s="2">
        <v>2</v>
      </c>
      <c r="I11" s="5">
        <v>2237.15</v>
      </c>
      <c r="J11" s="3">
        <v>42764</v>
      </c>
      <c r="K11" s="11">
        <f t="shared" si="0"/>
        <v>559.28750000000002</v>
      </c>
      <c r="M11" s="2" t="s">
        <v>61</v>
      </c>
      <c r="N11" s="7">
        <f>MAX(E2:E40)</f>
        <v>84.8</v>
      </c>
    </row>
    <row r="12" spans="1:15" x14ac:dyDescent="0.25">
      <c r="A12" s="2">
        <v>1417005</v>
      </c>
      <c r="B12" s="2" t="s">
        <v>23</v>
      </c>
      <c r="C12" s="2">
        <v>173</v>
      </c>
      <c r="D12" s="2">
        <v>75.7</v>
      </c>
      <c r="E12" s="2">
        <v>56.8</v>
      </c>
      <c r="F12" s="2">
        <v>3</v>
      </c>
      <c r="G12" s="2" t="s">
        <v>24</v>
      </c>
      <c r="H12" s="2">
        <v>2</v>
      </c>
      <c r="I12" s="5">
        <v>1279.45</v>
      </c>
      <c r="J12" s="3">
        <v>42371</v>
      </c>
      <c r="K12" s="11">
        <f t="shared" si="0"/>
        <v>426.48333333333335</v>
      </c>
    </row>
    <row r="13" spans="1:15" x14ac:dyDescent="0.25">
      <c r="A13" s="2">
        <v>1642385</v>
      </c>
      <c r="B13" s="2" t="s">
        <v>25</v>
      </c>
      <c r="C13" s="2">
        <v>165</v>
      </c>
      <c r="D13" s="2">
        <v>43.1</v>
      </c>
      <c r="E13" s="2">
        <v>57.8</v>
      </c>
      <c r="F13" s="2">
        <v>3</v>
      </c>
      <c r="G13" s="2" t="s">
        <v>15</v>
      </c>
      <c r="H13" s="2">
        <v>2</v>
      </c>
      <c r="I13" s="5">
        <v>1553.95</v>
      </c>
      <c r="J13" s="3">
        <v>42421</v>
      </c>
      <c r="K13" s="11">
        <f t="shared" si="0"/>
        <v>388.48750000000001</v>
      </c>
      <c r="M13" t="s">
        <v>66</v>
      </c>
      <c r="N13" t="s">
        <v>67</v>
      </c>
    </row>
    <row r="14" spans="1:15" x14ac:dyDescent="0.25">
      <c r="A14" s="2">
        <v>1170490</v>
      </c>
      <c r="B14" s="2" t="s">
        <v>26</v>
      </c>
      <c r="C14" s="2">
        <v>157</v>
      </c>
      <c r="D14" s="2">
        <v>73.599999999999994</v>
      </c>
      <c r="E14" s="2">
        <v>58.8</v>
      </c>
      <c r="F14" s="2">
        <v>2</v>
      </c>
      <c r="G14" s="2" t="s">
        <v>9</v>
      </c>
      <c r="H14" s="2">
        <v>5</v>
      </c>
      <c r="I14" s="5">
        <v>4335.95</v>
      </c>
      <c r="J14" s="3">
        <v>42215</v>
      </c>
      <c r="K14" s="11">
        <f t="shared" si="0"/>
        <v>619.42142857142858</v>
      </c>
      <c r="M14" s="7">
        <f>SUMIF(E2:E40,"&lt;=" &amp;O10)/COUNTIF(E2:E40,"&lt;=" &amp;O10)</f>
        <v>56.299999999999976</v>
      </c>
      <c r="N14" s="7">
        <f>COUNTIF(E2:E40,"&lt;=" &amp;O10)</f>
        <v>20</v>
      </c>
    </row>
    <row r="15" spans="1:15" x14ac:dyDescent="0.25">
      <c r="A15" s="2">
        <v>1560199</v>
      </c>
      <c r="B15" s="2" t="s">
        <v>27</v>
      </c>
      <c r="C15" s="2">
        <v>152</v>
      </c>
      <c r="D15" s="2">
        <v>82.9</v>
      </c>
      <c r="E15" s="2">
        <v>59.8</v>
      </c>
      <c r="F15" s="2">
        <v>3</v>
      </c>
      <c r="G15" s="2" t="s">
        <v>15</v>
      </c>
      <c r="H15" s="2">
        <v>2</v>
      </c>
      <c r="I15" s="5">
        <v>1780.56</v>
      </c>
      <c r="J15" s="3">
        <v>42528</v>
      </c>
      <c r="K15" s="11">
        <f t="shared" si="0"/>
        <v>445.14</v>
      </c>
    </row>
    <row r="16" spans="1:15" x14ac:dyDescent="0.25">
      <c r="A16" s="2">
        <v>1410795</v>
      </c>
      <c r="B16" s="2" t="s">
        <v>28</v>
      </c>
      <c r="C16" s="2">
        <v>153</v>
      </c>
      <c r="D16" s="2">
        <v>90.7</v>
      </c>
      <c r="E16" s="2">
        <v>60.8</v>
      </c>
      <c r="F16" s="2">
        <v>7</v>
      </c>
      <c r="G16" s="2" t="s">
        <v>17</v>
      </c>
      <c r="H16" s="2">
        <v>0</v>
      </c>
      <c r="I16" s="5">
        <v>2752.19</v>
      </c>
      <c r="J16" s="3">
        <v>42226</v>
      </c>
      <c r="K16" s="11">
        <f t="shared" si="0"/>
        <v>2752.19</v>
      </c>
    </row>
    <row r="17" spans="1:16" x14ac:dyDescent="0.25">
      <c r="A17" s="2">
        <v>1436901</v>
      </c>
      <c r="B17" s="2" t="s">
        <v>29</v>
      </c>
      <c r="C17" s="2">
        <v>160</v>
      </c>
      <c r="D17" s="2">
        <v>88</v>
      </c>
      <c r="E17" s="2">
        <v>61.8</v>
      </c>
      <c r="F17" s="2">
        <v>2</v>
      </c>
      <c r="G17" s="2" t="s">
        <v>30</v>
      </c>
      <c r="H17" s="2">
        <v>2</v>
      </c>
      <c r="I17" s="5">
        <v>2744.9</v>
      </c>
      <c r="J17" s="3">
        <v>42417</v>
      </c>
      <c r="K17" s="11">
        <f t="shared" si="0"/>
        <v>914.9666666666667</v>
      </c>
      <c r="M17" s="2" t="s">
        <v>6</v>
      </c>
      <c r="N17" s="2" t="s">
        <v>62</v>
      </c>
    </row>
    <row r="18" spans="1:16" x14ac:dyDescent="0.25">
      <c r="A18" s="2">
        <v>1294205</v>
      </c>
      <c r="B18" s="2" t="s">
        <v>31</v>
      </c>
      <c r="C18" s="2">
        <v>154</v>
      </c>
      <c r="D18" s="2">
        <v>76.3</v>
      </c>
      <c r="E18" s="2">
        <v>62.8</v>
      </c>
      <c r="F18" s="2">
        <v>6</v>
      </c>
      <c r="G18" s="2" t="s">
        <v>17</v>
      </c>
      <c r="H18" s="2">
        <v>3</v>
      </c>
      <c r="I18" s="5">
        <v>1816.26</v>
      </c>
      <c r="J18" s="3">
        <v>42228</v>
      </c>
      <c r="K18" s="11">
        <f t="shared" si="0"/>
        <v>454.065</v>
      </c>
      <c r="M18" s="9" t="s">
        <v>9</v>
      </c>
      <c r="N18" s="7">
        <f>COUNTIF(G$2:G$40,"=Casada")</f>
        <v>12</v>
      </c>
    </row>
    <row r="19" spans="1:16" x14ac:dyDescent="0.25">
      <c r="A19" s="2">
        <v>1286190</v>
      </c>
      <c r="B19" s="2" t="s">
        <v>32</v>
      </c>
      <c r="C19" s="2">
        <v>152</v>
      </c>
      <c r="D19" s="2">
        <v>40.200000000000003</v>
      </c>
      <c r="E19" s="2">
        <v>63.8</v>
      </c>
      <c r="F19" s="2">
        <v>6</v>
      </c>
      <c r="G19" s="2" t="s">
        <v>17</v>
      </c>
      <c r="H19" s="2">
        <v>1</v>
      </c>
      <c r="I19" s="5">
        <v>2544.14</v>
      </c>
      <c r="J19" s="3">
        <v>42671</v>
      </c>
      <c r="K19" s="11">
        <f t="shared" si="0"/>
        <v>1272.07</v>
      </c>
      <c r="M19" s="9" t="s">
        <v>15</v>
      </c>
      <c r="N19" s="7">
        <f>COUNTIF(G$2:G$40,"=Casado")</f>
        <v>11</v>
      </c>
    </row>
    <row r="20" spans="1:16" x14ac:dyDescent="0.25">
      <c r="A20" s="2">
        <v>1315803</v>
      </c>
      <c r="B20" s="2" t="s">
        <v>33</v>
      </c>
      <c r="C20" s="2">
        <v>179</v>
      </c>
      <c r="D20" s="2">
        <v>54.7</v>
      </c>
      <c r="E20" s="2">
        <v>64.8</v>
      </c>
      <c r="F20" s="2">
        <v>5</v>
      </c>
      <c r="G20" s="2" t="s">
        <v>17</v>
      </c>
      <c r="H20" s="2">
        <v>0</v>
      </c>
      <c r="I20" s="5">
        <v>3894.65</v>
      </c>
      <c r="J20" s="3">
        <v>42612</v>
      </c>
      <c r="K20" s="11">
        <f t="shared" si="0"/>
        <v>3894.65</v>
      </c>
      <c r="M20" s="9" t="s">
        <v>19</v>
      </c>
      <c r="N20" s="7">
        <f>COUNTIF(G$2:G$40,"=Solteira")</f>
        <v>4</v>
      </c>
    </row>
    <row r="21" spans="1:16" x14ac:dyDescent="0.25">
      <c r="A21" s="2">
        <v>1055891</v>
      </c>
      <c r="B21" s="2" t="s">
        <v>34</v>
      </c>
      <c r="C21" s="2">
        <v>168</v>
      </c>
      <c r="D21" s="2">
        <v>79.400000000000006</v>
      </c>
      <c r="E21" s="2">
        <v>65.8</v>
      </c>
      <c r="F21" s="2">
        <v>2</v>
      </c>
      <c r="G21" s="2" t="s">
        <v>12</v>
      </c>
      <c r="H21" s="2">
        <v>3</v>
      </c>
      <c r="I21" s="5">
        <v>1399.44</v>
      </c>
      <c r="J21" s="3">
        <v>42808</v>
      </c>
      <c r="K21" s="11">
        <f t="shared" si="0"/>
        <v>349.86</v>
      </c>
      <c r="M21" s="9" t="s">
        <v>17</v>
      </c>
      <c r="N21" s="7">
        <f>COUNTIF(G$2:G$40,"=Solteiro")</f>
        <v>8</v>
      </c>
    </row>
    <row r="22" spans="1:16" x14ac:dyDescent="0.25">
      <c r="A22" s="2">
        <v>1305394</v>
      </c>
      <c r="B22" s="2" t="s">
        <v>35</v>
      </c>
      <c r="C22" s="2">
        <v>154</v>
      </c>
      <c r="D22" s="2">
        <v>52.6</v>
      </c>
      <c r="E22" s="2">
        <v>66.8</v>
      </c>
      <c r="F22" s="2">
        <v>4</v>
      </c>
      <c r="G22" s="2" t="s">
        <v>9</v>
      </c>
      <c r="H22" s="2">
        <v>1</v>
      </c>
      <c r="I22" s="5">
        <v>542.63</v>
      </c>
      <c r="J22" s="3">
        <v>42489</v>
      </c>
      <c r="K22" s="11">
        <f t="shared" si="0"/>
        <v>180.87666666666667</v>
      </c>
    </row>
    <row r="23" spans="1:16" x14ac:dyDescent="0.25">
      <c r="A23" s="2">
        <v>1953500</v>
      </c>
      <c r="B23" s="2" t="s">
        <v>36</v>
      </c>
      <c r="C23" s="2">
        <v>170</v>
      </c>
      <c r="D23" s="2">
        <v>53.8</v>
      </c>
      <c r="E23" s="2">
        <v>67.8</v>
      </c>
      <c r="F23" s="2">
        <v>2</v>
      </c>
      <c r="G23" s="2" t="s">
        <v>15</v>
      </c>
      <c r="H23" s="2">
        <v>1</v>
      </c>
      <c r="I23" s="5">
        <v>3476.5</v>
      </c>
      <c r="J23" s="3">
        <v>42221</v>
      </c>
      <c r="K23" s="11">
        <f t="shared" si="0"/>
        <v>1158.8333333333333</v>
      </c>
      <c r="M23" t="s">
        <v>6</v>
      </c>
      <c r="N23" t="s">
        <v>62</v>
      </c>
    </row>
    <row r="24" spans="1:16" x14ac:dyDescent="0.25">
      <c r="A24" s="2">
        <v>1204890</v>
      </c>
      <c r="B24" s="2" t="s">
        <v>37</v>
      </c>
      <c r="C24" s="2">
        <v>151</v>
      </c>
      <c r="D24" s="2">
        <v>49.3</v>
      </c>
      <c r="E24" s="2">
        <v>68.8</v>
      </c>
      <c r="F24" s="2">
        <v>2</v>
      </c>
      <c r="G24" s="2" t="s">
        <v>9</v>
      </c>
      <c r="H24" s="2">
        <v>2</v>
      </c>
      <c r="I24" s="5">
        <v>4092.79</v>
      </c>
      <c r="J24" s="3">
        <v>42635</v>
      </c>
      <c r="K24" s="11">
        <f t="shared" si="0"/>
        <v>1023.1975</v>
      </c>
      <c r="M24" s="6" t="s">
        <v>63</v>
      </c>
      <c r="N24" s="7">
        <f>COUNTIF(G$2:G$40, M24&amp;"*")</f>
        <v>23</v>
      </c>
      <c r="O24" t="str">
        <f>LEFT(G20,3)</f>
        <v>Sol</v>
      </c>
      <c r="P24" t="b">
        <f>LEFT(G2,3) = "Cas"</f>
        <v>1</v>
      </c>
    </row>
    <row r="25" spans="1:16" x14ac:dyDescent="0.25">
      <c r="A25" s="2">
        <v>1998804</v>
      </c>
      <c r="B25" s="2" t="s">
        <v>38</v>
      </c>
      <c r="C25" s="2">
        <v>169</v>
      </c>
      <c r="D25" s="2">
        <v>89.5</v>
      </c>
      <c r="E25" s="2">
        <v>69.8</v>
      </c>
      <c r="F25" s="2">
        <v>4</v>
      </c>
      <c r="G25" s="2" t="s">
        <v>19</v>
      </c>
      <c r="H25" s="2">
        <v>1</v>
      </c>
      <c r="I25" s="5">
        <v>2663.55</v>
      </c>
      <c r="J25" s="3">
        <v>42454</v>
      </c>
      <c r="K25" s="11">
        <f t="shared" si="0"/>
        <v>1331.7750000000001</v>
      </c>
      <c r="M25" s="6" t="s">
        <v>64</v>
      </c>
      <c r="N25" s="7">
        <f t="shared" ref="N25:N26" si="1">COUNTIF(G$2:G$40, M25&amp;"*")</f>
        <v>2</v>
      </c>
    </row>
    <row r="26" spans="1:16" x14ac:dyDescent="0.25">
      <c r="A26" s="2">
        <v>1105307</v>
      </c>
      <c r="B26" s="2" t="s">
        <v>39</v>
      </c>
      <c r="C26" s="2">
        <v>166</v>
      </c>
      <c r="D26" s="2">
        <v>57.4</v>
      </c>
      <c r="E26" s="2">
        <v>70.8</v>
      </c>
      <c r="F26" s="2">
        <v>4</v>
      </c>
      <c r="G26" s="2" t="s">
        <v>19</v>
      </c>
      <c r="H26" s="2">
        <v>0</v>
      </c>
      <c r="I26" s="5">
        <v>661.16</v>
      </c>
      <c r="J26" s="3">
        <v>42742</v>
      </c>
      <c r="K26" s="11">
        <f t="shared" si="0"/>
        <v>661.16</v>
      </c>
      <c r="M26" s="6" t="s">
        <v>65</v>
      </c>
      <c r="N26" s="7">
        <f t="shared" si="1"/>
        <v>12</v>
      </c>
    </row>
    <row r="27" spans="1:16" x14ac:dyDescent="0.25">
      <c r="A27" s="2">
        <v>1867502</v>
      </c>
      <c r="B27" s="2" t="s">
        <v>40</v>
      </c>
      <c r="C27" s="2">
        <v>164</v>
      </c>
      <c r="D27" s="2">
        <v>56.1</v>
      </c>
      <c r="E27" s="2">
        <v>71.8</v>
      </c>
      <c r="F27" s="2">
        <v>3</v>
      </c>
      <c r="G27" s="2" t="s">
        <v>15</v>
      </c>
      <c r="H27" s="2">
        <v>3</v>
      </c>
      <c r="I27" s="5">
        <v>867.64</v>
      </c>
      <c r="J27" s="3">
        <v>42549</v>
      </c>
      <c r="K27" s="11">
        <f t="shared" si="0"/>
        <v>173.52799999999999</v>
      </c>
    </row>
    <row r="28" spans="1:16" ht="30" x14ac:dyDescent="0.25">
      <c r="A28" s="2">
        <v>1967998</v>
      </c>
      <c r="B28" s="2" t="s">
        <v>41</v>
      </c>
      <c r="C28" s="2">
        <v>176</v>
      </c>
      <c r="D28" s="2">
        <v>78</v>
      </c>
      <c r="E28" s="2">
        <v>72.8</v>
      </c>
      <c r="F28" s="2">
        <v>5</v>
      </c>
      <c r="G28" s="2" t="s">
        <v>19</v>
      </c>
      <c r="H28" s="2">
        <v>1</v>
      </c>
      <c r="I28" s="5">
        <v>1095.18</v>
      </c>
      <c r="J28" s="3">
        <v>42737</v>
      </c>
      <c r="K28" s="11">
        <f t="shared" si="0"/>
        <v>547.59</v>
      </c>
      <c r="M28" s="8" t="s">
        <v>7</v>
      </c>
      <c r="N28" s="10" t="s">
        <v>62</v>
      </c>
      <c r="O28" s="8" t="s">
        <v>68</v>
      </c>
      <c r="P28" s="8" t="s">
        <v>69</v>
      </c>
    </row>
    <row r="29" spans="1:16" x14ac:dyDescent="0.25">
      <c r="A29" s="2">
        <v>1068506</v>
      </c>
      <c r="B29" s="2" t="s">
        <v>42</v>
      </c>
      <c r="C29" s="2">
        <v>177</v>
      </c>
      <c r="D29" s="2">
        <v>89.6</v>
      </c>
      <c r="E29" s="2">
        <v>73.8</v>
      </c>
      <c r="F29" s="2">
        <v>6</v>
      </c>
      <c r="G29" s="2" t="s">
        <v>15</v>
      </c>
      <c r="H29" s="2">
        <v>0</v>
      </c>
      <c r="I29" s="5">
        <v>2198.48</v>
      </c>
      <c r="J29" s="3">
        <v>42845</v>
      </c>
      <c r="K29" s="11">
        <f t="shared" si="0"/>
        <v>1099.24</v>
      </c>
      <c r="M29" s="9">
        <v>0</v>
      </c>
      <c r="N29" s="7">
        <f>COUNTIF(H$2:H$40,M29)</f>
        <v>10</v>
      </c>
      <c r="O29" s="7">
        <f>N29/N$5</f>
        <v>0.25641025641025639</v>
      </c>
      <c r="P29" s="7">
        <f>O29</f>
        <v>0.25641025641025639</v>
      </c>
    </row>
    <row r="30" spans="1:16" x14ac:dyDescent="0.25">
      <c r="A30" s="2">
        <v>1152599</v>
      </c>
      <c r="B30" s="2" t="s">
        <v>43</v>
      </c>
      <c r="C30" s="2">
        <v>154</v>
      </c>
      <c r="D30" s="2">
        <v>57.6</v>
      </c>
      <c r="E30" s="2">
        <v>74.8</v>
      </c>
      <c r="F30" s="2">
        <v>1</v>
      </c>
      <c r="G30" s="2" t="s">
        <v>17</v>
      </c>
      <c r="H30" s="2">
        <v>0</v>
      </c>
      <c r="I30" s="5">
        <v>2368.46</v>
      </c>
      <c r="J30" s="3">
        <v>42729</v>
      </c>
      <c r="K30" s="11">
        <f t="shared" si="0"/>
        <v>2368.46</v>
      </c>
      <c r="M30" s="9">
        <v>1</v>
      </c>
      <c r="N30" s="7">
        <f t="shared" ref="N30:N34" si="2">COUNTIF(H$2:H$40,M30)</f>
        <v>9</v>
      </c>
      <c r="O30" s="7">
        <f t="shared" ref="O30:O34" si="3">N30/N$5</f>
        <v>0.23076923076923078</v>
      </c>
      <c r="P30" s="7">
        <f>SUM(P29,O30)</f>
        <v>0.48717948717948717</v>
      </c>
    </row>
    <row r="31" spans="1:16" x14ac:dyDescent="0.25">
      <c r="A31" s="2">
        <v>1373701</v>
      </c>
      <c r="B31" s="2" t="s">
        <v>44</v>
      </c>
      <c r="C31" s="2">
        <v>175</v>
      </c>
      <c r="D31" s="2">
        <v>100.8</v>
      </c>
      <c r="E31" s="2">
        <v>75.8</v>
      </c>
      <c r="F31" s="2">
        <v>3</v>
      </c>
      <c r="G31" s="2" t="s">
        <v>15</v>
      </c>
      <c r="H31" s="2">
        <v>1</v>
      </c>
      <c r="I31" s="5">
        <v>4474.0600000000004</v>
      </c>
      <c r="J31" s="3">
        <v>42272</v>
      </c>
      <c r="K31" s="11">
        <f t="shared" si="0"/>
        <v>1491.3533333333335</v>
      </c>
      <c r="M31" s="9">
        <v>2</v>
      </c>
      <c r="N31" s="7">
        <f t="shared" si="2"/>
        <v>12</v>
      </c>
      <c r="O31" s="7">
        <f t="shared" si="3"/>
        <v>0.30769230769230771</v>
      </c>
      <c r="P31" s="7">
        <f t="shared" ref="P31:P34" si="4">SUM(P30,O31)</f>
        <v>0.79487179487179493</v>
      </c>
    </row>
    <row r="32" spans="1:16" x14ac:dyDescent="0.25">
      <c r="A32" s="2">
        <v>1776885</v>
      </c>
      <c r="B32" s="2" t="s">
        <v>45</v>
      </c>
      <c r="C32" s="2">
        <v>156</v>
      </c>
      <c r="D32" s="2">
        <v>45.5</v>
      </c>
      <c r="E32" s="2">
        <v>76.8</v>
      </c>
      <c r="F32" s="2">
        <v>5</v>
      </c>
      <c r="G32" s="2" t="s">
        <v>17</v>
      </c>
      <c r="H32" s="2">
        <v>0</v>
      </c>
      <c r="I32" s="5">
        <v>2263.87</v>
      </c>
      <c r="J32" s="3">
        <v>42871</v>
      </c>
      <c r="K32" s="11">
        <f t="shared" si="0"/>
        <v>2263.87</v>
      </c>
      <c r="M32" s="9">
        <v>3</v>
      </c>
      <c r="N32" s="7">
        <f t="shared" si="2"/>
        <v>6</v>
      </c>
      <c r="O32" s="7">
        <f t="shared" si="3"/>
        <v>0.15384615384615385</v>
      </c>
      <c r="P32" s="7">
        <f t="shared" si="4"/>
        <v>0.94871794871794879</v>
      </c>
    </row>
    <row r="33" spans="1:16" x14ac:dyDescent="0.25">
      <c r="A33" s="2">
        <v>1147402</v>
      </c>
      <c r="B33" s="2" t="s">
        <v>46</v>
      </c>
      <c r="C33" s="2">
        <v>162</v>
      </c>
      <c r="D33" s="2">
        <v>67.3</v>
      </c>
      <c r="E33" s="2">
        <v>77.8</v>
      </c>
      <c r="F33" s="2">
        <v>5</v>
      </c>
      <c r="G33" s="2" t="s">
        <v>9</v>
      </c>
      <c r="H33" s="2">
        <v>2</v>
      </c>
      <c r="I33" s="5">
        <v>2917.89</v>
      </c>
      <c r="J33" s="3">
        <v>42449</v>
      </c>
      <c r="K33" s="11">
        <f t="shared" si="0"/>
        <v>729.47249999999997</v>
      </c>
      <c r="M33" s="9">
        <v>4</v>
      </c>
      <c r="N33" s="7">
        <f t="shared" si="2"/>
        <v>1</v>
      </c>
      <c r="O33" s="7">
        <f t="shared" si="3"/>
        <v>2.564102564102564E-2</v>
      </c>
      <c r="P33" s="7">
        <f t="shared" si="4"/>
        <v>0.97435897435897445</v>
      </c>
    </row>
    <row r="34" spans="1:16" x14ac:dyDescent="0.25">
      <c r="A34" s="2">
        <v>1466491</v>
      </c>
      <c r="B34" s="2" t="s">
        <v>47</v>
      </c>
      <c r="C34" s="2">
        <v>164</v>
      </c>
      <c r="D34" s="2">
        <v>90.6</v>
      </c>
      <c r="E34" s="2">
        <v>78.8</v>
      </c>
      <c r="F34" s="2">
        <v>1</v>
      </c>
      <c r="G34" s="2" t="s">
        <v>9</v>
      </c>
      <c r="H34" s="2">
        <v>3</v>
      </c>
      <c r="I34" s="5">
        <v>865.58</v>
      </c>
      <c r="J34" s="3">
        <v>42838</v>
      </c>
      <c r="K34" s="11">
        <f t="shared" si="0"/>
        <v>173.11600000000001</v>
      </c>
      <c r="M34" s="9">
        <v>5</v>
      </c>
      <c r="N34" s="7">
        <f t="shared" si="2"/>
        <v>1</v>
      </c>
      <c r="O34" s="7">
        <f t="shared" si="3"/>
        <v>2.564102564102564E-2</v>
      </c>
      <c r="P34" s="7">
        <f t="shared" si="4"/>
        <v>1</v>
      </c>
    </row>
    <row r="35" spans="1:16" x14ac:dyDescent="0.25">
      <c r="A35" s="2">
        <v>1610195</v>
      </c>
      <c r="B35" s="2" t="s">
        <v>48</v>
      </c>
      <c r="C35" s="2">
        <v>163</v>
      </c>
      <c r="D35" s="2">
        <v>87.9</v>
      </c>
      <c r="E35" s="2">
        <v>79.8</v>
      </c>
      <c r="F35" s="2">
        <v>5</v>
      </c>
      <c r="G35" s="2" t="s">
        <v>15</v>
      </c>
      <c r="H35" s="2">
        <v>4</v>
      </c>
      <c r="I35" s="5">
        <v>2007.98</v>
      </c>
      <c r="J35" s="3">
        <v>42138</v>
      </c>
      <c r="K35" s="11">
        <f t="shared" si="0"/>
        <v>334.66333333333336</v>
      </c>
    </row>
    <row r="36" spans="1:16" x14ac:dyDescent="0.25">
      <c r="A36" s="2">
        <v>1710795</v>
      </c>
      <c r="B36" s="2" t="s">
        <v>49</v>
      </c>
      <c r="C36" s="2">
        <v>178</v>
      </c>
      <c r="D36" s="2">
        <v>92.7</v>
      </c>
      <c r="E36" s="2">
        <v>80.8</v>
      </c>
      <c r="F36" s="2">
        <v>3</v>
      </c>
      <c r="G36" s="2" t="s">
        <v>15</v>
      </c>
      <c r="H36" s="2">
        <v>2</v>
      </c>
      <c r="I36" s="5">
        <v>4065.74</v>
      </c>
      <c r="J36" s="3">
        <v>42581</v>
      </c>
      <c r="K36" s="11">
        <f t="shared" si="0"/>
        <v>1016.4349999999999</v>
      </c>
      <c r="N36" s="10" t="s">
        <v>62</v>
      </c>
      <c r="O36" t="s">
        <v>72</v>
      </c>
    </row>
    <row r="37" spans="1:16" x14ac:dyDescent="0.25">
      <c r="A37" s="2">
        <v>1564105</v>
      </c>
      <c r="B37" s="2" t="s">
        <v>50</v>
      </c>
      <c r="C37" s="2">
        <v>156</v>
      </c>
      <c r="D37" s="2">
        <v>58</v>
      </c>
      <c r="E37" s="2">
        <v>81.8</v>
      </c>
      <c r="F37" s="2">
        <v>2</v>
      </c>
      <c r="G37" s="2" t="s">
        <v>9</v>
      </c>
      <c r="H37" s="2">
        <v>3</v>
      </c>
      <c r="I37" s="5">
        <v>1048.21</v>
      </c>
      <c r="J37" s="3">
        <v>42339</v>
      </c>
      <c r="K37" s="11">
        <f t="shared" si="0"/>
        <v>209.642</v>
      </c>
      <c r="M37" t="s">
        <v>70</v>
      </c>
      <c r="N37" s="7">
        <f>COUNTIF(G$2:G$40,"*"&amp;"o")</f>
        <v>20</v>
      </c>
      <c r="O37" s="7">
        <f>N37/N$5</f>
        <v>0.51282051282051277</v>
      </c>
    </row>
    <row r="38" spans="1:16" x14ac:dyDescent="0.25">
      <c r="A38" s="2">
        <v>1223607</v>
      </c>
      <c r="B38" s="2" t="s">
        <v>51</v>
      </c>
      <c r="C38" s="2">
        <v>171</v>
      </c>
      <c r="D38" s="2">
        <v>61.2</v>
      </c>
      <c r="E38" s="2">
        <v>82.8</v>
      </c>
      <c r="F38" s="2">
        <v>4</v>
      </c>
      <c r="G38" s="2" t="s">
        <v>9</v>
      </c>
      <c r="H38" s="2">
        <v>2</v>
      </c>
      <c r="I38" s="5">
        <v>4185.33</v>
      </c>
      <c r="J38" s="3">
        <v>42244</v>
      </c>
      <c r="K38" s="11">
        <f t="shared" si="0"/>
        <v>1046.3325</v>
      </c>
      <c r="M38" t="s">
        <v>71</v>
      </c>
      <c r="N38" s="7">
        <f>COUNTIF(G$2:G$40,"*"&amp;"a")</f>
        <v>19</v>
      </c>
      <c r="O38" s="7">
        <f>N38/N$5</f>
        <v>0.48717948717948717</v>
      </c>
    </row>
    <row r="39" spans="1:16" x14ac:dyDescent="0.25">
      <c r="A39" s="2">
        <v>1705800</v>
      </c>
      <c r="B39" s="2" t="s">
        <v>52</v>
      </c>
      <c r="C39" s="2">
        <v>171</v>
      </c>
      <c r="D39" s="2">
        <v>100.1</v>
      </c>
      <c r="E39" s="2">
        <v>83.8</v>
      </c>
      <c r="F39" s="2">
        <v>6</v>
      </c>
      <c r="G39" s="2" t="s">
        <v>9</v>
      </c>
      <c r="H39" s="2">
        <v>0</v>
      </c>
      <c r="I39" s="5">
        <v>4264.2700000000004</v>
      </c>
      <c r="J39" s="3">
        <v>42149</v>
      </c>
      <c r="K39" s="11">
        <f t="shared" si="0"/>
        <v>2132.1350000000002</v>
      </c>
    </row>
    <row r="40" spans="1:16" x14ac:dyDescent="0.25">
      <c r="A40" s="2">
        <v>1692591</v>
      </c>
      <c r="B40" s="2" t="s">
        <v>53</v>
      </c>
      <c r="C40" s="2">
        <v>154</v>
      </c>
      <c r="D40" s="2">
        <v>49.1</v>
      </c>
      <c r="E40" s="2">
        <v>84.8</v>
      </c>
      <c r="F40" s="2">
        <v>8</v>
      </c>
      <c r="G40" s="2" t="s">
        <v>17</v>
      </c>
      <c r="H40" s="2">
        <v>0</v>
      </c>
      <c r="I40" s="5">
        <v>2725.33</v>
      </c>
      <c r="J40" s="3">
        <v>42760</v>
      </c>
      <c r="K40" s="11">
        <f t="shared" si="0"/>
        <v>2725.33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ginasio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Oliveira</dc:creator>
  <cp:lastModifiedBy>Eu</cp:lastModifiedBy>
  <dcterms:created xsi:type="dcterms:W3CDTF">2020-12-30T12:46:35Z</dcterms:created>
  <dcterms:modified xsi:type="dcterms:W3CDTF">2023-05-22T17:11:18Z</dcterms:modified>
</cp:coreProperties>
</file>