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acted.sharepoint.com/sites/IMPACTHTI/Documents partages/General/04_Cycles_de_Recherche/HTI2404 ICSM/01_Recherche/02_DAP/MEB/"/>
    </mc:Choice>
  </mc:AlternateContent>
  <xr:revisionPtr revIDLastSave="501" documentId="8_{C2A6376F-2194-47D1-ABB5-8F22BD866967}" xr6:coauthVersionLast="47" xr6:coauthVersionMax="47" xr10:uidLastSave="{B1B737DA-F8C1-48E9-ADFE-501E40250160}"/>
  <bookViews>
    <workbookView xWindow="-108" yWindow="-108" windowWidth="23256" windowHeight="12576" activeTab="1" xr2:uid="{00000000-000D-0000-FFFF-FFFF00000000}"/>
  </bookViews>
  <sheets>
    <sheet name="MEB prolongee" sheetId="2" r:id="rId1"/>
    <sheet name="MEB urge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3" l="1"/>
  <c r="J45" i="3" s="1"/>
  <c r="D50" i="3"/>
  <c r="I50" i="3" s="1"/>
  <c r="D43" i="3"/>
  <c r="D44" i="3"/>
  <c r="D42" i="3"/>
  <c r="I42" i="3" s="1"/>
  <c r="D33" i="3"/>
  <c r="I33" i="3" s="1"/>
  <c r="D34" i="3"/>
  <c r="I34" i="3" s="1"/>
  <c r="D35" i="3"/>
  <c r="I35" i="3" s="1"/>
  <c r="J35" i="3" s="1"/>
  <c r="D36" i="3"/>
  <c r="I36" i="3" s="1"/>
  <c r="J36" i="3" s="1"/>
  <c r="D37" i="3"/>
  <c r="D38" i="3"/>
  <c r="D39" i="3"/>
  <c r="I39" i="3" s="1"/>
  <c r="J39" i="3" s="1"/>
  <c r="D32" i="3"/>
  <c r="I32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27" i="3"/>
  <c r="J27" i="3" s="1"/>
  <c r="D28" i="3"/>
  <c r="J28" i="3" s="1"/>
  <c r="D29" i="3"/>
  <c r="J29" i="3" s="1"/>
  <c r="D20" i="3"/>
  <c r="J20" i="3" s="1"/>
  <c r="D17" i="3"/>
  <c r="I17" i="3" s="1"/>
  <c r="J17" i="3" s="1"/>
  <c r="D8" i="3"/>
  <c r="I8" i="3" s="1"/>
  <c r="J8" i="3" s="1"/>
  <c r="D9" i="3"/>
  <c r="I9" i="3" s="1"/>
  <c r="D10" i="3"/>
  <c r="I10" i="3" s="1"/>
  <c r="D11" i="3"/>
  <c r="I11" i="3" s="1"/>
  <c r="J11" i="3" s="1"/>
  <c r="D12" i="3"/>
  <c r="I12" i="3" s="1"/>
  <c r="D13" i="3"/>
  <c r="I13" i="3" s="1"/>
  <c r="J13" i="3" s="1"/>
  <c r="D14" i="3"/>
  <c r="I14" i="3" s="1"/>
  <c r="J14" i="3" s="1"/>
  <c r="D15" i="3"/>
  <c r="I15" i="3" s="1"/>
  <c r="D16" i="3"/>
  <c r="I16" i="3" s="1"/>
  <c r="D7" i="3"/>
  <c r="I7" i="3" s="1"/>
  <c r="H45" i="3"/>
  <c r="H7" i="2"/>
  <c r="H43" i="3"/>
  <c r="H44" i="3"/>
  <c r="H42" i="3"/>
  <c r="H33" i="3"/>
  <c r="H34" i="3"/>
  <c r="H35" i="3"/>
  <c r="H36" i="3"/>
  <c r="H37" i="3"/>
  <c r="H38" i="3"/>
  <c r="H39" i="3"/>
  <c r="H32" i="3"/>
  <c r="H21" i="3"/>
  <c r="H22" i="3"/>
  <c r="H23" i="3"/>
  <c r="H24" i="3"/>
  <c r="H25" i="3"/>
  <c r="H26" i="3"/>
  <c r="H27" i="3"/>
  <c r="H28" i="3"/>
  <c r="H29" i="3"/>
  <c r="H20" i="3"/>
  <c r="H8" i="3"/>
  <c r="H9" i="3"/>
  <c r="H10" i="3"/>
  <c r="H11" i="3"/>
  <c r="H12" i="3"/>
  <c r="H13" i="3"/>
  <c r="H14" i="3"/>
  <c r="H15" i="3"/>
  <c r="H16" i="3"/>
  <c r="H17" i="3"/>
  <c r="H7" i="3"/>
  <c r="H47" i="2"/>
  <c r="H40" i="2"/>
  <c r="H41" i="2"/>
  <c r="H42" i="2"/>
  <c r="H39" i="2"/>
  <c r="H36" i="2"/>
  <c r="H27" i="2"/>
  <c r="H28" i="2"/>
  <c r="H29" i="2"/>
  <c r="H30" i="2"/>
  <c r="H31" i="2"/>
  <c r="H32" i="2"/>
  <c r="H33" i="2"/>
  <c r="H34" i="2"/>
  <c r="H35" i="2"/>
  <c r="H2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D47" i="2"/>
  <c r="I47" i="2" s="1"/>
  <c r="D40" i="2"/>
  <c r="I40" i="2" s="1"/>
  <c r="D41" i="2"/>
  <c r="I41" i="2" s="1"/>
  <c r="D42" i="2"/>
  <c r="I42" i="2" s="1"/>
  <c r="D39" i="2"/>
  <c r="I39" i="2" s="1"/>
  <c r="D27" i="2"/>
  <c r="I27" i="2" s="1"/>
  <c r="D28" i="2"/>
  <c r="I28" i="2" s="1"/>
  <c r="D29" i="2"/>
  <c r="I29" i="2" s="1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26" i="2"/>
  <c r="I26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I15" i="2" s="1"/>
  <c r="D16" i="2"/>
  <c r="I16" i="2" s="1"/>
  <c r="D17" i="2"/>
  <c r="I17" i="2" s="1"/>
  <c r="D18" i="2"/>
  <c r="I18" i="2" s="1"/>
  <c r="D19" i="2"/>
  <c r="I19" i="2" s="1"/>
  <c r="D20" i="2"/>
  <c r="I20" i="2" s="1"/>
  <c r="D21" i="2"/>
  <c r="I21" i="2" s="1"/>
  <c r="D22" i="2"/>
  <c r="I22" i="2" s="1"/>
  <c r="D23" i="2"/>
  <c r="I23" i="2" s="1"/>
  <c r="D7" i="2"/>
  <c r="I7" i="2" s="1"/>
  <c r="G51" i="3"/>
  <c r="H51" i="3" s="1"/>
  <c r="I51" i="3" s="1"/>
  <c r="G48" i="3"/>
  <c r="H48" i="3" s="1"/>
  <c r="I48" i="3" s="1"/>
  <c r="J48" i="3" s="1"/>
  <c r="G48" i="2"/>
  <c r="H48" i="2" s="1"/>
  <c r="I48" i="2" s="1"/>
  <c r="G45" i="2"/>
  <c r="H45" i="2" s="1"/>
  <c r="I45" i="2" s="1"/>
  <c r="H50" i="3" l="1"/>
  <c r="I52" i="3"/>
  <c r="J52" i="3" s="1"/>
  <c r="J32" i="3"/>
  <c r="I18" i="3"/>
  <c r="J7" i="3"/>
  <c r="J42" i="3"/>
  <c r="J16" i="3"/>
  <c r="J10" i="3"/>
  <c r="J15" i="3"/>
  <c r="J9" i="3"/>
  <c r="J50" i="3"/>
  <c r="J51" i="3"/>
  <c r="J12" i="3"/>
  <c r="J34" i="3"/>
  <c r="I44" i="3"/>
  <c r="J44" i="3" s="1"/>
  <c r="I38" i="3"/>
  <c r="J38" i="3" s="1"/>
  <c r="J33" i="3"/>
  <c r="I43" i="3"/>
  <c r="J43" i="3" s="1"/>
  <c r="I37" i="3"/>
  <c r="J30" i="3"/>
  <c r="I37" i="2"/>
  <c r="I24" i="2"/>
  <c r="I43" i="2"/>
  <c r="I49" i="2"/>
  <c r="J18" i="3" l="1"/>
  <c r="I40" i="3"/>
  <c r="J46" i="3"/>
  <c r="J37" i="3"/>
  <c r="J40" i="3" s="1"/>
  <c r="I46" i="3"/>
  <c r="I50" i="2"/>
  <c r="J53" i="3" l="1"/>
  <c r="I53" i="3"/>
</calcChain>
</file>

<file path=xl/sharedStrings.xml><?xml version="1.0" encoding="utf-8"?>
<sst xmlns="http://schemas.openxmlformats.org/spreadsheetml/2006/main" count="275" uniqueCount="98">
  <si>
    <t>Articles</t>
  </si>
  <si>
    <t>Unités</t>
  </si>
  <si>
    <t>Quantité</t>
  </si>
  <si>
    <t>Quantités/ménage/mois</t>
  </si>
  <si>
    <t>Fréquence</t>
  </si>
  <si>
    <t>Fréquence ramenée sur une base mensuelle</t>
  </si>
  <si>
    <t>Prix médian unitaire national</t>
  </si>
  <si>
    <t>Prix médian national</t>
  </si>
  <si>
    <t>Prix médian total mensuel national (Crise prolongée)</t>
  </si>
  <si>
    <t xml:space="preserve">ABNA </t>
  </si>
  <si>
    <t>Marmite - acier inoxydable</t>
  </si>
  <si>
    <t>Pièce 7L</t>
  </si>
  <si>
    <t>Ponctuelle</t>
  </si>
  <si>
    <t>Poêle à frire</t>
  </si>
  <si>
    <t>Pièce 2.5L</t>
  </si>
  <si>
    <t>Marmite avec couvercle</t>
  </si>
  <si>
    <t>Pièce 5L</t>
  </si>
  <si>
    <t>Bol métallique</t>
  </si>
  <si>
    <t>Pièce 1L</t>
  </si>
  <si>
    <t>Assiette métallique</t>
  </si>
  <si>
    <t>Pièce 0.75L</t>
  </si>
  <si>
    <t>Gobelet métallique</t>
  </si>
  <si>
    <t>Pièce 0.3L</t>
  </si>
  <si>
    <t>Cuillère à soupe en acier inoxydable</t>
  </si>
  <si>
    <t>Pièce 10 mL</t>
  </si>
  <si>
    <t>Cuillère en bois à mélanger 30 cm</t>
  </si>
  <si>
    <t>Pièce 30 cm</t>
  </si>
  <si>
    <t>Fourchette de table acier inoxydable</t>
  </si>
  <si>
    <t>Pièce 17 cm</t>
  </si>
  <si>
    <t>Couteau de table acier inoxydable</t>
  </si>
  <si>
    <t>Couteau de cuisine, lame en acier inoxydable</t>
  </si>
  <si>
    <t>Pièce 15 cm</t>
  </si>
  <si>
    <t>Tampon à récurer/paille de fer</t>
  </si>
  <si>
    <t>Pièce</t>
  </si>
  <si>
    <t>Mensuelle</t>
  </si>
  <si>
    <t xml:space="preserve">Couverture  50% laine </t>
  </si>
  <si>
    <t>Pièce 1.5x2m</t>
  </si>
  <si>
    <t>Matelas</t>
  </si>
  <si>
    <t>Combustible - charbon de bois</t>
  </si>
  <si>
    <t>Gros sac 18Lb</t>
  </si>
  <si>
    <t>Combustible - gaz propane</t>
  </si>
  <si>
    <t>Litre</t>
  </si>
  <si>
    <t>Rechaud de 3 pièces (à charbon)</t>
  </si>
  <si>
    <t>Sous total ABNA</t>
  </si>
  <si>
    <t>WASH</t>
  </si>
  <si>
    <t>Grande bassine</t>
  </si>
  <si>
    <t>Cuvette</t>
  </si>
  <si>
    <t>Eau potable (l)</t>
  </si>
  <si>
    <t xml:space="preserve">litres </t>
  </si>
  <si>
    <t xml:space="preserve">Savon lessive </t>
  </si>
  <si>
    <t>Kg</t>
  </si>
  <si>
    <t>Brosse à dents</t>
  </si>
  <si>
    <t>Dentifrice</t>
  </si>
  <si>
    <t>Pièce (85 gr)</t>
  </si>
  <si>
    <t>Papier toilette</t>
  </si>
  <si>
    <t>Serviettes hygiéniques</t>
  </si>
  <si>
    <t>Paquet (8)</t>
  </si>
  <si>
    <r>
      <rPr>
        <sz val="9"/>
        <color rgb="FF000000"/>
        <rFont val="Segoe UI"/>
      </rPr>
      <t>Savon bain (75</t>
    </r>
    <r>
      <rPr>
        <b/>
        <sz val="9"/>
        <color rgb="FF000000"/>
        <rFont val="Segoe UI"/>
      </rPr>
      <t xml:space="preserve"> G</t>
    </r>
    <r>
      <rPr>
        <sz val="9"/>
        <color rgb="FF000000"/>
        <rFont val="Segoe UI"/>
      </rPr>
      <t>r)</t>
    </r>
  </si>
  <si>
    <t>Bassine pour faire la lessive</t>
  </si>
  <si>
    <t>Piece</t>
  </si>
  <si>
    <t>Deodorant</t>
  </si>
  <si>
    <t>Flacon</t>
  </si>
  <si>
    <t>Sous total WASH</t>
  </si>
  <si>
    <t>PROTECTION</t>
  </si>
  <si>
    <t xml:space="preserve">Torche (y compris piles ou batteries)  </t>
  </si>
  <si>
    <t xml:space="preserve">Carte sim </t>
  </si>
  <si>
    <t>Téléphone</t>
  </si>
  <si>
    <t>Recharge de telephone de 100 HTG</t>
  </si>
  <si>
    <t>Personne</t>
  </si>
  <si>
    <t>Sous-total Protection</t>
  </si>
  <si>
    <t>EDUCATION</t>
  </si>
  <si>
    <t xml:space="preserve">Dépenses moyennes (basé sur les dépenses moyennes des ménages) </t>
  </si>
  <si>
    <t>Forfait en HTG</t>
  </si>
  <si>
    <t>N/A</t>
  </si>
  <si>
    <t>SANTE</t>
  </si>
  <si>
    <t>Moustiquaire double</t>
  </si>
  <si>
    <t>Sous-total Santé</t>
  </si>
  <si>
    <t xml:space="preserve">Valeur totale du panier </t>
  </si>
  <si>
    <t>Remerciement aux partenaires :</t>
  </si>
  <si>
    <t>Prix médian total mensuel national (Urgence)</t>
  </si>
  <si>
    <t>Natte</t>
  </si>
  <si>
    <t xml:space="preserve">ABNA - Shelter top up </t>
  </si>
  <si>
    <t xml:space="preserve">Corde Polypropylène, 6 mm diamètre rouleaux torsadés </t>
  </si>
  <si>
    <r>
      <t>m</t>
    </r>
    <r>
      <rPr>
        <b/>
        <sz val="9"/>
        <rFont val="Segoe UI"/>
        <family val="2"/>
      </rPr>
      <t> </t>
    </r>
  </si>
  <si>
    <r>
      <t>2” clou (50mm)</t>
    </r>
    <r>
      <rPr>
        <b/>
        <sz val="9"/>
        <rFont val="Segoe UI"/>
        <family val="2"/>
      </rPr>
      <t> </t>
    </r>
  </si>
  <si>
    <t>kg</t>
  </si>
  <si>
    <r>
      <t>3” clou (75mm)</t>
    </r>
    <r>
      <rPr>
        <b/>
        <sz val="9"/>
        <rFont val="Segoe UI"/>
        <family val="2"/>
      </rPr>
      <t> </t>
    </r>
  </si>
  <si>
    <r>
      <t>2.5” clou pour toiture (63mm)</t>
    </r>
    <r>
      <rPr>
        <b/>
        <sz val="9"/>
        <rFont val="Segoe UI"/>
        <family val="2"/>
      </rPr>
      <t> </t>
    </r>
  </si>
  <si>
    <t>Fil de ligature</t>
  </si>
  <si>
    <t>m </t>
  </si>
  <si>
    <t>Marteau</t>
  </si>
  <si>
    <t>Pelle</t>
  </si>
  <si>
    <t>Sécateur</t>
  </si>
  <si>
    <t>Houe</t>
  </si>
  <si>
    <t>Pioche</t>
  </si>
  <si>
    <t>Sous total ABNA - Shelter top up</t>
  </si>
  <si>
    <t xml:space="preserve">(litres) </t>
  </si>
  <si>
    <t>Quantité pour menage 5 personnes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</si>
</sst>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HTG]\ #,##0.00"/>
    <numFmt numFmtId="165" formatCode="[$HTG]\ #,##0"/>
    <numFmt numFmtId="166" formatCode="0.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9"/>
      <name val="Segoe UI"/>
      <family val="2"/>
    </font>
    <font>
      <sz val="9"/>
      <name val="Segoe UI"/>
      <family val="2"/>
    </font>
    <font>
      <sz val="9"/>
      <color rgb="FF000000"/>
      <name val="Segoe UI"/>
      <family val="2"/>
    </font>
    <font>
      <sz val="12"/>
      <color theme="1"/>
      <name val="Segoe UI"/>
      <family val="2"/>
    </font>
    <font>
      <b/>
      <sz val="12"/>
      <name val="Segoe UI"/>
      <family val="2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9"/>
      <color rgb="FF000000"/>
      <name val="Segoe UI"/>
    </font>
    <font>
      <b/>
      <sz val="9"/>
      <color rgb="FF000000"/>
      <name val="Segoe UI"/>
      <family val="2"/>
    </font>
    <font>
      <b/>
      <sz val="9"/>
      <color rgb="FF000000"/>
      <name val="Segoe UI"/>
    </font>
    <font>
      <sz val="8"/>
      <name val="Aptos Narrow"/>
      <family val="2"/>
      <scheme val="minor"/>
    </font>
    <font>
      <sz val="9"/>
      <name val="Segoe UI"/>
    </font>
    <font>
      <sz val="12"/>
      <color theme="1"/>
      <name val="Segoe UI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585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5" borderId="0" xfId="1" applyFont="1" applyFill="1" applyAlignment="1">
      <alignment horizontal="left" wrapText="1"/>
    </xf>
    <xf numFmtId="164" fontId="2" fillId="5" borderId="0" xfId="1" applyNumberFormat="1" applyFont="1" applyFill="1" applyAlignment="1">
      <alignment horizontal="center" wrapText="1"/>
    </xf>
    <xf numFmtId="0" fontId="2" fillId="5" borderId="5" xfId="1" applyFont="1" applyFill="1" applyBorder="1" applyAlignment="1">
      <alignment wrapText="1"/>
    </xf>
    <xf numFmtId="0" fontId="3" fillId="3" borderId="4" xfId="1" applyFont="1" applyFill="1" applyBorder="1"/>
    <xf numFmtId="0" fontId="3" fillId="3" borderId="0" xfId="1" applyFont="1" applyFill="1" applyAlignment="1">
      <alignment horizontal="left"/>
    </xf>
    <xf numFmtId="0" fontId="3" fillId="3" borderId="0" xfId="1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165" fontId="3" fillId="3" borderId="5" xfId="1" applyNumberFormat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left" vertical="center" wrapText="1"/>
    </xf>
    <xf numFmtId="0" fontId="3" fillId="3" borderId="0" xfId="1" applyFont="1" applyFill="1" applyAlignment="1">
      <alignment horizontal="left" wrapText="1"/>
    </xf>
    <xf numFmtId="1" fontId="3" fillId="3" borderId="0" xfId="1" applyNumberFormat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wrapText="1"/>
    </xf>
    <xf numFmtId="165" fontId="2" fillId="3" borderId="0" xfId="1" applyNumberFormat="1" applyFont="1" applyFill="1" applyAlignment="1">
      <alignment horizontal="center"/>
    </xf>
    <xf numFmtId="0" fontId="3" fillId="3" borderId="4" xfId="1" applyFont="1" applyFill="1" applyBorder="1" applyAlignment="1">
      <alignment horizontal="left" wrapText="1"/>
    </xf>
    <xf numFmtId="0" fontId="3" fillId="3" borderId="4" xfId="1" applyFont="1" applyFill="1" applyBorder="1" applyAlignment="1">
      <alignment wrapText="1"/>
    </xf>
    <xf numFmtId="1" fontId="3" fillId="3" borderId="7" xfId="1" applyNumberFormat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wrapText="1"/>
    </xf>
    <xf numFmtId="165" fontId="2" fillId="3" borderId="7" xfId="1" applyNumberFormat="1" applyFont="1" applyFill="1" applyBorder="1" applyAlignment="1">
      <alignment horizontal="center" wrapText="1"/>
    </xf>
    <xf numFmtId="165" fontId="2" fillId="3" borderId="8" xfId="1" applyNumberFormat="1" applyFont="1" applyFill="1" applyBorder="1" applyAlignment="1">
      <alignment horizontal="center" wrapText="1"/>
    </xf>
    <xf numFmtId="0" fontId="2" fillId="5" borderId="4" xfId="1" applyFont="1" applyFill="1" applyBorder="1" applyAlignment="1">
      <alignment wrapText="1"/>
    </xf>
    <xf numFmtId="0" fontId="2" fillId="5" borderId="0" xfId="1" applyFont="1" applyFill="1" applyAlignment="1">
      <alignment wrapText="1"/>
    </xf>
    <xf numFmtId="0" fontId="2" fillId="5" borderId="5" xfId="0" applyFont="1" applyFill="1" applyBorder="1" applyAlignment="1">
      <alignment wrapText="1"/>
    </xf>
    <xf numFmtId="0" fontId="3" fillId="3" borderId="4" xfId="1" applyFont="1" applyFill="1" applyBorder="1" applyAlignment="1">
      <alignment horizontal="left" vertical="center"/>
    </xf>
    <xf numFmtId="0" fontId="3" fillId="3" borderId="0" xfId="1" applyFont="1" applyFill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165" fontId="3" fillId="3" borderId="0" xfId="1" applyNumberFormat="1" applyFont="1" applyFill="1" applyAlignment="1">
      <alignment horizontal="center" wrapText="1"/>
    </xf>
    <xf numFmtId="0" fontId="3" fillId="3" borderId="7" xfId="1" applyFont="1" applyFill="1" applyBorder="1" applyAlignment="1">
      <alignment horizontal="center"/>
    </xf>
    <xf numFmtId="165" fontId="3" fillId="3" borderId="7" xfId="1" applyNumberFormat="1" applyFont="1" applyFill="1" applyBorder="1" applyAlignment="1">
      <alignment horizontal="center" wrapText="1"/>
    </xf>
    <xf numFmtId="0" fontId="5" fillId="0" borderId="0" xfId="1" applyFont="1"/>
    <xf numFmtId="165" fontId="2" fillId="3" borderId="7" xfId="1" applyNumberFormat="1" applyFont="1" applyFill="1" applyBorder="1" applyAlignment="1">
      <alignment horizontal="center"/>
    </xf>
    <xf numFmtId="165" fontId="2" fillId="3" borderId="8" xfId="1" applyNumberFormat="1" applyFont="1" applyFill="1" applyBorder="1" applyAlignment="1">
      <alignment horizontal="center"/>
    </xf>
    <xf numFmtId="0" fontId="2" fillId="5" borderId="0" xfId="1" applyFont="1" applyFill="1" applyAlignment="1">
      <alignment horizontal="center" wrapText="1"/>
    </xf>
    <xf numFmtId="0" fontId="2" fillId="5" borderId="0" xfId="0" applyFont="1" applyFill="1" applyAlignment="1">
      <alignment horizontal="left" wrapText="1"/>
    </xf>
    <xf numFmtId="0" fontId="2" fillId="5" borderId="0" xfId="0" applyFont="1" applyFill="1" applyAlignment="1">
      <alignment wrapText="1"/>
    </xf>
    <xf numFmtId="165" fontId="2" fillId="3" borderId="0" xfId="1" applyNumberFormat="1" applyFont="1" applyFill="1" applyAlignment="1">
      <alignment horizontal="center" wrapText="1"/>
    </xf>
    <xf numFmtId="165" fontId="2" fillId="3" borderId="5" xfId="1" applyNumberFormat="1" applyFont="1" applyFill="1" applyBorder="1" applyAlignment="1">
      <alignment horizontal="center" wrapText="1"/>
    </xf>
    <xf numFmtId="164" fontId="2" fillId="3" borderId="7" xfId="1" applyNumberFormat="1" applyFont="1" applyFill="1" applyBorder="1" applyAlignment="1">
      <alignment wrapText="1"/>
    </xf>
    <xf numFmtId="0" fontId="6" fillId="5" borderId="7" xfId="0" applyFont="1" applyFill="1" applyBorder="1" applyAlignment="1">
      <alignment vertical="center" wrapText="1"/>
    </xf>
    <xf numFmtId="165" fontId="6" fillId="5" borderId="8" xfId="1" applyNumberFormat="1" applyFont="1" applyFill="1" applyBorder="1" applyAlignment="1">
      <alignment horizontal="center"/>
    </xf>
    <xf numFmtId="0" fontId="0" fillId="0" borderId="0" xfId="0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/>
    <xf numFmtId="165" fontId="8" fillId="0" borderId="0" xfId="0" applyNumberFormat="1" applyFont="1"/>
    <xf numFmtId="165" fontId="0" fillId="0" borderId="0" xfId="0" applyNumberFormat="1"/>
    <xf numFmtId="0" fontId="9" fillId="0" borderId="0" xfId="0" applyFont="1"/>
    <xf numFmtId="0" fontId="3" fillId="0" borderId="0" xfId="1" applyFont="1" applyAlignment="1">
      <alignment horizontal="left" wrapText="1"/>
    </xf>
    <xf numFmtId="0" fontId="10" fillId="0" borderId="4" xfId="1" applyFont="1" applyBorder="1" applyAlignment="1">
      <alignment horizontal="left" vertical="center" wrapText="1"/>
    </xf>
    <xf numFmtId="0" fontId="2" fillId="3" borderId="7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wrapText="1"/>
    </xf>
    <xf numFmtId="0" fontId="0" fillId="6" borderId="0" xfId="0" applyFill="1"/>
    <xf numFmtId="165" fontId="14" fillId="3" borderId="0" xfId="1" applyNumberFormat="1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6" fontId="14" fillId="3" borderId="0" xfId="1" applyNumberFormat="1" applyFont="1" applyFill="1" applyAlignment="1">
      <alignment horizontal="center"/>
    </xf>
    <xf numFmtId="1" fontId="14" fillId="3" borderId="0" xfId="1" applyNumberFormat="1" applyFont="1" applyFill="1" applyAlignment="1">
      <alignment horizontal="center"/>
    </xf>
    <xf numFmtId="166" fontId="14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/>
    </xf>
    <xf numFmtId="166" fontId="3" fillId="3" borderId="0" xfId="1" applyNumberFormat="1" applyFont="1" applyFill="1" applyAlignment="1">
      <alignment horizontal="center" vertical="center" wrapText="1"/>
    </xf>
    <xf numFmtId="1" fontId="14" fillId="3" borderId="0" xfId="1" applyNumberFormat="1" applyFont="1" applyFill="1" applyAlignment="1">
      <alignment horizontal="center" vertical="center" wrapText="1"/>
    </xf>
    <xf numFmtId="166" fontId="3" fillId="3" borderId="0" xfId="1" applyNumberFormat="1" applyFont="1" applyFill="1" applyAlignment="1">
      <alignment horizontal="center" wrapText="1"/>
    </xf>
    <xf numFmtId="0" fontId="3" fillId="0" borderId="4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0" fontId="15" fillId="0" borderId="0" xfId="1" applyFont="1"/>
    <xf numFmtId="0" fontId="4" fillId="3" borderId="4" xfId="1" applyFont="1" applyFill="1" applyBorder="1" applyAlignment="1">
      <alignment horizontal="left" vertical="center" wrapText="1"/>
    </xf>
    <xf numFmtId="0" fontId="11" fillId="3" borderId="0" xfId="1" applyFont="1" applyFill="1" applyAlignment="1">
      <alignment horizontal="left" wrapText="1"/>
    </xf>
    <xf numFmtId="0" fontId="11" fillId="3" borderId="0" xfId="1" applyFont="1" applyFill="1" applyAlignment="1">
      <alignment horizontal="center" wrapText="1"/>
    </xf>
    <xf numFmtId="0" fontId="5" fillId="3" borderId="0" xfId="1" applyFont="1" applyFill="1"/>
    <xf numFmtId="0" fontId="15" fillId="3" borderId="0" xfId="1" applyFont="1" applyFill="1"/>
    <xf numFmtId="0" fontId="0" fillId="3" borderId="0" xfId="0" applyFill="1"/>
    <xf numFmtId="166" fontId="3" fillId="0" borderId="0" xfId="1" applyNumberFormat="1" applyFont="1" applyAlignment="1">
      <alignment horizontal="center"/>
    </xf>
    <xf numFmtId="1" fontId="3" fillId="0" borderId="0" xfId="1" applyNumberFormat="1" applyFont="1" applyAlignment="1">
      <alignment horizontal="center"/>
    </xf>
    <xf numFmtId="1" fontId="3" fillId="0" borderId="7" xfId="1" applyNumberFormat="1" applyFont="1" applyBorder="1" applyAlignment="1">
      <alignment horizontal="center" vertical="center" wrapText="1"/>
    </xf>
    <xf numFmtId="166" fontId="3" fillId="0" borderId="0" xfId="1" applyNumberFormat="1" applyFont="1" applyAlignment="1">
      <alignment horizontal="center" vertical="center" wrapText="1"/>
    </xf>
    <xf numFmtId="1" fontId="3" fillId="0" borderId="0" xfId="1" applyNumberFormat="1" applyFont="1" applyAlignment="1">
      <alignment horizontal="center" vertical="center" wrapText="1"/>
    </xf>
    <xf numFmtId="0" fontId="3" fillId="0" borderId="7" xfId="1" applyFont="1" applyBorder="1" applyAlignment="1">
      <alignment horizontal="center" wrapText="1"/>
    </xf>
    <xf numFmtId="0" fontId="3" fillId="0" borderId="4" xfId="1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center"/>
    </xf>
    <xf numFmtId="0" fontId="4" fillId="0" borderId="4" xfId="1" applyFont="1" applyBorder="1" applyAlignment="1">
      <alignment horizontal="left" vertical="center" wrapText="1"/>
    </xf>
    <xf numFmtId="0" fontId="11" fillId="0" borderId="0" xfId="1" applyFont="1" applyAlignment="1">
      <alignment horizontal="left" wrapText="1"/>
    </xf>
    <xf numFmtId="0" fontId="11" fillId="0" borderId="0" xfId="1" applyFont="1" applyAlignment="1">
      <alignment horizontal="center" wrapText="1"/>
    </xf>
    <xf numFmtId="165" fontId="3" fillId="0" borderId="0" xfId="1" applyNumberFormat="1" applyFont="1" applyAlignment="1">
      <alignment horizontal="center" wrapText="1"/>
    </xf>
    <xf numFmtId="1" fontId="3" fillId="3" borderId="0" xfId="1" applyNumberFormat="1" applyFont="1" applyFill="1" applyAlignment="1">
      <alignment horizontal="center" wrapText="1"/>
    </xf>
    <xf numFmtId="0" fontId="2" fillId="5" borderId="4" xfId="0" applyFont="1" applyFill="1" applyBorder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2" fillId="5" borderId="4" xfId="1" applyFont="1" applyFill="1" applyBorder="1" applyAlignment="1">
      <alignment horizontal="left" wrapText="1"/>
    </xf>
    <xf numFmtId="0" fontId="2" fillId="5" borderId="0" xfId="1" applyFont="1" applyFill="1" applyAlignment="1">
      <alignment horizontal="left" wrapText="1"/>
    </xf>
    <xf numFmtId="0" fontId="2" fillId="3" borderId="6" xfId="1" applyFont="1" applyFill="1" applyBorder="1" applyAlignment="1">
      <alignment horizontal="center" wrapText="1"/>
    </xf>
    <xf numFmtId="0" fontId="2" fillId="3" borderId="7" xfId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wrapText="1"/>
    </xf>
    <xf numFmtId="0" fontId="2" fillId="5" borderId="2" xfId="0" applyFont="1" applyFill="1" applyBorder="1" applyAlignment="1">
      <alignment horizontal="left" wrapText="1"/>
    </xf>
    <xf numFmtId="0" fontId="2" fillId="3" borderId="6" xfId="1" applyFont="1" applyFill="1" applyBorder="1" applyAlignment="1">
      <alignment horizontal="center" vertical="center"/>
    </xf>
    <xf numFmtId="0" fontId="2" fillId="3" borderId="7" xfId="1" applyFont="1" applyFill="1" applyBorder="1" applyAlignment="1">
      <alignment horizontal="center" vertical="center"/>
    </xf>
  </cellXfs>
  <cellStyles count="2">
    <cellStyle name="Normal" xfId="0" builtinId="0"/>
    <cellStyle name="Normal 11" xfId="1" xr:uid="{46820B79-EA77-48D7-A0F8-0B67CC4BD5D5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148167</xdr:rowOff>
    </xdr:from>
    <xdr:to>
      <xdr:col>1</xdr:col>
      <xdr:colOff>444090</xdr:colOff>
      <xdr:row>3</xdr:row>
      <xdr:rowOff>190007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030198-8386-49D4-93C2-E6CC32FD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48167"/>
          <a:ext cx="3471770" cy="626040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1111250</xdr:colOff>
      <xdr:row>54</xdr:row>
      <xdr:rowOff>103188</xdr:rowOff>
    </xdr:from>
    <xdr:to>
      <xdr:col>2</xdr:col>
      <xdr:colOff>777426</xdr:colOff>
      <xdr:row>59</xdr:row>
      <xdr:rowOff>46635</xdr:rowOff>
    </xdr:to>
    <xdr:pic>
      <xdr:nvPicPr>
        <xdr:cNvPr id="3" name="Image 2" descr="A picture containing text, font, graphics, logo&#10;&#10;Description automatically generated">
          <a:extLst>
            <a:ext uri="{FF2B5EF4-FFF2-40B4-BE49-F238E27FC236}">
              <a16:creationId xmlns:a16="http://schemas.microsoft.com/office/drawing/2014/main" id="{BA96F79C-2FD3-40FA-ABBB-F797896E2EA5}"/>
            </a:ext>
            <a:ext uri="{147F2762-F138-4A5C-976F-8EAC2B608ADB}">
              <a16:predDERef xmlns:a16="http://schemas.microsoft.com/office/drawing/2014/main" pred="{A5030198-8386-49D4-93C2-E6CC32FD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15590838"/>
          <a:ext cx="3780341" cy="897218"/>
        </a:xfrm>
        <a:prstGeom prst="rect">
          <a:avLst/>
        </a:prstGeom>
      </xdr:spPr>
    </xdr:pic>
    <xdr:clientData/>
  </xdr:twoCellAnchor>
  <xdr:twoCellAnchor editAs="oneCell">
    <xdr:from>
      <xdr:col>3</xdr:col>
      <xdr:colOff>760413</xdr:colOff>
      <xdr:row>53</xdr:row>
      <xdr:rowOff>157162</xdr:rowOff>
    </xdr:from>
    <xdr:to>
      <xdr:col>5</xdr:col>
      <xdr:colOff>466855</xdr:colOff>
      <xdr:row>63</xdr:row>
      <xdr:rowOff>97363</xdr:rowOff>
    </xdr:to>
    <xdr:pic>
      <xdr:nvPicPr>
        <xdr:cNvPr id="4" name="Image 3" descr="ECHO-logo - Première Urgence Internationale">
          <a:extLst>
            <a:ext uri="{FF2B5EF4-FFF2-40B4-BE49-F238E27FC236}">
              <a16:creationId xmlns:a16="http://schemas.microsoft.com/office/drawing/2014/main" id="{DFD34356-CFEE-4282-8767-B2F949DD501B}"/>
            </a:ext>
            <a:ext uri="{147F2762-F138-4A5C-976F-8EAC2B608ADB}">
              <a16:predDERef xmlns:a16="http://schemas.microsoft.com/office/drawing/2014/main" pred="{BA96F79C-2FD3-40FA-ABBB-F797896E2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7763" y="11691937"/>
          <a:ext cx="1571437" cy="1746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1352551</xdr:colOff>
      <xdr:row>52</xdr:row>
      <xdr:rowOff>212725</xdr:rowOff>
    </xdr:from>
    <xdr:to>
      <xdr:col>7</xdr:col>
      <xdr:colOff>1521197</xdr:colOff>
      <xdr:row>64</xdr:row>
      <xdr:rowOff>111693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6405EE54-36CA-4DFC-AC35-783A203666B6}"/>
            </a:ext>
            <a:ext uri="{147F2762-F138-4A5C-976F-8EAC2B608ADB}">
              <a16:predDERef xmlns:a16="http://schemas.microsoft.com/office/drawing/2014/main" pred="{DFD34356-CFEE-4282-8767-B2F949DD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1" y="14233525"/>
          <a:ext cx="2340346" cy="2194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148167</xdr:rowOff>
    </xdr:from>
    <xdr:to>
      <xdr:col>2</xdr:col>
      <xdr:colOff>2130</xdr:colOff>
      <xdr:row>4</xdr:row>
      <xdr:rowOff>10937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D1096B5-1C82-4DB2-9BD0-B1E665314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144992"/>
          <a:ext cx="3630520" cy="587940"/>
        </a:xfrm>
        <a:prstGeom prst="rect">
          <a:avLst/>
        </a:prstGeom>
      </xdr:spPr>
    </xdr:pic>
    <xdr:clientData/>
  </xdr:twoCellAnchor>
  <xdr:twoCellAnchor editAs="oneCell">
    <xdr:from>
      <xdr:col>0</xdr:col>
      <xdr:colOff>1111250</xdr:colOff>
      <xdr:row>57</xdr:row>
      <xdr:rowOff>103188</xdr:rowOff>
    </xdr:from>
    <xdr:to>
      <xdr:col>2</xdr:col>
      <xdr:colOff>1351466</xdr:colOff>
      <xdr:row>62</xdr:row>
      <xdr:rowOff>49811</xdr:rowOff>
    </xdr:to>
    <xdr:pic>
      <xdr:nvPicPr>
        <xdr:cNvPr id="3" name="Image 2" descr="A picture containing text, font, graphics, logo&#10;&#10;Description automatically generated">
          <a:extLst>
            <a:ext uri="{FF2B5EF4-FFF2-40B4-BE49-F238E27FC236}">
              <a16:creationId xmlns:a16="http://schemas.microsoft.com/office/drawing/2014/main" id="{6F86A8D0-2603-4099-8B69-3CA66BA00862}"/>
            </a:ext>
            <a:ext uri="{147F2762-F138-4A5C-976F-8EAC2B608ADB}">
              <a16:predDERef xmlns:a16="http://schemas.microsoft.com/office/drawing/2014/main" pred="{A5030198-8386-49D4-93C2-E6CC32FD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" y="14822488"/>
          <a:ext cx="3980366" cy="846418"/>
        </a:xfrm>
        <a:prstGeom prst="rect">
          <a:avLst/>
        </a:prstGeom>
      </xdr:spPr>
    </xdr:pic>
    <xdr:clientData/>
  </xdr:twoCellAnchor>
  <xdr:twoCellAnchor editAs="oneCell">
    <xdr:from>
      <xdr:col>4</xdr:col>
      <xdr:colOff>150813</xdr:colOff>
      <xdr:row>56</xdr:row>
      <xdr:rowOff>80962</xdr:rowOff>
    </xdr:from>
    <xdr:to>
      <xdr:col>5</xdr:col>
      <xdr:colOff>778640</xdr:colOff>
      <xdr:row>66</xdr:row>
      <xdr:rowOff>21164</xdr:rowOff>
    </xdr:to>
    <xdr:pic>
      <xdr:nvPicPr>
        <xdr:cNvPr id="4" name="Image 3" descr="ECHO-logo - Première Urgence Internationale">
          <a:extLst>
            <a:ext uri="{FF2B5EF4-FFF2-40B4-BE49-F238E27FC236}">
              <a16:creationId xmlns:a16="http://schemas.microsoft.com/office/drawing/2014/main" id="{06285888-382A-4707-831B-2BD26DCF834D}"/>
            </a:ext>
            <a:ext uri="{147F2762-F138-4A5C-976F-8EAC2B608ADB}">
              <a16:predDERef xmlns:a16="http://schemas.microsoft.com/office/drawing/2014/main" pred="{BA96F79C-2FD3-40FA-ABBB-F797896E2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2938" y="14619287"/>
          <a:ext cx="1622237" cy="1742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1352551</xdr:colOff>
      <xdr:row>55</xdr:row>
      <xdr:rowOff>212725</xdr:rowOff>
    </xdr:from>
    <xdr:to>
      <xdr:col>7</xdr:col>
      <xdr:colOff>1241162</xdr:colOff>
      <xdr:row>67</xdr:row>
      <xdr:rowOff>161224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D5BD134-F8BB-4EB8-84B8-0F5B0DEB5647}"/>
            </a:ext>
            <a:ext uri="{147F2762-F138-4A5C-976F-8EAC2B608ADB}">
              <a16:predDERef xmlns:a16="http://schemas.microsoft.com/office/drawing/2014/main" pred="{DFD34356-CFEE-4282-8767-B2F949DD5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1" y="14484350"/>
          <a:ext cx="2445121" cy="2153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6C52-0A4A-47EA-A6A9-B192D6FB73C1}">
  <dimension ref="A1:M74"/>
  <sheetViews>
    <sheetView zoomScale="110" zoomScaleNormal="110" workbookViewId="0">
      <selection activeCell="A9" sqref="A5:I50"/>
    </sheetView>
  </sheetViews>
  <sheetFormatPr defaultColWidth="8.77734375" defaultRowHeight="14.4" x14ac:dyDescent="0.3"/>
  <cols>
    <col min="1" max="1" width="46.21875" customWidth="1"/>
    <col min="2" max="2" width="15.44140625" customWidth="1"/>
    <col min="3" max="3" width="15.44140625" style="55" customWidth="1"/>
    <col min="4" max="4" width="13.21875" style="57" customWidth="1"/>
    <col min="5" max="5" width="14.77734375" customWidth="1"/>
    <col min="6" max="6" width="20.44140625" customWidth="1"/>
    <col min="7" max="7" width="12.21875" bestFit="1" customWidth="1"/>
    <col min="8" max="8" width="23.21875" customWidth="1"/>
    <col min="9" max="9" width="30.21875" customWidth="1"/>
    <col min="11" max="11" width="21.21875" customWidth="1"/>
    <col min="12" max="12" width="16.44140625" customWidth="1"/>
    <col min="13" max="13" width="10.44140625" bestFit="1" customWidth="1"/>
    <col min="14" max="14" width="11.21875" customWidth="1"/>
  </cols>
  <sheetData>
    <row r="1" spans="1:9" x14ac:dyDescent="0.3">
      <c r="D1"/>
    </row>
    <row r="2" spans="1:9" x14ac:dyDescent="0.3">
      <c r="D2"/>
      <c r="F2" s="51"/>
    </row>
    <row r="3" spans="1:9" x14ac:dyDescent="0.3">
      <c r="D3"/>
    </row>
    <row r="4" spans="1:9" ht="27" customHeight="1" x14ac:dyDescent="0.3">
      <c r="D4"/>
    </row>
    <row r="5" spans="1:9" ht="39.6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 t="s">
        <v>6</v>
      </c>
      <c r="H5" s="4" t="s">
        <v>7</v>
      </c>
      <c r="I5" s="5" t="s">
        <v>8</v>
      </c>
    </row>
    <row r="6" spans="1:9" x14ac:dyDescent="0.3">
      <c r="A6" s="97" t="s">
        <v>9</v>
      </c>
      <c r="B6" s="98"/>
      <c r="C6" s="98"/>
      <c r="D6" s="98"/>
      <c r="E6" s="98"/>
      <c r="F6" s="7"/>
      <c r="G6" s="8"/>
      <c r="H6" s="8"/>
      <c r="I6" s="8"/>
    </row>
    <row r="7" spans="1:9" x14ac:dyDescent="0.3">
      <c r="A7" s="10" t="s">
        <v>10</v>
      </c>
      <c r="B7" s="11" t="s">
        <v>11</v>
      </c>
      <c r="C7" s="12">
        <v>1</v>
      </c>
      <c r="D7" s="78">
        <f>C7/F7</f>
        <v>8.3333333333333329E-2</v>
      </c>
      <c r="E7" s="12" t="s">
        <v>12</v>
      </c>
      <c r="F7" s="12">
        <v>12</v>
      </c>
      <c r="G7" s="13">
        <v>1250</v>
      </c>
      <c r="H7" s="13">
        <f>C7*G7</f>
        <v>1250</v>
      </c>
      <c r="I7" s="13">
        <f>D7*G7</f>
        <v>104.16666666666666</v>
      </c>
    </row>
    <row r="8" spans="1:9" x14ac:dyDescent="0.3">
      <c r="A8" s="15" t="s">
        <v>13</v>
      </c>
      <c r="B8" s="16" t="s">
        <v>14</v>
      </c>
      <c r="C8" s="18">
        <v>1</v>
      </c>
      <c r="D8" s="78">
        <f t="shared" ref="D8:D23" si="0">C8/F8</f>
        <v>8.3333333333333329E-2</v>
      </c>
      <c r="E8" s="18" t="s">
        <v>12</v>
      </c>
      <c r="F8" s="12">
        <v>12</v>
      </c>
      <c r="G8" s="13">
        <v>1000</v>
      </c>
      <c r="H8" s="13">
        <f t="shared" ref="H8:H23" si="1">C8*G8</f>
        <v>1000</v>
      </c>
      <c r="I8" s="13">
        <f t="shared" ref="I8:I23" si="2">D8*G8</f>
        <v>83.333333333333329</v>
      </c>
    </row>
    <row r="9" spans="1:9" x14ac:dyDescent="0.3">
      <c r="A9" s="15" t="s">
        <v>15</v>
      </c>
      <c r="B9" s="16" t="s">
        <v>16</v>
      </c>
      <c r="C9" s="18">
        <v>1</v>
      </c>
      <c r="D9" s="78">
        <f t="shared" si="0"/>
        <v>8.3333333333333329E-2</v>
      </c>
      <c r="E9" s="18" t="s">
        <v>12</v>
      </c>
      <c r="F9" s="12">
        <v>12</v>
      </c>
      <c r="G9" s="13">
        <v>1275</v>
      </c>
      <c r="H9" s="13">
        <f t="shared" si="1"/>
        <v>1275</v>
      </c>
      <c r="I9" s="13">
        <f t="shared" si="2"/>
        <v>106.25</v>
      </c>
    </row>
    <row r="10" spans="1:9" x14ac:dyDescent="0.3">
      <c r="A10" s="15" t="s">
        <v>17</v>
      </c>
      <c r="B10" s="16" t="s">
        <v>18</v>
      </c>
      <c r="C10" s="18">
        <v>5</v>
      </c>
      <c r="D10" s="78">
        <f t="shared" si="0"/>
        <v>0.41666666666666669</v>
      </c>
      <c r="E10" s="18" t="s">
        <v>12</v>
      </c>
      <c r="F10" s="12">
        <v>12</v>
      </c>
      <c r="G10" s="13">
        <v>150</v>
      </c>
      <c r="H10" s="13">
        <f t="shared" si="1"/>
        <v>750</v>
      </c>
      <c r="I10" s="13">
        <f t="shared" si="2"/>
        <v>62.5</v>
      </c>
    </row>
    <row r="11" spans="1:9" x14ac:dyDescent="0.3">
      <c r="A11" s="15" t="s">
        <v>19</v>
      </c>
      <c r="B11" s="16" t="s">
        <v>20</v>
      </c>
      <c r="C11" s="18">
        <v>5</v>
      </c>
      <c r="D11" s="78">
        <f t="shared" si="0"/>
        <v>0.41666666666666669</v>
      </c>
      <c r="E11" s="18" t="s">
        <v>12</v>
      </c>
      <c r="F11" s="12">
        <v>12</v>
      </c>
      <c r="G11" s="13">
        <v>150</v>
      </c>
      <c r="H11" s="13">
        <f t="shared" si="1"/>
        <v>750</v>
      </c>
      <c r="I11" s="13">
        <f t="shared" si="2"/>
        <v>62.5</v>
      </c>
    </row>
    <row r="12" spans="1:9" x14ac:dyDescent="0.3">
      <c r="A12" s="15" t="s">
        <v>21</v>
      </c>
      <c r="B12" s="16" t="s">
        <v>22</v>
      </c>
      <c r="C12" s="18">
        <v>5</v>
      </c>
      <c r="D12" s="78">
        <f t="shared" si="0"/>
        <v>0.41666666666666669</v>
      </c>
      <c r="E12" s="18" t="s">
        <v>12</v>
      </c>
      <c r="F12" s="12">
        <v>12</v>
      </c>
      <c r="G12" s="13">
        <v>150</v>
      </c>
      <c r="H12" s="13">
        <f t="shared" si="1"/>
        <v>750</v>
      </c>
      <c r="I12" s="13">
        <f t="shared" si="2"/>
        <v>62.5</v>
      </c>
    </row>
    <row r="13" spans="1:9" x14ac:dyDescent="0.3">
      <c r="A13" s="15" t="s">
        <v>23</v>
      </c>
      <c r="B13" s="16" t="s">
        <v>24</v>
      </c>
      <c r="C13" s="18">
        <v>5</v>
      </c>
      <c r="D13" s="78">
        <f t="shared" si="0"/>
        <v>0.41666666666666669</v>
      </c>
      <c r="E13" s="18" t="s">
        <v>12</v>
      </c>
      <c r="F13" s="12">
        <v>12</v>
      </c>
      <c r="G13" s="13">
        <v>50</v>
      </c>
      <c r="H13" s="13">
        <f t="shared" si="1"/>
        <v>250</v>
      </c>
      <c r="I13" s="13">
        <f t="shared" si="2"/>
        <v>20.833333333333336</v>
      </c>
    </row>
    <row r="14" spans="1:9" x14ac:dyDescent="0.3">
      <c r="A14" s="15" t="s">
        <v>25</v>
      </c>
      <c r="B14" s="16" t="s">
        <v>26</v>
      </c>
      <c r="C14" s="18">
        <v>1</v>
      </c>
      <c r="D14" s="78">
        <f t="shared" si="0"/>
        <v>8.3333333333333329E-2</v>
      </c>
      <c r="E14" s="18" t="s">
        <v>12</v>
      </c>
      <c r="F14" s="12">
        <v>12</v>
      </c>
      <c r="G14" s="13">
        <v>200</v>
      </c>
      <c r="H14" s="13">
        <f t="shared" si="1"/>
        <v>200</v>
      </c>
      <c r="I14" s="13">
        <f t="shared" si="2"/>
        <v>16.666666666666664</v>
      </c>
    </row>
    <row r="15" spans="1:9" x14ac:dyDescent="0.3">
      <c r="A15" s="15" t="s">
        <v>27</v>
      </c>
      <c r="B15" s="16" t="s">
        <v>28</v>
      </c>
      <c r="C15" s="18">
        <v>5</v>
      </c>
      <c r="D15" s="78">
        <f t="shared" si="0"/>
        <v>0.41666666666666669</v>
      </c>
      <c r="E15" s="18" t="s">
        <v>12</v>
      </c>
      <c r="F15" s="12">
        <v>12</v>
      </c>
      <c r="G15" s="13">
        <v>36.5</v>
      </c>
      <c r="H15" s="13">
        <f t="shared" si="1"/>
        <v>182.5</v>
      </c>
      <c r="I15" s="13">
        <f t="shared" si="2"/>
        <v>15.208333333333334</v>
      </c>
    </row>
    <row r="16" spans="1:9" x14ac:dyDescent="0.3">
      <c r="A16" s="15" t="s">
        <v>29</v>
      </c>
      <c r="B16" s="16" t="s">
        <v>28</v>
      </c>
      <c r="C16" s="18">
        <v>5</v>
      </c>
      <c r="D16" s="78">
        <f t="shared" si="0"/>
        <v>0.41666666666666669</v>
      </c>
      <c r="E16" s="18" t="s">
        <v>12</v>
      </c>
      <c r="F16" s="12">
        <v>12</v>
      </c>
      <c r="G16" s="13">
        <v>65</v>
      </c>
      <c r="H16" s="13">
        <f t="shared" si="1"/>
        <v>325</v>
      </c>
      <c r="I16" s="13">
        <f t="shared" si="2"/>
        <v>27.083333333333336</v>
      </c>
    </row>
    <row r="17" spans="1:9" x14ac:dyDescent="0.3">
      <c r="A17" s="15" t="s">
        <v>30</v>
      </c>
      <c r="B17" s="16" t="s">
        <v>31</v>
      </c>
      <c r="C17" s="18">
        <v>1</v>
      </c>
      <c r="D17" s="78">
        <f t="shared" si="0"/>
        <v>8.3333333333333329E-2</v>
      </c>
      <c r="E17" s="18" t="s">
        <v>12</v>
      </c>
      <c r="F17" s="18">
        <v>12</v>
      </c>
      <c r="G17" s="13">
        <v>150</v>
      </c>
      <c r="H17" s="13">
        <f t="shared" si="1"/>
        <v>150</v>
      </c>
      <c r="I17" s="13">
        <f t="shared" si="2"/>
        <v>12.5</v>
      </c>
    </row>
    <row r="18" spans="1:9" x14ac:dyDescent="0.3">
      <c r="A18" s="15" t="s">
        <v>32</v>
      </c>
      <c r="B18" s="16" t="s">
        <v>33</v>
      </c>
      <c r="C18" s="18">
        <v>1</v>
      </c>
      <c r="D18" s="79">
        <f t="shared" si="0"/>
        <v>1</v>
      </c>
      <c r="E18" s="18" t="s">
        <v>34</v>
      </c>
      <c r="F18" s="18">
        <v>1</v>
      </c>
      <c r="G18" s="19">
        <v>25</v>
      </c>
      <c r="H18" s="13">
        <f t="shared" si="1"/>
        <v>25</v>
      </c>
      <c r="I18" s="13">
        <f t="shared" si="2"/>
        <v>25</v>
      </c>
    </row>
    <row r="19" spans="1:9" x14ac:dyDescent="0.3">
      <c r="A19" s="20" t="s">
        <v>35</v>
      </c>
      <c r="B19" s="16" t="s">
        <v>36</v>
      </c>
      <c r="C19" s="18">
        <v>3</v>
      </c>
      <c r="D19" s="78">
        <f t="shared" si="0"/>
        <v>0.25</v>
      </c>
      <c r="E19" s="18" t="s">
        <v>12</v>
      </c>
      <c r="F19" s="18">
        <v>12</v>
      </c>
      <c r="G19" s="13">
        <v>1250</v>
      </c>
      <c r="H19" s="13">
        <f t="shared" si="1"/>
        <v>3750</v>
      </c>
      <c r="I19" s="13">
        <f t="shared" si="2"/>
        <v>312.5</v>
      </c>
    </row>
    <row r="20" spans="1:9" x14ac:dyDescent="0.3">
      <c r="A20" s="15" t="s">
        <v>37</v>
      </c>
      <c r="B20" s="16" t="s">
        <v>33</v>
      </c>
      <c r="C20" s="18">
        <v>2</v>
      </c>
      <c r="D20" s="78">
        <f t="shared" si="0"/>
        <v>0.16666666666666666</v>
      </c>
      <c r="E20" s="18" t="s">
        <v>12</v>
      </c>
      <c r="F20" s="18">
        <v>12</v>
      </c>
      <c r="G20" s="13">
        <v>10000</v>
      </c>
      <c r="H20" s="13">
        <f t="shared" si="1"/>
        <v>20000</v>
      </c>
      <c r="I20" s="13">
        <f t="shared" si="2"/>
        <v>1666.6666666666665</v>
      </c>
    </row>
    <row r="21" spans="1:9" x14ac:dyDescent="0.3">
      <c r="A21" s="20" t="s">
        <v>38</v>
      </c>
      <c r="B21" s="16" t="s">
        <v>39</v>
      </c>
      <c r="C21" s="18">
        <v>1</v>
      </c>
      <c r="D21" s="79">
        <f t="shared" si="0"/>
        <v>1</v>
      </c>
      <c r="E21" s="18" t="s">
        <v>34</v>
      </c>
      <c r="F21" s="18">
        <v>1</v>
      </c>
      <c r="G21" s="13">
        <v>2000</v>
      </c>
      <c r="H21" s="13">
        <f t="shared" si="1"/>
        <v>2000</v>
      </c>
      <c r="I21" s="13">
        <f t="shared" si="2"/>
        <v>2000</v>
      </c>
    </row>
    <row r="22" spans="1:9" x14ac:dyDescent="0.3">
      <c r="A22" s="84" t="s">
        <v>40</v>
      </c>
      <c r="B22" s="52" t="s">
        <v>41</v>
      </c>
      <c r="C22" s="56">
        <v>9</v>
      </c>
      <c r="D22" s="79">
        <f t="shared" si="0"/>
        <v>9</v>
      </c>
      <c r="E22" s="56" t="s">
        <v>34</v>
      </c>
      <c r="F22" s="56">
        <v>1</v>
      </c>
      <c r="G22" s="85">
        <v>707</v>
      </c>
      <c r="H22" s="85">
        <f t="shared" si="1"/>
        <v>6363</v>
      </c>
      <c r="I22" s="85">
        <f t="shared" si="2"/>
        <v>6363</v>
      </c>
    </row>
    <row r="23" spans="1:9" x14ac:dyDescent="0.3">
      <c r="A23" s="21" t="s">
        <v>42</v>
      </c>
      <c r="B23" s="16" t="s">
        <v>33</v>
      </c>
      <c r="C23" s="18">
        <v>1</v>
      </c>
      <c r="D23" s="78">
        <f t="shared" si="0"/>
        <v>8.3333333333333329E-2</v>
      </c>
      <c r="E23" s="18" t="s">
        <v>12</v>
      </c>
      <c r="F23" s="18">
        <v>12</v>
      </c>
      <c r="G23" s="17">
        <v>1833</v>
      </c>
      <c r="H23" s="13">
        <f t="shared" si="1"/>
        <v>1833</v>
      </c>
      <c r="I23" s="13">
        <f t="shared" si="2"/>
        <v>152.75</v>
      </c>
    </row>
    <row r="24" spans="1:9" x14ac:dyDescent="0.3">
      <c r="A24" s="99" t="s">
        <v>43</v>
      </c>
      <c r="B24" s="100"/>
      <c r="C24" s="54"/>
      <c r="D24" s="80"/>
      <c r="E24" s="23"/>
      <c r="F24" s="23"/>
      <c r="G24" s="22"/>
      <c r="H24" s="23"/>
      <c r="I24" s="24">
        <f>SUM(I7:I23)</f>
        <v>11093.458333333332</v>
      </c>
    </row>
    <row r="25" spans="1:9" x14ac:dyDescent="0.3">
      <c r="A25" s="26" t="s">
        <v>44</v>
      </c>
      <c r="B25" s="27"/>
      <c r="C25" s="38"/>
      <c r="D25" s="27"/>
      <c r="E25" s="27"/>
      <c r="F25" s="27"/>
      <c r="G25" s="27"/>
      <c r="H25" s="27"/>
      <c r="I25" s="27"/>
    </row>
    <row r="26" spans="1:9" s="35" customFormat="1" ht="18" customHeight="1" x14ac:dyDescent="0.45">
      <c r="A26" s="15" t="s">
        <v>45</v>
      </c>
      <c r="B26" s="16" t="s">
        <v>33</v>
      </c>
      <c r="C26" s="18">
        <v>3</v>
      </c>
      <c r="D26" s="81">
        <f>C26/F26</f>
        <v>0.25</v>
      </c>
      <c r="E26" s="18" t="s">
        <v>12</v>
      </c>
      <c r="F26" s="18">
        <v>12</v>
      </c>
      <c r="G26" s="32">
        <v>1000</v>
      </c>
      <c r="H26" s="32">
        <f>C26*G26</f>
        <v>3000</v>
      </c>
      <c r="I26" s="32">
        <f>D26*G26</f>
        <v>250</v>
      </c>
    </row>
    <row r="27" spans="1:9" s="35" customFormat="1" ht="18" customHeight="1" x14ac:dyDescent="0.45">
      <c r="A27" s="15" t="s">
        <v>46</v>
      </c>
      <c r="B27" s="16" t="s">
        <v>33</v>
      </c>
      <c r="C27" s="18">
        <v>1</v>
      </c>
      <c r="D27" s="81">
        <f t="shared" ref="D27:D36" si="3">C27/F27</f>
        <v>8.3333333333333329E-2</v>
      </c>
      <c r="E27" s="18" t="s">
        <v>12</v>
      </c>
      <c r="F27" s="18">
        <v>12</v>
      </c>
      <c r="G27" s="32">
        <v>200</v>
      </c>
      <c r="H27" s="32">
        <f t="shared" ref="H27:H36" si="4">C27*G27</f>
        <v>200</v>
      </c>
      <c r="I27" s="32">
        <f t="shared" ref="I27:I36" si="5">D27*G27</f>
        <v>16.666666666666664</v>
      </c>
    </row>
    <row r="28" spans="1:9" s="35" customFormat="1" ht="18" customHeight="1" x14ac:dyDescent="0.45">
      <c r="A28" s="86" t="s">
        <v>47</v>
      </c>
      <c r="B28" s="87" t="s">
        <v>48</v>
      </c>
      <c r="C28" s="88">
        <v>750</v>
      </c>
      <c r="D28" s="82">
        <f t="shared" si="3"/>
        <v>750</v>
      </c>
      <c r="E28" s="56" t="s">
        <v>34</v>
      </c>
      <c r="F28" s="56">
        <v>1</v>
      </c>
      <c r="G28" s="89">
        <v>6.58</v>
      </c>
      <c r="H28" s="89">
        <f t="shared" si="4"/>
        <v>4935</v>
      </c>
      <c r="I28" s="89">
        <f t="shared" si="5"/>
        <v>4935</v>
      </c>
    </row>
    <row r="29" spans="1:9" s="35" customFormat="1" ht="18" customHeight="1" x14ac:dyDescent="0.45">
      <c r="A29" s="15" t="s">
        <v>49</v>
      </c>
      <c r="B29" s="16" t="s">
        <v>50</v>
      </c>
      <c r="C29" s="18">
        <v>1</v>
      </c>
      <c r="D29" s="82">
        <f t="shared" si="3"/>
        <v>1</v>
      </c>
      <c r="E29" s="18" t="s">
        <v>34</v>
      </c>
      <c r="F29" s="18">
        <v>1</v>
      </c>
      <c r="G29" s="32">
        <v>667</v>
      </c>
      <c r="H29" s="32">
        <f t="shared" si="4"/>
        <v>667</v>
      </c>
      <c r="I29" s="32">
        <f t="shared" si="5"/>
        <v>667</v>
      </c>
    </row>
    <row r="30" spans="1:9" s="35" customFormat="1" ht="18" customHeight="1" x14ac:dyDescent="0.45">
      <c r="A30" s="15" t="s">
        <v>51</v>
      </c>
      <c r="B30" s="16" t="s">
        <v>33</v>
      </c>
      <c r="C30" s="18">
        <v>5</v>
      </c>
      <c r="D30" s="82">
        <f t="shared" si="3"/>
        <v>5</v>
      </c>
      <c r="E30" s="18" t="s">
        <v>34</v>
      </c>
      <c r="F30" s="18">
        <v>1</v>
      </c>
      <c r="G30" s="32">
        <v>50</v>
      </c>
      <c r="H30" s="32">
        <f t="shared" si="4"/>
        <v>250</v>
      </c>
      <c r="I30" s="32">
        <f t="shared" si="5"/>
        <v>250</v>
      </c>
    </row>
    <row r="31" spans="1:9" s="35" customFormat="1" ht="18" customHeight="1" x14ac:dyDescent="0.45">
      <c r="A31" s="15" t="s">
        <v>52</v>
      </c>
      <c r="B31" s="52" t="s">
        <v>53</v>
      </c>
      <c r="C31" s="56">
        <v>4</v>
      </c>
      <c r="D31" s="82">
        <f t="shared" si="3"/>
        <v>4</v>
      </c>
      <c r="E31" s="18" t="s">
        <v>34</v>
      </c>
      <c r="F31" s="18">
        <v>1</v>
      </c>
      <c r="G31" s="32">
        <v>175</v>
      </c>
      <c r="H31" s="32">
        <f t="shared" si="4"/>
        <v>700</v>
      </c>
      <c r="I31" s="32">
        <f t="shared" si="5"/>
        <v>700</v>
      </c>
    </row>
    <row r="32" spans="1:9" s="35" customFormat="1" ht="18" customHeight="1" x14ac:dyDescent="0.45">
      <c r="A32" s="15" t="s">
        <v>54</v>
      </c>
      <c r="B32" s="16" t="s">
        <v>33</v>
      </c>
      <c r="C32" s="18">
        <v>5</v>
      </c>
      <c r="D32" s="82">
        <f t="shared" si="3"/>
        <v>5</v>
      </c>
      <c r="E32" s="18" t="s">
        <v>34</v>
      </c>
      <c r="F32" s="18">
        <v>1</v>
      </c>
      <c r="G32" s="32">
        <v>50</v>
      </c>
      <c r="H32" s="32">
        <f t="shared" si="4"/>
        <v>250</v>
      </c>
      <c r="I32" s="32">
        <f t="shared" si="5"/>
        <v>250</v>
      </c>
    </row>
    <row r="33" spans="1:9" s="35" customFormat="1" ht="18" customHeight="1" x14ac:dyDescent="0.45">
      <c r="A33" s="15" t="s">
        <v>55</v>
      </c>
      <c r="B33" s="16" t="s">
        <v>56</v>
      </c>
      <c r="C33" s="18">
        <v>3</v>
      </c>
      <c r="D33" s="82">
        <f t="shared" si="3"/>
        <v>3</v>
      </c>
      <c r="E33" s="18" t="s">
        <v>34</v>
      </c>
      <c r="F33" s="18">
        <v>1</v>
      </c>
      <c r="G33" s="32">
        <v>150</v>
      </c>
      <c r="H33" s="32">
        <f t="shared" si="4"/>
        <v>450</v>
      </c>
      <c r="I33" s="32">
        <f t="shared" si="5"/>
        <v>450</v>
      </c>
    </row>
    <row r="34" spans="1:9" ht="18" customHeight="1" x14ac:dyDescent="0.3">
      <c r="A34" s="53" t="s">
        <v>57</v>
      </c>
      <c r="B34" s="16" t="s">
        <v>33</v>
      </c>
      <c r="C34" s="18">
        <v>13</v>
      </c>
      <c r="D34" s="82">
        <f t="shared" si="3"/>
        <v>13</v>
      </c>
      <c r="E34" s="18" t="s">
        <v>34</v>
      </c>
      <c r="F34" s="18">
        <v>1</v>
      </c>
      <c r="G34" s="32">
        <v>75</v>
      </c>
      <c r="H34" s="32">
        <f t="shared" si="4"/>
        <v>975</v>
      </c>
      <c r="I34" s="32">
        <f t="shared" si="5"/>
        <v>975</v>
      </c>
    </row>
    <row r="35" spans="1:9" ht="18" customHeight="1" x14ac:dyDescent="0.3">
      <c r="A35" s="15" t="s">
        <v>58</v>
      </c>
      <c r="B35" s="16" t="s">
        <v>59</v>
      </c>
      <c r="C35" s="18">
        <v>1</v>
      </c>
      <c r="D35" s="81">
        <f t="shared" si="3"/>
        <v>8.3333333333333329E-2</v>
      </c>
      <c r="E35" s="18" t="s">
        <v>12</v>
      </c>
      <c r="F35" s="18">
        <v>12</v>
      </c>
      <c r="G35" s="32">
        <v>500</v>
      </c>
      <c r="H35" s="32">
        <f t="shared" si="4"/>
        <v>500</v>
      </c>
      <c r="I35" s="32">
        <f t="shared" si="5"/>
        <v>41.666666666666664</v>
      </c>
    </row>
    <row r="36" spans="1:9" ht="18" customHeight="1" x14ac:dyDescent="0.3">
      <c r="A36" s="15" t="s">
        <v>60</v>
      </c>
      <c r="B36" s="16" t="s">
        <v>61</v>
      </c>
      <c r="C36" s="18">
        <v>3</v>
      </c>
      <c r="D36" s="82">
        <f t="shared" si="3"/>
        <v>3</v>
      </c>
      <c r="E36" s="18" t="s">
        <v>34</v>
      </c>
      <c r="F36" s="18">
        <v>1</v>
      </c>
      <c r="G36" s="32">
        <v>200</v>
      </c>
      <c r="H36" s="32">
        <f t="shared" si="4"/>
        <v>600</v>
      </c>
      <c r="I36" s="32">
        <f t="shared" si="5"/>
        <v>600</v>
      </c>
    </row>
    <row r="37" spans="1:9" x14ac:dyDescent="0.3">
      <c r="A37" s="99" t="s">
        <v>62</v>
      </c>
      <c r="B37" s="100"/>
      <c r="C37" s="54"/>
      <c r="D37" s="83"/>
      <c r="E37" s="33"/>
      <c r="F37" s="33"/>
      <c r="G37" s="23"/>
      <c r="H37" s="33"/>
      <c r="I37" s="36">
        <f>SUM(I26:I36)</f>
        <v>9135.3333333333339</v>
      </c>
    </row>
    <row r="38" spans="1:9" x14ac:dyDescent="0.3">
      <c r="A38" s="26" t="s">
        <v>63</v>
      </c>
      <c r="B38" s="27"/>
      <c r="C38" s="38"/>
      <c r="D38" s="38"/>
      <c r="E38" s="38"/>
      <c r="F38" s="38"/>
      <c r="G38" s="38"/>
      <c r="H38" s="38"/>
      <c r="I38" s="38"/>
    </row>
    <row r="39" spans="1:9" ht="17.100000000000001" customHeight="1" x14ac:dyDescent="0.3">
      <c r="A39" s="21" t="s">
        <v>64</v>
      </c>
      <c r="B39" s="16" t="s">
        <v>33</v>
      </c>
      <c r="C39" s="18">
        <v>1</v>
      </c>
      <c r="D39" s="66">
        <f>C39/F39</f>
        <v>8.3333333333333329E-2</v>
      </c>
      <c r="E39" s="18" t="s">
        <v>12</v>
      </c>
      <c r="F39" s="18">
        <v>12</v>
      </c>
      <c r="G39" s="32">
        <v>200</v>
      </c>
      <c r="H39" s="32">
        <f>C39*G39</f>
        <v>200</v>
      </c>
      <c r="I39" s="32">
        <f>D39*G39</f>
        <v>16.666666666666664</v>
      </c>
    </row>
    <row r="40" spans="1:9" ht="17.100000000000001" customHeight="1" x14ac:dyDescent="0.3">
      <c r="A40" s="21" t="s">
        <v>65</v>
      </c>
      <c r="B40" s="16" t="s">
        <v>33</v>
      </c>
      <c r="C40" s="18">
        <v>1</v>
      </c>
      <c r="D40" s="66">
        <f t="shared" ref="D40:D42" si="6">C40/F40</f>
        <v>8.3333333333333329E-2</v>
      </c>
      <c r="E40" s="18" t="s">
        <v>12</v>
      </c>
      <c r="F40" s="18">
        <v>12</v>
      </c>
      <c r="G40" s="32">
        <v>150</v>
      </c>
      <c r="H40" s="32">
        <f t="shared" ref="H40:H42" si="7">C40*G40</f>
        <v>150</v>
      </c>
      <c r="I40" s="32">
        <f t="shared" ref="I40:I42" si="8">D40*G40</f>
        <v>12.5</v>
      </c>
    </row>
    <row r="41" spans="1:9" ht="17.100000000000001" customHeight="1" x14ac:dyDescent="0.3">
      <c r="A41" s="21" t="s">
        <v>66</v>
      </c>
      <c r="B41" s="16" t="s">
        <v>33</v>
      </c>
      <c r="C41" s="18">
        <v>1</v>
      </c>
      <c r="D41" s="66">
        <f t="shared" si="6"/>
        <v>8.3333333333333329E-2</v>
      </c>
      <c r="E41" s="18" t="s">
        <v>12</v>
      </c>
      <c r="F41" s="18">
        <v>12</v>
      </c>
      <c r="G41" s="32">
        <v>1750</v>
      </c>
      <c r="H41" s="32">
        <f t="shared" si="7"/>
        <v>1750</v>
      </c>
      <c r="I41" s="32">
        <f t="shared" si="8"/>
        <v>145.83333333333331</v>
      </c>
    </row>
    <row r="42" spans="1:9" ht="17.100000000000001" customHeight="1" x14ac:dyDescent="0.3">
      <c r="A42" s="21" t="s">
        <v>67</v>
      </c>
      <c r="B42" s="16" t="s">
        <v>68</v>
      </c>
      <c r="C42" s="18">
        <v>3</v>
      </c>
      <c r="D42" s="90">
        <f t="shared" si="6"/>
        <v>3</v>
      </c>
      <c r="E42" s="18" t="s">
        <v>34</v>
      </c>
      <c r="F42" s="18">
        <v>1</v>
      </c>
      <c r="G42" s="32">
        <v>100</v>
      </c>
      <c r="H42" s="32">
        <f t="shared" si="7"/>
        <v>300</v>
      </c>
      <c r="I42" s="32">
        <f t="shared" si="8"/>
        <v>300</v>
      </c>
    </row>
    <row r="43" spans="1:9" x14ac:dyDescent="0.3">
      <c r="A43" s="99" t="s">
        <v>69</v>
      </c>
      <c r="B43" s="100"/>
      <c r="C43" s="54"/>
      <c r="D43" s="23"/>
      <c r="E43" s="23"/>
      <c r="F43" s="23"/>
      <c r="G43" s="23"/>
      <c r="H43" s="23"/>
      <c r="I43" s="24">
        <f>SUM(I39:I42)</f>
        <v>475</v>
      </c>
    </row>
    <row r="44" spans="1:9" x14ac:dyDescent="0.3">
      <c r="A44" s="101" t="s">
        <v>70</v>
      </c>
      <c r="B44" s="102"/>
      <c r="C44" s="102"/>
      <c r="D44" s="102"/>
      <c r="E44" s="102"/>
      <c r="F44" s="39"/>
      <c r="G44" s="40"/>
      <c r="H44" s="40"/>
      <c r="I44" s="40"/>
    </row>
    <row r="45" spans="1:9" ht="26.4" x14ac:dyDescent="0.3">
      <c r="A45" s="15" t="s">
        <v>71</v>
      </c>
      <c r="B45" s="16" t="s">
        <v>72</v>
      </c>
      <c r="C45" s="18" t="s">
        <v>73</v>
      </c>
      <c r="D45" s="17" t="s">
        <v>73</v>
      </c>
      <c r="E45" s="18" t="s">
        <v>34</v>
      </c>
      <c r="F45" s="18">
        <v>1</v>
      </c>
      <c r="G45" s="32">
        <f>6000+(6000*29.3%)</f>
        <v>7758</v>
      </c>
      <c r="H45" s="32">
        <f>G45</f>
        <v>7758</v>
      </c>
      <c r="I45" s="41">
        <f>H45/F45</f>
        <v>7758</v>
      </c>
    </row>
    <row r="46" spans="1:9" x14ac:dyDescent="0.3">
      <c r="A46" s="91" t="s">
        <v>74</v>
      </c>
      <c r="B46" s="92"/>
      <c r="C46" s="92"/>
      <c r="D46" s="92"/>
      <c r="E46" s="92"/>
      <c r="F46" s="39"/>
      <c r="G46" s="40"/>
      <c r="H46" s="40"/>
      <c r="I46" s="40"/>
    </row>
    <row r="47" spans="1:9" x14ac:dyDescent="0.3">
      <c r="A47" s="15" t="s">
        <v>75</v>
      </c>
      <c r="B47" s="16" t="s">
        <v>33</v>
      </c>
      <c r="C47" s="18">
        <v>2</v>
      </c>
      <c r="D47" s="64">
        <f>C47/F47</f>
        <v>0.16666666666666666</v>
      </c>
      <c r="E47" s="18" t="s">
        <v>12</v>
      </c>
      <c r="F47" s="18">
        <v>12</v>
      </c>
      <c r="G47" s="13">
        <v>750</v>
      </c>
      <c r="H47" s="32">
        <f>C47*G47</f>
        <v>1500</v>
      </c>
      <c r="I47" s="13">
        <f>D47*G47</f>
        <v>125</v>
      </c>
    </row>
    <row r="48" spans="1:9" ht="26.4" x14ac:dyDescent="0.3">
      <c r="A48" s="15" t="s">
        <v>71</v>
      </c>
      <c r="B48" s="16" t="s">
        <v>72</v>
      </c>
      <c r="C48" s="18" t="s">
        <v>73</v>
      </c>
      <c r="D48" s="17" t="s">
        <v>73</v>
      </c>
      <c r="E48" s="18" t="s">
        <v>34</v>
      </c>
      <c r="F48" s="18">
        <v>1</v>
      </c>
      <c r="G48" s="13">
        <f>5000+(5000*29.3%)</f>
        <v>6465</v>
      </c>
      <c r="H48" s="32">
        <f>G48</f>
        <v>6465</v>
      </c>
      <c r="I48" s="32">
        <f>H48/F48</f>
        <v>6465</v>
      </c>
    </row>
    <row r="49" spans="1:13" x14ac:dyDescent="0.3">
      <c r="A49" s="93" t="s">
        <v>76</v>
      </c>
      <c r="B49" s="94"/>
      <c r="C49" s="94"/>
      <c r="D49" s="94"/>
      <c r="E49" s="94"/>
      <c r="F49" s="94"/>
      <c r="G49" s="43"/>
      <c r="H49" s="43"/>
      <c r="I49" s="37">
        <f>SUM(I47:I48)</f>
        <v>6590</v>
      </c>
    </row>
    <row r="50" spans="1:13" ht="19.2" x14ac:dyDescent="0.45">
      <c r="A50" s="95" t="s">
        <v>77</v>
      </c>
      <c r="B50" s="96"/>
      <c r="C50" s="96"/>
      <c r="D50" s="96"/>
      <c r="E50" s="96"/>
      <c r="F50" s="96"/>
      <c r="G50" s="44"/>
      <c r="H50" s="44"/>
      <c r="I50" s="45">
        <f>I49+I45+I37+I24+I43</f>
        <v>35051.791666666672</v>
      </c>
    </row>
    <row r="51" spans="1:13" x14ac:dyDescent="0.3">
      <c r="D51"/>
    </row>
    <row r="52" spans="1:13" x14ac:dyDescent="0.3">
      <c r="A52" s="46"/>
      <c r="B52" s="46"/>
      <c r="D52"/>
    </row>
    <row r="53" spans="1:13" ht="21" x14ac:dyDescent="0.4">
      <c r="A53" s="47" t="s">
        <v>78</v>
      </c>
      <c r="B53" s="46"/>
      <c r="D53"/>
    </row>
    <row r="54" spans="1:13" x14ac:dyDescent="0.3">
      <c r="A54" s="46"/>
      <c r="B54" s="46"/>
      <c r="D54"/>
    </row>
    <row r="55" spans="1:13" x14ac:dyDescent="0.3">
      <c r="D55"/>
      <c r="L55" s="48"/>
      <c r="M55" s="48"/>
    </row>
    <row r="56" spans="1:13" x14ac:dyDescent="0.3">
      <c r="D56"/>
      <c r="K56" s="48"/>
      <c r="L56" s="49"/>
      <c r="M56" s="49"/>
    </row>
    <row r="57" spans="1:13" x14ac:dyDescent="0.3">
      <c r="D57"/>
      <c r="K57" s="48"/>
      <c r="L57" s="50"/>
      <c r="M57" s="50"/>
    </row>
    <row r="58" spans="1:13" x14ac:dyDescent="0.3">
      <c r="D58"/>
      <c r="K58" s="48"/>
      <c r="L58" s="50"/>
      <c r="M58" s="50"/>
    </row>
    <row r="59" spans="1:13" x14ac:dyDescent="0.3">
      <c r="D59"/>
      <c r="K59" s="48"/>
      <c r="L59" s="50"/>
      <c r="M59" s="50"/>
    </row>
    <row r="60" spans="1:13" x14ac:dyDescent="0.3">
      <c r="D60"/>
      <c r="K60" s="48"/>
      <c r="L60" s="49"/>
      <c r="M60" s="49"/>
    </row>
    <row r="61" spans="1:13" x14ac:dyDescent="0.3">
      <c r="D61"/>
    </row>
    <row r="62" spans="1:13" x14ac:dyDescent="0.3">
      <c r="D62"/>
    </row>
    <row r="63" spans="1:13" x14ac:dyDescent="0.3">
      <c r="D63"/>
    </row>
    <row r="64" spans="1:13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</sheetData>
  <mergeCells count="8">
    <mergeCell ref="A46:E46"/>
    <mergeCell ref="A49:F49"/>
    <mergeCell ref="A50:F50"/>
    <mergeCell ref="A6:E6"/>
    <mergeCell ref="A24:B24"/>
    <mergeCell ref="A37:B37"/>
    <mergeCell ref="A43:B43"/>
    <mergeCell ref="A44:E44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9737D-7EB3-4149-A09B-435423116E12}">
  <dimension ref="A2:N63"/>
  <sheetViews>
    <sheetView tabSelected="1" workbookViewId="0">
      <selection activeCell="E5" sqref="E5"/>
    </sheetView>
  </sheetViews>
  <sheetFormatPr defaultColWidth="11.44140625" defaultRowHeight="14.4" x14ac:dyDescent="0.3"/>
  <cols>
    <col min="1" max="1" width="31.21875" customWidth="1"/>
    <col min="2" max="2" width="22.5546875" customWidth="1"/>
    <col min="3" max="3" width="22.5546875" style="55" customWidth="1"/>
    <col min="4" max="4" width="15.5546875" customWidth="1"/>
    <col min="5" max="5" width="14.77734375" customWidth="1"/>
    <col min="6" max="6" width="15.77734375" customWidth="1"/>
    <col min="7" max="7" width="18.21875" customWidth="1"/>
    <col min="8" max="8" width="18.77734375" customWidth="1"/>
    <col min="9" max="9" width="0.21875" customWidth="1"/>
    <col min="10" max="10" width="30.77734375" customWidth="1"/>
  </cols>
  <sheetData>
    <row r="2" spans="1:10" x14ac:dyDescent="0.3">
      <c r="F2" s="51"/>
    </row>
    <row r="4" spans="1:10" ht="27" customHeight="1" x14ac:dyDescent="0.3"/>
    <row r="5" spans="1:10" ht="36.6" customHeight="1" x14ac:dyDescent="0.3">
      <c r="A5" s="1" t="s">
        <v>0</v>
      </c>
      <c r="B5" s="2" t="s">
        <v>1</v>
      </c>
      <c r="C5" s="3" t="s">
        <v>97</v>
      </c>
      <c r="D5" s="3" t="s">
        <v>3</v>
      </c>
      <c r="E5" s="3" t="s">
        <v>4</v>
      </c>
      <c r="F5" s="3" t="s">
        <v>5</v>
      </c>
      <c r="G5" s="4" t="s">
        <v>6</v>
      </c>
      <c r="H5" s="4" t="s">
        <v>7</v>
      </c>
      <c r="I5" s="5" t="s">
        <v>8</v>
      </c>
      <c r="J5" s="6" t="s">
        <v>79</v>
      </c>
    </row>
    <row r="6" spans="1:10" x14ac:dyDescent="0.3">
      <c r="A6" s="97" t="s">
        <v>9</v>
      </c>
      <c r="B6" s="98"/>
      <c r="C6" s="98"/>
      <c r="D6" s="98"/>
      <c r="E6" s="98"/>
      <c r="F6" s="7"/>
      <c r="G6" s="8"/>
      <c r="H6" s="8"/>
      <c r="I6" s="8"/>
      <c r="J6" s="9"/>
    </row>
    <row r="7" spans="1:10" x14ac:dyDescent="0.3">
      <c r="A7" s="10" t="s">
        <v>10</v>
      </c>
      <c r="B7" s="11" t="s">
        <v>11</v>
      </c>
      <c r="C7" s="12">
        <v>1</v>
      </c>
      <c r="D7" s="59">
        <f t="shared" ref="D7:D17" si="0">C7/F7</f>
        <v>8.3333333333333329E-2</v>
      </c>
      <c r="E7" s="12" t="s">
        <v>12</v>
      </c>
      <c r="F7" s="12">
        <v>12</v>
      </c>
      <c r="G7" s="13">
        <v>1250</v>
      </c>
      <c r="H7" s="13">
        <f>C7*G7</f>
        <v>1250</v>
      </c>
      <c r="I7" s="13">
        <f>D7*G7</f>
        <v>104.16666666666666</v>
      </c>
      <c r="J7" s="14">
        <f t="shared" ref="J7:J17" si="1">I7</f>
        <v>104.16666666666666</v>
      </c>
    </row>
    <row r="8" spans="1:10" x14ac:dyDescent="0.3">
      <c r="A8" s="15" t="s">
        <v>17</v>
      </c>
      <c r="B8" s="16" t="s">
        <v>18</v>
      </c>
      <c r="C8" s="18">
        <v>5</v>
      </c>
      <c r="D8" s="60">
        <f t="shared" si="0"/>
        <v>0.41666666666666669</v>
      </c>
      <c r="E8" s="18" t="s">
        <v>12</v>
      </c>
      <c r="F8" s="12">
        <v>12</v>
      </c>
      <c r="G8" s="13">
        <v>150</v>
      </c>
      <c r="H8" s="13">
        <f t="shared" ref="H8:H17" si="2">C8*G8</f>
        <v>750</v>
      </c>
      <c r="I8" s="13">
        <f>D8*G8</f>
        <v>62.5</v>
      </c>
      <c r="J8" s="14">
        <f t="shared" si="1"/>
        <v>62.5</v>
      </c>
    </row>
    <row r="9" spans="1:10" x14ac:dyDescent="0.3">
      <c r="A9" s="15" t="s">
        <v>21</v>
      </c>
      <c r="B9" s="16" t="s">
        <v>22</v>
      </c>
      <c r="C9" s="18">
        <v>5</v>
      </c>
      <c r="D9" s="60">
        <f t="shared" si="0"/>
        <v>0.41666666666666669</v>
      </c>
      <c r="E9" s="18" t="s">
        <v>12</v>
      </c>
      <c r="F9" s="12">
        <v>12</v>
      </c>
      <c r="G9" s="13">
        <v>150</v>
      </c>
      <c r="H9" s="13">
        <f t="shared" si="2"/>
        <v>750</v>
      </c>
      <c r="I9" s="13">
        <f>D9*G9</f>
        <v>62.5</v>
      </c>
      <c r="J9" s="14">
        <f t="shared" si="1"/>
        <v>62.5</v>
      </c>
    </row>
    <row r="10" spans="1:10" x14ac:dyDescent="0.3">
      <c r="A10" s="15" t="s">
        <v>23</v>
      </c>
      <c r="B10" s="16" t="s">
        <v>24</v>
      </c>
      <c r="C10" s="18">
        <v>5</v>
      </c>
      <c r="D10" s="60">
        <f t="shared" si="0"/>
        <v>0.41666666666666669</v>
      </c>
      <c r="E10" s="18" t="s">
        <v>12</v>
      </c>
      <c r="F10" s="12">
        <v>12</v>
      </c>
      <c r="G10" s="13">
        <v>50</v>
      </c>
      <c r="H10" s="13">
        <f t="shared" si="2"/>
        <v>250</v>
      </c>
      <c r="I10" s="13">
        <f>D10*G10</f>
        <v>20.833333333333336</v>
      </c>
      <c r="J10" s="14">
        <f t="shared" si="1"/>
        <v>20.833333333333336</v>
      </c>
    </row>
    <row r="11" spans="1:10" x14ac:dyDescent="0.3">
      <c r="A11" s="15" t="s">
        <v>25</v>
      </c>
      <c r="B11" s="16" t="s">
        <v>26</v>
      </c>
      <c r="C11" s="18">
        <v>1</v>
      </c>
      <c r="D11" s="60">
        <f t="shared" si="0"/>
        <v>8.3333333333333329E-2</v>
      </c>
      <c r="E11" s="18" t="s">
        <v>12</v>
      </c>
      <c r="F11" s="12">
        <v>12</v>
      </c>
      <c r="G11" s="13">
        <v>200</v>
      </c>
      <c r="H11" s="13">
        <f t="shared" si="2"/>
        <v>200</v>
      </c>
      <c r="I11" s="13">
        <f t="shared" ref="I11:I17" si="3">D11*G11</f>
        <v>16.666666666666664</v>
      </c>
      <c r="J11" s="14">
        <f t="shared" si="1"/>
        <v>16.666666666666664</v>
      </c>
    </row>
    <row r="12" spans="1:10" ht="22.5" customHeight="1" x14ac:dyDescent="0.3">
      <c r="A12" s="15" t="s">
        <v>30</v>
      </c>
      <c r="B12" s="16" t="s">
        <v>31</v>
      </c>
      <c r="C12" s="18">
        <v>1</v>
      </c>
      <c r="D12" s="60">
        <f t="shared" si="0"/>
        <v>8.3333333333333329E-2</v>
      </c>
      <c r="E12" s="18" t="s">
        <v>12</v>
      </c>
      <c r="F12" s="18">
        <v>12</v>
      </c>
      <c r="G12" s="13">
        <v>150</v>
      </c>
      <c r="H12" s="13">
        <f t="shared" si="2"/>
        <v>150</v>
      </c>
      <c r="I12" s="13">
        <f t="shared" si="3"/>
        <v>12.5</v>
      </c>
      <c r="J12" s="14">
        <f t="shared" si="1"/>
        <v>12.5</v>
      </c>
    </row>
    <row r="13" spans="1:10" x14ac:dyDescent="0.3">
      <c r="A13" s="15" t="s">
        <v>32</v>
      </c>
      <c r="B13" s="16" t="s">
        <v>33</v>
      </c>
      <c r="C13" s="18">
        <v>1</v>
      </c>
      <c r="D13" s="61">
        <f t="shared" si="0"/>
        <v>1</v>
      </c>
      <c r="E13" s="18" t="s">
        <v>34</v>
      </c>
      <c r="F13" s="18">
        <v>1</v>
      </c>
      <c r="G13" s="13">
        <v>25</v>
      </c>
      <c r="H13" s="13">
        <f t="shared" si="2"/>
        <v>25</v>
      </c>
      <c r="I13" s="13">
        <f t="shared" si="3"/>
        <v>25</v>
      </c>
      <c r="J13" s="14">
        <f t="shared" si="1"/>
        <v>25</v>
      </c>
    </row>
    <row r="14" spans="1:10" x14ac:dyDescent="0.3">
      <c r="A14" s="20" t="s">
        <v>35</v>
      </c>
      <c r="B14" s="16" t="s">
        <v>36</v>
      </c>
      <c r="C14" s="18">
        <v>3</v>
      </c>
      <c r="D14" s="60">
        <f t="shared" si="0"/>
        <v>0.25</v>
      </c>
      <c r="E14" s="18" t="s">
        <v>12</v>
      </c>
      <c r="F14" s="18">
        <v>12</v>
      </c>
      <c r="G14" s="13">
        <v>1250</v>
      </c>
      <c r="H14" s="13">
        <f t="shared" si="2"/>
        <v>3750</v>
      </c>
      <c r="I14" s="13">
        <f t="shared" si="3"/>
        <v>312.5</v>
      </c>
      <c r="J14" s="14">
        <f t="shared" si="1"/>
        <v>312.5</v>
      </c>
    </row>
    <row r="15" spans="1:10" x14ac:dyDescent="0.3">
      <c r="A15" s="15" t="s">
        <v>80</v>
      </c>
      <c r="B15" s="16" t="s">
        <v>33</v>
      </c>
      <c r="C15" s="18">
        <v>2</v>
      </c>
      <c r="D15" s="60">
        <f t="shared" si="0"/>
        <v>0.16666666666666666</v>
      </c>
      <c r="E15" s="18" t="s">
        <v>12</v>
      </c>
      <c r="F15" s="18">
        <v>12</v>
      </c>
      <c r="G15" s="13">
        <v>975</v>
      </c>
      <c r="H15" s="13">
        <f t="shared" si="2"/>
        <v>1950</v>
      </c>
      <c r="I15" s="13">
        <f t="shared" si="3"/>
        <v>162.5</v>
      </c>
      <c r="J15" s="14">
        <f t="shared" si="1"/>
        <v>162.5</v>
      </c>
    </row>
    <row r="16" spans="1:10" x14ac:dyDescent="0.3">
      <c r="A16" s="20" t="s">
        <v>38</v>
      </c>
      <c r="B16" s="16" t="s">
        <v>39</v>
      </c>
      <c r="C16" s="18">
        <v>1</v>
      </c>
      <c r="D16" s="61">
        <f t="shared" si="0"/>
        <v>1</v>
      </c>
      <c r="E16" s="18" t="s">
        <v>34</v>
      </c>
      <c r="F16" s="18">
        <v>1</v>
      </c>
      <c r="G16" s="13">
        <v>2000</v>
      </c>
      <c r="H16" s="13">
        <f t="shared" si="2"/>
        <v>2000</v>
      </c>
      <c r="I16" s="13">
        <f t="shared" si="3"/>
        <v>2000</v>
      </c>
      <c r="J16" s="14">
        <f t="shared" si="1"/>
        <v>2000</v>
      </c>
    </row>
    <row r="17" spans="1:10" x14ac:dyDescent="0.3">
      <c r="A17" s="21" t="s">
        <v>42</v>
      </c>
      <c r="B17" s="16" t="s">
        <v>33</v>
      </c>
      <c r="C17" s="18">
        <v>1</v>
      </c>
      <c r="D17" s="60">
        <f t="shared" si="0"/>
        <v>8.3333333333333329E-2</v>
      </c>
      <c r="E17" s="18" t="s">
        <v>12</v>
      </c>
      <c r="F17" s="18">
        <v>12</v>
      </c>
      <c r="G17" s="58">
        <v>1833</v>
      </c>
      <c r="H17" s="13">
        <f t="shared" si="2"/>
        <v>1833</v>
      </c>
      <c r="I17" s="13">
        <f t="shared" si="3"/>
        <v>152.75</v>
      </c>
      <c r="J17" s="14">
        <f t="shared" si="1"/>
        <v>152.75</v>
      </c>
    </row>
    <row r="18" spans="1:10" x14ac:dyDescent="0.3">
      <c r="A18" s="99" t="s">
        <v>43</v>
      </c>
      <c r="B18" s="100"/>
      <c r="C18" s="54"/>
      <c r="D18" s="22"/>
      <c r="E18" s="23"/>
      <c r="F18" s="23"/>
      <c r="G18" s="22"/>
      <c r="H18" s="23"/>
      <c r="I18" s="24">
        <f>SUM(I7:I17)</f>
        <v>2931.916666666667</v>
      </c>
      <c r="J18" s="25">
        <f>SUM(J7:J17)</f>
        <v>2931.916666666667</v>
      </c>
    </row>
    <row r="19" spans="1:10" x14ac:dyDescent="0.3">
      <c r="A19" s="26" t="s">
        <v>81</v>
      </c>
      <c r="B19" s="27"/>
      <c r="C19" s="38"/>
      <c r="D19" s="27"/>
      <c r="E19" s="27"/>
      <c r="F19" s="27"/>
      <c r="G19" s="27"/>
      <c r="H19" s="27"/>
      <c r="I19" s="27"/>
      <c r="J19" s="28"/>
    </row>
    <row r="20" spans="1:10" ht="18.45" customHeight="1" x14ac:dyDescent="0.3">
      <c r="A20" s="67" t="s">
        <v>82</v>
      </c>
      <c r="B20" s="68" t="s">
        <v>83</v>
      </c>
      <c r="C20" s="69">
        <v>60</v>
      </c>
      <c r="D20" s="31">
        <f t="shared" ref="D20:D29" si="4">C20/F20</f>
        <v>5</v>
      </c>
      <c r="E20" s="31" t="s">
        <v>12</v>
      </c>
      <c r="F20" s="31">
        <v>12</v>
      </c>
      <c r="G20" s="32">
        <v>225</v>
      </c>
      <c r="H20" s="32">
        <f>C20*G20</f>
        <v>13500</v>
      </c>
      <c r="I20" s="32" t="s">
        <v>73</v>
      </c>
      <c r="J20" s="14">
        <f>D20*G20</f>
        <v>1125</v>
      </c>
    </row>
    <row r="21" spans="1:10" ht="18.45" customHeight="1" x14ac:dyDescent="0.3">
      <c r="A21" s="67" t="s">
        <v>84</v>
      </c>
      <c r="B21" s="68" t="s">
        <v>85</v>
      </c>
      <c r="C21" s="69">
        <v>2</v>
      </c>
      <c r="D21" s="62">
        <f t="shared" si="4"/>
        <v>0.16666666666666666</v>
      </c>
      <c r="E21" s="31" t="s">
        <v>12</v>
      </c>
      <c r="F21" s="31">
        <v>12</v>
      </c>
      <c r="G21" s="32">
        <v>441</v>
      </c>
      <c r="H21" s="32">
        <f t="shared" ref="H21:H29" si="5">C21*G21</f>
        <v>882</v>
      </c>
      <c r="I21" s="32" t="s">
        <v>73</v>
      </c>
      <c r="J21" s="14">
        <f t="shared" ref="J21:J29" si="6">D21*G21</f>
        <v>73.5</v>
      </c>
    </row>
    <row r="22" spans="1:10" ht="16.95" customHeight="1" x14ac:dyDescent="0.3">
      <c r="A22" s="67" t="s">
        <v>86</v>
      </c>
      <c r="B22" s="68" t="s">
        <v>85</v>
      </c>
      <c r="C22" s="69">
        <v>1</v>
      </c>
      <c r="D22" s="62">
        <f t="shared" si="4"/>
        <v>8.3333333333333329E-2</v>
      </c>
      <c r="E22" s="12" t="s">
        <v>12</v>
      </c>
      <c r="F22" s="31">
        <v>12</v>
      </c>
      <c r="G22" s="32">
        <v>441</v>
      </c>
      <c r="H22" s="32">
        <f t="shared" si="5"/>
        <v>441</v>
      </c>
      <c r="I22" s="32" t="s">
        <v>73</v>
      </c>
      <c r="J22" s="14">
        <f t="shared" si="6"/>
        <v>36.75</v>
      </c>
    </row>
    <row r="23" spans="1:10" ht="16.95" customHeight="1" x14ac:dyDescent="0.3">
      <c r="A23" s="67" t="s">
        <v>87</v>
      </c>
      <c r="B23" s="68" t="s">
        <v>85</v>
      </c>
      <c r="C23" s="69">
        <v>1</v>
      </c>
      <c r="D23" s="62">
        <f t="shared" si="4"/>
        <v>8.3333333333333329E-2</v>
      </c>
      <c r="E23" s="12" t="s">
        <v>12</v>
      </c>
      <c r="F23" s="31">
        <v>12</v>
      </c>
      <c r="G23" s="32">
        <v>551</v>
      </c>
      <c r="H23" s="32">
        <f t="shared" si="5"/>
        <v>551</v>
      </c>
      <c r="I23" s="32" t="s">
        <v>73</v>
      </c>
      <c r="J23" s="14">
        <f t="shared" si="6"/>
        <v>45.916666666666664</v>
      </c>
    </row>
    <row r="24" spans="1:10" ht="15" customHeight="1" x14ac:dyDescent="0.3">
      <c r="A24" s="70" t="s">
        <v>88</v>
      </c>
      <c r="B24" s="68" t="s">
        <v>89</v>
      </c>
      <c r="C24" s="69">
        <v>100</v>
      </c>
      <c r="D24" s="62">
        <f t="shared" si="4"/>
        <v>8.3333333333333339</v>
      </c>
      <c r="E24" s="12" t="s">
        <v>12</v>
      </c>
      <c r="F24" s="31">
        <v>12</v>
      </c>
      <c r="G24" s="32">
        <v>1</v>
      </c>
      <c r="H24" s="32">
        <f t="shared" si="5"/>
        <v>100</v>
      </c>
      <c r="I24" s="32" t="s">
        <v>73</v>
      </c>
      <c r="J24" s="14">
        <f t="shared" si="6"/>
        <v>8.3333333333333339</v>
      </c>
    </row>
    <row r="25" spans="1:10" ht="15" customHeight="1" x14ac:dyDescent="0.3">
      <c r="A25" s="67" t="s">
        <v>90</v>
      </c>
      <c r="B25" s="68" t="s">
        <v>33</v>
      </c>
      <c r="C25" s="69">
        <v>2</v>
      </c>
      <c r="D25" s="63">
        <f t="shared" si="4"/>
        <v>0.16666666666666666</v>
      </c>
      <c r="E25" s="12" t="s">
        <v>12</v>
      </c>
      <c r="F25" s="31">
        <v>12</v>
      </c>
      <c r="G25" s="32">
        <v>1250</v>
      </c>
      <c r="H25" s="32">
        <f t="shared" si="5"/>
        <v>2500</v>
      </c>
      <c r="I25" s="32" t="s">
        <v>73</v>
      </c>
      <c r="J25" s="14">
        <f t="shared" si="6"/>
        <v>208.33333333333331</v>
      </c>
    </row>
    <row r="26" spans="1:10" ht="13.95" customHeight="1" x14ac:dyDescent="0.3">
      <c r="A26" s="67" t="s">
        <v>91</v>
      </c>
      <c r="B26" s="68" t="s">
        <v>33</v>
      </c>
      <c r="C26" s="69">
        <v>1</v>
      </c>
      <c r="D26" s="63">
        <f t="shared" si="4"/>
        <v>8.3333333333333329E-2</v>
      </c>
      <c r="E26" s="12" t="s">
        <v>12</v>
      </c>
      <c r="F26" s="31">
        <v>12</v>
      </c>
      <c r="G26" s="32">
        <v>1500</v>
      </c>
      <c r="H26" s="32">
        <f t="shared" si="5"/>
        <v>1500</v>
      </c>
      <c r="I26" s="32" t="s">
        <v>73</v>
      </c>
      <c r="J26" s="14">
        <f t="shared" si="6"/>
        <v>125</v>
      </c>
    </row>
    <row r="27" spans="1:10" ht="16.05" customHeight="1" x14ac:dyDescent="0.3">
      <c r="A27" s="67" t="s">
        <v>92</v>
      </c>
      <c r="B27" s="68" t="s">
        <v>33</v>
      </c>
      <c r="C27" s="69">
        <v>1</v>
      </c>
      <c r="D27" s="63">
        <f t="shared" si="4"/>
        <v>8.3333333333333329E-2</v>
      </c>
      <c r="E27" s="12" t="s">
        <v>12</v>
      </c>
      <c r="F27" s="31">
        <v>12</v>
      </c>
      <c r="G27" s="32">
        <v>1500</v>
      </c>
      <c r="H27" s="32">
        <f t="shared" si="5"/>
        <v>1500</v>
      </c>
      <c r="I27" s="32" t="s">
        <v>73</v>
      </c>
      <c r="J27" s="14">
        <f t="shared" si="6"/>
        <v>125</v>
      </c>
    </row>
    <row r="28" spans="1:10" ht="15" customHeight="1" x14ac:dyDescent="0.3">
      <c r="A28" s="67" t="s">
        <v>93</v>
      </c>
      <c r="B28" s="68" t="s">
        <v>33</v>
      </c>
      <c r="C28" s="69">
        <v>1</v>
      </c>
      <c r="D28" s="63">
        <f t="shared" si="4"/>
        <v>8.3333333333333329E-2</v>
      </c>
      <c r="E28" s="12" t="s">
        <v>12</v>
      </c>
      <c r="F28" s="31">
        <v>12</v>
      </c>
      <c r="G28" s="32">
        <v>1500</v>
      </c>
      <c r="H28" s="32">
        <f t="shared" si="5"/>
        <v>1500</v>
      </c>
      <c r="I28" s="32" t="s">
        <v>73</v>
      </c>
      <c r="J28" s="14">
        <f t="shared" si="6"/>
        <v>125</v>
      </c>
    </row>
    <row r="29" spans="1:10" ht="13.05" customHeight="1" x14ac:dyDescent="0.3">
      <c r="A29" s="29" t="s">
        <v>94</v>
      </c>
      <c r="B29" s="30" t="s">
        <v>33</v>
      </c>
      <c r="C29" s="31">
        <v>1</v>
      </c>
      <c r="D29" s="63">
        <f t="shared" si="4"/>
        <v>8.3333333333333329E-2</v>
      </c>
      <c r="E29" s="12" t="s">
        <v>12</v>
      </c>
      <c r="F29" s="31">
        <v>12</v>
      </c>
      <c r="G29" s="32">
        <v>1700</v>
      </c>
      <c r="H29" s="32">
        <f t="shared" si="5"/>
        <v>1700</v>
      </c>
      <c r="I29" s="32" t="s">
        <v>73</v>
      </c>
      <c r="J29" s="14">
        <f t="shared" si="6"/>
        <v>141.66666666666666</v>
      </c>
    </row>
    <row r="30" spans="1:10" ht="11.55" customHeight="1" x14ac:dyDescent="0.3">
      <c r="A30" s="103" t="s">
        <v>95</v>
      </c>
      <c r="B30" s="104"/>
      <c r="C30" s="104"/>
      <c r="D30" s="104"/>
      <c r="E30" s="104"/>
      <c r="F30" s="33"/>
      <c r="G30" s="34"/>
      <c r="H30" s="34"/>
      <c r="I30" s="24" t="s">
        <v>73</v>
      </c>
      <c r="J30" s="25">
        <f>SUM(J20:J29)</f>
        <v>2014.5</v>
      </c>
    </row>
    <row r="31" spans="1:10" x14ac:dyDescent="0.3">
      <c r="A31" s="26" t="s">
        <v>44</v>
      </c>
      <c r="B31" s="27"/>
      <c r="C31" s="38"/>
      <c r="D31" s="27"/>
      <c r="E31" s="27"/>
      <c r="F31" s="27"/>
      <c r="G31" s="27"/>
      <c r="H31" s="27"/>
      <c r="I31" s="27"/>
      <c r="J31" s="9"/>
    </row>
    <row r="32" spans="1:10" s="35" customFormat="1" ht="18" customHeight="1" x14ac:dyDescent="0.45">
      <c r="A32" s="15" t="s">
        <v>45</v>
      </c>
      <c r="B32" s="16" t="s">
        <v>33</v>
      </c>
      <c r="C32" s="18">
        <v>3</v>
      </c>
      <c r="D32" s="64">
        <f t="shared" ref="D32:D39" si="7">C32/F32</f>
        <v>0.25</v>
      </c>
      <c r="E32" s="18" t="s">
        <v>12</v>
      </c>
      <c r="F32" s="18">
        <v>12</v>
      </c>
      <c r="G32" s="32">
        <v>1000</v>
      </c>
      <c r="H32" s="32">
        <f>C32*G32</f>
        <v>3000</v>
      </c>
      <c r="I32" s="32">
        <f>D32*G32</f>
        <v>250</v>
      </c>
      <c r="J32" s="14">
        <f t="shared" ref="J32:J39" si="8">I32</f>
        <v>250</v>
      </c>
    </row>
    <row r="33" spans="1:11" s="75" customFormat="1" ht="18" customHeight="1" x14ac:dyDescent="0.45">
      <c r="A33" s="72" t="s">
        <v>47</v>
      </c>
      <c r="B33" s="73" t="s">
        <v>96</v>
      </c>
      <c r="C33" s="74">
        <v>750</v>
      </c>
      <c r="D33" s="65">
        <f t="shared" si="7"/>
        <v>750</v>
      </c>
      <c r="E33" s="18" t="s">
        <v>34</v>
      </c>
      <c r="F33" s="18">
        <v>1</v>
      </c>
      <c r="G33" s="32">
        <v>6.58</v>
      </c>
      <c r="H33" s="32">
        <f t="shared" ref="H33:H39" si="9">C33*G33</f>
        <v>4935</v>
      </c>
      <c r="I33" s="32">
        <f t="shared" ref="I33:I39" si="10">D33*G33</f>
        <v>4935</v>
      </c>
      <c r="J33" s="14">
        <f t="shared" si="8"/>
        <v>4935</v>
      </c>
    </row>
    <row r="34" spans="1:11" s="35" customFormat="1" ht="18" customHeight="1" x14ac:dyDescent="0.45">
      <c r="A34" s="15" t="s">
        <v>49</v>
      </c>
      <c r="B34" s="16" t="s">
        <v>50</v>
      </c>
      <c r="C34" s="18">
        <v>1</v>
      </c>
      <c r="D34" s="65">
        <f t="shared" si="7"/>
        <v>1</v>
      </c>
      <c r="E34" s="18" t="s">
        <v>34</v>
      </c>
      <c r="F34" s="18">
        <v>1</v>
      </c>
      <c r="G34" s="32">
        <v>667</v>
      </c>
      <c r="H34" s="32">
        <f t="shared" si="9"/>
        <v>667</v>
      </c>
      <c r="I34" s="32">
        <f t="shared" si="10"/>
        <v>667</v>
      </c>
      <c r="J34" s="14">
        <f t="shared" si="8"/>
        <v>667</v>
      </c>
    </row>
    <row r="35" spans="1:11" s="35" customFormat="1" ht="18" customHeight="1" x14ac:dyDescent="0.45">
      <c r="A35" s="15" t="s">
        <v>51</v>
      </c>
      <c r="B35" s="16" t="s">
        <v>33</v>
      </c>
      <c r="C35" s="18">
        <v>5</v>
      </c>
      <c r="D35" s="65">
        <f t="shared" si="7"/>
        <v>5</v>
      </c>
      <c r="E35" s="18" t="s">
        <v>34</v>
      </c>
      <c r="F35" s="18">
        <v>1</v>
      </c>
      <c r="G35" s="32">
        <v>50</v>
      </c>
      <c r="H35" s="32">
        <f t="shared" si="9"/>
        <v>250</v>
      </c>
      <c r="I35" s="32">
        <f t="shared" si="10"/>
        <v>250</v>
      </c>
      <c r="J35" s="14">
        <f t="shared" si="8"/>
        <v>250</v>
      </c>
    </row>
    <row r="36" spans="1:11" s="35" customFormat="1" ht="18" customHeight="1" x14ac:dyDescent="0.45">
      <c r="A36" s="15" t="s">
        <v>52</v>
      </c>
      <c r="B36" s="52" t="s">
        <v>53</v>
      </c>
      <c r="C36" s="56">
        <v>4</v>
      </c>
      <c r="D36" s="65">
        <f t="shared" si="7"/>
        <v>4</v>
      </c>
      <c r="E36" s="18" t="s">
        <v>34</v>
      </c>
      <c r="F36" s="18">
        <v>1</v>
      </c>
      <c r="G36" s="32">
        <v>175</v>
      </c>
      <c r="H36" s="32">
        <f t="shared" si="9"/>
        <v>700</v>
      </c>
      <c r="I36" s="32">
        <f t="shared" si="10"/>
        <v>700</v>
      </c>
      <c r="J36" s="14">
        <f t="shared" si="8"/>
        <v>700</v>
      </c>
    </row>
    <row r="37" spans="1:11" s="35" customFormat="1" ht="18" customHeight="1" x14ac:dyDescent="0.45">
      <c r="A37" s="15" t="s">
        <v>54</v>
      </c>
      <c r="B37" s="16" t="s">
        <v>33</v>
      </c>
      <c r="C37" s="18">
        <v>5</v>
      </c>
      <c r="D37" s="65">
        <f t="shared" si="7"/>
        <v>5</v>
      </c>
      <c r="E37" s="18" t="s">
        <v>34</v>
      </c>
      <c r="F37" s="18">
        <v>1</v>
      </c>
      <c r="G37" s="32">
        <v>50</v>
      </c>
      <c r="H37" s="32">
        <f t="shared" si="9"/>
        <v>250</v>
      </c>
      <c r="I37" s="32">
        <f t="shared" si="10"/>
        <v>250</v>
      </c>
      <c r="J37" s="14">
        <f t="shared" si="8"/>
        <v>250</v>
      </c>
    </row>
    <row r="38" spans="1:11" s="35" customFormat="1" ht="18" customHeight="1" x14ac:dyDescent="0.45">
      <c r="A38" s="15" t="s">
        <v>55</v>
      </c>
      <c r="B38" s="16" t="s">
        <v>56</v>
      </c>
      <c r="C38" s="18">
        <v>3</v>
      </c>
      <c r="D38" s="65">
        <f t="shared" si="7"/>
        <v>3</v>
      </c>
      <c r="E38" s="18" t="s">
        <v>34</v>
      </c>
      <c r="F38" s="18">
        <v>1</v>
      </c>
      <c r="G38" s="32">
        <v>150</v>
      </c>
      <c r="H38" s="32">
        <f t="shared" si="9"/>
        <v>450</v>
      </c>
      <c r="I38" s="32">
        <f t="shared" si="10"/>
        <v>450</v>
      </c>
      <c r="J38" s="14">
        <f t="shared" si="8"/>
        <v>450</v>
      </c>
    </row>
    <row r="39" spans="1:11" ht="18" customHeight="1" x14ac:dyDescent="0.3">
      <c r="A39" s="53" t="s">
        <v>57</v>
      </c>
      <c r="B39" s="52" t="s">
        <v>33</v>
      </c>
      <c r="C39" s="56">
        <v>13</v>
      </c>
      <c r="D39" s="65">
        <f t="shared" si="7"/>
        <v>13</v>
      </c>
      <c r="E39" s="18" t="s">
        <v>34</v>
      </c>
      <c r="F39" s="18">
        <v>1</v>
      </c>
      <c r="G39" s="32">
        <v>75</v>
      </c>
      <c r="H39" s="32">
        <f t="shared" si="9"/>
        <v>975</v>
      </c>
      <c r="I39" s="32">
        <f t="shared" si="10"/>
        <v>975</v>
      </c>
      <c r="J39" s="14">
        <f t="shared" si="8"/>
        <v>975</v>
      </c>
    </row>
    <row r="40" spans="1:11" x14ac:dyDescent="0.3">
      <c r="A40" s="99" t="s">
        <v>62</v>
      </c>
      <c r="B40" s="100"/>
      <c r="C40" s="54"/>
      <c r="D40" s="23"/>
      <c r="E40" s="33"/>
      <c r="F40" s="33"/>
      <c r="G40" s="23"/>
      <c r="H40" s="33"/>
      <c r="I40" s="36">
        <f>SUM(I32:I39)</f>
        <v>8477</v>
      </c>
      <c r="J40" s="37">
        <f>SUM(J32:J39)</f>
        <v>8477</v>
      </c>
    </row>
    <row r="41" spans="1:11" x14ac:dyDescent="0.3">
      <c r="A41" s="26" t="s">
        <v>63</v>
      </c>
      <c r="B41" s="27"/>
      <c r="C41" s="38"/>
      <c r="D41" s="38"/>
      <c r="E41" s="38"/>
      <c r="F41" s="38"/>
      <c r="G41" s="38"/>
      <c r="H41" s="38"/>
      <c r="I41" s="38"/>
      <c r="J41" s="9"/>
    </row>
    <row r="42" spans="1:11" ht="17.100000000000001" customHeight="1" x14ac:dyDescent="0.3">
      <c r="A42" s="21" t="s">
        <v>64</v>
      </c>
      <c r="B42" s="16" t="s">
        <v>33</v>
      </c>
      <c r="C42" s="18">
        <v>1</v>
      </c>
      <c r="D42" s="66">
        <f>C42/F42</f>
        <v>8.3333333333333329E-2</v>
      </c>
      <c r="E42" s="18" t="s">
        <v>12</v>
      </c>
      <c r="F42" s="18">
        <v>12</v>
      </c>
      <c r="G42" s="32">
        <v>200</v>
      </c>
      <c r="H42" s="32">
        <f>C42*G42</f>
        <v>200</v>
      </c>
      <c r="I42" s="32">
        <f>D42*G42</f>
        <v>16.666666666666664</v>
      </c>
      <c r="J42" s="14">
        <f>I42</f>
        <v>16.666666666666664</v>
      </c>
    </row>
    <row r="43" spans="1:11" ht="17.100000000000001" customHeight="1" x14ac:dyDescent="0.45">
      <c r="A43" s="21" t="s">
        <v>65</v>
      </c>
      <c r="B43" s="16" t="s">
        <v>33</v>
      </c>
      <c r="C43" s="18">
        <v>1</v>
      </c>
      <c r="D43" s="66">
        <f>C43/F43</f>
        <v>8.3333333333333329E-2</v>
      </c>
      <c r="E43" s="18" t="s">
        <v>12</v>
      </c>
      <c r="F43" s="18">
        <v>12</v>
      </c>
      <c r="G43" s="32">
        <v>150</v>
      </c>
      <c r="H43" s="32">
        <f t="shared" ref="H43:H44" si="11">C43*G43</f>
        <v>150</v>
      </c>
      <c r="I43" s="32">
        <f t="shared" ref="I43:I45" si="12">D43*G43</f>
        <v>12.5</v>
      </c>
      <c r="J43" s="14">
        <f>I43</f>
        <v>12.5</v>
      </c>
      <c r="K43" s="71"/>
    </row>
    <row r="44" spans="1:11" ht="17.100000000000001" customHeight="1" x14ac:dyDescent="0.45">
      <c r="A44" s="21" t="s">
        <v>66</v>
      </c>
      <c r="B44" s="16" t="s">
        <v>33</v>
      </c>
      <c r="C44" s="18">
        <v>1</v>
      </c>
      <c r="D44" s="66">
        <f>C44/F44</f>
        <v>8.3333333333333329E-2</v>
      </c>
      <c r="E44" s="18" t="s">
        <v>12</v>
      </c>
      <c r="F44" s="18">
        <v>12</v>
      </c>
      <c r="G44" s="32">
        <v>1750</v>
      </c>
      <c r="H44" s="32">
        <f t="shared" si="11"/>
        <v>1750</v>
      </c>
      <c r="I44" s="32">
        <f t="shared" si="12"/>
        <v>145.83333333333331</v>
      </c>
      <c r="J44" s="14">
        <f>I44</f>
        <v>145.83333333333331</v>
      </c>
      <c r="K44" s="71"/>
    </row>
    <row r="45" spans="1:11" s="77" customFormat="1" ht="17.100000000000001" customHeight="1" x14ac:dyDescent="0.45">
      <c r="A45" s="21" t="s">
        <v>67</v>
      </c>
      <c r="B45" s="16" t="s">
        <v>68</v>
      </c>
      <c r="C45" s="18">
        <v>3</v>
      </c>
      <c r="D45" s="18">
        <v>3</v>
      </c>
      <c r="E45" s="18" t="s">
        <v>34</v>
      </c>
      <c r="F45" s="18">
        <v>1</v>
      </c>
      <c r="G45" s="32">
        <v>100</v>
      </c>
      <c r="H45" s="32">
        <f>C45*G45</f>
        <v>300</v>
      </c>
      <c r="I45" s="32">
        <f t="shared" si="12"/>
        <v>300</v>
      </c>
      <c r="J45" s="14">
        <f>I45</f>
        <v>300</v>
      </c>
      <c r="K45" s="76"/>
    </row>
    <row r="46" spans="1:11" ht="19.2" x14ac:dyDescent="0.45">
      <c r="A46" s="99" t="s">
        <v>69</v>
      </c>
      <c r="B46" s="100"/>
      <c r="C46" s="54"/>
      <c r="D46" s="23"/>
      <c r="E46" s="23"/>
      <c r="F46" s="23"/>
      <c r="G46" s="23"/>
      <c r="H46" s="23"/>
      <c r="I46" s="24">
        <f>SUM(I42:I45)</f>
        <v>475</v>
      </c>
      <c r="J46" s="37">
        <f>SUM(J42:J45)</f>
        <v>475</v>
      </c>
      <c r="K46" s="71"/>
    </row>
    <row r="47" spans="1:11" x14ac:dyDescent="0.3">
      <c r="A47" s="91" t="s">
        <v>70</v>
      </c>
      <c r="B47" s="92"/>
      <c r="C47" s="92"/>
      <c r="D47" s="92"/>
      <c r="E47" s="92"/>
      <c r="F47" s="39"/>
      <c r="G47" s="40"/>
      <c r="H47" s="40"/>
      <c r="I47" s="40"/>
      <c r="J47" s="28"/>
    </row>
    <row r="48" spans="1:11" s="77" customFormat="1" ht="26.4" x14ac:dyDescent="0.3">
      <c r="A48" s="15" t="s">
        <v>71</v>
      </c>
      <c r="B48" s="16" t="s">
        <v>72</v>
      </c>
      <c r="C48" s="18" t="s">
        <v>73</v>
      </c>
      <c r="D48" s="17" t="s">
        <v>73</v>
      </c>
      <c r="E48" s="18" t="s">
        <v>34</v>
      </c>
      <c r="F48" s="18">
        <v>1</v>
      </c>
      <c r="G48" s="32">
        <f>6000+(6000*29.3%)</f>
        <v>7758</v>
      </c>
      <c r="H48" s="32">
        <f>G48</f>
        <v>7758</v>
      </c>
      <c r="I48" s="41">
        <f>H48/F48</f>
        <v>7758</v>
      </c>
      <c r="J48" s="42">
        <f>I48</f>
        <v>7758</v>
      </c>
    </row>
    <row r="49" spans="1:14" x14ac:dyDescent="0.3">
      <c r="A49" s="91" t="s">
        <v>74</v>
      </c>
      <c r="B49" s="92"/>
      <c r="C49" s="92"/>
      <c r="D49" s="92"/>
      <c r="E49" s="92"/>
      <c r="F49" s="39"/>
      <c r="G49" s="40"/>
      <c r="H49" s="40"/>
      <c r="I49" s="40"/>
      <c r="J49" s="28"/>
    </row>
    <row r="50" spans="1:14" x14ac:dyDescent="0.3">
      <c r="A50" s="15" t="s">
        <v>75</v>
      </c>
      <c r="B50" s="16" t="s">
        <v>33</v>
      </c>
      <c r="C50" s="18">
        <v>2</v>
      </c>
      <c r="D50" s="64">
        <f>C50/F50</f>
        <v>0.16666666666666666</v>
      </c>
      <c r="E50" s="18" t="s">
        <v>12</v>
      </c>
      <c r="F50" s="18">
        <v>12</v>
      </c>
      <c r="G50" s="13">
        <v>750</v>
      </c>
      <c r="H50" s="32">
        <f>G50*D50</f>
        <v>125</v>
      </c>
      <c r="I50" s="13">
        <f>D50*G50</f>
        <v>125</v>
      </c>
      <c r="J50" s="14">
        <f>I50</f>
        <v>125</v>
      </c>
    </row>
    <row r="51" spans="1:14" s="77" customFormat="1" ht="26.4" x14ac:dyDescent="0.3">
      <c r="A51" s="15" t="s">
        <v>71</v>
      </c>
      <c r="B51" s="16" t="s">
        <v>72</v>
      </c>
      <c r="C51" s="18" t="s">
        <v>73</v>
      </c>
      <c r="D51" s="17" t="s">
        <v>73</v>
      </c>
      <c r="E51" s="18" t="s">
        <v>34</v>
      </c>
      <c r="F51" s="18">
        <v>1</v>
      </c>
      <c r="G51" s="13">
        <f>5000+(5000*29.3%)</f>
        <v>6465</v>
      </c>
      <c r="H51" s="32">
        <f>G51</f>
        <v>6465</v>
      </c>
      <c r="I51" s="32">
        <f>H51/F51</f>
        <v>6465</v>
      </c>
      <c r="J51" s="14">
        <f>I51</f>
        <v>6465</v>
      </c>
    </row>
    <row r="52" spans="1:14" x14ac:dyDescent="0.3">
      <c r="A52" s="93" t="s">
        <v>76</v>
      </c>
      <c r="B52" s="94"/>
      <c r="C52" s="94"/>
      <c r="D52" s="94"/>
      <c r="E52" s="94"/>
      <c r="F52" s="94"/>
      <c r="G52" s="43"/>
      <c r="H52" s="43"/>
      <c r="I52" s="37">
        <f>SUM(I50:I51)</f>
        <v>6590</v>
      </c>
      <c r="J52" s="37">
        <f>I52</f>
        <v>6590</v>
      </c>
    </row>
    <row r="53" spans="1:14" ht="19.2" x14ac:dyDescent="0.45">
      <c r="A53" s="95" t="s">
        <v>77</v>
      </c>
      <c r="B53" s="96"/>
      <c r="C53" s="96"/>
      <c r="D53" s="96"/>
      <c r="E53" s="96"/>
      <c r="F53" s="96"/>
      <c r="G53" s="44"/>
      <c r="H53" s="44"/>
      <c r="I53" s="45">
        <f>I52+I48+I40+I18+I46+J30</f>
        <v>28246.416666666668</v>
      </c>
      <c r="J53" s="45">
        <f>J52+J48+J46+J40+J30+J18</f>
        <v>28246.416666666668</v>
      </c>
    </row>
    <row r="55" spans="1:14" x14ac:dyDescent="0.3">
      <c r="A55" s="46"/>
      <c r="B55" s="46"/>
      <c r="D55" s="46"/>
    </row>
    <row r="56" spans="1:14" ht="21" x14ac:dyDescent="0.4">
      <c r="A56" s="47" t="s">
        <v>78</v>
      </c>
      <c r="B56" s="46"/>
      <c r="D56" s="46"/>
    </row>
    <row r="57" spans="1:14" x14ac:dyDescent="0.3">
      <c r="A57" s="46"/>
      <c r="B57" s="46"/>
      <c r="D57" s="46"/>
    </row>
    <row r="58" spans="1:14" x14ac:dyDescent="0.3">
      <c r="M58" s="48"/>
      <c r="N58" s="48"/>
    </row>
    <row r="59" spans="1:14" x14ac:dyDescent="0.3">
      <c r="L59" s="48"/>
      <c r="M59" s="49"/>
      <c r="N59" s="49"/>
    </row>
    <row r="60" spans="1:14" x14ac:dyDescent="0.3">
      <c r="L60" s="48"/>
      <c r="M60" s="50"/>
      <c r="N60" s="50"/>
    </row>
    <row r="61" spans="1:14" x14ac:dyDescent="0.3">
      <c r="L61" s="48"/>
      <c r="M61" s="50"/>
      <c r="N61" s="50"/>
    </row>
    <row r="62" spans="1:14" x14ac:dyDescent="0.3">
      <c r="L62" s="48"/>
      <c r="M62" s="50"/>
      <c r="N62" s="50"/>
    </row>
    <row r="63" spans="1:14" x14ac:dyDescent="0.3">
      <c r="L63" s="48"/>
      <c r="M63" s="49"/>
      <c r="N63" s="49"/>
    </row>
  </sheetData>
  <mergeCells count="9">
    <mergeCell ref="A49:E49"/>
    <mergeCell ref="A52:F52"/>
    <mergeCell ref="A53:F53"/>
    <mergeCell ref="A6:E6"/>
    <mergeCell ref="A18:B18"/>
    <mergeCell ref="A30:E30"/>
    <mergeCell ref="A40:B40"/>
    <mergeCell ref="A46:B46"/>
    <mergeCell ref="A47:E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a2b066-db03-45e9-a911-ef9f0be93d4e" xsi:nil="true"/>
    <lcf76f155ced4ddcb4097134ff3c332f xmlns="fe61be33-cbaf-4c94-b58a-a34d929eaf4f">
      <Terms xmlns="http://schemas.microsoft.com/office/infopath/2007/PartnerControls"/>
    </lcf76f155ced4ddcb4097134ff3c332f>
    <Ordre xmlns="fe61be33-cbaf-4c94-b58a-a34d929eaf4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E36845BBC7E045BADC55076FCBCE54" ma:contentTypeVersion="18" ma:contentTypeDescription="Create a new document." ma:contentTypeScope="" ma:versionID="346b1578e1235fb533fdbc418c9e69d4">
  <xsd:schema xmlns:xsd="http://www.w3.org/2001/XMLSchema" xmlns:xs="http://www.w3.org/2001/XMLSchema" xmlns:p="http://schemas.microsoft.com/office/2006/metadata/properties" xmlns:ns2="fe61be33-cbaf-4c94-b58a-a34d929eaf4f" xmlns:ns3="b9a2b066-db03-45e9-a911-ef9f0be93d4e" targetNamespace="http://schemas.microsoft.com/office/2006/metadata/properties" ma:root="true" ma:fieldsID="d82346054cace88cffa96f748baa0d38" ns2:_="" ns3:_="">
    <xsd:import namespace="fe61be33-cbaf-4c94-b58a-a34d929eaf4f"/>
    <xsd:import namespace="b9a2b066-db03-45e9-a911-ef9f0be93d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Ordr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1be33-cbaf-4c94-b58a-a34d929ea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Ordre" ma:index="23" nillable="true" ma:displayName="Ordre" ma:format="Dropdown" ma:internalName="Ordre" ma:percentage="FALSE">
      <xsd:simpleType>
        <xsd:restriction base="dms:Number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2b066-db03-45e9-a911-ef9f0be93d4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a47ac58-b6f7-4d3c-bb58-bfe4a2f5d6aa}" ma:internalName="TaxCatchAll" ma:showField="CatchAllData" ma:web="b9a2b066-db03-45e9-a911-ef9f0be93d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6644EC-83FE-451B-8EE1-22839CC5CA96}">
  <ds:schemaRefs>
    <ds:schemaRef ds:uri="http://schemas.microsoft.com/office/2006/metadata/properties"/>
    <ds:schemaRef ds:uri="http://schemas.microsoft.com/office/infopath/2007/PartnerControls"/>
    <ds:schemaRef ds:uri="b9a2b066-db03-45e9-a911-ef9f0be93d4e"/>
    <ds:schemaRef ds:uri="fe61be33-cbaf-4c94-b58a-a34d929eaf4f"/>
  </ds:schemaRefs>
</ds:datastoreItem>
</file>

<file path=customXml/itemProps2.xml><?xml version="1.0" encoding="utf-8"?>
<ds:datastoreItem xmlns:ds="http://schemas.openxmlformats.org/officeDocument/2006/customXml" ds:itemID="{1A40C67E-C830-4341-A0A4-7CC642142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1C443-5C3F-4E1C-8740-F30489A7C8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MEB prolongee</vt:lpstr>
      <vt:lpstr>MEB urgence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Roberson Joseph L</dc:creator>
  <cp:keywords/>
  <dc:description/>
  <cp:lastModifiedBy>Alvaro Hernandez</cp:lastModifiedBy>
  <cp:revision/>
  <dcterms:created xsi:type="dcterms:W3CDTF">2024-07-09T15:36:33Z</dcterms:created>
  <dcterms:modified xsi:type="dcterms:W3CDTF">2024-12-03T18:51:01Z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0x0101005CE36845BBC7E045BADC55076FCBCE54</vt:lpwstr>
  </property>
  <property fmtid="{D5CDD505-2E9C-101B-9397-08002B2CF9AE}" pid="3" name="MediaServiceImageTags">
    <vt:lpwstr/>
  </property>
</Properties>
</file>