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drawings/drawing5.xml" ContentType="application/vnd.openxmlformats-officedocument.drawing+xml"/>
  <Override PartName="/xl/worksheets/sheet10.xml" ContentType="application/vnd.openxmlformats-officedocument.spreadsheetml.worksheet+xml"/>
  <Override PartName="/xl/drawings/drawing6.xml" ContentType="application/vnd.openxmlformats-officedocument.drawing+xml"/>
  <Override PartName="/xl/worksheets/sheet11.xml" ContentType="application/vnd.openxmlformats-officedocument.spreadsheetml.worksheet+xml"/>
  <Override PartName="/xl/drawings/drawing7.xml" ContentType="application/vnd.openxmlformats-officedocument.drawing+xml"/>
  <Override PartName="/xl/worksheets/sheet12.xml" ContentType="application/vnd.openxmlformats-officedocument.spreadsheetml.worksheet+xml"/>
  <Override PartName="/xl/drawings/drawing8.xml" ContentType="application/vnd.openxmlformats-officedocument.drawing+xml"/>
  <Override PartName="/xl/worksheets/sheet13.xml" ContentType="application/vnd.openxmlformats-officedocument.spreadsheetml.worksheet+xml"/>
  <Override PartName="/xl/drawings/drawing9.xml" ContentType="application/vnd.openxmlformats-officedocument.drawing+xml"/>
  <Override PartName="/xl/worksheets/sheet14.xml" ContentType="application/vnd.openxmlformats-officedocument.spreadsheetml.worksheet+xml"/>
  <Override PartName="/xl/drawings/drawing10.xml" ContentType="application/vnd.openxmlformats-officedocument.drawing+xml"/>
  <Override PartName="/xl/worksheets/sheet15.xml" ContentType="application/vnd.openxmlformats-officedocument.spreadsheetml.worksheet+xml"/>
  <Override PartName="/xl/drawings/drawing11.xml" ContentType="application/vnd.openxmlformats-officedocument.drawing+xml"/>
  <Override PartName="/xl/worksheets/sheet16.xml" ContentType="application/vnd.openxmlformats-officedocument.spreadsheetml.worksheet+xml"/>
  <Override PartName="/xl/drawings/drawing12.xml" ContentType="application/vnd.openxmlformats-officedocument.drawing+xml"/>
  <Override PartName="/xl/worksheets/sheet17.xml" ContentType="application/vnd.openxmlformats-officedocument.spreadsheetml.worksheet+xml"/>
  <Override PartName="/xl/drawings/drawing13.xml" ContentType="application/vnd.openxmlformats-officedocument.drawing+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3896" tabRatio="600" firstSheet="4" activeTab="13" autoFilterDateGrouping="1"/>
  </bookViews>
  <sheets>
    <sheet name="Portada" sheetId="1" state="visible" r:id="rId1"/>
    <sheet name="Instrucciones" sheetId="2" state="visible" r:id="rId2"/>
    <sheet name="Resumen" sheetId="3" state="visible" r:id="rId3"/>
    <sheet name="Partidos" sheetId="4" state="visible" r:id="rId4"/>
    <sheet name="Pronosticos" sheetId="5" state="visible" r:id="rId5"/>
    <sheet name="Helpers &gt;&gt;" sheetId="6" state="visible" r:id="rId6"/>
    <sheet name="Álvaro" sheetId="7" state="visible" r:id="rId7"/>
    <sheet name="Pepe" sheetId="8" state="visible" r:id="rId8"/>
    <sheet name="Patri" sheetId="9" state="visible" r:id="rId9"/>
    <sheet name="Kike" sheetId="10" state="visible" r:id="rId10"/>
    <sheet name="Quintero" sheetId="11" state="visible" r:id="rId11"/>
    <sheet name="Nacho" sheetId="12" state="visible" r:id="rId12"/>
    <sheet name="Luis" sheetId="13" state="visible" r:id="rId13"/>
    <sheet name="Felipe" sheetId="14" state="visible" r:id="rId14"/>
    <sheet name="Simón" sheetId="15" state="visible" r:id="rId15"/>
    <sheet name="Muni" sheetId="16" state="visible" r:id="rId16"/>
    <sheet name="Fer" sheetId="17" state="visible" r:id="rId17"/>
    <sheet name="Puntuacion" sheetId="18" state="visible" r:id="rId18"/>
    <sheet name="_Helpers" sheetId="19" state="visible" r:id="rId19"/>
    <sheet name="_Lists" sheetId="20" state="hidden" r:id="rId20"/>
  </sheets>
  <definedNames>
    <definedName name="_xlnm._FilterDatabase" localSheetId="3" hidden="1">'Partidos'!$A$3:$K$107</definedName>
    <definedName name="_xlnm._FilterDatabase" localSheetId="4" hidden="1">'Pronosticos'!$A$3:$H$1147</definedName>
    <definedName name="_xlnm._FilterDatabase" localSheetId="6" hidden="1">'Álvaro'!$A$3:$H$107</definedName>
    <definedName name="_xlnm._FilterDatabase" localSheetId="7" hidden="1">'Pepe'!$A$3:$H$107</definedName>
    <definedName name="_xlnm._FilterDatabase" localSheetId="8" hidden="1">'Patri'!$A$3:$H$107</definedName>
    <definedName name="_xlnm._FilterDatabase" localSheetId="9" hidden="1">'Kike'!$A$3:$H$107</definedName>
    <definedName name="_xlnm._FilterDatabase" localSheetId="10" hidden="1">'Quintero'!$A$3:$H$107</definedName>
    <definedName name="_xlnm._FilterDatabase" localSheetId="11" hidden="1">'Nacho'!$A$3:$H$107</definedName>
    <definedName name="_xlnm._FilterDatabase" localSheetId="12" hidden="1">'Luis'!$A$3:$H$107</definedName>
    <definedName name="_xlnm._FilterDatabase" localSheetId="13" hidden="1">'Felipe'!$A$3:$H$107</definedName>
    <definedName name="_xlnm._FilterDatabase" localSheetId="14" hidden="1">'Simón'!$A$3:$H$107</definedName>
    <definedName name="_xlnm._FilterDatabase" localSheetId="15" hidden="1">'Muni'!$A$3:$H$107</definedName>
    <definedName name="_xlnm._FilterDatabase" localSheetId="16" hidden="1">'Fer'!$A$3:$H$107</definedName>
  </definedNames>
  <calcPr calcId="191029" fullCalcOnLoad="1"/>
</workbook>
</file>

<file path=xl/styles.xml><?xml version="1.0" encoding="utf-8"?>
<styleSheet xmlns="http://schemas.openxmlformats.org/spreadsheetml/2006/main">
  <numFmts count="1">
    <numFmt numFmtId="164" formatCode="0.0%"/>
  </numFmts>
  <fonts count="18">
    <font>
      <name val="Calibri"/>
      <family val="2"/>
      <color theme="1"/>
      <sz val="11"/>
      <scheme val="minor"/>
    </font>
    <font>
      <name val="Calibri"/>
      <b val="1"/>
      <color rgb="FFFFFFFF"/>
      <sz val="36"/>
    </font>
    <font>
      <name val="Calibri"/>
      <b val="1"/>
      <color rgb="FFC5A028"/>
      <sz val="16"/>
    </font>
    <font>
      <name val="Calibri"/>
      <i val="1"/>
      <color rgb="FFFFFFFF"/>
      <sz val="12"/>
    </font>
    <font>
      <name val="Calibri"/>
      <i val="1"/>
      <color rgb="FFE8F0FA"/>
      <sz val="11"/>
    </font>
    <font>
      <name val="Calibri"/>
      <b val="1"/>
      <color rgb="FFFFFFFF"/>
      <sz val="18"/>
    </font>
    <font>
      <name val="Calibri"/>
      <i val="1"/>
      <color rgb="FFFFFFFF"/>
      <sz val="9"/>
    </font>
    <font>
      <name val="Calibri"/>
      <b val="1"/>
      <color rgb="FF051C2C"/>
      <sz val="11"/>
    </font>
    <font>
      <name val="Calibri"/>
      <i val="1"/>
      <color rgb="FFFFFFFF"/>
      <sz val="10"/>
    </font>
    <font>
      <name val="Calibri"/>
      <b val="1"/>
      <color rgb="FFFFFFFF"/>
      <sz val="11"/>
    </font>
    <font>
      <name val="Calibri"/>
      <color rgb="FF424242"/>
      <sz val="11"/>
    </font>
    <font>
      <name val="Calibri"/>
      <b val="1"/>
      <color rgb="FF051C2C"/>
      <sz val="12"/>
    </font>
    <font>
      <name val="Calibri"/>
      <color rgb="FF9E9E9E"/>
      <sz val="9"/>
    </font>
    <font>
      <name val="Calibri"/>
      <b val="1"/>
      <color rgb="FF051C2C"/>
      <sz val="20"/>
    </font>
    <font>
      <name val="Calibri"/>
      <i val="1"/>
      <color rgb="FF9E9E9E"/>
      <sz val="9"/>
    </font>
    <font>
      <name val="Calibri"/>
      <b val="1"/>
      <color rgb="FF051C2C"/>
      <sz val="14"/>
    </font>
    <font>
      <name val="Calibri"/>
      <b val="1"/>
      <sz val="12"/>
    </font>
    <font>
      <name val="Calibri"/>
      <b val="1"/>
      <color rgb="FF9E9E9E"/>
      <sz val="14"/>
    </font>
  </fonts>
  <fills count="9">
    <fill>
      <patternFill/>
    </fill>
    <fill>
      <patternFill patternType="gray125"/>
    </fill>
    <fill>
      <patternFill patternType="solid">
        <fgColor rgb="FF051C2C"/>
      </patternFill>
    </fill>
    <fill>
      <patternFill patternType="solid">
        <fgColor rgb="FFFFF8E1"/>
      </patternFill>
    </fill>
    <fill>
      <patternFill patternType="solid">
        <fgColor rgb="FF1E3A5F"/>
      </patternFill>
    </fill>
    <fill>
      <patternFill patternType="solid">
        <fgColor rgb="FFF5F5F5"/>
      </patternFill>
    </fill>
    <fill>
      <patternFill patternType="solid">
        <fgColor rgb="FFECEFF1"/>
      </patternFill>
    </fill>
    <fill>
      <patternFill patternType="solid">
        <fgColor rgb="FFE8F0FA"/>
      </patternFill>
    </fill>
    <fill>
      <patternFill patternType="solid">
        <fgColor rgb="FFFFFFFF"/>
      </patternFill>
    </fill>
  </fills>
  <borders count="4">
    <border>
      <left/>
      <right/>
      <top/>
      <bottom/>
      <diagonal/>
    </border>
    <border>
      <left style="thin">
        <color rgb="FFBDBDBD"/>
      </left>
      <right style="thin">
        <color rgb="FFBDBDBD"/>
      </right>
      <top style="thin">
        <color rgb="FFBDBDBD"/>
      </top>
      <bottom style="thin">
        <color rgb="FFBDBDBD"/>
      </bottom>
      <diagonal/>
    </border>
    <border>
      <left style="thick">
        <color rgb="FF0066CC"/>
      </left>
      <right/>
      <top/>
      <bottom/>
      <diagonal/>
    </border>
    <border>
      <left/>
      <right/>
      <top/>
      <bottom style="thin">
        <color rgb="FF0066CC"/>
      </bottom>
      <diagonal/>
    </border>
  </borders>
  <cellStyleXfs count="1">
    <xf numFmtId="0" fontId="0" fillId="0" borderId="0"/>
  </cellStyleXfs>
  <cellXfs count="38">
    <xf numFmtId="0" fontId="0" fillId="0" borderId="0" pivotButton="0" quotePrefix="0" xfId="0"/>
    <xf numFmtId="0" fontId="0" fillId="2" borderId="0" pivotButton="0" quotePrefix="0" xfId="0"/>
    <xf numFmtId="0" fontId="1" fillId="2" borderId="0" applyAlignment="1" pivotButton="0" quotePrefix="0" xfId="0">
      <alignment horizontal="centerContinuous" vertical="center" wrapText="1"/>
    </xf>
    <xf numFmtId="0" fontId="0" fillId="2" borderId="0" applyAlignment="1" pivotButton="0" quotePrefix="0" xfId="0">
      <alignment horizontal="centerContinuous" vertical="center" wrapText="1"/>
    </xf>
    <xf numFmtId="0" fontId="2" fillId="2" borderId="0" applyAlignment="1" pivotButton="0" quotePrefix="0" xfId="0">
      <alignment horizontal="centerContinuous" vertical="center" wrapText="1"/>
    </xf>
    <xf numFmtId="0" fontId="3" fillId="2" borderId="0" applyAlignment="1" pivotButton="0" quotePrefix="0" xfId="0">
      <alignment horizontal="centerContinuous" vertical="center" wrapText="1"/>
    </xf>
    <xf numFmtId="0" fontId="4" fillId="2" borderId="0" applyAlignment="1" pivotButton="0" quotePrefix="0" xfId="0">
      <alignment horizontal="centerContinuous" vertical="center" wrapText="1"/>
    </xf>
    <xf numFmtId="0" fontId="5" fillId="2" borderId="0" applyAlignment="1" pivotButton="0" quotePrefix="0" xfId="0">
      <alignment horizontal="left" vertical="center" indent="1"/>
    </xf>
    <xf numFmtId="0" fontId="8" fillId="4" borderId="0" applyAlignment="1" pivotButton="0" quotePrefix="0" xfId="0">
      <alignment horizontal="left" vertical="center" indent="1"/>
    </xf>
    <xf numFmtId="0" fontId="0" fillId="4" borderId="0" pivotButton="0" quotePrefix="0" xfId="0"/>
    <xf numFmtId="0" fontId="15" fillId="0" borderId="0" pivotButton="0" quotePrefix="0" xfId="0"/>
    <xf numFmtId="0" fontId="16" fillId="0" borderId="0" pivotButton="0" quotePrefix="0" xfId="0"/>
    <xf numFmtId="0" fontId="0" fillId="0" borderId="0" applyAlignment="1" pivotButton="0" quotePrefix="0" xfId="0">
      <alignment wrapText="1"/>
    </xf>
    <xf numFmtId="0" fontId="11" fillId="5" borderId="2" applyAlignment="1" pivotButton="0" quotePrefix="0" xfId="0">
      <alignment horizontal="left" vertical="center" indent="1"/>
    </xf>
    <xf numFmtId="0" fontId="0" fillId="5" borderId="0" pivotButton="0" quotePrefix="0" xfId="0"/>
    <xf numFmtId="0" fontId="12" fillId="8" borderId="3" applyAlignment="1" pivotButton="0" quotePrefix="0" xfId="0">
      <alignment horizontal="left" indent="1"/>
    </xf>
    <xf numFmtId="0" fontId="0" fillId="8" borderId="3" pivotButton="0" quotePrefix="0" xfId="0"/>
    <xf numFmtId="0" fontId="13" fillId="8" borderId="3" applyAlignment="1" pivotButton="0" quotePrefix="0" xfId="0">
      <alignment horizontal="left" vertical="top" indent="1"/>
    </xf>
    <xf numFmtId="9" fontId="13" fillId="8" borderId="3" applyAlignment="1" pivotButton="0" quotePrefix="0" xfId="0">
      <alignment horizontal="left" vertical="top" indent="1"/>
    </xf>
    <xf numFmtId="0" fontId="9" fillId="2" borderId="1" applyAlignment="1" pivotButton="0" quotePrefix="0" xfId="0">
      <alignment horizontal="center" vertical="center" wrapText="1"/>
    </xf>
    <xf numFmtId="0" fontId="10" fillId="0" borderId="1" applyAlignment="1" pivotButton="0" quotePrefix="0" xfId="0">
      <alignment horizontal="center" vertical="center" wrapText="1"/>
    </xf>
    <xf numFmtId="0" fontId="10" fillId="7" borderId="1" applyAlignment="1" pivotButton="0" quotePrefix="0" xfId="0">
      <alignment vertical="center" wrapText="1"/>
    </xf>
    <xf numFmtId="0" fontId="10" fillId="7" borderId="1" applyAlignment="1" pivotButton="0" quotePrefix="0" xfId="0">
      <alignment horizontal="center" vertical="center" wrapText="1"/>
    </xf>
    <xf numFmtId="164" fontId="10" fillId="7" borderId="1" applyAlignment="1" pivotButton="0" quotePrefix="0" xfId="0">
      <alignment horizontal="center" vertical="center" wrapText="1"/>
    </xf>
    <xf numFmtId="0" fontId="10" fillId="6" borderId="1" applyAlignment="1" pivotButton="0" quotePrefix="0" xfId="0">
      <alignment vertical="center" wrapText="1"/>
    </xf>
    <xf numFmtId="0" fontId="10" fillId="6" borderId="1" applyAlignment="1" pivotButton="0" quotePrefix="0" xfId="0">
      <alignment horizontal="center" vertical="center" wrapText="1"/>
    </xf>
    <xf numFmtId="0" fontId="7" fillId="0" borderId="0" pivotButton="0" quotePrefix="0" xfId="0"/>
    <xf numFmtId="0" fontId="0" fillId="3" borderId="1" applyAlignment="1" pivotButton="0" quotePrefix="0" xfId="0">
      <alignment horizontal="center"/>
    </xf>
    <xf numFmtId="0" fontId="14" fillId="0" borderId="0" pivotButton="0" quotePrefix="0" xfId="0"/>
    <xf numFmtId="0" fontId="10" fillId="0" borderId="1" applyAlignment="1" pivotButton="0" quotePrefix="0" xfId="0">
      <alignment vertical="center" wrapText="1"/>
    </xf>
    <xf numFmtId="0" fontId="10" fillId="3" borderId="1" applyAlignment="1" pivotButton="0" quotePrefix="0" xfId="0">
      <alignment horizontal="center" vertical="center" wrapText="1"/>
    </xf>
    <xf numFmtId="0" fontId="10" fillId="5" borderId="1" applyAlignment="1" pivotButton="0" quotePrefix="0" xfId="0">
      <alignment vertical="center" wrapText="1"/>
    </xf>
    <xf numFmtId="0" fontId="10" fillId="3" borderId="1" applyAlignment="1" pivotButton="0" quotePrefix="0" xfId="0">
      <alignment horizontal="center"/>
    </xf>
    <xf numFmtId="0" fontId="10" fillId="5" borderId="1" applyAlignment="1" pivotButton="0" quotePrefix="0" xfId="0">
      <alignment horizontal="center"/>
    </xf>
    <xf numFmtId="0" fontId="17" fillId="0" borderId="0" applyAlignment="1" pivotButton="0" quotePrefix="0" xfId="0">
      <alignment horizontal="left" vertical="center"/>
    </xf>
    <xf numFmtId="0" fontId="10" fillId="3" borderId="1" applyAlignment="1" pivotButton="0" quotePrefix="0" xfId="0">
      <alignment vertical="center" wrapText="1"/>
    </xf>
    <xf numFmtId="0" fontId="6" fillId="2" borderId="0" applyAlignment="1" pivotButton="0" quotePrefix="0" xfId="0">
      <alignment horizontal="left" vertical="center" indent="1"/>
    </xf>
    <xf numFmtId="0" fontId="0" fillId="3" borderId="0" applyAlignment="1" pivotButton="0" quotePrefix="0" xfId="0">
      <alignment horizontal="center"/>
    </xf>
  </cellXfs>
  <cellStyles count="1">
    <cellStyle name="Normal" xfId="0" builtinId="0"/>
  </cellStyles>
  <dxfs count="12">
    <dxf>
      <fill>
        <patternFill patternType="solid">
          <fgColor rgb="FFFFEBEE"/>
        </patternFill>
      </fill>
    </dxf>
    <dxf>
      <fill>
        <patternFill patternType="solid">
          <fgColor rgb="FFFFF8E1"/>
        </patternFill>
      </fill>
    </dxf>
    <dxf>
      <fill>
        <patternFill patternType="solid">
          <fgColor rgb="FFFFF8E1"/>
        </patternFill>
      </fill>
    </dxf>
    <dxf>
      <fill>
        <patternFill patternType="solid">
          <fgColor rgb="FFFFF8E1"/>
        </patternFill>
      </fill>
    </dxf>
    <dxf>
      <fill>
        <patternFill patternType="solid">
          <fgColor rgb="FFFFF8E1"/>
        </patternFill>
      </fill>
    </dxf>
    <dxf>
      <fill>
        <patternFill patternType="solid">
          <fgColor rgb="FFE3F2FD"/>
        </patternFill>
      </fill>
    </dxf>
    <dxf>
      <fill>
        <patternFill patternType="solid">
          <fgColor rgb="FFE3F2FD"/>
        </patternFill>
      </fill>
    </dxf>
    <dxf>
      <fill>
        <patternFill patternType="solid">
          <fgColor rgb="FFF5F5F5"/>
        </patternFill>
      </fill>
    </dxf>
    <dxf>
      <fill>
        <patternFill patternType="solid">
          <fgColor rgb="FFE3F2FD"/>
        </patternFill>
      </fill>
    </dxf>
    <dxf>
      <fill>
        <patternFill patternType="solid">
          <fgColor rgb="FFF3E5D5"/>
        </patternFill>
      </fill>
    </dxf>
    <dxf>
      <fill>
        <patternFill patternType="solid">
          <fgColor rgb="FFECEFF1"/>
        </patternFill>
      </fill>
    </dxf>
    <dxf>
      <fill>
        <patternFill patternType="solid">
          <fgColor rgb="FFC5A02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charts/chart1.xml><?xml version="1.0" encoding="utf-8"?>
<chartSpace xmlns:a="http://schemas.openxmlformats.org/drawingml/2006/main" xmlns="http://schemas.openxmlformats.org/drawingml/2006/chart">
  <chart>
    <title>
      <tx>
        <rich>
          <a:bodyPr/>
          <a:lstStyle/>
          <a:p>
            <a:pPr>
              <a:defRPr/>
            </a:pPr>
            <a:r>
              <a:rPr lang="en-US"/>
              <a:t>Puntos totales por jugador</a:t>
            </a:r>
          </a:p>
        </rich>
      </tx>
      <overlay val="1"/>
    </title>
    <plotArea>
      <layout/>
      <barChart>
        <barDir val="bar"/>
        <grouping val="clustered"/>
        <varyColors val="1"/>
        <ser>
          <idx val="0"/>
          <order val="0"/>
          <tx>
            <v>Puntos</v>
          </tx>
          <spPr>
            <a:solidFill>
              <a:srgbClr val="051C2C"/>
            </a:solidFill>
            <a:ln>
              <a:solidFill>
                <a:srgbClr val="051C2C"/>
              </a:solidFill>
              <a:prstDash val="solid"/>
            </a:ln>
          </spPr>
          <invertIfNegative val="1"/>
          <dLbls>
            <spPr>
              <a:noFill/>
              <a:ln>
                <a:noFill/>
                <a:prstDash val="solid"/>
              </a:ln>
            </spPr>
            <showLegendKey val="1"/>
            <showVal val="1"/>
            <showCatName val="1"/>
            <showSerName val="1"/>
            <showPercent val="1"/>
            <showBubbleSize val="1"/>
            <showLeaderLines val="0"/>
          </dLbls>
          <cat>
            <strRef>
              <f>_Helpers!$A$72:$A$82</f>
              <strCache>
                <ptCount val="11"/>
                <pt idx="0">
                  <v>Álvaro</v>
                </pt>
                <pt idx="1">
                  <v>Quintero</v>
                </pt>
                <pt idx="2">
                  <v>Pepe</v>
                </pt>
                <pt idx="3">
                  <v>Patri</v>
                </pt>
                <pt idx="4">
                  <v>Kike</v>
                </pt>
                <pt idx="5">
                  <v>Luis</v>
                </pt>
                <pt idx="6">
                  <v>Nacho</v>
                </pt>
                <pt idx="7">
                  <v>Fer</v>
                </pt>
                <pt idx="8">
                  <v>Felipe</v>
                </pt>
                <pt idx="9">
                  <v>Simón</v>
                </pt>
                <pt idx="10">
                  <v>Muni</v>
                </pt>
              </strCache>
            </strRef>
          </cat>
          <val>
            <numRef>
              <f>_Helpers!$B$72:$B$82</f>
              <numCache>
                <formatCode>General</formatCode>
                <ptCount val="11"/>
                <pt idx="0">
                  <v>190</v>
                </pt>
                <pt idx="1">
                  <v>186</v>
                </pt>
                <pt idx="2">
                  <v>183</v>
                </pt>
                <pt idx="3">
                  <v>183</v>
                </pt>
                <pt idx="4">
                  <v>176</v>
                </pt>
                <pt idx="5">
                  <v>148</v>
                </pt>
                <pt idx="6">
                  <v>145</v>
                </pt>
                <pt idx="7">
                  <v>144</v>
                </pt>
                <pt idx="8">
                  <v>132</v>
                </pt>
                <pt idx="9">
                  <v>127</v>
                </pt>
                <pt idx="10">
                  <v>126</v>
                </pt>
              </numCache>
            </numRef>
          </val>
        </ser>
        <dLbls>
          <showLegendKey val="1"/>
          <showVal val="1"/>
          <showCatName val="1"/>
          <showSerName val="1"/>
          <showPercent val="1"/>
          <showBubbleSize val="1"/>
        </dLbls>
        <gapWidth val="55"/>
        <axId val="10"/>
        <axId val="100"/>
      </barChart>
      <catAx>
        <axId val="10"/>
        <scaling>
          <orientation val="minMax"/>
        </scaling>
        <delete val="0"/>
        <axPos val="l"/>
        <title>
          <tx>
            <rich>
              <a:bodyPr/>
              <a:lstStyle/>
              <a:p>
                <a:pPr>
                  <a:defRPr/>
                </a:pPr>
                <a:r>
                  <a:rPr lang="en-US"/>
                  <a:t>Puntos</a:t>
                </a:r>
              </a:p>
            </rich>
          </tx>
          <overlay val="1"/>
        </title>
        <numFmt formatCode="General" sourceLinked="1"/>
        <majorTickMark val="none"/>
        <minorTickMark val="none"/>
        <tickLblPos val="low"/>
        <crossAx val="100"/>
        <crosses val="autoZero"/>
        <auto val="1"/>
        <lblAlgn val="ctr"/>
        <lblOffset val="100"/>
        <noMultiLvlLbl val="1"/>
      </catAx>
      <valAx>
        <axId val="100"/>
        <scaling>
          <orientation val="minMax"/>
        </scaling>
        <delete val="0"/>
        <axPos val="b"/>
        <numFmt formatCode="General" sourceLinked="1"/>
        <majorTickMark val="none"/>
        <minorTickMark val="none"/>
        <tickLblPos val="nextTo"/>
        <crossAx val="10"/>
        <crosses val="autoZero"/>
        <crossBetween val="between"/>
      </valAx>
    </plotArea>
    <plotVisOnly val="1"/>
    <dispBlanksAs val="gap"/>
  </chart>
</chartSpace>
</file>

<file path=xl/charts/chart2.xml><?xml version="1.0" encoding="utf-8"?>
<chartSpace xmlns:a="http://schemas.openxmlformats.org/drawingml/2006/main" xmlns="http://schemas.openxmlformats.org/drawingml/2006/chart">
  <chart>
    <title>
      <tx>
        <rich>
          <a:bodyPr/>
          <a:lstStyle/>
          <a:p>
            <a:pPr>
              <a:defRPr/>
            </a:pPr>
            <a:r>
              <a:rPr lang="en-US"/>
              <a:t>Origen de los puntos por jugador</a:t>
            </a:r>
          </a:p>
        </rich>
      </tx>
      <overlay val="1"/>
    </title>
    <plotArea>
      <layout/>
      <barChart>
        <barDir val="bar"/>
        <grouping val="stacked"/>
        <varyColors val="1"/>
        <ser>
          <idx val="0"/>
          <order val="0"/>
          <tx>
            <strRef>
              <f>_Helpers!$B$1</f>
              <strCache>
                <ptCount val="1"/>
                <pt idx="0">
                  <v>Pts partidos</v>
                </pt>
              </strCache>
            </strRef>
          </tx>
          <spPr>
            <a:solidFill>
              <a:srgbClr val="0066CC"/>
            </a:solidFill>
            <a:ln>
              <a:solidFill>
                <a:srgbClr val="0066CC"/>
              </a:solidFill>
              <a:prstDash val="solid"/>
            </a:ln>
          </spPr>
          <invertIfNegative val="1"/>
          <val>
            <numRef>
              <f>_Helpers!$B$2:$B$12</f>
              <numCache>
                <formatCode>General</formatCode>
                <ptCount val="11"/>
                <pt idx="0">
                  <v>190</v>
                </pt>
                <pt idx="1">
                  <v>183</v>
                </pt>
                <pt idx="2">
                  <v>183</v>
                </pt>
                <pt idx="3">
                  <v>176</v>
                </pt>
                <pt idx="4">
                  <v>186</v>
                </pt>
                <pt idx="5">
                  <v>145</v>
                </pt>
                <pt idx="6">
                  <v>148</v>
                </pt>
                <pt idx="7">
                  <v>132</v>
                </pt>
                <pt idx="8">
                  <v>127</v>
                </pt>
                <pt idx="9">
                  <v>126</v>
                </pt>
                <pt idx="10">
                  <v>144</v>
                </pt>
              </numCache>
            </numRef>
          </val>
        </ser>
        <ser>
          <idx val="1"/>
          <order val="1"/>
          <tx>
            <strRef>
              <f>_Helpers!$C$1</f>
              <strCache>
                <ptCount val="1"/>
                <pt idx="0">
                  <v>Bonus</v>
                </pt>
              </strCache>
            </strRef>
          </tx>
          <spPr>
            <a:solidFill>
              <a:srgbClr val="C5A028"/>
            </a:solidFill>
            <a:ln>
              <a:solidFill>
                <a:srgbClr val="C5A028"/>
              </a:solidFill>
              <a:prstDash val="solid"/>
            </a:ln>
          </spPr>
          <invertIfNegative val="1"/>
          <val>
            <numRef>
              <f>_Helpers!$C$2:$C$12</f>
              <numCache>
                <formatCode>General</formatCode>
                <ptCount val="11"/>
                <pt idx="0">
                  <v>0</v>
                </pt>
                <pt idx="1">
                  <v>0</v>
                </pt>
                <pt idx="2">
                  <v>0</v>
                </pt>
                <pt idx="3">
                  <v>0</v>
                </pt>
                <pt idx="4">
                  <v>0</v>
                </pt>
                <pt idx="5">
                  <v>0</v>
                </pt>
                <pt idx="6">
                  <v>0</v>
                </pt>
                <pt idx="7">
                  <v>0</v>
                </pt>
                <pt idx="8">
                  <v>0</v>
                </pt>
                <pt idx="9">
                  <v>0</v>
                </pt>
                <pt idx="10">
                  <v>0</v>
                </pt>
              </numCache>
            </numRef>
          </val>
        </ser>
        <ser>
          <idx val="2"/>
          <order val="2"/>
          <tx>
            <strRef>
              <f>_Helpers!$D$1</f>
              <strCache>
                <ptCount val="1"/>
                <pt idx="0">
                  <v>Apuestas</v>
                </pt>
              </strCache>
            </strRef>
          </tx>
          <spPr>
            <a:solidFill>
              <a:srgbClr val="051C2C"/>
            </a:solidFill>
            <a:ln>
              <a:solidFill>
                <a:srgbClr val="051C2C"/>
              </a:solidFill>
              <a:prstDash val="solid"/>
            </a:ln>
          </spPr>
          <invertIfNegative val="1"/>
          <val>
            <numRef>
              <f>_Helpers!$D$2:$D$12</f>
              <numCache>
                <formatCode>General</formatCode>
                <ptCount val="11"/>
                <pt idx="0">
                  <v>0</v>
                </pt>
                <pt idx="1">
                  <v>0</v>
                </pt>
                <pt idx="2">
                  <v>0</v>
                </pt>
                <pt idx="3">
                  <v>0</v>
                </pt>
                <pt idx="4">
                  <v>0</v>
                </pt>
                <pt idx="5">
                  <v>0</v>
                </pt>
                <pt idx="6">
                  <v>0</v>
                </pt>
                <pt idx="7">
                  <v>0</v>
                </pt>
                <pt idx="8">
                  <v>0</v>
                </pt>
                <pt idx="9">
                  <v>0</v>
                </pt>
                <pt idx="10">
                  <v>0</v>
                </pt>
              </numCache>
            </numRef>
          </val>
        </ser>
        <dLbls>
          <showLegendKey val="0"/>
          <showVal val="0"/>
          <showCatName val="0"/>
          <showSerName val="0"/>
          <showPercent val="0"/>
          <showBubbleSize val="0"/>
        </dLbls>
        <gapWidth val="55"/>
        <overlap val="100"/>
        <axId val="10"/>
        <axId val="100"/>
      </barChart>
      <catAx>
        <axId val="10"/>
        <scaling>
          <orientation val="minMax"/>
        </scaling>
        <delete val="0"/>
        <axPos val="l"/>
        <title>
          <tx>
            <rich>
              <a:bodyPr/>
              <a:lstStyle/>
              <a:p>
                <a:pPr>
                  <a:defRPr/>
                </a:pPr>
                <a:r>
                  <a:rPr lang="en-US"/>
                  <a:t>Puntos</a:t>
                </a:r>
              </a:p>
            </rich>
          </tx>
          <overlay val="1"/>
        </title>
        <majorTickMark val="none"/>
        <minorTickMark val="none"/>
        <tickLblPos val="low"/>
        <crossAx val="100"/>
        <crosses val="autoZero"/>
        <auto val="1"/>
        <lblAlgn val="ctr"/>
        <lblOffset val="100"/>
        <noMultiLvlLbl val="1"/>
      </catAx>
      <valAx>
        <axId val="100"/>
        <scaling>
          <orientation val="minMax"/>
        </scaling>
        <delete val="0"/>
        <axPos val="b"/>
        <numFmt formatCode="General" sourceLinked="1"/>
        <majorTickMark val="none"/>
        <minorTickMark val="none"/>
        <tickLblPos val="nextTo"/>
        <crossAx val="10"/>
        <crosses val="autoZero"/>
        <crossBetween val="between"/>
      </valAx>
    </plotArea>
    <legend>
      <legendPos val="b"/>
      <overlay val="0"/>
    </legend>
    <plotVisOnly val="1"/>
    <dispBlanksAs val="gap"/>
  </chart>
</chartSpace>
</file>

<file path=xl/charts/chart3.xml><?xml version="1.0" encoding="utf-8"?>
<chartSpace xmlns:a="http://schemas.openxmlformats.org/drawingml/2006/main" xmlns="http://schemas.openxmlformats.org/drawingml/2006/chart">
  <chart>
    <title>
      <tx>
        <rich>
          <a:bodyPr/>
          <a:lstStyle/>
          <a:p>
            <a:pPr>
              <a:defRPr/>
            </a:pPr>
            <a:r>
              <a:rPr lang="en-US"/>
              <a:t>Evolución acumulada — Top 3</a:t>
            </a:r>
          </a:p>
        </rich>
      </tx>
      <overlay val="1"/>
    </title>
    <plotArea>
      <layout/>
      <lineChart>
        <grouping val="standard"/>
        <varyColors val="1"/>
        <ser>
          <idx val="0"/>
          <order val="0"/>
          <tx>
            <strRef>
              <f>_Helpers!$B$84</f>
              <strCache>
                <ptCount val="1"/>
                <pt idx="0">
                  <v>Álvaro</v>
                </pt>
              </strCache>
            </strRef>
          </tx>
          <spPr>
            <a:ln w="28000">
              <a:solidFill>
                <a:srgbClr val="C5A028"/>
              </a:solidFill>
              <a:prstDash val="solid"/>
            </a:ln>
          </spPr>
          <marker>
            <symbol val="none"/>
            <spPr>
              <a:ln>
                <a:prstDash val="solid"/>
              </a:ln>
            </spPr>
          </marker>
          <val>
            <numRef>
              <f>_Helpers!$B$85:$B$99</f>
              <numCache>
                <formatCode>General</formatCode>
                <ptCount val="15"/>
                <pt idx="0">
                  <v>2</v>
                </pt>
                <pt idx="1">
                  <v>2</v>
                </pt>
                <pt idx="2">
                  <v>2</v>
                </pt>
                <pt idx="3">
                  <v>2</v>
                </pt>
                <pt idx="4">
                  <v>2</v>
                </pt>
                <pt idx="5">
                  <v>7</v>
                </pt>
                <pt idx="6">
                  <v>9</v>
                </pt>
                <pt idx="7">
                  <v>9</v>
                </pt>
                <pt idx="8">
                  <v>11</v>
                </pt>
                <pt idx="9">
                  <v>14</v>
                </pt>
                <pt idx="10">
                  <v>14</v>
                </pt>
                <pt idx="11">
                  <v>14</v>
                </pt>
                <pt idx="12">
                  <v>14</v>
                </pt>
                <pt idx="13">
                  <v>14</v>
                </pt>
                <pt idx="14">
                  <v>14</v>
                </pt>
              </numCache>
            </numRef>
          </val>
          <smooth val="0"/>
        </ser>
        <ser>
          <idx val="1"/>
          <order val="1"/>
          <tx>
            <strRef>
              <f>_Helpers!$C$84</f>
              <strCache>
                <ptCount val="1"/>
                <pt idx="0">
                  <v>Quintero</v>
                </pt>
              </strCache>
            </strRef>
          </tx>
          <spPr>
            <a:ln w="28000">
              <a:solidFill>
                <a:srgbClr val="0066CC"/>
              </a:solidFill>
              <a:prstDash val="solid"/>
            </a:ln>
          </spPr>
          <marker>
            <symbol val="none"/>
            <spPr>
              <a:ln>
                <a:prstDash val="solid"/>
              </a:ln>
            </spPr>
          </marker>
          <val>
            <numRef>
              <f>_Helpers!$C$85:$C$99</f>
              <numCache>
                <formatCode>General</formatCode>
                <ptCount val="15"/>
                <pt idx="0">
                  <v>2</v>
                </pt>
                <pt idx="1">
                  <v>2</v>
                </pt>
                <pt idx="2">
                  <v>2</v>
                </pt>
                <pt idx="3">
                  <v>2</v>
                </pt>
                <pt idx="4">
                  <v>2</v>
                </pt>
                <pt idx="5">
                  <v>2</v>
                </pt>
                <pt idx="6">
                  <v>4</v>
                </pt>
                <pt idx="7">
                  <v>4</v>
                </pt>
                <pt idx="8">
                  <v>6</v>
                </pt>
                <pt idx="9">
                  <v>6</v>
                </pt>
                <pt idx="10">
                  <v>6</v>
                </pt>
                <pt idx="11">
                  <v>8</v>
                </pt>
                <pt idx="12">
                  <v>8</v>
                </pt>
                <pt idx="13">
                  <v>11</v>
                </pt>
                <pt idx="14">
                  <v>11</v>
                </pt>
              </numCache>
            </numRef>
          </val>
          <smooth val="0"/>
        </ser>
        <ser>
          <idx val="2"/>
          <order val="2"/>
          <tx>
            <strRef>
              <f>_Helpers!$D$84</f>
              <strCache>
                <ptCount val="1"/>
                <pt idx="0">
                  <v>Pepe</v>
                </pt>
              </strCache>
            </strRef>
          </tx>
          <spPr>
            <a:ln w="28000">
              <a:solidFill>
                <a:srgbClr val="2E7D32"/>
              </a:solidFill>
              <a:prstDash val="solid"/>
            </a:ln>
          </spPr>
          <marker>
            <symbol val="none"/>
            <spPr>
              <a:ln>
                <a:prstDash val="solid"/>
              </a:ln>
            </spPr>
          </marker>
          <val>
            <numRef>
              <f>_Helpers!$D$85:$D$99</f>
              <numCache>
                <formatCode>General</formatCode>
                <ptCount val="15"/>
                <pt idx="0">
                  <v>5</v>
                </pt>
                <pt idx="1">
                  <v>5</v>
                </pt>
                <pt idx="2">
                  <v>5</v>
                </pt>
                <pt idx="3">
                  <v>7</v>
                </pt>
                <pt idx="4">
                  <v>7</v>
                </pt>
                <pt idx="5">
                  <v>7</v>
                </pt>
                <pt idx="6">
                  <v>9</v>
                </pt>
                <pt idx="7">
                  <v>9</v>
                </pt>
                <pt idx="8">
                  <v>11</v>
                </pt>
                <pt idx="9">
                  <v>14</v>
                </pt>
                <pt idx="10">
                  <v>14</v>
                </pt>
                <pt idx="11">
                  <v>16</v>
                </pt>
                <pt idx="12">
                  <v>16</v>
                </pt>
                <pt idx="13">
                  <v>16</v>
                </pt>
                <pt idx="14">
                  <v>16</v>
                </pt>
              </numCache>
            </numRef>
          </val>
          <smooth val="0"/>
        </ser>
        <dLbls>
          <showLegendKey val="0"/>
          <showVal val="0"/>
          <showCatName val="0"/>
          <showSerName val="0"/>
          <showPercent val="0"/>
          <showBubbleSize val="0"/>
        </dLbls>
        <smooth val="0"/>
        <axId val="10"/>
        <axId val="100"/>
      </lineChart>
      <catAx>
        <axId val="10"/>
        <scaling>
          <orientation val="minMax"/>
        </scaling>
        <delete val="0"/>
        <axPos val="b"/>
        <title>
          <tx>
            <rich>
              <a:bodyPr/>
              <a:lstStyle/>
              <a:p>
                <a:pPr>
                  <a:defRPr/>
                </a:pPr>
                <a:r>
                  <a:rPr lang="en-US"/>
                  <a:t>Partidos disputados</a:t>
                </a:r>
              </a:p>
            </rich>
          </tx>
          <overlay val="1"/>
        </title>
        <majorTickMark val="none"/>
        <minorTickMark val="none"/>
        <tickLblPos val="low"/>
        <crossAx val="100"/>
        <crosses val="autoZero"/>
        <auto val="1"/>
        <lblAlgn val="ctr"/>
        <lblOffset val="100"/>
        <noMultiLvlLbl val="1"/>
      </catAx>
      <valAx>
        <axId val="100"/>
        <scaling>
          <orientation val="minMax"/>
        </scaling>
        <delete val="0"/>
        <axPos val="l"/>
        <title>
          <tx>
            <rich>
              <a:bodyPr/>
              <a:lstStyle/>
              <a:p>
                <a:pPr>
                  <a:defRPr/>
                </a:pPr>
                <a:r>
                  <a:rPr lang="en-US"/>
                  <a:t>Puntos acumulados</a:t>
                </a:r>
              </a:p>
            </rich>
          </tx>
          <overlay val="1"/>
        </title>
        <numFmt formatCode="General" sourceLinked="1"/>
        <majorTickMark val="none"/>
        <minorTickMark val="none"/>
        <tickLblPos val="low"/>
        <crossAx val="10"/>
        <crosses val="autoZero"/>
        <crossBetween val="between"/>
      </valAx>
    </plotArea>
    <legend>
      <legendPos val="b"/>
      <overlay val="0"/>
    </legend>
    <plotVisOnly val="1"/>
    <dispBlanksAs val="gap"/>
  </chart>
</chartSpace>
</file>

<file path=xl/charts/chart4.xml><?xml version="1.0" encoding="utf-8"?>
<chartSpace xmlns:a="http://schemas.openxmlformats.org/drawingml/2006/main" xmlns="http://schemas.openxmlformats.org/drawingml/2006/chart">
  <chart>
    <title>
      <tx>
        <rich>
          <a:bodyPr/>
          <a:lstStyle/>
          <a:p>
            <a:pPr>
              <a:defRPr/>
            </a:pPr>
            <a:r>
              <a:rPr lang="en-US"/>
              <a:t>Composición de aciertos por jugador</a:t>
            </a:r>
          </a:p>
        </rich>
      </tx>
      <overlay val="1"/>
    </title>
    <plotArea>
      <layout/>
      <barChart>
        <barDir val="bar"/>
        <grouping val="stacked"/>
        <varyColors val="1"/>
        <ser>
          <idx val="0"/>
          <order val="0"/>
          <tx>
            <v>Exactos</v>
          </tx>
          <spPr>
            <a:solidFill>
              <a:srgbClr val="2E7D32"/>
            </a:solidFill>
            <a:ln>
              <a:solidFill>
                <a:srgbClr val="2E7D32"/>
              </a:solidFill>
              <a:prstDash val="solid"/>
            </a:ln>
          </spPr>
          <invertIfNegative val="1"/>
          <val>
            <numRef>
              <f>_Helpers!$C$72:$C$82</f>
              <numCache>
                <formatCode>General</formatCode>
                <ptCount val="11"/>
                <pt idx="0">
                  <v>12</v>
                </pt>
                <pt idx="1">
                  <v>13</v>
                </pt>
                <pt idx="2">
                  <v>11</v>
                </pt>
                <pt idx="3">
                  <v>8</v>
                </pt>
                <pt idx="4">
                  <v>8</v>
                </pt>
                <pt idx="5">
                  <v>6</v>
                </pt>
                <pt idx="6">
                  <v>8</v>
                </pt>
                <pt idx="7">
                  <v>7</v>
                </pt>
                <pt idx="8">
                  <v>4</v>
                </pt>
                <pt idx="9">
                  <v>3</v>
                </pt>
                <pt idx="10">
                  <v>4</v>
                </pt>
              </numCache>
            </numRef>
          </val>
        </ser>
        <ser>
          <idx val="1"/>
          <order val="1"/>
          <tx>
            <v>Parciales</v>
          </tx>
          <spPr>
            <a:solidFill>
              <a:srgbClr val="C5A028"/>
            </a:solidFill>
            <a:ln>
              <a:solidFill>
                <a:srgbClr val="C5A028"/>
              </a:solidFill>
              <a:prstDash val="solid"/>
            </a:ln>
          </spPr>
          <invertIfNegative val="1"/>
          <val>
            <numRef>
              <f>_Helpers!$D$72:$D$82</f>
              <numCache>
                <formatCode>General</formatCode>
                <ptCount val="11"/>
                <pt idx="0">
                  <v>66</v>
                </pt>
                <pt idx="1">
                  <v>56</v>
                </pt>
                <pt idx="2">
                  <v>65</v>
                </pt>
                <pt idx="3">
                  <v>76</v>
                </pt>
                <pt idx="4">
                  <v>74</v>
                </pt>
                <pt idx="5">
                  <v>64</v>
                </pt>
                <pt idx="6">
                  <v>55</v>
                </pt>
                <pt idx="7">
                  <v>60</v>
                </pt>
                <pt idx="8">
                  <v>63</v>
                </pt>
                <pt idx="9">
                  <v>63</v>
                </pt>
                <pt idx="10">
                  <v>53</v>
                </pt>
              </numCache>
            </numRef>
          </val>
        </ser>
        <ser>
          <idx val="2"/>
          <order val="2"/>
          <tx>
            <v>Fallos</v>
          </tx>
          <spPr>
            <a:solidFill>
              <a:srgbClr val="B71C1C"/>
            </a:solidFill>
            <a:ln>
              <a:solidFill>
                <a:srgbClr val="B71C1C"/>
              </a:solidFill>
              <a:prstDash val="solid"/>
            </a:ln>
          </spPr>
          <invertIfNegative val="1"/>
          <val>
            <numRef>
              <f>_Helpers!$E$72:$E$82</f>
              <numCache>
                <formatCode>General</formatCode>
                <ptCount val="11"/>
                <pt idx="0">
                  <v>32</v>
                </pt>
                <pt idx="1">
                  <v>36</v>
                </pt>
                <pt idx="2">
                  <v>32</v>
                </pt>
                <pt idx="3">
                  <v>29</v>
                </pt>
                <pt idx="4">
                  <v>32</v>
                </pt>
                <pt idx="5">
                  <v>37</v>
                </pt>
                <pt idx="6">
                  <v>42</v>
                </pt>
                <pt idx="7">
                  <v>39</v>
                </pt>
                <pt idx="8">
                  <v>42</v>
                </pt>
                <pt idx="9">
                  <v>43</v>
                </pt>
                <pt idx="10">
                  <v>47</v>
                </pt>
              </numCache>
            </numRef>
          </val>
        </ser>
        <dLbls>
          <showLegendKey val="0"/>
          <showVal val="0"/>
          <showCatName val="0"/>
          <showSerName val="0"/>
          <showPercent val="0"/>
          <showBubbleSize val="0"/>
        </dLbls>
        <gapWidth val="55"/>
        <overlap val="100"/>
        <axId val="10"/>
        <axId val="100"/>
      </barChart>
      <catAx>
        <axId val="10"/>
        <scaling>
          <orientation val="minMax"/>
        </scaling>
        <delete val="0"/>
        <axPos val="l"/>
        <title>
          <tx>
            <rich>
              <a:bodyPr/>
              <a:lstStyle/>
              <a:p>
                <a:pPr>
                  <a:defRPr/>
                </a:pPr>
                <a:r>
                  <a:rPr lang="en-US"/>
                  <a:t>Número de pronósticos</a:t>
                </a:r>
              </a:p>
            </rich>
          </tx>
          <overlay val="1"/>
        </title>
        <majorTickMark val="none"/>
        <minorTickMark val="none"/>
        <tickLblPos val="low"/>
        <crossAx val="100"/>
        <crosses val="autoZero"/>
        <auto val="1"/>
        <lblAlgn val="ctr"/>
        <lblOffset val="100"/>
        <noMultiLvlLbl val="1"/>
      </catAx>
      <valAx>
        <axId val="100"/>
        <scaling>
          <orientation val="minMax"/>
        </scaling>
        <delete val="0"/>
        <axPos val="b"/>
        <numFmt formatCode="General" sourceLinked="1"/>
        <majorTickMark val="none"/>
        <minorTickMark val="none"/>
        <tickLblPos val="nextTo"/>
        <crossAx val="10"/>
        <crosses val="autoZero"/>
        <crossBetween val="between"/>
      </valAx>
    </plotArea>
    <legend>
      <legendPos val="b"/>
      <overlay val="0"/>
    </legend>
    <plotVisOnly val="1"/>
    <dispBlanksAs val="gap"/>
  </chart>
</chartSpace>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_rels/drawing3.xml.rels><Relationships xmlns="http://schemas.openxmlformats.org/package/2006/relationships"><Relationship Type="http://schemas.openxmlformats.org/officeDocument/2006/relationships/image" Target="/xl/media/image2.jpeg" Id="rId1" /></Relationships>
</file>

<file path=xl/drawings/_rels/drawing4.xml.rels><Relationships xmlns="http://schemas.openxmlformats.org/package/2006/relationships"><Relationship Type="http://schemas.openxmlformats.org/officeDocument/2006/relationships/image" Target="/xl/media/image3.jpeg" Id="rId1" /></Relationships>
</file>

<file path=xl/drawings/_rels/drawing5.xml.rels><Relationships xmlns="http://schemas.openxmlformats.org/package/2006/relationships"><Relationship Type="http://schemas.openxmlformats.org/officeDocument/2006/relationships/image" Target="/xl/media/image4.jpeg" Id="rId1" /></Relationships>
</file>

<file path=xl/drawings/_rels/drawing6.xml.rels><Relationships xmlns="http://schemas.openxmlformats.org/package/2006/relationships"><Relationship Type="http://schemas.openxmlformats.org/officeDocument/2006/relationships/image" Target="/xl/media/image5.jpeg" Id="rId1" /></Relationships>
</file>

<file path=xl/drawings/_rels/drawing7.xml.rels><Relationships xmlns="http://schemas.openxmlformats.org/package/2006/relationships"><Relationship Type="http://schemas.openxmlformats.org/officeDocument/2006/relationships/image" Target="/xl/media/image6.jpeg" Id="rId1" /></Relationships>
</file>

<file path=xl/drawings/_rels/drawing8.xml.rels><Relationships xmlns="http://schemas.openxmlformats.org/package/2006/relationships"><Relationship Type="http://schemas.openxmlformats.org/officeDocument/2006/relationships/image" Target="/xl/media/image7.jpeg" Id="rId1" /></Relationships>
</file>

<file path=xl/drawings/_rels/drawing9.xml.rels><Relationships xmlns="http://schemas.openxmlformats.org/package/2006/relationships"><Relationship Type="http://schemas.openxmlformats.org/officeDocument/2006/relationships/image" Target="/xl/media/image8.jpeg" Id="rId1" /></Relationships>
</file>

<file path=xl/drawings/_rels/drawing10.xml.rels><Relationships xmlns="http://schemas.openxmlformats.org/package/2006/relationships"><Relationship Type="http://schemas.openxmlformats.org/officeDocument/2006/relationships/image" Target="/xl/media/image9.jpeg" Id="rId1" /></Relationships>
</file>

<file path=xl/drawings/_rels/drawing11.xml.rels><Relationships xmlns="http://schemas.openxmlformats.org/package/2006/relationships"><Relationship Type="http://schemas.openxmlformats.org/officeDocument/2006/relationships/image" Target="/xl/media/image10.jpeg" Id="rId1" /></Relationships>
</file>

<file path=xl/drawings/_rels/drawing12.xml.rels><Relationships xmlns="http://schemas.openxmlformats.org/package/2006/relationships"><Relationship Type="http://schemas.openxmlformats.org/officeDocument/2006/relationships/image" Target="/xl/media/image11.jpeg" Id="rId1" /></Relationships>
</file>

<file path=xl/drawings/_rels/drawing13.xml.rels><Relationships xmlns="http://schemas.openxmlformats.org/package/2006/relationships"><Relationship Type="http://schemas.openxmlformats.org/officeDocument/2006/relationships/image" Target="/xl/media/image12.jpe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0</colOff>
      <row>0</row>
      <rowOff>1</rowOff>
    </from>
    <to>
      <col>14</col>
      <colOff>34095</colOff>
      <row>27</row>
      <rowOff>145915</rowOff>
    </to>
    <pic>
      <nvPicPr>
        <cNvPr id="4" name="Picture 3"/>
        <cNvPicPr>
          <a:picLocks noChangeAspect="1" noChangeArrowheads="1"/>
        </cNvPicPr>
      </nvPicPr>
      <blipFill>
        <a:blip r:embed="rId1"/>
        <a:srcRect/>
        <a:stretch>
          <a:fillRect/>
        </a:stretch>
      </blipFill>
      <spPr bwMode="auto">
        <a:xfrm>
          <a:off x="0" y="1"/>
          <a:ext cx="11610010" cy="7587574"/>
        </a:xfrm>
        <a:prstGeom prst="rect">
          <avLst/>
        </a:prstGeom>
        <a:noFill/>
        <a:ln>
          <a:prstDash val="solid"/>
        </a:ln>
      </spPr>
    </pic>
    <clientData/>
  </two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46</row>
      <rowOff>0</rowOff>
    </from>
    <ext cx="5580000" cy="3060000"/>
    <graphicFrame>
      <nvGraphicFramePr>
        <cNvPr id="1" name="Chart 1"/>
        <cNvGraphicFramePr/>
      </nvGraphicFramePr>
      <xfrm/>
      <a:graphic>
        <a:graphicData uri="http://schemas.openxmlformats.org/drawingml/2006/chart">
          <c:chart r:id="rId1"/>
        </a:graphicData>
      </a:graphic>
    </graphicFrame>
    <clientData/>
  </oneCellAnchor>
  <oneCellAnchor>
    <from>
      <col>7</col>
      <colOff>0</colOff>
      <row>46</row>
      <rowOff>0</rowOff>
    </from>
    <ext cx="5580000" cy="3060000"/>
    <graphicFrame>
      <nvGraphicFramePr>
        <cNvPr id="2" name="Chart 2"/>
        <cNvGraphicFramePr/>
      </nvGraphicFramePr>
      <xfrm/>
      <a:graphic>
        <a:graphicData uri="http://schemas.openxmlformats.org/drawingml/2006/chart">
          <c:chart r:id="rId2"/>
        </a:graphicData>
      </a:graphic>
    </graphicFrame>
    <clientData/>
  </oneCellAnchor>
  <oneCellAnchor>
    <from>
      <col>0</col>
      <colOff>0</colOff>
      <row>65</row>
      <rowOff>0</rowOff>
    </from>
    <ext cx="5580000" cy="3060000"/>
    <graphicFrame>
      <nvGraphicFramePr>
        <cNvPr id="3" name="Chart 3"/>
        <cNvGraphicFramePr/>
      </nvGraphicFramePr>
      <xfrm/>
      <a:graphic>
        <a:graphicData uri="http://schemas.openxmlformats.org/drawingml/2006/chart">
          <c:chart r:id="rId3"/>
        </a:graphicData>
      </a:graphic>
    </graphicFrame>
    <clientData/>
  </oneCellAnchor>
  <oneCellAnchor>
    <from>
      <col>7</col>
      <colOff>0</colOff>
      <row>65</row>
      <rowOff>0</rowOff>
    </from>
    <ext cx="5580000" cy="3060000"/>
    <graphicFrame>
      <nvGraphicFramePr>
        <cNvPr id="4" name="Chart 4"/>
        <cNvGraphicFramePr/>
      </nvGraphicFramePr>
      <xfrm/>
      <a:graphic>
        <a:graphicData uri="http://schemas.openxmlformats.org/drawingml/2006/chart">
          <c:chart r:id="rId4"/>
        </a:graphicData>
      </a:graphic>
    </graphicFrame>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8</col>
      <colOff>0</colOff>
      <row>0</row>
      <rowOff>0</rowOff>
    </from>
    <to>
      <col>9</col>
      <colOff>204600</colOff>
      <row>3</row>
      <rowOff>0</rowOff>
    </to>
    <pic>
      <nvPicPr>
        <cNvPr id="2" name="Picture 1"/>
        <cNvPicPr>
          <a:picLocks noChangeAspect="1" noChangeArrowheads="1"/>
        </cNvPicPr>
      </nvPicPr>
      <blipFill>
        <a:blip cstate="print" r:embed="rId1"/>
        <a:srcRect/>
        <a:stretch>
          <a:fillRect/>
        </a:stretch>
      </blipFill>
      <spPr bwMode="auto">
        <a:xfrm>
          <a:off x="9669780" y="0"/>
          <a:ext cx="814200" cy="1150620"/>
        </a:xfrm>
        <a:prstGeom prst="rect">
          <avLst/>
        </a:prstGeom>
        <a:noFill/>
        <a:ln>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8</col>
      <colOff>0</colOff>
      <row>0</row>
      <rowOff>0</rowOff>
    </from>
    <to>
      <col>9</col>
      <colOff>204847</colOff>
      <row>2</row>
      <rowOff>358140</rowOff>
    </to>
    <pic>
      <nvPicPr>
        <cNvPr id="2" name="Picture 1"/>
        <cNvPicPr>
          <a:picLocks noChangeAspect="1" noChangeArrowheads="1"/>
        </cNvPicPr>
      </nvPicPr>
      <blipFill>
        <a:blip cstate="print" r:embed="rId1"/>
        <a:srcRect/>
        <a:stretch>
          <a:fillRect/>
        </a:stretch>
      </blipFill>
      <spPr bwMode="auto">
        <a:xfrm>
          <a:off x="9669780" y="0"/>
          <a:ext cx="814447" cy="1143000"/>
        </a:xfrm>
        <a:prstGeom prst="rect">
          <avLst/>
        </a:prstGeom>
        <a:noFill/>
        <a:ln>
          <a:prstDash val="solid"/>
        </a:ln>
      </spPr>
    </pic>
    <clientData/>
  </twoCellAnchor>
</wsDr>
</file>

<file path=xl/drawings/drawing5.xml><?xml version="1.0" encoding="utf-8"?>
<wsDr xmlns:a="http://schemas.openxmlformats.org/drawingml/2006/main" xmlns:r="http://schemas.openxmlformats.org/officeDocument/2006/relationships" xmlns="http://schemas.openxmlformats.org/drawingml/2006/spreadsheetDrawing">
  <twoCellAnchor editAs="oneCell">
    <from>
      <col>8</col>
      <colOff>0</colOff>
      <row>0</row>
      <rowOff>0</rowOff>
    </from>
    <to>
      <col>9</col>
      <colOff>202096</colOff>
      <row>3</row>
      <rowOff>27508</rowOff>
    </to>
    <pic>
      <nvPicPr>
        <cNvPr id="2" name="Picture 1"/>
        <cNvPicPr>
          <a:picLocks noChangeAspect="1" noChangeArrowheads="1"/>
        </cNvPicPr>
      </nvPicPr>
      <blipFill>
        <a:blip cstate="print" r:embed="rId1"/>
        <a:srcRect/>
        <a:stretch>
          <a:fillRect/>
        </a:stretch>
      </blipFill>
      <spPr bwMode="auto">
        <a:xfrm>
          <a:off x="9669780" y="0"/>
          <a:ext cx="811696" cy="1178128"/>
        </a:xfrm>
        <a:prstGeom prst="rect">
          <avLst/>
        </a:prstGeom>
        <a:noFill/>
        <a:ln>
          <a:prstDash val="solid"/>
        </a:ln>
      </spPr>
    </pic>
    <clientData/>
  </twoCellAnchor>
</wsDr>
</file>

<file path=xl/drawings/drawing6.xml><?xml version="1.0" encoding="utf-8"?>
<wsDr xmlns:a="http://schemas.openxmlformats.org/drawingml/2006/main" xmlns:r="http://schemas.openxmlformats.org/officeDocument/2006/relationships" xmlns="http://schemas.openxmlformats.org/drawingml/2006/spreadsheetDrawing">
  <twoCellAnchor editAs="oneCell">
    <from>
      <col>8</col>
      <colOff>0</colOff>
      <row>0</row>
      <rowOff>0</rowOff>
    </from>
    <to>
      <col>9</col>
      <colOff>171057</colOff>
      <row>3</row>
      <rowOff>1104</rowOff>
    </to>
    <pic>
      <nvPicPr>
        <cNvPr id="2" name="Picture 1"/>
        <cNvPicPr>
          <a:picLocks noChangeAspect="1" noChangeArrowheads="1"/>
        </cNvPicPr>
      </nvPicPr>
      <blipFill>
        <a:blip cstate="print" r:embed="rId1"/>
        <a:srcRect/>
        <a:stretch>
          <a:fillRect/>
        </a:stretch>
      </blipFill>
      <spPr bwMode="auto">
        <a:xfrm>
          <a:off x="9669780" y="0"/>
          <a:ext cx="780657" cy="1151724"/>
        </a:xfrm>
        <a:prstGeom prst="rect">
          <avLst/>
        </a:prstGeom>
        <a:noFill/>
        <a:ln>
          <a:prstDash val="solid"/>
        </a:ln>
      </spPr>
    </pic>
    <clientData/>
  </twoCellAnchor>
</wsDr>
</file>

<file path=xl/drawings/drawing7.xml><?xml version="1.0" encoding="utf-8"?>
<wsDr xmlns:a="http://schemas.openxmlformats.org/drawingml/2006/main" xmlns:r="http://schemas.openxmlformats.org/officeDocument/2006/relationships" xmlns="http://schemas.openxmlformats.org/drawingml/2006/spreadsheetDrawing">
  <twoCellAnchor editAs="oneCell">
    <from>
      <col>8</col>
      <colOff>0</colOff>
      <row>0</row>
      <rowOff>0</rowOff>
    </from>
    <to>
      <col>9</col>
      <colOff>234020</colOff>
      <row>3</row>
      <rowOff>6376</rowOff>
    </to>
    <pic>
      <nvPicPr>
        <cNvPr id="2" name="Picture 1"/>
        <cNvPicPr>
          <a:picLocks noChangeAspect="1" noChangeArrowheads="1"/>
        </cNvPicPr>
      </nvPicPr>
      <blipFill>
        <a:blip cstate="print" r:embed="rId1"/>
        <a:srcRect/>
        <a:stretch>
          <a:fillRect/>
        </a:stretch>
      </blipFill>
      <spPr bwMode="auto">
        <a:xfrm>
          <a:off x="9669780" y="0"/>
          <a:ext cx="843620" cy="1156996"/>
        </a:xfrm>
        <a:prstGeom prst="rect">
          <avLst/>
        </a:prstGeom>
        <a:noFill/>
        <a:ln>
          <a:prstDash val="solid"/>
        </a:ln>
      </spPr>
    </pic>
    <clientData/>
  </twoCellAnchor>
</wsDr>
</file>

<file path=xl/drawings/drawing8.xml><?xml version="1.0" encoding="utf-8"?>
<wsDr xmlns:a="http://schemas.openxmlformats.org/drawingml/2006/main" xmlns:r="http://schemas.openxmlformats.org/officeDocument/2006/relationships" xmlns="http://schemas.openxmlformats.org/drawingml/2006/spreadsheetDrawing">
  <twoCellAnchor editAs="oneCell">
    <from>
      <col>8</col>
      <colOff>0</colOff>
      <row>0</row>
      <rowOff>0</rowOff>
    </from>
    <to>
      <col>9</col>
      <colOff>180320</colOff>
      <row>2</row>
      <rowOff>358140</rowOff>
    </to>
    <pic>
      <nvPicPr>
        <cNvPr id="2" name="Picture 1"/>
        <cNvPicPr>
          <a:picLocks noChangeAspect="1" noChangeArrowheads="1"/>
        </cNvPicPr>
      </nvPicPr>
      <blipFill>
        <a:blip cstate="print" r:embed="rId1"/>
        <a:srcRect/>
        <a:stretch>
          <a:fillRect/>
        </a:stretch>
      </blipFill>
      <spPr bwMode="auto">
        <a:xfrm>
          <a:off x="9669780" y="0"/>
          <a:ext cx="789920" cy="1143000"/>
        </a:xfrm>
        <a:prstGeom prst="rect">
          <avLst/>
        </a:prstGeom>
        <a:noFill/>
        <a:ln>
          <a:prstDash val="solid"/>
        </a:ln>
      </spPr>
    </pic>
    <clientData/>
  </twoCellAnchor>
</wsDr>
</file>

<file path=xl/drawings/drawing9.xml><?xml version="1.0" encoding="utf-8"?>
<wsDr xmlns:a="http://schemas.openxmlformats.org/drawingml/2006/main" xmlns:r="http://schemas.openxmlformats.org/officeDocument/2006/relationships" xmlns="http://schemas.openxmlformats.org/drawingml/2006/spreadsheetDrawing">
  <twoCellAnchor editAs="oneCell">
    <from>
      <col>8</col>
      <colOff>0</colOff>
      <row>0</row>
      <rowOff>0</rowOff>
    </from>
    <to>
      <col>9</col>
      <colOff>177336</colOff>
      <row>2</row>
      <rowOff>364430</rowOff>
    </to>
    <pic>
      <nvPicPr>
        <cNvPr id="3" name="Picture 2"/>
        <cNvPicPr>
          <a:picLocks noChangeAspect="1" noChangeArrowheads="1"/>
        </cNvPicPr>
      </nvPicPr>
      <blipFill>
        <a:blip cstate="print" r:embed="rId1"/>
        <a:srcRect/>
        <a:stretch>
          <a:fillRect/>
        </a:stretch>
      </blipFill>
      <spPr bwMode="auto">
        <a:xfrm>
          <a:off x="9669780" y="0"/>
          <a:ext cx="786936" cy="1149290"/>
        </a:xfrm>
        <a:prstGeom prst="rect">
          <avLst/>
        </a:prstGeom>
        <a:noFill/>
        <a:ln>
          <a:prstDash val="solid"/>
        </a:ln>
      </spPr>
    </pic>
    <clientData/>
  </twoCellAnchor>
</wsDr>
</file>

<file path=xl/drawings/drawing10.xml><?xml version="1.0" encoding="utf-8"?>
<wsDr xmlns:a="http://schemas.openxmlformats.org/drawingml/2006/main" xmlns:r="http://schemas.openxmlformats.org/officeDocument/2006/relationships" xmlns="http://schemas.openxmlformats.org/drawingml/2006/spreadsheetDrawing">
  <twoCellAnchor editAs="oneCell">
    <from>
      <col>8</col>
      <colOff>0</colOff>
      <row>0</row>
      <rowOff>0</rowOff>
    </from>
    <to>
      <col>9</col>
      <colOff>224165</colOff>
      <row>3</row>
      <rowOff>1673</rowOff>
    </to>
    <pic>
      <nvPicPr>
        <cNvPr id="3" name="Picture 2"/>
        <cNvPicPr>
          <a:picLocks noChangeAspect="1" noChangeArrowheads="1"/>
        </cNvPicPr>
      </nvPicPr>
      <blipFill>
        <a:blip cstate="print" r:embed="rId1"/>
        <a:srcRect/>
        <a:stretch>
          <a:fillRect/>
        </a:stretch>
      </blipFill>
      <spPr bwMode="auto">
        <a:xfrm>
          <a:off x="9669780" y="0"/>
          <a:ext cx="833765" cy="1152293"/>
        </a:xfrm>
        <a:prstGeom prst="rect">
          <avLst/>
        </a:prstGeom>
        <a:noFill/>
        <a:ln>
          <a:prstDash val="solid"/>
        </a:ln>
      </spPr>
    </pic>
    <clientData/>
  </twoCellAnchor>
</wsDr>
</file>

<file path=xl/drawings/drawing11.xml><?xml version="1.0" encoding="utf-8"?>
<wsDr xmlns:a="http://schemas.openxmlformats.org/drawingml/2006/main" xmlns:r="http://schemas.openxmlformats.org/officeDocument/2006/relationships" xmlns="http://schemas.openxmlformats.org/drawingml/2006/spreadsheetDrawing">
  <twoCellAnchor editAs="oneCell">
    <from>
      <col>8</col>
      <colOff>0</colOff>
      <row>0</row>
      <rowOff>0</rowOff>
    </from>
    <to>
      <col>9</col>
      <colOff>227172</colOff>
      <row>3</row>
      <rowOff>5827</rowOff>
    </to>
    <pic>
      <nvPicPr>
        <cNvPr id="3" name="Picture 2"/>
        <cNvPicPr>
          <a:picLocks noChangeAspect="1" noChangeArrowheads="1"/>
        </cNvPicPr>
      </nvPicPr>
      <blipFill>
        <a:blip cstate="print" r:embed="rId1"/>
        <a:srcRect/>
        <a:stretch>
          <a:fillRect/>
        </a:stretch>
      </blipFill>
      <spPr bwMode="auto">
        <a:xfrm>
          <a:off x="9669780" y="0"/>
          <a:ext cx="836772" cy="1156447"/>
        </a:xfrm>
        <a:prstGeom prst="rect">
          <avLst/>
        </a:prstGeom>
        <a:noFill/>
        <a:ln>
          <a:prstDash val="solid"/>
        </a:ln>
      </spPr>
    </pic>
    <clientData/>
  </twoCellAnchor>
</wsDr>
</file>

<file path=xl/drawings/drawing12.xml><?xml version="1.0" encoding="utf-8"?>
<wsDr xmlns:a="http://schemas.openxmlformats.org/drawingml/2006/main" xmlns:r="http://schemas.openxmlformats.org/officeDocument/2006/relationships" xmlns="http://schemas.openxmlformats.org/drawingml/2006/spreadsheetDrawing">
  <twoCellAnchor editAs="oneCell">
    <from>
      <col>8</col>
      <colOff>0</colOff>
      <row>0</row>
      <rowOff>0</rowOff>
    </from>
    <to>
      <col>9</col>
      <colOff>182678</colOff>
      <row>3</row>
      <rowOff>5068</rowOff>
    </to>
    <pic>
      <nvPicPr>
        <cNvPr id="2" name="Picture 1"/>
        <cNvPicPr>
          <a:picLocks noChangeAspect="1" noChangeArrowheads="1"/>
        </cNvPicPr>
      </nvPicPr>
      <blipFill>
        <a:blip cstate="print" r:embed="rId1"/>
        <a:srcRect/>
        <a:stretch>
          <a:fillRect/>
        </a:stretch>
      </blipFill>
      <spPr bwMode="auto">
        <a:xfrm>
          <a:off x="9669780" y="0"/>
          <a:ext cx="792278" cy="1155688"/>
        </a:xfrm>
        <a:prstGeom prst="rect">
          <avLst/>
        </a:prstGeom>
        <a:noFill/>
        <a:ln>
          <a:prstDash val="solid"/>
        </a:ln>
      </spPr>
    </pic>
    <clientData/>
  </twoCellAnchor>
</wsDr>
</file>

<file path=xl/drawings/drawing13.xml><?xml version="1.0" encoding="utf-8"?>
<wsDr xmlns:a="http://schemas.openxmlformats.org/drawingml/2006/main" xmlns:r="http://schemas.openxmlformats.org/officeDocument/2006/relationships" xmlns="http://schemas.openxmlformats.org/drawingml/2006/spreadsheetDrawing">
  <twoCellAnchor editAs="oneCell">
    <from>
      <col>8</col>
      <colOff>0</colOff>
      <row>0</row>
      <rowOff>0</rowOff>
    </from>
    <to>
      <col>9</col>
      <colOff>233321</colOff>
      <row>2</row>
      <rowOff>354579</rowOff>
    </to>
    <pic>
      <nvPicPr>
        <cNvPr id="2" name="Picture 1"/>
        <cNvPicPr>
          <a:picLocks noChangeAspect="1" noChangeArrowheads="1"/>
        </cNvPicPr>
      </nvPicPr>
      <blipFill>
        <a:blip cstate="print" r:embed="rId1"/>
        <a:srcRect/>
        <a:stretch>
          <a:fillRect/>
        </a:stretch>
      </blipFill>
      <spPr bwMode="auto">
        <a:xfrm>
          <a:off x="9669780" y="0"/>
          <a:ext cx="842921" cy="1139439"/>
        </a:xfrm>
        <a:prstGeom prst="rect">
          <avLst/>
        </a:prstGeom>
        <a:noFill/>
        <a:l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_rels/sheet7.xml.rels><Relationships xmlns="http://schemas.openxmlformats.org/package/2006/relationships"><Relationship Type="http://schemas.openxmlformats.org/officeDocument/2006/relationships/drawing" Target="/xl/drawings/drawing3.xml" Id="rId1" /></Relationships>
</file>

<file path=xl/worksheets/_rels/sheet8.xml.rels><Relationships xmlns="http://schemas.openxmlformats.org/package/2006/relationships"><Relationship Type="http://schemas.openxmlformats.org/officeDocument/2006/relationships/drawing" Target="/xl/drawings/drawing4.xml" Id="rId1" /></Relationships>
</file>

<file path=xl/worksheets/_rels/sheet9.xml.rels><Relationships xmlns="http://schemas.openxmlformats.org/package/2006/relationships"><Relationship Type="http://schemas.openxmlformats.org/officeDocument/2006/relationships/drawing" Target="/xl/drawings/drawing5.xml" Id="rId1" /></Relationships>
</file>

<file path=xl/worksheets/_rels/sheet10.xml.rels><Relationships xmlns="http://schemas.openxmlformats.org/package/2006/relationships"><Relationship Type="http://schemas.openxmlformats.org/officeDocument/2006/relationships/drawing" Target="/xl/drawings/drawing6.xml" Id="rId1" /></Relationships>
</file>

<file path=xl/worksheets/_rels/sheet11.xml.rels><Relationships xmlns="http://schemas.openxmlformats.org/package/2006/relationships"><Relationship Type="http://schemas.openxmlformats.org/officeDocument/2006/relationships/drawing" Target="/xl/drawings/drawing7.xml" Id="rId1" /></Relationships>
</file>

<file path=xl/worksheets/_rels/sheet12.xml.rels><Relationships xmlns="http://schemas.openxmlformats.org/package/2006/relationships"><Relationship Type="http://schemas.openxmlformats.org/officeDocument/2006/relationships/drawing" Target="/xl/drawings/drawing8.xml" Id="rId1" /></Relationships>
</file>

<file path=xl/worksheets/_rels/sheet13.xml.rels><Relationships xmlns="http://schemas.openxmlformats.org/package/2006/relationships"><Relationship Type="http://schemas.openxmlformats.org/officeDocument/2006/relationships/drawing" Target="/xl/drawings/drawing9.xml" Id="rId1" /></Relationships>
</file>

<file path=xl/worksheets/_rels/sheet14.xml.rels><Relationships xmlns="http://schemas.openxmlformats.org/package/2006/relationships"><Relationship Type="http://schemas.openxmlformats.org/officeDocument/2006/relationships/drawing" Target="/xl/drawings/drawing10.xml" Id="rId1" /></Relationships>
</file>

<file path=xl/worksheets/_rels/sheet15.xml.rels><Relationships xmlns="http://schemas.openxmlformats.org/package/2006/relationships"><Relationship Type="http://schemas.openxmlformats.org/officeDocument/2006/relationships/drawing" Target="/xl/drawings/drawing11.xml" Id="rId1" /></Relationships>
</file>

<file path=xl/worksheets/_rels/sheet16.xml.rels><Relationships xmlns="http://schemas.openxmlformats.org/package/2006/relationships"><Relationship Type="http://schemas.openxmlformats.org/officeDocument/2006/relationships/drawing" Target="/xl/drawings/drawing12.xml" Id="rId1" /></Relationships>
</file>

<file path=xl/worksheets/_rels/sheet17.xml.rels><Relationships xmlns="http://schemas.openxmlformats.org/package/2006/relationships"><Relationship Type="http://schemas.openxmlformats.org/officeDocument/2006/relationships/drawing" Target="/xl/drawings/drawing13.xml" Id="rId1" /></Relationships>
</file>

<file path=xl/worksheets/sheet1.xml><?xml version="1.0" encoding="utf-8"?>
<worksheet xmlns="http://schemas.openxmlformats.org/spreadsheetml/2006/main">
  <sheetPr>
    <tabColor rgb="FFC5A028"/>
    <outlinePr summaryBelow="1" summaryRight="1"/>
    <pageSetUpPr/>
  </sheetPr>
  <dimension ref="A28:N40"/>
  <sheetViews>
    <sheetView showGridLines="0" zoomScale="47" workbookViewId="0">
      <selection activeCell="P27" sqref="P27"/>
    </sheetView>
  </sheetViews>
  <sheetFormatPr baseColWidth="8" defaultRowHeight="14.4"/>
  <cols>
    <col width="12" customWidth="1" min="1" max="14"/>
  </cols>
  <sheetData>
    <row r="1" ht="22.05" customHeight="1"/>
    <row r="2" ht="22.05" customHeight="1"/>
    <row r="3" ht="22.05" customHeight="1"/>
    <row r="4" ht="22.05" customHeight="1"/>
    <row r="5" ht="22.05" customHeight="1"/>
    <row r="6" ht="22.05" customHeight="1"/>
    <row r="7" ht="22.05" customHeight="1"/>
    <row r="8" ht="22.05" customHeight="1"/>
    <row r="9" ht="22.05" customHeight="1"/>
    <row r="10" ht="22.05" customHeight="1"/>
    <row r="11" ht="22.05" customHeight="1"/>
    <row r="12" ht="22.05" customHeight="1"/>
    <row r="13" ht="22.05" customHeight="1"/>
    <row r="14" ht="22.05" customHeight="1"/>
    <row r="15" ht="22.05" customHeight="1"/>
    <row r="16" ht="22.05" customHeight="1"/>
    <row r="17" ht="22.05" customHeight="1"/>
    <row r="18" ht="22.05" customHeight="1"/>
    <row r="19" ht="22.05" customHeight="1"/>
    <row r="20" ht="22.05" customHeight="1"/>
    <row r="21" ht="22.05" customHeight="1"/>
    <row r="22" ht="22.05" customHeight="1"/>
    <row r="23" ht="22.05" customHeight="1"/>
    <row r="24" ht="22.05" customHeight="1"/>
    <row r="25" ht="22.05" customHeight="1"/>
    <row r="26" ht="22.05" customHeight="1"/>
    <row r="27" ht="22.05" customHeight="1"/>
    <row r="28" ht="22.05" customHeight="1">
      <c r="A28" s="1" t="n"/>
      <c r="B28" s="1" t="n"/>
      <c r="C28" s="1" t="n"/>
      <c r="D28" s="1" t="n"/>
      <c r="E28" s="1" t="n"/>
      <c r="F28" s="1" t="n"/>
      <c r="G28" s="1" t="n"/>
      <c r="H28" s="1" t="n"/>
      <c r="I28" s="1" t="n"/>
      <c r="J28" s="1" t="n"/>
      <c r="K28" s="1" t="n"/>
      <c r="L28" s="1" t="n"/>
      <c r="M28" s="1" t="n"/>
      <c r="N28" s="1" t="n"/>
    </row>
    <row r="29" ht="40.05" customHeight="1">
      <c r="A29" s="2" t="inlineStr">
        <is>
          <t>PORRA MUNDIAL 2026</t>
        </is>
      </c>
      <c r="B29" s="3" t="n"/>
      <c r="C29" s="3" t="n"/>
      <c r="D29" s="3" t="n"/>
      <c r="E29" s="3" t="n"/>
      <c r="F29" s="3" t="n"/>
      <c r="G29" s="3" t="n"/>
      <c r="H29" s="3" t="n"/>
      <c r="I29" s="3" t="n"/>
      <c r="J29" s="3" t="n"/>
      <c r="K29" s="3" t="n"/>
      <c r="L29" s="3" t="n"/>
      <c r="M29" s="3" t="n"/>
      <c r="N29" s="3" t="n"/>
    </row>
    <row r="30" ht="22.05" customHeight="1">
      <c r="A30" s="1" t="n"/>
      <c r="B30" s="1" t="n"/>
      <c r="C30" s="1" t="n"/>
      <c r="D30" s="1" t="n"/>
      <c r="E30" s="1" t="n"/>
      <c r="F30" s="1" t="n"/>
      <c r="G30" s="1" t="n"/>
      <c r="H30" s="1" t="n"/>
      <c r="I30" s="1" t="n"/>
      <c r="J30" s="1" t="n"/>
      <c r="K30" s="1" t="n"/>
      <c r="L30" s="1" t="n"/>
      <c r="M30" s="1" t="n"/>
      <c r="N30" s="1" t="n"/>
    </row>
    <row r="31" ht="22.05" customHeight="1">
      <c r="A31" s="1" t="n"/>
      <c r="B31" s="1" t="n"/>
      <c r="C31" s="1" t="n"/>
      <c r="D31" s="1" t="n"/>
      <c r="E31" s="1" t="n"/>
      <c r="F31" s="1" t="n"/>
      <c r="G31" s="1" t="n"/>
      <c r="H31" s="1" t="n"/>
      <c r="I31" s="1" t="n"/>
      <c r="J31" s="1" t="n"/>
      <c r="K31" s="1" t="n"/>
      <c r="L31" s="1" t="n"/>
      <c r="M31" s="1" t="n"/>
      <c r="N31" s="1" t="n"/>
    </row>
    <row r="32" ht="22.05" customHeight="1">
      <c r="A32" s="4" t="inlineStr">
        <is>
          <t>FIFA WORLD CUP 26  ·  USA · CANADÁ · MÉXICO</t>
        </is>
      </c>
      <c r="B32" s="3" t="n"/>
      <c r="C32" s="3" t="n"/>
      <c r="D32" s="3" t="n"/>
      <c r="E32" s="3" t="n"/>
      <c r="F32" s="3" t="n"/>
      <c r="G32" s="3" t="n"/>
      <c r="H32" s="3" t="n"/>
      <c r="I32" s="3" t="n"/>
      <c r="J32" s="3" t="n"/>
      <c r="K32" s="3" t="n"/>
      <c r="L32" s="3" t="n"/>
      <c r="M32" s="3" t="n"/>
      <c r="N32" s="3" t="n"/>
    </row>
    <row r="33" ht="22.05" customHeight="1">
      <c r="A33" s="1" t="n"/>
      <c r="B33" s="1" t="n"/>
      <c r="C33" s="1" t="n"/>
      <c r="D33" s="1" t="n"/>
      <c r="E33" s="1" t="n"/>
      <c r="F33" s="1" t="n"/>
      <c r="G33" s="1" t="n"/>
      <c r="H33" s="1" t="n"/>
      <c r="I33" s="1" t="n"/>
      <c r="J33" s="1" t="n"/>
      <c r="K33" s="1" t="n"/>
      <c r="L33" s="1" t="n"/>
      <c r="M33" s="1" t="n"/>
      <c r="N33" s="1" t="n"/>
    </row>
    <row r="34" ht="22.05" customHeight="1">
      <c r="A34" s="1" t="n"/>
      <c r="B34" s="1" t="n"/>
      <c r="C34" s="1" t="n"/>
      <c r="D34" s="1" t="n"/>
      <c r="E34" s="1" t="n"/>
      <c r="F34" s="1" t="n"/>
      <c r="G34" s="1" t="n"/>
      <c r="H34" s="1" t="n"/>
      <c r="I34" s="1" t="n"/>
      <c r="J34" s="1" t="n"/>
      <c r="K34" s="1" t="n"/>
      <c r="L34" s="1" t="n"/>
      <c r="M34" s="1" t="n"/>
      <c r="N34" s="1" t="n"/>
    </row>
    <row r="35" ht="22.05" customHeight="1">
      <c r="A35" s="5" t="inlineStr">
        <is>
          <t>Porra privada entre amigos · Pronósticos, clasificación automática y apuestas especiales</t>
        </is>
      </c>
      <c r="B35" s="3" t="n"/>
      <c r="C35" s="3" t="n"/>
      <c r="D35" s="3" t="n"/>
      <c r="E35" s="3" t="n"/>
      <c r="F35" s="3" t="n"/>
      <c r="G35" s="3" t="n"/>
      <c r="H35" s="3" t="n"/>
      <c r="I35" s="3" t="n"/>
      <c r="J35" s="3" t="n"/>
      <c r="K35" s="3" t="n"/>
      <c r="L35" s="3" t="n"/>
      <c r="M35" s="3" t="n"/>
      <c r="N35" s="3" t="n"/>
    </row>
    <row r="36" ht="22.05" customHeight="1">
      <c r="A36" s="1" t="n"/>
      <c r="B36" s="1" t="n"/>
      <c r="C36" s="1" t="n"/>
      <c r="D36" s="1" t="n"/>
      <c r="E36" s="1" t="n"/>
      <c r="F36" s="1" t="n"/>
      <c r="G36" s="1" t="n"/>
      <c r="H36" s="1" t="n"/>
      <c r="I36" s="1" t="n"/>
      <c r="J36" s="1" t="n"/>
      <c r="K36" s="1" t="n"/>
      <c r="L36" s="1" t="n"/>
      <c r="M36" s="1" t="n"/>
      <c r="N36" s="1" t="n"/>
    </row>
    <row r="37" ht="22.05" customHeight="1">
      <c r="A37" s="1" t="n"/>
      <c r="B37" s="1" t="n"/>
      <c r="C37" s="1" t="n"/>
      <c r="D37" s="1" t="n"/>
      <c r="E37" s="1" t="n"/>
      <c r="F37" s="1" t="n"/>
      <c r="G37" s="1" t="n"/>
      <c r="H37" s="1" t="n"/>
      <c r="I37" s="1" t="n"/>
      <c r="J37" s="1" t="n"/>
      <c r="K37" s="1" t="n"/>
      <c r="L37" s="1" t="n"/>
      <c r="M37" s="1" t="n"/>
      <c r="N37" s="1" t="n"/>
    </row>
    <row r="38" ht="22.05" customHeight="1">
      <c r="A38" s="6" t="inlineStr">
        <is>
          <t>Jugadores:  Álvaro   ·   Pepe   ·   Patri   ·   Kike   ·   Quintero   ·   Nacho   ·   Luis   ·   Felipe   ·   Simón   ·   Muni   ·   Fer</t>
        </is>
      </c>
      <c r="B38" s="3" t="n"/>
      <c r="C38" s="3" t="n"/>
      <c r="D38" s="3" t="n"/>
      <c r="E38" s="3" t="n"/>
      <c r="F38" s="3" t="n"/>
      <c r="G38" s="3" t="n"/>
      <c r="H38" s="3" t="n"/>
      <c r="I38" s="3" t="n"/>
      <c r="J38" s="3" t="n"/>
      <c r="K38" s="3" t="n"/>
      <c r="L38" s="3" t="n"/>
      <c r="M38" s="3" t="n"/>
      <c r="N38" s="3" t="n"/>
    </row>
    <row r="39" ht="22.05" customHeight="1">
      <c r="A39" s="1" t="n"/>
      <c r="B39" s="1" t="n"/>
      <c r="C39" s="1" t="n"/>
      <c r="D39" s="1" t="n"/>
      <c r="E39" s="1" t="n"/>
      <c r="F39" s="1" t="n"/>
      <c r="G39" s="1" t="n"/>
      <c r="H39" s="1" t="n"/>
      <c r="I39" s="1" t="n"/>
      <c r="J39" s="1" t="n"/>
      <c r="K39" s="1" t="n"/>
      <c r="L39" s="1" t="n"/>
      <c r="M39" s="1" t="n"/>
      <c r="N39" s="1" t="n"/>
    </row>
    <row r="40" ht="22.05" customHeight="1">
      <c r="A40" s="1" t="n"/>
      <c r="B40" s="1" t="n"/>
      <c r="C40" s="1" t="n"/>
      <c r="D40" s="1" t="n"/>
      <c r="E40" s="1" t="n"/>
      <c r="F40" s="1" t="n"/>
      <c r="G40" s="1" t="n"/>
      <c r="H40" s="1" t="n"/>
      <c r="I40" s="1" t="n"/>
      <c r="J40" s="1" t="n"/>
      <c r="K40" s="1" t="n"/>
      <c r="L40" s="1" t="n"/>
      <c r="M40" s="1" t="n"/>
      <c r="N40" s="1" t="n"/>
    </row>
    <row r="41" ht="22.05" customHeight="1"/>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tabColor rgb="FFC5A028"/>
    <outlinePr summaryBelow="1" summaryRight="1"/>
    <pageSetUpPr/>
  </sheetPr>
  <dimension ref="A1:E24"/>
  <sheetViews>
    <sheetView showGridLines="0" workbookViewId="0">
      <selection activeCell="A1" sqref="A1"/>
    </sheetView>
  </sheetViews>
  <sheetFormatPr baseColWidth="8" defaultRowHeight="14.4"/>
  <cols>
    <col width="6" customWidth="1" min="1" max="1"/>
    <col width="84" customWidth="1" min="2" max="2"/>
  </cols>
  <sheetData>
    <row r="1" ht="36" customHeight="1">
      <c r="A1" s="7" t="inlineStr">
        <is>
          <t>INSTRUCCIONES</t>
        </is>
      </c>
      <c r="B1" s="1" t="n"/>
      <c r="C1" s="1" t="n"/>
      <c r="D1" s="1" t="n"/>
      <c r="E1" s="1" t="n"/>
    </row>
    <row r="2" ht="18" customHeight="1">
      <c r="A2" s="8" t="inlineStr">
        <is>
          <t>Guía paso a paso para usar la porra sin tocar fórmulas.</t>
        </is>
      </c>
      <c r="B2" s="9" t="n"/>
      <c r="C2" s="9" t="n"/>
      <c r="D2" s="9" t="n"/>
      <c r="E2" s="9" t="n"/>
    </row>
    <row r="3" ht="18" customHeight="1">
      <c r="A3" s="10" t="inlineStr">
        <is>
          <t>1</t>
        </is>
      </c>
      <c r="B3" s="11" t="inlineStr">
        <is>
          <t>Empieza por tu pestaña</t>
        </is>
      </c>
    </row>
    <row r="4" ht="43.2" customHeight="1">
      <c r="B4" s="12" t="inlineStr">
        <is>
          <t>Busca la pestaña con tu nombre. Ahí rellenas todo lo tuyo: goles de cada partido, clasificado en eliminatorias y apuestas especiales. Solo escribe en celdas amarillas. Las celdas azules son fórmulas y las grises son referencias de otras pestañas.</t>
        </is>
      </c>
    </row>
    <row r="6" ht="18" customHeight="1">
      <c r="A6" s="10" t="inlineStr">
        <is>
          <t>2</t>
        </is>
      </c>
      <c r="B6" s="11" t="inlineStr">
        <is>
          <t>Pronósticos de partidos</t>
        </is>
      </c>
    </row>
    <row r="7" ht="43.2" customHeight="1">
      <c r="B7" s="12" t="inlineStr">
        <is>
          <t>En fase de grupos rellena Mis goles local y Mis goles visit.; la columna Clasificado aparece con '-' y no se usa. En octavos, cuartos, semifinales y final, además de los goles a 90 minutos, elige Clasificado: Local o Visitante.</t>
        </is>
      </c>
    </row>
    <row r="9" ht="18" customHeight="1">
      <c r="A9" s="10" t="inlineStr">
        <is>
          <t>3</t>
        </is>
      </c>
      <c r="B9" s="11" t="inlineStr">
        <is>
          <t>Apuestas especiales</t>
        </is>
      </c>
    </row>
    <row r="10" ht="43.2" customHeight="1">
      <c r="B10" s="12" t="inlineStr">
        <is>
          <t>En la parte inferior de tu pestaña escribe tus apuestas especiales antes de que empiece el torneo. El resultado oficial de esas apuestas se rellena después en Resumen, dentro del bloque Apuestas especiales.</t>
        </is>
      </c>
    </row>
    <row r="12" ht="18" customHeight="1">
      <c r="A12" s="10" t="inlineStr">
        <is>
          <t>4</t>
        </is>
      </c>
      <c r="B12" s="11" t="inlineStr">
        <is>
          <t>Resultados reales</t>
        </is>
      </c>
    </row>
    <row r="13" ht="43.2" customHeight="1">
      <c r="B13" s="12" t="inlineStr">
        <is>
          <t>La persona que administre la porra usa Partidos. En grupos rellena Resultado local y Resultado visitante. En eliminatorias rellena también Clasificado, que es quien pasa la ronda aunque sea en prórroga o penaltis.</t>
        </is>
      </c>
    </row>
    <row r="15" ht="18" customHeight="1">
      <c r="A15" s="10" t="inlineStr">
        <is>
          <t>5</t>
        </is>
      </c>
      <c r="B15" s="11" t="inlineStr">
        <is>
          <t>Qué mirar durante el torneo</t>
        </is>
      </c>
    </row>
    <row r="16" ht="43.2" customHeight="1">
      <c r="B16" s="12" t="inlineStr">
        <is>
          <t>Resumen es el dashboard principal: líder, clasificación completa, últimos partidos, análisis por jugador y apuestas especiales. Pronosticos consolida lo que ha puesto cada jugador y es de solo lectura.</t>
        </is>
      </c>
    </row>
    <row r="18" ht="18" customHeight="1">
      <c r="A18" s="10" t="inlineStr">
        <is>
          <t>6</t>
        </is>
      </c>
      <c r="B18" s="11" t="inlineStr">
        <is>
          <t>Configuración y hojas técnicas</t>
        </is>
      </c>
    </row>
    <row r="19" ht="28.8" customHeight="1">
      <c r="B19" s="12" t="inlineStr">
        <is>
          <t>Puntuacion permite cambiar los puntos de cada regla. Helpers &gt;&gt; separa las hojas de trabajo. _Helpers contiene cálculos internos y no requiere input.</t>
        </is>
      </c>
    </row>
    <row r="22">
      <c r="A22" t="inlineStr">
        <is>
          <t>Pestañas con input: tu nombre, Partidos, Resumen (solo resultados oficiales de apuestas especiales) y Puntuacion.</t>
        </is>
      </c>
    </row>
    <row r="23">
      <c r="A23" t="inlineStr">
        <is>
          <t>Pestañas sin input: Pronosticos, Helpers &gt;&gt; y _Helpers. Regla visual: amarillo = input; azul = fórmula; gris = referencia.</t>
        </is>
      </c>
    </row>
    <row r="24">
      <c r="A24" t="inlineStr">
        <is>
          <t>Requisitos: Microsoft Excel 2010 o superior (Windows/Mac). No usa macros.</t>
        </is>
      </c>
    </row>
  </sheetData>
  <pageMargins left="0.75" right="0.75" top="1" bottom="1" header="0.5" footer="0.5"/>
</worksheet>
</file>

<file path=xl/worksheets/sheet3.xml><?xml version="1.0" encoding="utf-8"?>
<worksheet xmlns="http://schemas.openxmlformats.org/spreadsheetml/2006/main">
  <sheetPr>
    <tabColor rgb="FF0066CC"/>
    <outlinePr summaryBelow="1" summaryRight="1"/>
    <pageSetUpPr/>
  </sheetPr>
  <dimension ref="A1:N46"/>
  <sheetViews>
    <sheetView showGridLines="0" workbookViewId="0">
      <selection activeCell="B10" sqref="B10"/>
    </sheetView>
  </sheetViews>
  <sheetFormatPr baseColWidth="8" defaultRowHeight="14.4"/>
  <cols>
    <col width="32" customWidth="1" min="1" max="1"/>
    <col width="24" customWidth="1" min="2" max="2"/>
    <col width="12" customWidth="1" min="3" max="5"/>
    <col width="14" customWidth="1" min="6" max="7"/>
    <col width="13" customWidth="1" min="8" max="9"/>
    <col width="3" customWidth="1" min="10" max="10"/>
    <col width="14" customWidth="1" min="11" max="11"/>
    <col width="18" customWidth="1" min="12" max="13"/>
    <col width="13" customWidth="1" min="14" max="14"/>
  </cols>
  <sheetData>
    <row r="1" ht="30" customHeight="1">
      <c r="A1" s="7" t="inlineStr">
        <is>
          <t>RESUMEN — DASHBOARD</t>
        </is>
      </c>
      <c r="B1" s="1" t="n"/>
      <c r="C1" s="1" t="n"/>
      <c r="D1" s="1" t="n"/>
      <c r="E1" s="1" t="n"/>
      <c r="F1" s="1" t="n"/>
      <c r="G1" s="1" t="n"/>
      <c r="H1" s="1" t="n"/>
      <c r="I1" s="1" t="n"/>
      <c r="J1" s="1" t="n"/>
      <c r="K1" s="1" t="n"/>
      <c r="L1" s="1" t="n"/>
      <c r="M1" s="1" t="n"/>
      <c r="N1" s="1" t="n"/>
    </row>
    <row r="2" ht="18" customHeight="1">
      <c r="A2" s="8" t="inlineStr">
        <is>
          <t>Todo se calcula solo. Lo único editable aquí es, en amarillo, el resultado oficial de las apuestas especiales.</t>
        </is>
      </c>
      <c r="B2" s="9" t="n"/>
      <c r="C2" s="9" t="n"/>
      <c r="D2" s="9" t="n"/>
      <c r="E2" s="9" t="n"/>
      <c r="F2" s="9" t="n"/>
      <c r="G2" s="9" t="n"/>
      <c r="H2" s="9" t="n"/>
      <c r="I2" s="9" t="n"/>
      <c r="J2" s="9" t="n"/>
      <c r="K2" s="9" t="n"/>
      <c r="L2" s="9" t="n"/>
      <c r="M2" s="9" t="n"/>
      <c r="N2" s="9" t="n"/>
    </row>
    <row r="3" ht="7.95" customHeight="1"/>
    <row r="4" ht="15.6" customHeight="1">
      <c r="A4" s="13" t="inlineStr">
        <is>
          <t>Indicadores del torneo</t>
        </is>
      </c>
      <c r="B4" s="14" t="n"/>
      <c r="C4" s="14" t="n"/>
      <c r="D4" s="14" t="n"/>
      <c r="E4" s="14" t="n"/>
      <c r="F4" s="14" t="n"/>
      <c r="G4" s="14" t="n"/>
      <c r="H4" s="14" t="n"/>
      <c r="I4" s="14" t="n"/>
      <c r="J4" s="14" t="n"/>
      <c r="K4" s="14" t="n"/>
      <c r="L4" s="14" t="n"/>
      <c r="M4" s="14" t="n"/>
      <c r="N4" s="14" t="n"/>
    </row>
    <row r="5" ht="15" customHeight="1">
      <c r="A5" s="15" t="inlineStr">
        <is>
          <t>LÍDER</t>
        </is>
      </c>
      <c r="B5" s="16" t="n"/>
      <c r="C5" s="15" t="inlineStr">
        <is>
          <t>PUNTOS DEL LÍDER</t>
        </is>
      </c>
      <c r="D5" s="16" t="n"/>
      <c r="E5" s="15" t="inlineStr">
        <is>
          <t>PARTIDOS JUGADOS</t>
        </is>
      </c>
      <c r="F5" s="16" t="n"/>
      <c r="G5" s="15" t="inlineStr">
        <is>
          <t>PARTIDOS PENDIENTES</t>
        </is>
      </c>
      <c r="H5" s="16" t="n"/>
      <c r="I5" s="15" t="inlineStr">
        <is>
          <t>PROGRESO TORNEO</t>
        </is>
      </c>
      <c r="J5" s="16" t="n"/>
      <c r="K5" s="15" t="inlineStr">
        <is>
          <t>MEDIA PTS/PARTIDO LÍDER</t>
        </is>
      </c>
      <c r="L5" s="16" t="n"/>
      <c r="M5" s="15" t="inlineStr">
        <is>
          <t>JUGADORES</t>
        </is>
      </c>
      <c r="N5" s="16" t="n"/>
    </row>
    <row r="6" ht="25.95" customHeight="1">
      <c r="A6" s="17">
        <f>_Helpers!$A$15</f>
        <v/>
      </c>
      <c r="B6" s="16" t="n"/>
      <c r="C6" s="17">
        <f>_Helpers!$B$15</f>
        <v/>
      </c>
      <c r="D6" s="16" t="n"/>
      <c r="E6" s="17">
        <f>COUNTIF(Partidos!$H$4:$H$107,"Finalizado")</f>
        <v/>
      </c>
      <c r="F6" s="16" t="n"/>
      <c r="G6" s="17">
        <f>104-COUNTIF(Partidos!$H$4:$H$107,"Finalizado")</f>
        <v/>
      </c>
      <c r="H6" s="16" t="n"/>
      <c r="I6" s="18">
        <f>IF(COUNTIF(Partidos!$H$4:$H$107,"Finalizado")=0,0,COUNTIF(Partidos!$H$4:$H$107,"Finalizado")/104)</f>
        <v/>
      </c>
      <c r="J6" s="16" t="n"/>
      <c r="K6" s="17">
        <f>IF(COUNTIF(Partidos!$H$4:$H$107,"Finalizado")=0,"",ROUND(_Helpers!$B$15/COUNTIF(Partidos!$H$4:$H$107,"Finalizado"),2))</f>
        <v/>
      </c>
      <c r="L6" s="16" t="n"/>
      <c r="M6" s="17" t="inlineStr">
        <is>
          <t>11</t>
        </is>
      </c>
      <c r="N6" s="16" t="n"/>
    </row>
    <row r="7" ht="7.95" customHeight="1"/>
    <row r="8" ht="15.6" customHeight="1">
      <c r="A8" s="13" t="inlineStr">
        <is>
          <t>Clasificación general</t>
        </is>
      </c>
      <c r="B8" s="14" t="n"/>
      <c r="C8" s="14" t="n"/>
      <c r="D8" s="14" t="n"/>
      <c r="E8" s="14" t="n"/>
      <c r="F8" s="14" t="n"/>
      <c r="G8" s="14" t="n"/>
      <c r="H8" s="14" t="n"/>
      <c r="I8" s="14" t="n"/>
      <c r="K8" s="13" t="inlineStr">
        <is>
          <t>Últimos partidos jugados</t>
        </is>
      </c>
      <c r="L8" s="14" t="n"/>
      <c r="M8" s="14" t="n"/>
      <c r="N8" s="14" t="n"/>
    </row>
    <row r="9">
      <c r="A9" s="19" t="inlineStr">
        <is>
          <t>Pos.</t>
        </is>
      </c>
      <c r="B9" s="19" t="inlineStr">
        <is>
          <t>Jugador</t>
        </is>
      </c>
      <c r="C9" s="19" t="inlineStr">
        <is>
          <t>Puntos</t>
        </is>
      </c>
      <c r="D9" s="19" t="inlineStr">
        <is>
          <t>Exactos</t>
        </is>
      </c>
      <c r="E9" s="19" t="inlineStr">
        <is>
          <t>Parciales</t>
        </is>
      </c>
      <c r="F9" s="19" t="inlineStr">
        <is>
          <t>Fallos</t>
        </is>
      </c>
      <c r="G9" s="19" t="inlineStr">
        <is>
          <t>% aciertos</t>
        </is>
      </c>
      <c r="H9" s="19" t="inlineStr">
        <is>
          <t>Medalla</t>
        </is>
      </c>
      <c r="I9" s="19" t="inlineStr">
        <is>
          <t>vs Líder</t>
        </is>
      </c>
      <c r="K9" s="19" t="inlineStr">
        <is>
          <t>Fecha</t>
        </is>
      </c>
      <c r="L9" s="19" t="inlineStr">
        <is>
          <t>Local</t>
        </is>
      </c>
      <c r="M9" s="19" t="inlineStr">
        <is>
          <t>Visitante</t>
        </is>
      </c>
      <c r="N9" s="19" t="inlineStr">
        <is>
          <t>Resultado</t>
        </is>
      </c>
    </row>
    <row r="10" ht="19.95" customHeight="1">
      <c r="A10" s="20" t="n">
        <v>1</v>
      </c>
      <c r="B10" s="21">
        <f>_Helpers!$A$15</f>
        <v/>
      </c>
      <c r="C10" s="22">
        <f>_Helpers!$B$15</f>
        <v/>
      </c>
      <c r="D10" s="22">
        <f>_Helpers!$C$15</f>
        <v/>
      </c>
      <c r="E10" s="22">
        <f>_Helpers!$D$15</f>
        <v/>
      </c>
      <c r="F10" s="22">
        <f>_Helpers!$E$15</f>
        <v/>
      </c>
      <c r="G10" s="23">
        <f>_Helpers!$F$15</f>
        <v/>
      </c>
      <c r="H10" s="22">
        <f>IF(A10=1,"ORO",IF(A10=2,"PLATA",IF(A10=3,"BRONCE","")))</f>
        <v/>
      </c>
      <c r="I10" s="22">
        <f>IF(A10=1,0,$C$10-C10)</f>
        <v/>
      </c>
      <c r="K10" s="24">
        <f>_Helpers!$X$101</f>
        <v/>
      </c>
      <c r="L10" s="24">
        <f>_Helpers!$U$101</f>
        <v/>
      </c>
      <c r="M10" s="24">
        <f>_Helpers!$V$101</f>
        <v/>
      </c>
      <c r="N10" s="25">
        <f>_Helpers!$W$101</f>
        <v/>
      </c>
    </row>
    <row r="11" ht="19.95" customHeight="1">
      <c r="A11" s="20" t="n">
        <v>2</v>
      </c>
      <c r="B11" s="21">
        <f>_Helpers!$A$16</f>
        <v/>
      </c>
      <c r="C11" s="22">
        <f>_Helpers!$B$16</f>
        <v/>
      </c>
      <c r="D11" s="22">
        <f>_Helpers!$C$16</f>
        <v/>
      </c>
      <c r="E11" s="22">
        <f>_Helpers!$D$16</f>
        <v/>
      </c>
      <c r="F11" s="22">
        <f>_Helpers!$E$16</f>
        <v/>
      </c>
      <c r="G11" s="23">
        <f>_Helpers!$F$16</f>
        <v/>
      </c>
      <c r="H11" s="22">
        <f>IF(A11=1,"ORO",IF(A11=2,"PLATA",IF(A11=3,"BRONCE","")))</f>
        <v/>
      </c>
      <c r="I11" s="22">
        <f>IF(A11=1,0,$C$10-C11)</f>
        <v/>
      </c>
      <c r="K11" s="24">
        <f>_Helpers!$X$102</f>
        <v/>
      </c>
      <c r="L11" s="24">
        <f>_Helpers!$U$102</f>
        <v/>
      </c>
      <c r="M11" s="24">
        <f>_Helpers!$V$102</f>
        <v/>
      </c>
      <c r="N11" s="25">
        <f>_Helpers!$W$102</f>
        <v/>
      </c>
    </row>
    <row r="12" ht="19.95" customHeight="1">
      <c r="A12" s="20" t="n">
        <v>3</v>
      </c>
      <c r="B12" s="21">
        <f>_Helpers!$A$17</f>
        <v/>
      </c>
      <c r="C12" s="22">
        <f>_Helpers!$B$17</f>
        <v/>
      </c>
      <c r="D12" s="22">
        <f>_Helpers!$C$17</f>
        <v/>
      </c>
      <c r="E12" s="22">
        <f>_Helpers!$D$17</f>
        <v/>
      </c>
      <c r="F12" s="22">
        <f>_Helpers!$E$17</f>
        <v/>
      </c>
      <c r="G12" s="23">
        <f>_Helpers!$F$17</f>
        <v/>
      </c>
      <c r="H12" s="22">
        <f>IF(A12=1,"ORO",IF(A12=2,"PLATA",IF(A12=3,"BRONCE","")))</f>
        <v/>
      </c>
      <c r="I12" s="22">
        <f>IF(A12=1,0,$C$10-C12)</f>
        <v/>
      </c>
      <c r="K12" s="24">
        <f>_Helpers!$X$103</f>
        <v/>
      </c>
      <c r="L12" s="24">
        <f>_Helpers!$U$103</f>
        <v/>
      </c>
      <c r="M12" s="24">
        <f>_Helpers!$V$103</f>
        <v/>
      </c>
      <c r="N12" s="25">
        <f>_Helpers!$W$103</f>
        <v/>
      </c>
    </row>
    <row r="13" ht="19.95" customHeight="1">
      <c r="A13" s="20" t="n">
        <v>4</v>
      </c>
      <c r="B13" s="21">
        <f>_Helpers!$A$18</f>
        <v/>
      </c>
      <c r="C13" s="22">
        <f>_Helpers!$B$18</f>
        <v/>
      </c>
      <c r="D13" s="22">
        <f>_Helpers!$C$18</f>
        <v/>
      </c>
      <c r="E13" s="22">
        <f>_Helpers!$D$18</f>
        <v/>
      </c>
      <c r="F13" s="22">
        <f>_Helpers!$E$18</f>
        <v/>
      </c>
      <c r="G13" s="23">
        <f>_Helpers!$F$18</f>
        <v/>
      </c>
      <c r="H13" s="22">
        <f>IF(A13=1,"ORO",IF(A13=2,"PLATA",IF(A13=3,"BRONCE","")))</f>
        <v/>
      </c>
      <c r="I13" s="22">
        <f>IF(A13=1,0,$C$10-C13)</f>
        <v/>
      </c>
      <c r="K13" s="24">
        <f>_Helpers!$X$104</f>
        <v/>
      </c>
      <c r="L13" s="24">
        <f>_Helpers!$U$104</f>
        <v/>
      </c>
      <c r="M13" s="24">
        <f>_Helpers!$V$104</f>
        <v/>
      </c>
      <c r="N13" s="25">
        <f>_Helpers!$W$104</f>
        <v/>
      </c>
    </row>
    <row r="14" ht="19.95" customHeight="1">
      <c r="A14" s="20" t="n">
        <v>5</v>
      </c>
      <c r="B14" s="21">
        <f>_Helpers!$A$19</f>
        <v/>
      </c>
      <c r="C14" s="22">
        <f>_Helpers!$B$19</f>
        <v/>
      </c>
      <c r="D14" s="22">
        <f>_Helpers!$C$19</f>
        <v/>
      </c>
      <c r="E14" s="22">
        <f>_Helpers!$D$19</f>
        <v/>
      </c>
      <c r="F14" s="22">
        <f>_Helpers!$E$19</f>
        <v/>
      </c>
      <c r="G14" s="23">
        <f>_Helpers!$F$19</f>
        <v/>
      </c>
      <c r="H14" s="22">
        <f>IF(A14=1,"ORO",IF(A14=2,"PLATA",IF(A14=3,"BRONCE","")))</f>
        <v/>
      </c>
      <c r="I14" s="22">
        <f>IF(A14=1,0,$C$10-C14)</f>
        <v/>
      </c>
      <c r="K14" s="24">
        <f>_Helpers!$X$105</f>
        <v/>
      </c>
      <c r="L14" s="24">
        <f>_Helpers!$U$105</f>
        <v/>
      </c>
      <c r="M14" s="24">
        <f>_Helpers!$V$105</f>
        <v/>
      </c>
      <c r="N14" s="25">
        <f>_Helpers!$W$105</f>
        <v/>
      </c>
    </row>
    <row r="15" ht="19.95" customHeight="1">
      <c r="A15" s="20" t="n">
        <v>6</v>
      </c>
      <c r="B15" s="21">
        <f>_Helpers!$A$20</f>
        <v/>
      </c>
      <c r="C15" s="22">
        <f>_Helpers!$B$20</f>
        <v/>
      </c>
      <c r="D15" s="22">
        <f>_Helpers!$C$20</f>
        <v/>
      </c>
      <c r="E15" s="22">
        <f>_Helpers!$D$20</f>
        <v/>
      </c>
      <c r="F15" s="22">
        <f>_Helpers!$E$20</f>
        <v/>
      </c>
      <c r="G15" s="23">
        <f>_Helpers!$F$20</f>
        <v/>
      </c>
      <c r="H15" s="22">
        <f>IF(A15=1,"ORO",IF(A15=2,"PLATA",IF(A15=3,"BRONCE","")))</f>
        <v/>
      </c>
      <c r="I15" s="22">
        <f>IF(A15=1,0,$C$10-C15)</f>
        <v/>
      </c>
    </row>
    <row r="16" ht="19.95" customHeight="1">
      <c r="A16" s="20" t="n">
        <v>7</v>
      </c>
      <c r="B16" s="21">
        <f>_Helpers!$A$21</f>
        <v/>
      </c>
      <c r="C16" s="22">
        <f>_Helpers!$B$21</f>
        <v/>
      </c>
      <c r="D16" s="22">
        <f>_Helpers!$C$21</f>
        <v/>
      </c>
      <c r="E16" s="22">
        <f>_Helpers!$D$21</f>
        <v/>
      </c>
      <c r="F16" s="22">
        <f>_Helpers!$E$21</f>
        <v/>
      </c>
      <c r="G16" s="23">
        <f>_Helpers!$F$21</f>
        <v/>
      </c>
      <c r="H16" s="22">
        <f>IF(A16=1,"ORO",IF(A16=2,"PLATA",IF(A16=3,"BRONCE","")))</f>
        <v/>
      </c>
      <c r="I16" s="22">
        <f>IF(A16=1,0,$C$10-C16)</f>
        <v/>
      </c>
    </row>
    <row r="17" ht="19.95" customHeight="1">
      <c r="A17" s="20" t="n">
        <v>8</v>
      </c>
      <c r="B17" s="21">
        <f>_Helpers!$A$22</f>
        <v/>
      </c>
      <c r="C17" s="22">
        <f>_Helpers!$B$22</f>
        <v/>
      </c>
      <c r="D17" s="22">
        <f>_Helpers!$C$22</f>
        <v/>
      </c>
      <c r="E17" s="22">
        <f>_Helpers!$D$22</f>
        <v/>
      </c>
      <c r="F17" s="22">
        <f>_Helpers!$E$22</f>
        <v/>
      </c>
      <c r="G17" s="23">
        <f>_Helpers!$F$22</f>
        <v/>
      </c>
      <c r="H17" s="22">
        <f>IF(A17=1,"ORO",IF(A17=2,"PLATA",IF(A17=3,"BRONCE","")))</f>
        <v/>
      </c>
      <c r="I17" s="22">
        <f>IF(A17=1,0,$C$10-C17)</f>
        <v/>
      </c>
    </row>
    <row r="18" ht="19.95" customHeight="1">
      <c r="A18" s="20" t="n">
        <v>9</v>
      </c>
      <c r="B18" s="21">
        <f>_Helpers!$A$23</f>
        <v/>
      </c>
      <c r="C18" s="22">
        <f>_Helpers!$B$23</f>
        <v/>
      </c>
      <c r="D18" s="22">
        <f>_Helpers!$C$23</f>
        <v/>
      </c>
      <c r="E18" s="22">
        <f>_Helpers!$D$23</f>
        <v/>
      </c>
      <c r="F18" s="22">
        <f>_Helpers!$E$23</f>
        <v/>
      </c>
      <c r="G18" s="23">
        <f>_Helpers!$F$23</f>
        <v/>
      </c>
      <c r="H18" s="22">
        <f>IF(A18=1,"ORO",IF(A18=2,"PLATA",IF(A18=3,"BRONCE","")))</f>
        <v/>
      </c>
      <c r="I18" s="22">
        <f>IF(A18=1,0,$C$10-C18)</f>
        <v/>
      </c>
    </row>
    <row r="19" ht="19.95" customHeight="1">
      <c r="A19" s="20" t="n">
        <v>10</v>
      </c>
      <c r="B19" s="21">
        <f>_Helpers!$A$24</f>
        <v/>
      </c>
      <c r="C19" s="22">
        <f>_Helpers!$B$24</f>
        <v/>
      </c>
      <c r="D19" s="22">
        <f>_Helpers!$C$24</f>
        <v/>
      </c>
      <c r="E19" s="22">
        <f>_Helpers!$D$24</f>
        <v/>
      </c>
      <c r="F19" s="22">
        <f>_Helpers!$E$24</f>
        <v/>
      </c>
      <c r="G19" s="23">
        <f>_Helpers!$F$24</f>
        <v/>
      </c>
      <c r="H19" s="22">
        <f>IF(A19=1,"ORO",IF(A19=2,"PLATA",IF(A19=3,"BRONCE","")))</f>
        <v/>
      </c>
      <c r="I19" s="22">
        <f>IF(A19=1,0,$C$10-C19)</f>
        <v/>
      </c>
    </row>
    <row r="20" ht="19.95" customHeight="1">
      <c r="A20" s="20" t="n">
        <v>11</v>
      </c>
      <c r="B20" s="21">
        <f>_Helpers!$A$25</f>
        <v/>
      </c>
      <c r="C20" s="22">
        <f>_Helpers!$B$25</f>
        <v/>
      </c>
      <c r="D20" s="22">
        <f>_Helpers!$C$25</f>
        <v/>
      </c>
      <c r="E20" s="22">
        <f>_Helpers!$D$25</f>
        <v/>
      </c>
      <c r="F20" s="22">
        <f>_Helpers!$E$25</f>
        <v/>
      </c>
      <c r="G20" s="23">
        <f>_Helpers!$F$25</f>
        <v/>
      </c>
      <c r="H20" s="22">
        <f>IF(A20=1,"ORO",IF(A20=2,"PLATA",IF(A20=3,"BRONCE","")))</f>
        <v/>
      </c>
      <c r="I20" s="22">
        <f>IF(A20=1,0,$C$10-C20)</f>
        <v/>
      </c>
    </row>
    <row r="21" ht="7.95" customHeight="1"/>
    <row r="22" ht="15.6" customHeight="1">
      <c r="A22" s="13" t="inlineStr">
        <is>
          <t>Análisis por jugador</t>
        </is>
      </c>
      <c r="B22" s="14" t="n"/>
      <c r="C22" s="14" t="n"/>
      <c r="D22" s="14" t="n"/>
      <c r="E22" s="14" t="n"/>
      <c r="F22" s="14" t="n"/>
      <c r="G22" s="14" t="n"/>
      <c r="H22" s="14" t="n"/>
      <c r="I22" s="14" t="n"/>
    </row>
    <row r="23">
      <c r="A23" s="26" t="inlineStr">
        <is>
          <t>Elige un jugador:</t>
        </is>
      </c>
      <c r="C23" s="27" t="inlineStr">
        <is>
          <t>Álvaro</t>
        </is>
      </c>
      <c r="D23" s="28" t="inlineStr">
        <is>
          <t>(escribe el nombre exacto de una pestaña)</t>
        </is>
      </c>
    </row>
    <row r="24">
      <c r="A24" s="19" t="inlineStr">
        <is>
          <t>Métrica</t>
        </is>
      </c>
      <c r="B24" s="19" t="inlineStr">
        <is>
          <t>Valor</t>
        </is>
      </c>
    </row>
    <row r="25" ht="19.95" customHeight="1">
      <c r="A25" s="29" t="inlineStr">
        <is>
          <t>Posición actual</t>
        </is>
      </c>
      <c r="B25" s="22">
        <f>IFERROR(MATCH($C$23,_Helpers!$A$15:$A$25,0),"")</f>
        <v/>
      </c>
    </row>
    <row r="26" ht="19.95" customHeight="1">
      <c r="A26" s="29" t="inlineStr">
        <is>
          <t>Puntos totales</t>
        </is>
      </c>
      <c r="B26" s="22">
        <f>IFERROR(INDEX(_Helpers!$E$2:$E$12,MATCH($C$23,_Helpers!$A$2:$A$12,0)),0)</f>
        <v/>
      </c>
    </row>
    <row r="27" ht="19.95" customHeight="1">
      <c r="A27" s="29" t="inlineStr">
        <is>
          <t>Puntos por partidos</t>
        </is>
      </c>
      <c r="B27" s="22">
        <f>IFERROR(INDEX(_Helpers!$B$2:$B$12,MATCH($C$23,_Helpers!$A$2:$A$12,0)),0)</f>
        <v/>
      </c>
    </row>
    <row r="28" ht="19.95" customHeight="1">
      <c r="A28" s="29" t="inlineStr">
        <is>
          <t>Bonus de rondas</t>
        </is>
      </c>
      <c r="B28" s="22">
        <f>IFERROR(INDEX(_Helpers!$C$2:$C$12,MATCH($C$23,_Helpers!$A$2:$A$12,0)),0)</f>
        <v/>
      </c>
    </row>
    <row r="29" ht="19.95" customHeight="1">
      <c r="A29" s="29" t="inlineStr">
        <is>
          <t>Puntos apuestas especiales</t>
        </is>
      </c>
      <c r="B29" s="22">
        <f>IFERROR(INDEX(_Helpers!$D$2:$D$12,MATCH($C$23,_Helpers!$A$2:$A$12,0)),0)</f>
        <v/>
      </c>
    </row>
    <row r="30" ht="19.95" customHeight="1">
      <c r="A30" s="29" t="inlineStr">
        <is>
          <t>Distancia al líder</t>
        </is>
      </c>
      <c r="B30" s="22">
        <f>IFERROR(_Helpers!$B$15-INDEX(_Helpers!$E$2:$E$12,MATCH($C$23,_Helpers!$A$2:$A$12,0)),0)</f>
        <v/>
      </c>
    </row>
    <row r="31" ht="7.95" customHeight="1"/>
    <row r="32" ht="15.6" customHeight="1">
      <c r="A32" s="13" t="inlineStr">
        <is>
          <t>Apuestas especiales · resultado oficial</t>
        </is>
      </c>
      <c r="B32" s="14" t="n"/>
      <c r="C32" s="14" t="n"/>
      <c r="D32" s="14" t="n"/>
      <c r="F32" s="13" t="inlineStr">
        <is>
          <t>Puntos por apuestas especiales</t>
        </is>
      </c>
      <c r="G32" s="14" t="n"/>
      <c r="H32" s="14" t="n"/>
      <c r="I32" s="14" t="n"/>
    </row>
    <row r="33">
      <c r="A33" s="19" t="inlineStr">
        <is>
          <t>Categoría</t>
        </is>
      </c>
      <c r="B33" s="19" t="inlineStr">
        <is>
          <t>Resultado oficial</t>
        </is>
      </c>
      <c r="C33" s="19" t="inlineStr">
        <is>
          <t>Aciertos</t>
        </is>
      </c>
      <c r="D33" s="19" t="inlineStr">
        <is>
          <t>Estado</t>
        </is>
      </c>
      <c r="F33" s="19" t="inlineStr">
        <is>
          <t>Jugador</t>
        </is>
      </c>
      <c r="G33" s="19" t="inlineStr">
        <is>
          <t>Puntos</t>
        </is>
      </c>
      <c r="H33" s="19" t="inlineStr">
        <is>
          <t>Aciertos</t>
        </is>
      </c>
      <c r="I33" s="19" t="inlineStr">
        <is>
          <t>Peso</t>
        </is>
      </c>
    </row>
    <row r="34" ht="24" customHeight="1">
      <c r="A34" s="29" t="inlineStr">
        <is>
          <t>Campeón del Mundial</t>
        </is>
      </c>
      <c r="B34" s="30" t="n"/>
      <c r="C34" s="22">
        <f>IF($B34="",0,IF(Álvaro!$B$111=$B34,1,0)+IF(Pepe!$B$111=$B34,1,0)+IF(Patri!$B$111=$B34,1,0)+IF(Kike!$B$111=$B34,1,0)+IF(Quintero!$B$111=$B34,1,0)+IF(Nacho!$B$111=$B34,1,0)+IF(Luis!$B$111=$B34,1,0)+IF(Felipe!$B$111=$B34,1,0)+IF(Simón!$B$111=$B34,1,0)+IF(Muni!$B$111=$B34,1,0)+IF(Fer!$B$111=$B34,1,0))</f>
        <v/>
      </c>
      <c r="D34" s="22">
        <f>IF($B34="","Pendiente","Cargado")</f>
        <v/>
      </c>
      <c r="F34" s="21">
        <f>_Helpers!$A$2</f>
        <v/>
      </c>
      <c r="G34" s="22">
        <f>_Helpers!$D$2</f>
        <v/>
      </c>
      <c r="H34" s="22">
        <f>IF(Puntuacion!$B$22=0,0,G34/Puntuacion!$B$22)</f>
        <v/>
      </c>
      <c r="I34" s="22">
        <f>Puntuacion!$B$22</f>
        <v/>
      </c>
    </row>
    <row r="35" ht="24" customHeight="1">
      <c r="A35" s="29" t="inlineStr">
        <is>
          <t>Subcampeón</t>
        </is>
      </c>
      <c r="B35" s="30" t="n"/>
      <c r="C35" s="22">
        <f>IF($B35="",0,IF(Álvaro!$B$112=$B35,1,0)+IF(Pepe!$B$112=$B35,1,0)+IF(Patri!$B$112=$B35,1,0)+IF(Kike!$B$112=$B35,1,0)+IF(Quintero!$B$112=$B35,1,0)+IF(Nacho!$B$112=$B35,1,0)+IF(Luis!$B$112=$B35,1,0)+IF(Felipe!$B$112=$B35,1,0)+IF(Simón!$B$112=$B35,1,0)+IF(Muni!$B$112=$B35,1,0)+IF(Fer!$B$112=$B35,1,0))</f>
        <v/>
      </c>
      <c r="D35" s="22">
        <f>IF($B35="","Pendiente","Cargado")</f>
        <v/>
      </c>
      <c r="F35" s="21">
        <f>_Helpers!$A$3</f>
        <v/>
      </c>
      <c r="G35" s="22">
        <f>_Helpers!$D$3</f>
        <v/>
      </c>
      <c r="H35" s="22">
        <f>IF(Puntuacion!$B$22=0,0,G35/Puntuacion!$B$22)</f>
        <v/>
      </c>
      <c r="I35" s="22">
        <f>Puntuacion!$B$22</f>
        <v/>
      </c>
    </row>
    <row r="36" ht="24" customHeight="1">
      <c r="A36" s="29" t="inlineStr">
        <is>
          <t>Tercer equipo</t>
        </is>
      </c>
      <c r="B36" s="30" t="n"/>
      <c r="C36" s="22">
        <f>IF($B36="",0,IF(Álvaro!$B$113=$B36,1,0)+IF(Pepe!$B$113=$B36,1,0)+IF(Patri!$B$113=$B36,1,0)+IF(Kike!$B$113=$B36,1,0)+IF(Quintero!$B$113=$B36,1,0)+IF(Nacho!$B$113=$B36,1,0)+IF(Luis!$B$113=$B36,1,0)+IF(Felipe!$B$113=$B36,1,0)+IF(Simón!$B$113=$B36,1,0)+IF(Muni!$B$113=$B36,1,0)+IF(Fer!$B$113=$B36,1,0))</f>
        <v/>
      </c>
      <c r="D36" s="22">
        <f>IF($B36="","Pendiente","Cargado")</f>
        <v/>
      </c>
      <c r="F36" s="21">
        <f>_Helpers!$A$4</f>
        <v/>
      </c>
      <c r="G36" s="22">
        <f>_Helpers!$D$4</f>
        <v/>
      </c>
      <c r="H36" s="22">
        <f>IF(Puntuacion!$B$22=0,0,G36/Puntuacion!$B$22)</f>
        <v/>
      </c>
      <c r="I36" s="22">
        <f>Puntuacion!$B$22</f>
        <v/>
      </c>
    </row>
    <row r="37" ht="24" customHeight="1">
      <c r="A37" s="29" t="inlineStr">
        <is>
          <t>Balón de oro de la FIFA</t>
        </is>
      </c>
      <c r="B37" s="30" t="n"/>
      <c r="C37" s="22">
        <f>IF($B37="",0,IF(Álvaro!$B$114=$B37,1,0)+IF(Pepe!$B$114=$B37,1,0)+IF(Patri!$B$114=$B37,1,0)+IF(Kike!$B$114=$B37,1,0)+IF(Quintero!$B$114=$B37,1,0)+IF(Nacho!$B$114=$B37,1,0)+IF(Luis!$B$114=$B37,1,0)+IF(Felipe!$B$114=$B37,1,0)+IF(Simón!$B$114=$B37,1,0)+IF(Muni!$B$114=$B37,1,0)+IF(Fer!$B$114=$B37,1,0))</f>
        <v/>
      </c>
      <c r="D37" s="22">
        <f>IF($B37="","Pendiente","Cargado")</f>
        <v/>
      </c>
      <c r="F37" s="21">
        <f>_Helpers!$A$5</f>
        <v/>
      </c>
      <c r="G37" s="22">
        <f>_Helpers!$D$5</f>
        <v/>
      </c>
      <c r="H37" s="22">
        <f>IF(Puntuacion!$B$22=0,0,G37/Puntuacion!$B$22)</f>
        <v/>
      </c>
      <c r="I37" s="22">
        <f>Puntuacion!$B$22</f>
        <v/>
      </c>
    </row>
    <row r="38" ht="24" customHeight="1">
      <c r="A38" s="29" t="inlineStr">
        <is>
          <t>Premio de la FIFA al mejor jugador joven</t>
        </is>
      </c>
      <c r="B38" s="30" t="n"/>
      <c r="C38" s="22">
        <f>IF($B38="",0,IF(Álvaro!$B$115=$B38,1,0)+IF(Pepe!$B$115=$B38,1,0)+IF(Patri!$B$115=$B38,1,0)+IF(Kike!$B$115=$B38,1,0)+IF(Quintero!$B$115=$B38,1,0)+IF(Nacho!$B$115=$B38,1,0)+IF(Luis!$B$115=$B38,1,0)+IF(Felipe!$B$115=$B38,1,0)+IF(Simón!$B$115=$B38,1,0)+IF(Muni!$B$115=$B38,1,0)+IF(Fer!$B$115=$B38,1,0))</f>
        <v/>
      </c>
      <c r="D38" s="22">
        <f>IF($B38="","Pendiente","Cargado")</f>
        <v/>
      </c>
      <c r="F38" s="21">
        <f>_Helpers!$A$6</f>
        <v/>
      </c>
      <c r="G38" s="22">
        <f>_Helpers!$D$6</f>
        <v/>
      </c>
      <c r="H38" s="22">
        <f>IF(Puntuacion!$B$22=0,0,G38/Puntuacion!$B$22)</f>
        <v/>
      </c>
      <c r="I38" s="22">
        <f>Puntuacion!$B$22</f>
        <v/>
      </c>
    </row>
    <row r="39" ht="24" customHeight="1">
      <c r="A39" s="29" t="inlineStr">
        <is>
          <t>Guante de oro de la FIFA</t>
        </is>
      </c>
      <c r="B39" s="30" t="n"/>
      <c r="C39" s="22">
        <f>IF($B39="",0,IF(Álvaro!$B$116=$B39,1,0)+IF(Pepe!$B$116=$B39,1,0)+IF(Patri!$B$116=$B39,1,0)+IF(Kike!$B$116=$B39,1,0)+IF(Quintero!$B$116=$B39,1,0)+IF(Nacho!$B$116=$B39,1,0)+IF(Luis!$B$116=$B39,1,0)+IF(Felipe!$B$116=$B39,1,0)+IF(Simón!$B$116=$B39,1,0)+IF(Muni!$B$116=$B39,1,0)+IF(Fer!$B$116=$B39,1,0))</f>
        <v/>
      </c>
      <c r="D39" s="22">
        <f>IF($B39="","Pendiente","Cargado")</f>
        <v/>
      </c>
      <c r="F39" s="21">
        <f>_Helpers!$A$7</f>
        <v/>
      </c>
      <c r="G39" s="22">
        <f>_Helpers!$D$7</f>
        <v/>
      </c>
      <c r="H39" s="22">
        <f>IF(Puntuacion!$B$22=0,0,G39/Puntuacion!$B$22)</f>
        <v/>
      </c>
      <c r="I39" s="22">
        <f>Puntuacion!$B$22</f>
        <v/>
      </c>
    </row>
    <row r="40" ht="24" customHeight="1">
      <c r="A40" s="29" t="inlineStr">
        <is>
          <t>Bota de oro de la FIFA</t>
        </is>
      </c>
      <c r="B40" s="30" t="n"/>
      <c r="C40" s="22">
        <f>IF($B40="",0,IF(Álvaro!$B$117=$B40,1,0)+IF(Pepe!$B$117=$B40,1,0)+IF(Patri!$B$117=$B40,1,0)+IF(Kike!$B$117=$B40,1,0)+IF(Quintero!$B$117=$B40,1,0)+IF(Nacho!$B$117=$B40,1,0)+IF(Luis!$B$117=$B40,1,0)+IF(Felipe!$B$117=$B40,1,0)+IF(Simón!$B$117=$B40,1,0)+IF(Muni!$B$117=$B40,1,0)+IF(Fer!$B$117=$B40,1,0))</f>
        <v/>
      </c>
      <c r="D40" s="22">
        <f>IF($B40="","Pendiente","Cargado")</f>
        <v/>
      </c>
      <c r="F40" s="21">
        <f>_Helpers!$A$8</f>
        <v/>
      </c>
      <c r="G40" s="22">
        <f>_Helpers!$D$8</f>
        <v/>
      </c>
      <c r="H40" s="22">
        <f>IF(Puntuacion!$B$22=0,0,G40/Puntuacion!$B$22)</f>
        <v/>
      </c>
      <c r="I40" s="22">
        <f>Puntuacion!$B$22</f>
        <v/>
      </c>
    </row>
    <row r="41" ht="24" customHeight="1">
      <c r="A41" s="29" t="inlineStr">
        <is>
          <t>Máximo goleador España</t>
        </is>
      </c>
      <c r="B41" s="30" t="n"/>
      <c r="C41" s="22">
        <f>IF($B41="",0,IF(Álvaro!$B$118=$B41,1,0)+IF(Pepe!$B$118=$B41,1,0)+IF(Patri!$B$118=$B41,1,0)+IF(Kike!$B$118=$B41,1,0)+IF(Quintero!$B$118=$B41,1,0)+IF(Nacho!$B$118=$B41,1,0)+IF(Luis!$B$118=$B41,1,0)+IF(Felipe!$B$118=$B41,1,0)+IF(Simón!$B$118=$B41,1,0)+IF(Muni!$B$118=$B41,1,0)+IF(Fer!$B$118=$B41,1,0))</f>
        <v/>
      </c>
      <c r="D41" s="22">
        <f>IF($B41="","Pendiente","Cargado")</f>
        <v/>
      </c>
      <c r="F41" s="21">
        <f>_Helpers!$A$9</f>
        <v/>
      </c>
      <c r="G41" s="22">
        <f>_Helpers!$D$9</f>
        <v/>
      </c>
      <c r="H41" s="22">
        <f>IF(Puntuacion!$B$22=0,0,G41/Puntuacion!$B$22)</f>
        <v/>
      </c>
      <c r="I41" s="22">
        <f>Puntuacion!$B$22</f>
        <v/>
      </c>
    </row>
    <row r="42" ht="19.95" customHeight="1">
      <c r="F42" s="21">
        <f>_Helpers!$A$10</f>
        <v/>
      </c>
      <c r="G42" s="22">
        <f>_Helpers!$D$10</f>
        <v/>
      </c>
      <c r="H42" s="22">
        <f>IF(Puntuacion!$B$22=0,0,G42/Puntuacion!$B$22)</f>
        <v/>
      </c>
      <c r="I42" s="22">
        <f>Puntuacion!$B$22</f>
        <v/>
      </c>
    </row>
    <row r="43" ht="19.95" customHeight="1">
      <c r="F43" s="21">
        <f>_Helpers!$A$11</f>
        <v/>
      </c>
      <c r="G43" s="22">
        <f>_Helpers!$D$11</f>
        <v/>
      </c>
      <c r="H43" s="22">
        <f>IF(Puntuacion!$B$22=0,0,G43/Puntuacion!$B$22)</f>
        <v/>
      </c>
      <c r="I43" s="22">
        <f>Puntuacion!$B$22</f>
        <v/>
      </c>
    </row>
    <row r="44" ht="19.95" customHeight="1">
      <c r="F44" s="21">
        <f>_Helpers!$A$12</f>
        <v/>
      </c>
      <c r="G44" s="22">
        <f>_Helpers!$D$12</f>
        <v/>
      </c>
      <c r="H44" s="22">
        <f>IF(Puntuacion!$B$22=0,0,G44/Puntuacion!$B$22)</f>
        <v/>
      </c>
      <c r="I44" s="22">
        <f>Puntuacion!$B$22</f>
        <v/>
      </c>
    </row>
    <row r="45" ht="7.95" customHeight="1"/>
    <row r="46" ht="15.6" customHeight="1">
      <c r="A46" s="13" t="inlineStr">
        <is>
          <t>Visualizaciones</t>
        </is>
      </c>
      <c r="B46" s="14" t="n"/>
      <c r="C46" s="14" t="n"/>
      <c r="D46" s="14" t="n"/>
      <c r="E46" s="14" t="n"/>
      <c r="F46" s="14" t="n"/>
      <c r="G46" s="14" t="n"/>
      <c r="H46" s="14" t="n"/>
      <c r="I46" s="14" t="n"/>
      <c r="J46" s="14" t="n"/>
      <c r="K46" s="14" t="n"/>
      <c r="L46" s="14" t="n"/>
      <c r="M46" s="14" t="n"/>
      <c r="N46" s="14" t="n"/>
    </row>
    <row r="64" ht="7.95" customHeight="1"/>
  </sheetData>
  <conditionalFormatting sqref="A10:I20">
    <cfRule type="expression" priority="1" dxfId="11">
      <formula>$A10=1</formula>
    </cfRule>
    <cfRule type="expression" priority="2" dxfId="10">
      <formula>$A10=2</formula>
    </cfRule>
    <cfRule type="expression" priority="3" dxfId="9">
      <formula>$A10=3</formula>
    </cfRule>
  </conditionalFormatting>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tabColor rgb="FF0066CC"/>
    <outlinePr summaryBelow="1" summaryRight="1"/>
    <pageSetUpPr/>
  </sheetPr>
  <dimension ref="A1:K107"/>
  <sheetViews>
    <sheetView showGridLines="0" workbookViewId="0">
      <pane ySplit="3" topLeftCell="A83" activePane="bottomLeft" state="frozen"/>
      <selection pane="bottomLeft" activeCell="D101" sqref="D101"/>
    </sheetView>
  </sheetViews>
  <sheetFormatPr baseColWidth="8" defaultRowHeight="14.4"/>
  <cols>
    <col width="10" customWidth="1" min="1" max="1"/>
    <col width="12" customWidth="1" min="2" max="2"/>
    <col width="8" customWidth="1" min="3" max="3"/>
    <col width="22" customWidth="1" min="4" max="5"/>
    <col width="14" customWidth="1" min="6" max="6"/>
    <col width="16" customWidth="1" min="7" max="7"/>
    <col width="12" customWidth="1" min="8" max="8"/>
    <col width="9" customWidth="1" min="9" max="9"/>
    <col width="14" customWidth="1" min="10" max="11"/>
  </cols>
  <sheetData>
    <row r="1" ht="40.05" customHeight="1">
      <c r="A1" s="7" t="inlineStr">
        <is>
          <t>CALENDARIO DE PARTIDOS</t>
        </is>
      </c>
      <c r="B1" s="1" t="n"/>
      <c r="C1" s="1" t="n"/>
      <c r="D1" s="1" t="n"/>
      <c r="E1" s="1" t="n"/>
      <c r="F1" s="1" t="n"/>
      <c r="G1" s="1" t="n"/>
      <c r="H1" s="1" t="n"/>
      <c r="I1" s="1" t="n"/>
      <c r="J1" s="1" t="n"/>
      <c r="K1" s="1" t="n"/>
    </row>
    <row r="2" ht="18" customHeight="1">
      <c r="A2" s="8" t="inlineStr">
        <is>
          <t>Rellena resultados reales en amarillo; Clasificado solo aplica en eliminatorias.</t>
        </is>
      </c>
      <c r="B2" s="9" t="n"/>
      <c r="C2" s="9" t="n"/>
      <c r="D2" s="9" t="n"/>
      <c r="E2" s="9" t="n"/>
      <c r="F2" s="9" t="n"/>
      <c r="G2" s="9" t="n"/>
      <c r="H2" s="9" t="n"/>
      <c r="I2" s="9" t="n"/>
      <c r="J2" s="9" t="n"/>
      <c r="K2" s="9" t="n"/>
    </row>
    <row r="3" ht="28.8" customHeight="1">
      <c r="A3" s="19" t="inlineStr">
        <is>
          <t>Nº partido</t>
        </is>
      </c>
      <c r="B3" s="19" t="inlineStr">
        <is>
          <t>Fecha</t>
        </is>
      </c>
      <c r="C3" s="19" t="inlineStr">
        <is>
          <t>Hora</t>
        </is>
      </c>
      <c r="D3" s="19" t="inlineStr">
        <is>
          <t>Equipo local</t>
        </is>
      </c>
      <c r="E3" s="19" t="inlineStr">
        <is>
          <t>Equipo visitante</t>
        </is>
      </c>
      <c r="F3" s="19" t="inlineStr">
        <is>
          <t>Resultado local</t>
        </is>
      </c>
      <c r="G3" s="19" t="inlineStr">
        <is>
          <t>Resultado visitante</t>
        </is>
      </c>
      <c r="H3" s="19" t="inlineStr">
        <is>
          <t>Estado</t>
        </is>
      </c>
      <c r="I3" s="19" t="inlineStr">
        <is>
          <t>Jornada</t>
        </is>
      </c>
      <c r="J3" s="19" t="inlineStr">
        <is>
          <t>Fase</t>
        </is>
      </c>
      <c r="K3" s="19" t="inlineStr">
        <is>
          <t>Clasificado</t>
        </is>
      </c>
    </row>
    <row r="4">
      <c r="A4" s="31" t="n">
        <v>1</v>
      </c>
      <c r="B4" s="31" t="inlineStr">
        <is>
          <t>11/06/2026</t>
        </is>
      </c>
      <c r="C4" s="31" t="inlineStr">
        <is>
          <t>13:00</t>
        </is>
      </c>
      <c r="D4" s="24" t="inlineStr">
        <is>
          <t>México</t>
        </is>
      </c>
      <c r="E4" s="24" t="inlineStr">
        <is>
          <t>Sudáfrica</t>
        </is>
      </c>
      <c r="F4" s="32" t="n">
        <v>2</v>
      </c>
      <c r="G4" s="32" t="n">
        <v>0</v>
      </c>
      <c r="H4" s="21">
        <f>IF(AND(ISNUMBER(F4),ISNUMBER(G4)),"Finalizado","Pendiente")</f>
        <v/>
      </c>
      <c r="I4" s="24" t="n">
        <v>1</v>
      </c>
      <c r="J4" s="24" t="inlineStr">
        <is>
          <t>Grupos</t>
        </is>
      </c>
      <c r="K4" s="33" t="inlineStr">
        <is>
          <t>-</t>
        </is>
      </c>
    </row>
    <row r="5">
      <c r="A5" s="29" t="n">
        <v>2</v>
      </c>
      <c r="B5" s="29" t="inlineStr">
        <is>
          <t>11/06/2026</t>
        </is>
      </c>
      <c r="C5" s="29" t="inlineStr">
        <is>
          <t>20:00</t>
        </is>
      </c>
      <c r="D5" s="24" t="inlineStr">
        <is>
          <t>República de Corea</t>
        </is>
      </c>
      <c r="E5" s="24" t="inlineStr">
        <is>
          <t>República Checa</t>
        </is>
      </c>
      <c r="F5" s="32" t="n">
        <v>2</v>
      </c>
      <c r="G5" s="32" t="n">
        <v>1</v>
      </c>
      <c r="H5" s="21">
        <f>IF(AND(ISNUMBER(F5),ISNUMBER(G5)),"Finalizado","Pendiente")</f>
        <v/>
      </c>
      <c r="I5" s="24" t="n">
        <v>1</v>
      </c>
      <c r="J5" s="24" t="inlineStr">
        <is>
          <t>Grupos</t>
        </is>
      </c>
      <c r="K5" s="33" t="inlineStr">
        <is>
          <t>-</t>
        </is>
      </c>
    </row>
    <row r="6">
      <c r="A6" s="31" t="n">
        <v>3</v>
      </c>
      <c r="B6" s="31" t="inlineStr">
        <is>
          <t>12/06/2026</t>
        </is>
      </c>
      <c r="C6" s="31" t="inlineStr">
        <is>
          <t>15:00</t>
        </is>
      </c>
      <c r="D6" s="24" t="inlineStr">
        <is>
          <t>Canadá</t>
        </is>
      </c>
      <c r="E6" s="24" t="inlineStr">
        <is>
          <t>Bosnia y Herzegovina</t>
        </is>
      </c>
      <c r="F6" s="32" t="n">
        <v>1</v>
      </c>
      <c r="G6" s="32" t="n">
        <v>1</v>
      </c>
      <c r="H6" s="21">
        <f>IF(AND(ISNUMBER(F6),ISNUMBER(G6)),"Finalizado","Pendiente")</f>
        <v/>
      </c>
      <c r="I6" s="24" t="n">
        <v>2</v>
      </c>
      <c r="J6" s="24" t="inlineStr">
        <is>
          <t>Grupos</t>
        </is>
      </c>
      <c r="K6" s="33" t="inlineStr">
        <is>
          <t>-</t>
        </is>
      </c>
    </row>
    <row r="7">
      <c r="A7" s="29" t="n">
        <v>4</v>
      </c>
      <c r="B7" s="29" t="inlineStr">
        <is>
          <t>12/06/2026</t>
        </is>
      </c>
      <c r="C7" s="29" t="inlineStr">
        <is>
          <t>18:00</t>
        </is>
      </c>
      <c r="D7" s="24" t="inlineStr">
        <is>
          <t>Estados Unidos</t>
        </is>
      </c>
      <c r="E7" s="24" t="inlineStr">
        <is>
          <t>Paraguay</t>
        </is>
      </c>
      <c r="F7" s="32" t="n">
        <v>4</v>
      </c>
      <c r="G7" s="32" t="n">
        <v>1</v>
      </c>
      <c r="H7" s="21">
        <f>IF(AND(ISNUMBER(F7),ISNUMBER(G7)),"Finalizado","Pendiente")</f>
        <v/>
      </c>
      <c r="I7" s="24" t="n">
        <v>4</v>
      </c>
      <c r="J7" s="24" t="inlineStr">
        <is>
          <t>Grupos</t>
        </is>
      </c>
      <c r="K7" s="33" t="inlineStr">
        <is>
          <t>-</t>
        </is>
      </c>
    </row>
    <row r="8">
      <c r="A8" s="31" t="n">
        <v>5</v>
      </c>
      <c r="B8" s="31" t="inlineStr">
        <is>
          <t>13/06/2026</t>
        </is>
      </c>
      <c r="C8" s="31" t="inlineStr">
        <is>
          <t>12:00</t>
        </is>
      </c>
      <c r="D8" s="24" t="inlineStr">
        <is>
          <t>Catar</t>
        </is>
      </c>
      <c r="E8" s="24" t="inlineStr">
        <is>
          <t>Suiza</t>
        </is>
      </c>
      <c r="F8" s="32" t="n">
        <v>1</v>
      </c>
      <c r="G8" s="32" t="n">
        <v>1</v>
      </c>
      <c r="H8" s="21">
        <f>IF(AND(ISNUMBER(F8),ISNUMBER(G8)),"Finalizado","Pendiente")</f>
        <v/>
      </c>
      <c r="I8" s="24" t="n">
        <v>2</v>
      </c>
      <c r="J8" s="24" t="inlineStr">
        <is>
          <t>Grupos</t>
        </is>
      </c>
      <c r="K8" s="33" t="inlineStr">
        <is>
          <t>-</t>
        </is>
      </c>
    </row>
    <row r="9">
      <c r="A9" s="29" t="n">
        <v>6</v>
      </c>
      <c r="B9" s="29" t="inlineStr">
        <is>
          <t>13/06/2026</t>
        </is>
      </c>
      <c r="C9" s="29" t="inlineStr">
        <is>
          <t>18:00</t>
        </is>
      </c>
      <c r="D9" s="24" t="inlineStr">
        <is>
          <t>Brasil</t>
        </is>
      </c>
      <c r="E9" s="24" t="inlineStr">
        <is>
          <t>Marruecos</t>
        </is>
      </c>
      <c r="F9" s="32" t="n">
        <v>1</v>
      </c>
      <c r="G9" s="32" t="n">
        <v>1</v>
      </c>
      <c r="H9" s="21">
        <f>IF(AND(ISNUMBER(F9),ISNUMBER(G9)),"Finalizado","Pendiente")</f>
        <v/>
      </c>
      <c r="I9" s="24" t="n">
        <v>3</v>
      </c>
      <c r="J9" s="24" t="inlineStr">
        <is>
          <t>Grupos</t>
        </is>
      </c>
      <c r="K9" s="33" t="inlineStr">
        <is>
          <t>-</t>
        </is>
      </c>
    </row>
    <row r="10">
      <c r="A10" s="31" t="n">
        <v>7</v>
      </c>
      <c r="B10" s="31" t="inlineStr">
        <is>
          <t>13/06/2026</t>
        </is>
      </c>
      <c r="C10" s="31" t="inlineStr">
        <is>
          <t>21:00</t>
        </is>
      </c>
      <c r="D10" s="24" t="inlineStr">
        <is>
          <t>Haití</t>
        </is>
      </c>
      <c r="E10" s="24" t="inlineStr">
        <is>
          <t>Escocia</t>
        </is>
      </c>
      <c r="F10" s="32" t="n">
        <v>0</v>
      </c>
      <c r="G10" s="32" t="n">
        <v>1</v>
      </c>
      <c r="H10" s="21">
        <f>IF(AND(ISNUMBER(F10),ISNUMBER(G10)),"Finalizado","Pendiente")</f>
        <v/>
      </c>
      <c r="I10" s="24" t="n">
        <v>3</v>
      </c>
      <c r="J10" s="24" t="inlineStr">
        <is>
          <t>Grupos</t>
        </is>
      </c>
      <c r="K10" s="33" t="inlineStr">
        <is>
          <t>-</t>
        </is>
      </c>
    </row>
    <row r="11">
      <c r="A11" s="29" t="n">
        <v>8</v>
      </c>
      <c r="B11" s="29" t="inlineStr">
        <is>
          <t>13/06/2026</t>
        </is>
      </c>
      <c r="C11" s="29" t="inlineStr">
        <is>
          <t>21:00</t>
        </is>
      </c>
      <c r="D11" s="24" t="inlineStr">
        <is>
          <t>Australia</t>
        </is>
      </c>
      <c r="E11" s="24" t="inlineStr">
        <is>
          <t>Turquía</t>
        </is>
      </c>
      <c r="F11" s="32" t="n">
        <v>2</v>
      </c>
      <c r="G11" s="32" t="n">
        <v>0</v>
      </c>
      <c r="H11" s="21">
        <f>IF(AND(ISNUMBER(F11),ISNUMBER(G11)),"Finalizado","Pendiente")</f>
        <v/>
      </c>
      <c r="I11" s="24" t="n">
        <v>4</v>
      </c>
      <c r="J11" s="24" t="inlineStr">
        <is>
          <t>Grupos</t>
        </is>
      </c>
      <c r="K11" s="33" t="inlineStr">
        <is>
          <t>-</t>
        </is>
      </c>
    </row>
    <row r="12">
      <c r="A12" s="31" t="n">
        <v>9</v>
      </c>
      <c r="B12" s="31" t="inlineStr">
        <is>
          <t>14/06/2026</t>
        </is>
      </c>
      <c r="C12" s="31" t="inlineStr">
        <is>
          <t>12:00</t>
        </is>
      </c>
      <c r="D12" s="24" t="inlineStr">
        <is>
          <t>Alemania</t>
        </is>
      </c>
      <c r="E12" s="24" t="inlineStr">
        <is>
          <t>Curazao</t>
        </is>
      </c>
      <c r="F12" s="32" t="n">
        <v>7</v>
      </c>
      <c r="G12" s="32" t="n">
        <v>1</v>
      </c>
      <c r="H12" s="21">
        <f>IF(AND(ISNUMBER(F12),ISNUMBER(G12)),"Finalizado","Pendiente")</f>
        <v/>
      </c>
      <c r="I12" s="24" t="n">
        <v>5</v>
      </c>
      <c r="J12" s="24" t="inlineStr">
        <is>
          <t>Grupos</t>
        </is>
      </c>
      <c r="K12" s="33" t="inlineStr">
        <is>
          <t>-</t>
        </is>
      </c>
    </row>
    <row r="13">
      <c r="A13" s="29" t="n">
        <v>10</v>
      </c>
      <c r="B13" s="29" t="inlineStr">
        <is>
          <t>14/06/2026</t>
        </is>
      </c>
      <c r="C13" s="29" t="inlineStr">
        <is>
          <t>15:00</t>
        </is>
      </c>
      <c r="D13" s="24" t="inlineStr">
        <is>
          <t>Países Bajos</t>
        </is>
      </c>
      <c r="E13" s="24" t="inlineStr">
        <is>
          <t>Japón</t>
        </is>
      </c>
      <c r="F13" s="32" t="n">
        <v>2</v>
      </c>
      <c r="G13" s="32" t="n">
        <v>2</v>
      </c>
      <c r="H13" s="21">
        <f>IF(AND(ISNUMBER(F13),ISNUMBER(G13)),"Finalizado","Pendiente")</f>
        <v/>
      </c>
      <c r="I13" s="24" t="n">
        <v>6</v>
      </c>
      <c r="J13" s="24" t="inlineStr">
        <is>
          <t>Grupos</t>
        </is>
      </c>
      <c r="K13" s="33" t="inlineStr">
        <is>
          <t>-</t>
        </is>
      </c>
    </row>
    <row r="14">
      <c r="A14" s="31" t="n">
        <v>11</v>
      </c>
      <c r="B14" s="31" t="inlineStr">
        <is>
          <t>14/06/2026</t>
        </is>
      </c>
      <c r="C14" s="31" t="inlineStr">
        <is>
          <t>19:00</t>
        </is>
      </c>
      <c r="D14" s="24" t="inlineStr">
        <is>
          <t>Costa de Marfil</t>
        </is>
      </c>
      <c r="E14" s="24" t="inlineStr">
        <is>
          <t>Ecuador</t>
        </is>
      </c>
      <c r="F14" s="32" t="n">
        <v>1</v>
      </c>
      <c r="G14" s="32" t="n">
        <v>0</v>
      </c>
      <c r="H14" s="21">
        <f>IF(AND(ISNUMBER(F14),ISNUMBER(G14)),"Finalizado","Pendiente")</f>
        <v/>
      </c>
      <c r="I14" s="24" t="n">
        <v>5</v>
      </c>
      <c r="J14" s="24" t="inlineStr">
        <is>
          <t>Grupos</t>
        </is>
      </c>
      <c r="K14" s="33" t="inlineStr">
        <is>
          <t>-</t>
        </is>
      </c>
    </row>
    <row r="15">
      <c r="A15" s="29" t="n">
        <v>12</v>
      </c>
      <c r="B15" s="29" t="inlineStr">
        <is>
          <t>14/06/2026</t>
        </is>
      </c>
      <c r="C15" s="29" t="inlineStr">
        <is>
          <t>20:00</t>
        </is>
      </c>
      <c r="D15" s="24" t="inlineStr">
        <is>
          <t>Suecia</t>
        </is>
      </c>
      <c r="E15" s="24" t="inlineStr">
        <is>
          <t>Túnez</t>
        </is>
      </c>
      <c r="F15" s="32" t="n">
        <v>5</v>
      </c>
      <c r="G15" s="32" t="n">
        <v>1</v>
      </c>
      <c r="H15" s="21">
        <f>IF(AND(ISNUMBER(F15),ISNUMBER(G15)),"Finalizado","Pendiente")</f>
        <v/>
      </c>
      <c r="I15" s="24" t="n">
        <v>6</v>
      </c>
      <c r="J15" s="24" t="inlineStr">
        <is>
          <t>Grupos</t>
        </is>
      </c>
      <c r="K15" s="33" t="inlineStr">
        <is>
          <t>-</t>
        </is>
      </c>
    </row>
    <row r="16">
      <c r="A16" s="31" t="n">
        <v>13</v>
      </c>
      <c r="B16" s="31" t="inlineStr">
        <is>
          <t>15/06/2026</t>
        </is>
      </c>
      <c r="C16" s="31" t="inlineStr">
        <is>
          <t>12:00</t>
        </is>
      </c>
      <c r="D16" s="24" t="inlineStr">
        <is>
          <t>España</t>
        </is>
      </c>
      <c r="E16" s="24" t="inlineStr">
        <is>
          <t>Cabo Verde</t>
        </is>
      </c>
      <c r="F16" s="32" t="n">
        <v>0</v>
      </c>
      <c r="G16" s="32" t="n">
        <v>0</v>
      </c>
      <c r="H16" s="21">
        <f>IF(AND(ISNUMBER(F16),ISNUMBER(G16)),"Finalizado","Pendiente")</f>
        <v/>
      </c>
      <c r="I16" s="24" t="n">
        <v>8</v>
      </c>
      <c r="J16" s="24" t="inlineStr">
        <is>
          <t>Grupos</t>
        </is>
      </c>
      <c r="K16" s="33" t="inlineStr">
        <is>
          <t>-</t>
        </is>
      </c>
    </row>
    <row r="17">
      <c r="A17" s="29" t="n">
        <v>14</v>
      </c>
      <c r="B17" s="29" t="inlineStr">
        <is>
          <t>15/06/2026</t>
        </is>
      </c>
      <c r="C17" s="29" t="inlineStr">
        <is>
          <t>12:00</t>
        </is>
      </c>
      <c r="D17" s="24" t="inlineStr">
        <is>
          <t>Bélgica</t>
        </is>
      </c>
      <c r="E17" s="24" t="inlineStr">
        <is>
          <t>Egipto</t>
        </is>
      </c>
      <c r="F17" s="32" t="n">
        <v>1</v>
      </c>
      <c r="G17" s="32" t="n">
        <v>1</v>
      </c>
      <c r="H17" s="21">
        <f>IF(AND(ISNUMBER(F17),ISNUMBER(G17)),"Finalizado","Pendiente")</f>
        <v/>
      </c>
      <c r="I17" s="24" t="n">
        <v>7</v>
      </c>
      <c r="J17" s="24" t="inlineStr">
        <is>
          <t>Grupos</t>
        </is>
      </c>
      <c r="K17" s="33" t="inlineStr">
        <is>
          <t>-</t>
        </is>
      </c>
    </row>
    <row r="18">
      <c r="A18" s="31" t="n">
        <v>15</v>
      </c>
      <c r="B18" s="31" t="inlineStr">
        <is>
          <t>15/06/2026</t>
        </is>
      </c>
      <c r="C18" s="31" t="inlineStr">
        <is>
          <t>18:00</t>
        </is>
      </c>
      <c r="D18" s="24" t="inlineStr">
        <is>
          <t>Arabia Saudí</t>
        </is>
      </c>
      <c r="E18" s="24" t="inlineStr">
        <is>
          <t>Uruguay</t>
        </is>
      </c>
      <c r="F18" s="32" t="n">
        <v>1</v>
      </c>
      <c r="G18" s="32" t="n">
        <v>1</v>
      </c>
      <c r="H18" s="21">
        <f>IF(AND(ISNUMBER(F18),ISNUMBER(G18)),"Finalizado","Pendiente")</f>
        <v/>
      </c>
      <c r="I18" s="24" t="n">
        <v>8</v>
      </c>
      <c r="J18" s="24" t="inlineStr">
        <is>
          <t>Grupos</t>
        </is>
      </c>
      <c r="K18" s="33" t="inlineStr">
        <is>
          <t>-</t>
        </is>
      </c>
    </row>
    <row r="19">
      <c r="A19" s="29" t="n">
        <v>16</v>
      </c>
      <c r="B19" s="29" t="inlineStr">
        <is>
          <t>15/06/2026</t>
        </is>
      </c>
      <c r="C19" s="29" t="inlineStr">
        <is>
          <t>18:00</t>
        </is>
      </c>
      <c r="D19" s="24" t="inlineStr">
        <is>
          <t>Irán</t>
        </is>
      </c>
      <c r="E19" s="24" t="inlineStr">
        <is>
          <t>Nueva Zelanda</t>
        </is>
      </c>
      <c r="F19" s="32" t="n">
        <v>2</v>
      </c>
      <c r="G19" s="32" t="n">
        <v>2</v>
      </c>
      <c r="H19" s="21">
        <f>IF(AND(ISNUMBER(F19),ISNUMBER(G19)),"Finalizado","Pendiente")</f>
        <v/>
      </c>
      <c r="I19" s="24" t="n">
        <v>7</v>
      </c>
      <c r="J19" s="24" t="inlineStr">
        <is>
          <t>Grupos</t>
        </is>
      </c>
      <c r="K19" s="33" t="inlineStr">
        <is>
          <t>-</t>
        </is>
      </c>
    </row>
    <row r="20">
      <c r="A20" s="31" t="n">
        <v>17</v>
      </c>
      <c r="B20" s="31" t="inlineStr">
        <is>
          <t>16/06/2026</t>
        </is>
      </c>
      <c r="C20" s="31" t="inlineStr">
        <is>
          <t>15:00</t>
        </is>
      </c>
      <c r="D20" s="24" t="inlineStr">
        <is>
          <t>Francia</t>
        </is>
      </c>
      <c r="E20" s="24" t="inlineStr">
        <is>
          <t>Senegal</t>
        </is>
      </c>
      <c r="F20" s="32" t="n">
        <v>3</v>
      </c>
      <c r="G20" s="32" t="n">
        <v>1</v>
      </c>
      <c r="H20" s="21">
        <f>IF(AND(ISNUMBER(F20),ISNUMBER(G20)),"Finalizado","Pendiente")</f>
        <v/>
      </c>
      <c r="I20" s="24" t="n">
        <v>9</v>
      </c>
      <c r="J20" s="24" t="inlineStr">
        <is>
          <t>Grupos</t>
        </is>
      </c>
      <c r="K20" s="33" t="inlineStr">
        <is>
          <t>-</t>
        </is>
      </c>
    </row>
    <row r="21">
      <c r="A21" s="29" t="n">
        <v>18</v>
      </c>
      <c r="B21" s="29" t="inlineStr">
        <is>
          <t>16/06/2026</t>
        </is>
      </c>
      <c r="C21" s="29" t="inlineStr">
        <is>
          <t>18:00</t>
        </is>
      </c>
      <c r="D21" s="24" t="inlineStr">
        <is>
          <t>Irak</t>
        </is>
      </c>
      <c r="E21" s="24" t="inlineStr">
        <is>
          <t>Noruega</t>
        </is>
      </c>
      <c r="F21" s="32" t="n">
        <v>1</v>
      </c>
      <c r="G21" s="32" t="n">
        <v>4</v>
      </c>
      <c r="H21" s="21">
        <f>IF(AND(ISNUMBER(F21),ISNUMBER(G21)),"Finalizado","Pendiente")</f>
        <v/>
      </c>
      <c r="I21" s="24" t="n">
        <v>9</v>
      </c>
      <c r="J21" s="24" t="inlineStr">
        <is>
          <t>Grupos</t>
        </is>
      </c>
      <c r="K21" s="33" t="inlineStr">
        <is>
          <t>-</t>
        </is>
      </c>
    </row>
    <row r="22">
      <c r="A22" s="31" t="n">
        <v>19</v>
      </c>
      <c r="B22" s="31" t="inlineStr">
        <is>
          <t>16/06/2026</t>
        </is>
      </c>
      <c r="C22" s="31" t="inlineStr">
        <is>
          <t>20:00</t>
        </is>
      </c>
      <c r="D22" s="24" t="inlineStr">
        <is>
          <t>Argentina</t>
        </is>
      </c>
      <c r="E22" s="24" t="inlineStr">
        <is>
          <t>Argelia</t>
        </is>
      </c>
      <c r="F22" s="32" t="n">
        <v>3</v>
      </c>
      <c r="G22" s="32" t="n">
        <v>0</v>
      </c>
      <c r="H22" s="21">
        <f>IF(AND(ISNUMBER(F22),ISNUMBER(G22)),"Finalizado","Pendiente")</f>
        <v/>
      </c>
      <c r="I22" s="24" t="n">
        <v>10</v>
      </c>
      <c r="J22" s="24" t="inlineStr">
        <is>
          <t>Grupos</t>
        </is>
      </c>
      <c r="K22" s="33" t="inlineStr">
        <is>
          <t>-</t>
        </is>
      </c>
    </row>
    <row r="23">
      <c r="A23" s="29" t="n">
        <v>20</v>
      </c>
      <c r="B23" s="29" t="inlineStr">
        <is>
          <t>16/06/2026</t>
        </is>
      </c>
      <c r="C23" s="29" t="inlineStr">
        <is>
          <t>21:00</t>
        </is>
      </c>
      <c r="D23" s="24" t="inlineStr">
        <is>
          <t>Austria</t>
        </is>
      </c>
      <c r="E23" s="24" t="inlineStr">
        <is>
          <t>Jordania</t>
        </is>
      </c>
      <c r="F23" s="32" t="n">
        <v>3</v>
      </c>
      <c r="G23" s="32" t="n">
        <v>1</v>
      </c>
      <c r="H23" s="21">
        <f>IF(AND(ISNUMBER(F23),ISNUMBER(G23)),"Finalizado","Pendiente")</f>
        <v/>
      </c>
      <c r="I23" s="24" t="n">
        <v>10</v>
      </c>
      <c r="J23" s="24" t="inlineStr">
        <is>
          <t>Grupos</t>
        </is>
      </c>
      <c r="K23" s="33" t="inlineStr">
        <is>
          <t>-</t>
        </is>
      </c>
    </row>
    <row r="24">
      <c r="A24" s="31" t="n">
        <v>21</v>
      </c>
      <c r="B24" s="31" t="inlineStr">
        <is>
          <t>17/06/2026</t>
        </is>
      </c>
      <c r="C24" s="31" t="inlineStr">
        <is>
          <t>12:00</t>
        </is>
      </c>
      <c r="D24" s="24" t="inlineStr">
        <is>
          <t>Portugal</t>
        </is>
      </c>
      <c r="E24" s="24" t="inlineStr">
        <is>
          <t>RD Congo</t>
        </is>
      </c>
      <c r="F24" s="32" t="n">
        <v>1</v>
      </c>
      <c r="G24" s="32" t="n">
        <v>1</v>
      </c>
      <c r="H24" s="21">
        <f>IF(AND(ISNUMBER(F24),ISNUMBER(G24)),"Finalizado","Pendiente")</f>
        <v/>
      </c>
      <c r="I24" s="24" t="n">
        <v>11</v>
      </c>
      <c r="J24" s="24" t="inlineStr">
        <is>
          <t>Grupos</t>
        </is>
      </c>
      <c r="K24" s="33" t="inlineStr">
        <is>
          <t>-</t>
        </is>
      </c>
    </row>
    <row r="25">
      <c r="A25" s="29" t="n">
        <v>22</v>
      </c>
      <c r="B25" s="29" t="inlineStr">
        <is>
          <t>17/06/2026</t>
        </is>
      </c>
      <c r="C25" s="29" t="inlineStr">
        <is>
          <t>15:00</t>
        </is>
      </c>
      <c r="D25" s="24" t="inlineStr">
        <is>
          <t>Inglaterra</t>
        </is>
      </c>
      <c r="E25" s="24" t="inlineStr">
        <is>
          <t>Croacia</t>
        </is>
      </c>
      <c r="F25" s="32" t="n">
        <v>4</v>
      </c>
      <c r="G25" s="32" t="n">
        <v>2</v>
      </c>
      <c r="H25" s="21">
        <f>IF(AND(ISNUMBER(F25),ISNUMBER(G25)),"Finalizado","Pendiente")</f>
        <v/>
      </c>
      <c r="I25" s="24" t="n">
        <v>12</v>
      </c>
      <c r="J25" s="24" t="inlineStr">
        <is>
          <t>Grupos</t>
        </is>
      </c>
      <c r="K25" s="33" t="inlineStr">
        <is>
          <t>-</t>
        </is>
      </c>
    </row>
    <row r="26">
      <c r="A26" s="31" t="n">
        <v>23</v>
      </c>
      <c r="B26" s="31" t="inlineStr">
        <is>
          <t>17/06/2026</t>
        </is>
      </c>
      <c r="C26" s="31" t="inlineStr">
        <is>
          <t>19:00</t>
        </is>
      </c>
      <c r="D26" s="24" t="inlineStr">
        <is>
          <t>Ghana</t>
        </is>
      </c>
      <c r="E26" s="24" t="inlineStr">
        <is>
          <t>Panamá</t>
        </is>
      </c>
      <c r="F26" s="32" t="n">
        <v>1</v>
      </c>
      <c r="G26" s="32" t="n">
        <v>0</v>
      </c>
      <c r="H26" s="21">
        <f>IF(AND(ISNUMBER(F26),ISNUMBER(G26)),"Finalizado","Pendiente")</f>
        <v/>
      </c>
      <c r="I26" s="24" t="n">
        <v>12</v>
      </c>
      <c r="J26" s="24" t="inlineStr">
        <is>
          <t>Grupos</t>
        </is>
      </c>
      <c r="K26" s="33" t="inlineStr">
        <is>
          <t>-</t>
        </is>
      </c>
    </row>
    <row r="27">
      <c r="A27" s="29" t="n">
        <v>24</v>
      </c>
      <c r="B27" s="29" t="inlineStr">
        <is>
          <t>17/06/2026</t>
        </is>
      </c>
      <c r="C27" s="29" t="inlineStr">
        <is>
          <t>20:00</t>
        </is>
      </c>
      <c r="D27" s="24" t="inlineStr">
        <is>
          <t>Uzbekistán</t>
        </is>
      </c>
      <c r="E27" s="24" t="inlineStr">
        <is>
          <t>Colombia</t>
        </is>
      </c>
      <c r="F27" s="32" t="n">
        <v>1</v>
      </c>
      <c r="G27" s="32" t="n">
        <v>3</v>
      </c>
      <c r="H27" s="21">
        <f>IF(AND(ISNUMBER(F27),ISNUMBER(G27)),"Finalizado","Pendiente")</f>
        <v/>
      </c>
      <c r="I27" s="24" t="n">
        <v>11</v>
      </c>
      <c r="J27" s="24" t="inlineStr">
        <is>
          <t>Grupos</t>
        </is>
      </c>
      <c r="K27" s="33" t="inlineStr">
        <is>
          <t>-</t>
        </is>
      </c>
    </row>
    <row r="28">
      <c r="A28" s="31" t="n">
        <v>25</v>
      </c>
      <c r="B28" s="31" t="inlineStr">
        <is>
          <t>18/06/2026</t>
        </is>
      </c>
      <c r="C28" s="31" t="inlineStr">
        <is>
          <t>12:00</t>
        </is>
      </c>
      <c r="D28" s="24" t="inlineStr">
        <is>
          <t>República Checa</t>
        </is>
      </c>
      <c r="E28" s="24" t="inlineStr">
        <is>
          <t>Sudáfrica</t>
        </is>
      </c>
      <c r="F28" s="32" t="n">
        <v>1</v>
      </c>
      <c r="G28" s="32" t="n">
        <v>1</v>
      </c>
      <c r="H28" s="21">
        <f>IF(AND(ISNUMBER(F28),ISNUMBER(G28)),"Finalizado","Pendiente")</f>
        <v/>
      </c>
      <c r="I28" s="24" t="n">
        <v>1</v>
      </c>
      <c r="J28" s="24" t="inlineStr">
        <is>
          <t>Grupos</t>
        </is>
      </c>
      <c r="K28" s="33" t="inlineStr">
        <is>
          <t>-</t>
        </is>
      </c>
    </row>
    <row r="29">
      <c r="A29" s="29" t="n">
        <v>26</v>
      </c>
      <c r="B29" s="29" t="inlineStr">
        <is>
          <t>18/06/2026</t>
        </is>
      </c>
      <c r="C29" s="29" t="inlineStr">
        <is>
          <t>12:00</t>
        </is>
      </c>
      <c r="D29" s="24" t="inlineStr">
        <is>
          <t>Suiza</t>
        </is>
      </c>
      <c r="E29" s="24" t="inlineStr">
        <is>
          <t>Bosnia y Herzegovina</t>
        </is>
      </c>
      <c r="F29" s="32" t="n">
        <v>4</v>
      </c>
      <c r="G29" s="32" t="n">
        <v>1</v>
      </c>
      <c r="H29" s="21">
        <f>IF(AND(ISNUMBER(F29),ISNUMBER(G29)),"Finalizado","Pendiente")</f>
        <v/>
      </c>
      <c r="I29" s="24" t="n">
        <v>2</v>
      </c>
      <c r="J29" s="24" t="inlineStr">
        <is>
          <t>Grupos</t>
        </is>
      </c>
      <c r="K29" s="33" t="inlineStr">
        <is>
          <t>-</t>
        </is>
      </c>
    </row>
    <row r="30">
      <c r="A30" s="31" t="n">
        <v>27</v>
      </c>
      <c r="B30" s="31" t="inlineStr">
        <is>
          <t>18/06/2026</t>
        </is>
      </c>
      <c r="C30" s="31" t="inlineStr">
        <is>
          <t>15:00</t>
        </is>
      </c>
      <c r="D30" s="24" t="inlineStr">
        <is>
          <t>Canadá</t>
        </is>
      </c>
      <c r="E30" s="24" t="inlineStr">
        <is>
          <t>Catar</t>
        </is>
      </c>
      <c r="F30" s="32" t="n">
        <v>6</v>
      </c>
      <c r="G30" s="32" t="n">
        <v>0</v>
      </c>
      <c r="H30" s="21">
        <f>IF(AND(ISNUMBER(F30),ISNUMBER(G30)),"Finalizado","Pendiente")</f>
        <v/>
      </c>
      <c r="I30" s="24" t="n">
        <v>2</v>
      </c>
      <c r="J30" s="24" t="inlineStr">
        <is>
          <t>Grupos</t>
        </is>
      </c>
      <c r="K30" s="33" t="inlineStr">
        <is>
          <t>-</t>
        </is>
      </c>
    </row>
    <row r="31">
      <c r="A31" s="29" t="n">
        <v>28</v>
      </c>
      <c r="B31" s="29" t="inlineStr">
        <is>
          <t>18/06/2026</t>
        </is>
      </c>
      <c r="C31" s="29" t="inlineStr">
        <is>
          <t>19:00</t>
        </is>
      </c>
      <c r="D31" s="24" t="inlineStr">
        <is>
          <t>México</t>
        </is>
      </c>
      <c r="E31" s="24" t="inlineStr">
        <is>
          <t>República de Corea</t>
        </is>
      </c>
      <c r="F31" s="32" t="n">
        <v>1</v>
      </c>
      <c r="G31" s="32" t="n">
        <v>0</v>
      </c>
      <c r="H31" s="21">
        <f>IF(AND(ISNUMBER(F31),ISNUMBER(G31)),"Finalizado","Pendiente")</f>
        <v/>
      </c>
      <c r="I31" s="24" t="n">
        <v>1</v>
      </c>
      <c r="J31" s="24" t="inlineStr">
        <is>
          <t>Grupos</t>
        </is>
      </c>
      <c r="K31" s="33" t="inlineStr">
        <is>
          <t>-</t>
        </is>
      </c>
    </row>
    <row r="32">
      <c r="A32" s="31" t="n">
        <v>29</v>
      </c>
      <c r="B32" s="31" t="inlineStr">
        <is>
          <t>19/06/2026</t>
        </is>
      </c>
      <c r="C32" s="31" t="inlineStr">
        <is>
          <t>12:00</t>
        </is>
      </c>
      <c r="D32" s="24" t="inlineStr">
        <is>
          <t>Estados Unidos</t>
        </is>
      </c>
      <c r="E32" s="24" t="inlineStr">
        <is>
          <t>Australia</t>
        </is>
      </c>
      <c r="F32" s="32" t="n">
        <v>2</v>
      </c>
      <c r="G32" s="32" t="n">
        <v>0</v>
      </c>
      <c r="H32" s="21">
        <f>IF(AND(ISNUMBER(F32),ISNUMBER(G32)),"Finalizado","Pendiente")</f>
        <v/>
      </c>
      <c r="I32" s="24" t="n">
        <v>4</v>
      </c>
      <c r="J32" s="24" t="inlineStr">
        <is>
          <t>Grupos</t>
        </is>
      </c>
      <c r="K32" s="33" t="inlineStr">
        <is>
          <t>-</t>
        </is>
      </c>
    </row>
    <row r="33">
      <c r="A33" s="29" t="n">
        <v>30</v>
      </c>
      <c r="B33" s="29" t="inlineStr">
        <is>
          <t>19/06/2026</t>
        </is>
      </c>
      <c r="C33" s="29" t="inlineStr">
        <is>
          <t>18:00</t>
        </is>
      </c>
      <c r="D33" s="24" t="inlineStr">
        <is>
          <t>Escocia</t>
        </is>
      </c>
      <c r="E33" s="24" t="inlineStr">
        <is>
          <t>Marruecos</t>
        </is>
      </c>
      <c r="F33" s="32" t="n">
        <v>0</v>
      </c>
      <c r="G33" s="32" t="n">
        <v>1</v>
      </c>
      <c r="H33" s="21">
        <f>IF(AND(ISNUMBER(F33),ISNUMBER(G33)),"Finalizado","Pendiente")</f>
        <v/>
      </c>
      <c r="I33" s="24" t="n">
        <v>3</v>
      </c>
      <c r="J33" s="24" t="inlineStr">
        <is>
          <t>Grupos</t>
        </is>
      </c>
      <c r="K33" s="33" t="inlineStr">
        <is>
          <t>-</t>
        </is>
      </c>
    </row>
    <row r="34">
      <c r="A34" s="31" t="n">
        <v>31</v>
      </c>
      <c r="B34" s="31" t="inlineStr">
        <is>
          <t>19/06/2026</t>
        </is>
      </c>
      <c r="C34" s="31" t="inlineStr">
        <is>
          <t>21:00</t>
        </is>
      </c>
      <c r="D34" s="24" t="inlineStr">
        <is>
          <t>Brasil</t>
        </is>
      </c>
      <c r="E34" s="24" t="inlineStr">
        <is>
          <t>Haití</t>
        </is>
      </c>
      <c r="F34" s="32" t="n">
        <v>3</v>
      </c>
      <c r="G34" s="32" t="n">
        <v>0</v>
      </c>
      <c r="H34" s="21">
        <f>IF(AND(ISNUMBER(F34),ISNUMBER(G34)),"Finalizado","Pendiente")</f>
        <v/>
      </c>
      <c r="I34" s="24" t="n">
        <v>3</v>
      </c>
      <c r="J34" s="24" t="inlineStr">
        <is>
          <t>Grupos</t>
        </is>
      </c>
      <c r="K34" s="33" t="inlineStr">
        <is>
          <t>-</t>
        </is>
      </c>
    </row>
    <row r="35">
      <c r="A35" s="29" t="n">
        <v>32</v>
      </c>
      <c r="B35" s="29" t="inlineStr">
        <is>
          <t>19/06/2026</t>
        </is>
      </c>
      <c r="C35" s="29" t="inlineStr">
        <is>
          <t>20:00</t>
        </is>
      </c>
      <c r="D35" s="24" t="inlineStr">
        <is>
          <t>Turquía</t>
        </is>
      </c>
      <c r="E35" s="24" t="inlineStr">
        <is>
          <t>Paraguay</t>
        </is>
      </c>
      <c r="F35" s="32" t="n">
        <v>0</v>
      </c>
      <c r="G35" s="32" t="n">
        <v>1</v>
      </c>
      <c r="H35" s="21">
        <f>IF(AND(ISNUMBER(F35),ISNUMBER(G35)),"Finalizado","Pendiente")</f>
        <v/>
      </c>
      <c r="I35" s="24" t="n">
        <v>4</v>
      </c>
      <c r="J35" s="24" t="inlineStr">
        <is>
          <t>Grupos</t>
        </is>
      </c>
      <c r="K35" s="33" t="inlineStr">
        <is>
          <t>-</t>
        </is>
      </c>
    </row>
    <row r="36">
      <c r="A36" s="31" t="n">
        <v>33</v>
      </c>
      <c r="B36" s="31" t="inlineStr">
        <is>
          <t>20/06/2026</t>
        </is>
      </c>
      <c r="C36" s="31" t="inlineStr">
        <is>
          <t>12:00</t>
        </is>
      </c>
      <c r="D36" s="24" t="inlineStr">
        <is>
          <t>Países Bajos</t>
        </is>
      </c>
      <c r="E36" s="24" t="inlineStr">
        <is>
          <t>Suecia</t>
        </is>
      </c>
      <c r="F36" s="32" t="n">
        <v>5</v>
      </c>
      <c r="G36" s="32" t="n">
        <v>1</v>
      </c>
      <c r="H36" s="21">
        <f>IF(AND(ISNUMBER(F36),ISNUMBER(G36)),"Finalizado","Pendiente")</f>
        <v/>
      </c>
      <c r="I36" s="24" t="n">
        <v>6</v>
      </c>
      <c r="J36" s="24" t="inlineStr">
        <is>
          <t>Grupos</t>
        </is>
      </c>
      <c r="K36" s="33" t="inlineStr">
        <is>
          <t>-</t>
        </is>
      </c>
    </row>
    <row r="37">
      <c r="A37" s="29" t="n">
        <v>34</v>
      </c>
      <c r="B37" s="29" t="inlineStr">
        <is>
          <t>20/06/2026</t>
        </is>
      </c>
      <c r="C37" s="29" t="inlineStr">
        <is>
          <t>16:00</t>
        </is>
      </c>
      <c r="D37" s="24" t="inlineStr">
        <is>
          <t>Alemania</t>
        </is>
      </c>
      <c r="E37" s="24" t="inlineStr">
        <is>
          <t>Costa de Marfil</t>
        </is>
      </c>
      <c r="F37" s="32" t="n">
        <v>2</v>
      </c>
      <c r="G37" s="32" t="n">
        <v>1</v>
      </c>
      <c r="H37" s="21">
        <f>IF(AND(ISNUMBER(F37),ISNUMBER(G37)),"Finalizado","Pendiente")</f>
        <v/>
      </c>
      <c r="I37" s="24" t="n">
        <v>5</v>
      </c>
      <c r="J37" s="24" t="inlineStr">
        <is>
          <t>Grupos</t>
        </is>
      </c>
      <c r="K37" s="33" t="inlineStr">
        <is>
          <t>-</t>
        </is>
      </c>
    </row>
    <row r="38">
      <c r="A38" s="31" t="n">
        <v>35</v>
      </c>
      <c r="B38" s="31" t="inlineStr">
        <is>
          <t>20/06/2026</t>
        </is>
      </c>
      <c r="C38" s="31" t="inlineStr">
        <is>
          <t>19:00</t>
        </is>
      </c>
      <c r="D38" s="24" t="inlineStr">
        <is>
          <t>Ecuador</t>
        </is>
      </c>
      <c r="E38" s="24" t="inlineStr">
        <is>
          <t>Curazao</t>
        </is>
      </c>
      <c r="F38" s="32" t="n">
        <v>0</v>
      </c>
      <c r="G38" s="32" t="n">
        <v>0</v>
      </c>
      <c r="H38" s="21">
        <f>IF(AND(ISNUMBER(F38),ISNUMBER(G38)),"Finalizado","Pendiente")</f>
        <v/>
      </c>
      <c r="I38" s="24" t="n">
        <v>5</v>
      </c>
      <c r="J38" s="24" t="inlineStr">
        <is>
          <t>Grupos</t>
        </is>
      </c>
      <c r="K38" s="33" t="inlineStr">
        <is>
          <t>-</t>
        </is>
      </c>
    </row>
    <row r="39">
      <c r="A39" s="29" t="n">
        <v>36</v>
      </c>
      <c r="B39" s="29" t="inlineStr">
        <is>
          <t>20/06/2026</t>
        </is>
      </c>
      <c r="C39" s="29" t="inlineStr">
        <is>
          <t>22:00</t>
        </is>
      </c>
      <c r="D39" s="24" t="inlineStr">
        <is>
          <t>Túnez</t>
        </is>
      </c>
      <c r="E39" s="24" t="inlineStr">
        <is>
          <t>Japón</t>
        </is>
      </c>
      <c r="F39" s="32" t="n">
        <v>0</v>
      </c>
      <c r="G39" s="32" t="n">
        <v>4</v>
      </c>
      <c r="H39" s="21">
        <f>IF(AND(ISNUMBER(F39),ISNUMBER(G39)),"Finalizado","Pendiente")</f>
        <v/>
      </c>
      <c r="I39" s="24" t="n">
        <v>6</v>
      </c>
      <c r="J39" s="24" t="inlineStr">
        <is>
          <t>Grupos</t>
        </is>
      </c>
      <c r="K39" s="33" t="inlineStr">
        <is>
          <t>-</t>
        </is>
      </c>
    </row>
    <row r="40">
      <c r="A40" s="31" t="n">
        <v>37</v>
      </c>
      <c r="B40" s="31" t="inlineStr">
        <is>
          <t>21/06/2026</t>
        </is>
      </c>
      <c r="C40" s="31" t="inlineStr">
        <is>
          <t>12:00</t>
        </is>
      </c>
      <c r="D40" s="24" t="inlineStr">
        <is>
          <t>España</t>
        </is>
      </c>
      <c r="E40" s="24" t="inlineStr">
        <is>
          <t>Arabia Saudí</t>
        </is>
      </c>
      <c r="F40" s="32" t="n">
        <v>4</v>
      </c>
      <c r="G40" s="32" t="n">
        <v>0</v>
      </c>
      <c r="H40" s="21">
        <f>IF(AND(ISNUMBER(F40),ISNUMBER(G40)),"Finalizado","Pendiente")</f>
        <v/>
      </c>
      <c r="I40" s="24" t="n">
        <v>8</v>
      </c>
      <c r="J40" s="24" t="inlineStr">
        <is>
          <t>Grupos</t>
        </is>
      </c>
      <c r="K40" s="33" t="inlineStr">
        <is>
          <t>-</t>
        </is>
      </c>
    </row>
    <row r="41">
      <c r="A41" s="29" t="n">
        <v>38</v>
      </c>
      <c r="B41" s="29" t="inlineStr">
        <is>
          <t>21/06/2026</t>
        </is>
      </c>
      <c r="C41" s="29" t="inlineStr">
        <is>
          <t>12:00</t>
        </is>
      </c>
      <c r="D41" s="24" t="inlineStr">
        <is>
          <t>Bélgica</t>
        </is>
      </c>
      <c r="E41" s="24" t="inlineStr">
        <is>
          <t>Irán</t>
        </is>
      </c>
      <c r="F41" s="32" t="n">
        <v>0</v>
      </c>
      <c r="G41" s="32" t="n">
        <v>0</v>
      </c>
      <c r="H41" s="21">
        <f>IF(AND(ISNUMBER(F41),ISNUMBER(G41)),"Finalizado","Pendiente")</f>
        <v/>
      </c>
      <c r="I41" s="24" t="n">
        <v>7</v>
      </c>
      <c r="J41" s="24" t="inlineStr">
        <is>
          <t>Grupos</t>
        </is>
      </c>
      <c r="K41" s="33" t="inlineStr">
        <is>
          <t>-</t>
        </is>
      </c>
    </row>
    <row r="42">
      <c r="A42" s="31" t="n">
        <v>39</v>
      </c>
      <c r="B42" s="31" t="inlineStr">
        <is>
          <t>21/06/2026</t>
        </is>
      </c>
      <c r="C42" s="31" t="inlineStr">
        <is>
          <t>18:00</t>
        </is>
      </c>
      <c r="D42" s="24" t="inlineStr">
        <is>
          <t>Uruguay</t>
        </is>
      </c>
      <c r="E42" s="24" t="inlineStr">
        <is>
          <t>Cabo Verde</t>
        </is>
      </c>
      <c r="F42" s="32" t="n">
        <v>2</v>
      </c>
      <c r="G42" s="32" t="n">
        <v>2</v>
      </c>
      <c r="H42" s="21">
        <f>IF(AND(ISNUMBER(F42),ISNUMBER(G42)),"Finalizado","Pendiente")</f>
        <v/>
      </c>
      <c r="I42" s="24" t="n">
        <v>8</v>
      </c>
      <c r="J42" s="24" t="inlineStr">
        <is>
          <t>Grupos</t>
        </is>
      </c>
      <c r="K42" s="33" t="inlineStr">
        <is>
          <t>-</t>
        </is>
      </c>
    </row>
    <row r="43">
      <c r="A43" s="29" t="n">
        <v>40</v>
      </c>
      <c r="B43" s="29" t="inlineStr">
        <is>
          <t>21/06/2026</t>
        </is>
      </c>
      <c r="C43" s="29" t="inlineStr">
        <is>
          <t>18:00</t>
        </is>
      </c>
      <c r="D43" s="24" t="inlineStr">
        <is>
          <t>Nueva Zelanda</t>
        </is>
      </c>
      <c r="E43" s="24" t="inlineStr">
        <is>
          <t>Egipto</t>
        </is>
      </c>
      <c r="F43" s="32" t="n">
        <v>1</v>
      </c>
      <c r="G43" s="32" t="n">
        <v>3</v>
      </c>
      <c r="H43" s="21">
        <f>IF(AND(ISNUMBER(F43),ISNUMBER(G43)),"Finalizado","Pendiente")</f>
        <v/>
      </c>
      <c r="I43" s="24" t="n">
        <v>7</v>
      </c>
      <c r="J43" s="24" t="inlineStr">
        <is>
          <t>Grupos</t>
        </is>
      </c>
      <c r="K43" s="33" t="inlineStr">
        <is>
          <t>-</t>
        </is>
      </c>
    </row>
    <row r="44">
      <c r="A44" s="31" t="n">
        <v>41</v>
      </c>
      <c r="B44" s="31" t="inlineStr">
        <is>
          <t>22/06/2026</t>
        </is>
      </c>
      <c r="C44" s="31" t="inlineStr">
        <is>
          <t>12:00</t>
        </is>
      </c>
      <c r="D44" s="24" t="inlineStr">
        <is>
          <t>Argentina</t>
        </is>
      </c>
      <c r="E44" s="24" t="inlineStr">
        <is>
          <t>Austria</t>
        </is>
      </c>
      <c r="F44" s="32" t="n">
        <v>2</v>
      </c>
      <c r="G44" s="32" t="n">
        <v>0</v>
      </c>
      <c r="H44" s="21">
        <f>IF(AND(ISNUMBER(F44),ISNUMBER(G44)),"Finalizado","Pendiente")</f>
        <v/>
      </c>
      <c r="I44" s="24" t="n">
        <v>10</v>
      </c>
      <c r="J44" s="24" t="inlineStr">
        <is>
          <t>Grupos</t>
        </is>
      </c>
      <c r="K44" s="33" t="inlineStr">
        <is>
          <t>-</t>
        </is>
      </c>
    </row>
    <row r="45">
      <c r="A45" s="29" t="n">
        <v>42</v>
      </c>
      <c r="B45" s="29" t="inlineStr">
        <is>
          <t>22/06/2026</t>
        </is>
      </c>
      <c r="C45" s="29" t="inlineStr">
        <is>
          <t>17:00</t>
        </is>
      </c>
      <c r="D45" s="24" t="inlineStr">
        <is>
          <t>Francia</t>
        </is>
      </c>
      <c r="E45" s="24" t="inlineStr">
        <is>
          <t>Irak</t>
        </is>
      </c>
      <c r="F45" s="32" t="n">
        <v>3</v>
      </c>
      <c r="G45" s="32" t="n">
        <v>0</v>
      </c>
      <c r="H45" s="21">
        <f>IF(AND(ISNUMBER(F45),ISNUMBER(G45)),"Finalizado","Pendiente")</f>
        <v/>
      </c>
      <c r="I45" s="24" t="n">
        <v>9</v>
      </c>
      <c r="J45" s="24" t="inlineStr">
        <is>
          <t>Grupos</t>
        </is>
      </c>
      <c r="K45" s="33" t="inlineStr">
        <is>
          <t>-</t>
        </is>
      </c>
    </row>
    <row r="46">
      <c r="A46" s="31" t="n">
        <v>43</v>
      </c>
      <c r="B46" s="31" t="inlineStr">
        <is>
          <t>22/06/2026</t>
        </is>
      </c>
      <c r="C46" s="31" t="inlineStr">
        <is>
          <t>20:00</t>
        </is>
      </c>
      <c r="D46" s="24" t="inlineStr">
        <is>
          <t>Noruega</t>
        </is>
      </c>
      <c r="E46" s="24" t="inlineStr">
        <is>
          <t>Senegal</t>
        </is>
      </c>
      <c r="F46" s="32" t="n">
        <v>3</v>
      </c>
      <c r="G46" s="32" t="n">
        <v>2</v>
      </c>
      <c r="H46" s="21">
        <f>IF(AND(ISNUMBER(F46),ISNUMBER(G46)),"Finalizado","Pendiente")</f>
        <v/>
      </c>
      <c r="I46" s="24" t="n">
        <v>9</v>
      </c>
      <c r="J46" s="24" t="inlineStr">
        <is>
          <t>Grupos</t>
        </is>
      </c>
      <c r="K46" s="33" t="inlineStr">
        <is>
          <t>-</t>
        </is>
      </c>
    </row>
    <row r="47">
      <c r="A47" s="29" t="n">
        <v>44</v>
      </c>
      <c r="B47" s="29" t="inlineStr">
        <is>
          <t>22/06/2026</t>
        </is>
      </c>
      <c r="C47" s="29" t="inlineStr">
        <is>
          <t>20:00</t>
        </is>
      </c>
      <c r="D47" s="24" t="inlineStr">
        <is>
          <t>Jordania</t>
        </is>
      </c>
      <c r="E47" s="24" t="inlineStr">
        <is>
          <t>Argelia</t>
        </is>
      </c>
      <c r="F47" s="32" t="n">
        <v>1</v>
      </c>
      <c r="G47" s="32" t="n">
        <v>2</v>
      </c>
      <c r="H47" s="21">
        <f>IF(AND(ISNUMBER(F47),ISNUMBER(G47)),"Finalizado","Pendiente")</f>
        <v/>
      </c>
      <c r="I47" s="24" t="n">
        <v>10</v>
      </c>
      <c r="J47" s="24" t="inlineStr">
        <is>
          <t>Grupos</t>
        </is>
      </c>
      <c r="K47" s="33" t="inlineStr">
        <is>
          <t>-</t>
        </is>
      </c>
    </row>
    <row r="48">
      <c r="A48" s="31" t="n">
        <v>45</v>
      </c>
      <c r="B48" s="31" t="inlineStr">
        <is>
          <t>23/06/2026</t>
        </is>
      </c>
      <c r="C48" s="31" t="inlineStr">
        <is>
          <t>12:00</t>
        </is>
      </c>
      <c r="D48" s="24" t="inlineStr">
        <is>
          <t>Portugal</t>
        </is>
      </c>
      <c r="E48" s="24" t="inlineStr">
        <is>
          <t>Uzbekistán</t>
        </is>
      </c>
      <c r="F48" s="32" t="n">
        <v>5</v>
      </c>
      <c r="G48" s="32" t="n">
        <v>0</v>
      </c>
      <c r="H48" s="21">
        <f>IF(AND(ISNUMBER(F48),ISNUMBER(G48)),"Finalizado","Pendiente")</f>
        <v/>
      </c>
      <c r="I48" s="24" t="n">
        <v>11</v>
      </c>
      <c r="J48" s="24" t="inlineStr">
        <is>
          <t>Grupos</t>
        </is>
      </c>
      <c r="K48" s="33" t="inlineStr">
        <is>
          <t>-</t>
        </is>
      </c>
    </row>
    <row r="49">
      <c r="A49" s="29" t="n">
        <v>46</v>
      </c>
      <c r="B49" s="29" t="inlineStr">
        <is>
          <t>23/06/2026</t>
        </is>
      </c>
      <c r="C49" s="29" t="inlineStr">
        <is>
          <t>16:00</t>
        </is>
      </c>
      <c r="D49" s="24" t="inlineStr">
        <is>
          <t>Inglaterra</t>
        </is>
      </c>
      <c r="E49" s="24" t="inlineStr">
        <is>
          <t>Ghana</t>
        </is>
      </c>
      <c r="F49" s="32" t="n">
        <v>0</v>
      </c>
      <c r="G49" s="32" t="n">
        <v>0</v>
      </c>
      <c r="H49" s="21">
        <f>IF(AND(ISNUMBER(F49),ISNUMBER(G49)),"Finalizado","Pendiente")</f>
        <v/>
      </c>
      <c r="I49" s="24" t="n">
        <v>12</v>
      </c>
      <c r="J49" s="24" t="inlineStr">
        <is>
          <t>Grupos</t>
        </is>
      </c>
      <c r="K49" s="33" t="inlineStr">
        <is>
          <t>-</t>
        </is>
      </c>
    </row>
    <row r="50">
      <c r="A50" s="31" t="n">
        <v>47</v>
      </c>
      <c r="B50" s="31" t="inlineStr">
        <is>
          <t>23/06/2026</t>
        </is>
      </c>
      <c r="C50" s="31" t="inlineStr">
        <is>
          <t>19:00</t>
        </is>
      </c>
      <c r="D50" s="24" t="inlineStr">
        <is>
          <t>Panamá</t>
        </is>
      </c>
      <c r="E50" s="24" t="inlineStr">
        <is>
          <t>Croacia</t>
        </is>
      </c>
      <c r="F50" s="32" t="n">
        <v>0</v>
      </c>
      <c r="G50" s="32" t="n">
        <v>1</v>
      </c>
      <c r="H50" s="21">
        <f>IF(AND(ISNUMBER(F50),ISNUMBER(G50)),"Finalizado","Pendiente")</f>
        <v/>
      </c>
      <c r="I50" s="24" t="n">
        <v>12</v>
      </c>
      <c r="J50" s="24" t="inlineStr">
        <is>
          <t>Grupos</t>
        </is>
      </c>
      <c r="K50" s="33" t="inlineStr">
        <is>
          <t>-</t>
        </is>
      </c>
    </row>
    <row r="51">
      <c r="A51" s="29" t="n">
        <v>48</v>
      </c>
      <c r="B51" s="29" t="inlineStr">
        <is>
          <t>23/06/2026</t>
        </is>
      </c>
      <c r="C51" s="29" t="inlineStr">
        <is>
          <t>20:00</t>
        </is>
      </c>
      <c r="D51" s="24" t="inlineStr">
        <is>
          <t>Colombia</t>
        </is>
      </c>
      <c r="E51" s="24" t="inlineStr">
        <is>
          <t>RD Congo</t>
        </is>
      </c>
      <c r="F51" s="32" t="n">
        <v>1</v>
      </c>
      <c r="G51" s="32" t="n">
        <v>0</v>
      </c>
      <c r="H51" s="21">
        <f>IF(AND(ISNUMBER(F51),ISNUMBER(G51)),"Finalizado","Pendiente")</f>
        <v/>
      </c>
      <c r="I51" s="24" t="n">
        <v>11</v>
      </c>
      <c r="J51" s="24" t="inlineStr">
        <is>
          <t>Grupos</t>
        </is>
      </c>
      <c r="K51" s="33" t="inlineStr">
        <is>
          <t>-</t>
        </is>
      </c>
    </row>
    <row r="52">
      <c r="A52" s="31" t="n">
        <v>49</v>
      </c>
      <c r="B52" s="31" t="inlineStr">
        <is>
          <t>24/06/2026</t>
        </is>
      </c>
      <c r="C52" s="31" t="inlineStr">
        <is>
          <t>12:00</t>
        </is>
      </c>
      <c r="D52" s="24" t="inlineStr">
        <is>
          <t>Suiza</t>
        </is>
      </c>
      <c r="E52" s="24" t="inlineStr">
        <is>
          <t>Canadá</t>
        </is>
      </c>
      <c r="F52" s="32" t="n">
        <v>2</v>
      </c>
      <c r="G52" s="32" t="n">
        <v>1</v>
      </c>
      <c r="H52" s="21">
        <f>IF(AND(ISNUMBER(F52),ISNUMBER(G52)),"Finalizado","Pendiente")</f>
        <v/>
      </c>
      <c r="I52" s="24" t="n">
        <v>2</v>
      </c>
      <c r="J52" s="24" t="inlineStr">
        <is>
          <t>Grupos</t>
        </is>
      </c>
      <c r="K52" s="33" t="inlineStr">
        <is>
          <t>-</t>
        </is>
      </c>
    </row>
    <row r="53">
      <c r="A53" s="29" t="n">
        <v>50</v>
      </c>
      <c r="B53" s="29" t="inlineStr">
        <is>
          <t>24/06/2026</t>
        </is>
      </c>
      <c r="C53" s="29" t="inlineStr">
        <is>
          <t>12:00</t>
        </is>
      </c>
      <c r="D53" s="24" t="inlineStr">
        <is>
          <t>Bosnia y Herzegovina</t>
        </is>
      </c>
      <c r="E53" s="24" t="inlineStr">
        <is>
          <t>Catar</t>
        </is>
      </c>
      <c r="F53" s="32" t="n">
        <v>3</v>
      </c>
      <c r="G53" s="32" t="n">
        <v>1</v>
      </c>
      <c r="H53" s="21">
        <f>IF(AND(ISNUMBER(F53),ISNUMBER(G53)),"Finalizado","Pendiente")</f>
        <v/>
      </c>
      <c r="I53" s="24" t="n">
        <v>2</v>
      </c>
      <c r="J53" s="24" t="inlineStr">
        <is>
          <t>Grupos</t>
        </is>
      </c>
      <c r="K53" s="33" t="inlineStr">
        <is>
          <t>-</t>
        </is>
      </c>
    </row>
    <row r="54">
      <c r="A54" s="31" t="n">
        <v>51</v>
      </c>
      <c r="B54" s="31" t="inlineStr">
        <is>
          <t>24/06/2026</t>
        </is>
      </c>
      <c r="C54" s="31" t="inlineStr">
        <is>
          <t>18:00</t>
        </is>
      </c>
      <c r="D54" s="24" t="inlineStr">
        <is>
          <t>Escocia</t>
        </is>
      </c>
      <c r="E54" s="24" t="inlineStr">
        <is>
          <t>Brasil</t>
        </is>
      </c>
      <c r="F54" s="32" t="n">
        <v>0</v>
      </c>
      <c r="G54" s="32" t="n">
        <v>3</v>
      </c>
      <c r="H54" s="21">
        <f>IF(AND(ISNUMBER(F54),ISNUMBER(G54)),"Finalizado","Pendiente")</f>
        <v/>
      </c>
      <c r="I54" s="24" t="n">
        <v>3</v>
      </c>
      <c r="J54" s="24" t="inlineStr">
        <is>
          <t>Grupos</t>
        </is>
      </c>
      <c r="K54" s="33" t="inlineStr">
        <is>
          <t>-</t>
        </is>
      </c>
    </row>
    <row r="55">
      <c r="A55" s="29" t="n">
        <v>52</v>
      </c>
      <c r="B55" s="29" t="inlineStr">
        <is>
          <t>24/06/2026</t>
        </is>
      </c>
      <c r="C55" s="29" t="inlineStr">
        <is>
          <t>18:00</t>
        </is>
      </c>
      <c r="D55" s="24" t="inlineStr">
        <is>
          <t>Marruecos</t>
        </is>
      </c>
      <c r="E55" s="24" t="inlineStr">
        <is>
          <t>Haití</t>
        </is>
      </c>
      <c r="F55" s="32" t="n">
        <v>4</v>
      </c>
      <c r="G55" s="32" t="n">
        <v>2</v>
      </c>
      <c r="H55" s="21">
        <f>IF(AND(ISNUMBER(F55),ISNUMBER(G55)),"Finalizado","Pendiente")</f>
        <v/>
      </c>
      <c r="I55" s="24" t="n">
        <v>3</v>
      </c>
      <c r="J55" s="24" t="inlineStr">
        <is>
          <t>Grupos</t>
        </is>
      </c>
      <c r="K55" s="33" t="inlineStr">
        <is>
          <t>-</t>
        </is>
      </c>
    </row>
    <row r="56">
      <c r="A56" s="31" t="n">
        <v>53</v>
      </c>
      <c r="B56" s="31" t="inlineStr">
        <is>
          <t>24/06/2026</t>
        </is>
      </c>
      <c r="C56" s="31" t="inlineStr">
        <is>
          <t>19:00</t>
        </is>
      </c>
      <c r="D56" s="24" t="inlineStr">
        <is>
          <t>República Checa</t>
        </is>
      </c>
      <c r="E56" s="24" t="inlineStr">
        <is>
          <t>México</t>
        </is>
      </c>
      <c r="F56" s="32" t="n">
        <v>0</v>
      </c>
      <c r="G56" s="32" t="n">
        <v>3</v>
      </c>
      <c r="H56" s="21">
        <f>IF(AND(ISNUMBER(F56),ISNUMBER(G56)),"Finalizado","Pendiente")</f>
        <v/>
      </c>
      <c r="I56" s="24" t="n">
        <v>1</v>
      </c>
      <c r="J56" s="24" t="inlineStr">
        <is>
          <t>Grupos</t>
        </is>
      </c>
      <c r="K56" s="33" t="inlineStr">
        <is>
          <t>-</t>
        </is>
      </c>
    </row>
    <row r="57">
      <c r="A57" s="29" t="n">
        <v>54</v>
      </c>
      <c r="B57" s="29" t="inlineStr">
        <is>
          <t>24/06/2026</t>
        </is>
      </c>
      <c r="C57" s="29" t="inlineStr">
        <is>
          <t>19:00</t>
        </is>
      </c>
      <c r="D57" s="24" t="inlineStr">
        <is>
          <t>Sudáfrica</t>
        </is>
      </c>
      <c r="E57" s="24" t="inlineStr">
        <is>
          <t>República de Corea</t>
        </is>
      </c>
      <c r="F57" s="32" t="n">
        <v>1</v>
      </c>
      <c r="G57" s="32" t="n">
        <v>0</v>
      </c>
      <c r="H57" s="21">
        <f>IF(AND(ISNUMBER(F57),ISNUMBER(G57)),"Finalizado","Pendiente")</f>
        <v/>
      </c>
      <c r="I57" s="24" t="n">
        <v>1</v>
      </c>
      <c r="J57" s="24" t="inlineStr">
        <is>
          <t>Grupos</t>
        </is>
      </c>
      <c r="K57" s="33" t="inlineStr">
        <is>
          <t>-</t>
        </is>
      </c>
    </row>
    <row r="58">
      <c r="A58" s="31" t="n">
        <v>55</v>
      </c>
      <c r="B58" s="31" t="inlineStr">
        <is>
          <t>25/06/2026</t>
        </is>
      </c>
      <c r="C58" s="31" t="inlineStr">
        <is>
          <t>16:00</t>
        </is>
      </c>
      <c r="D58" s="24" t="inlineStr">
        <is>
          <t>Curazao</t>
        </is>
      </c>
      <c r="E58" s="24" t="inlineStr">
        <is>
          <t>Costa de Marfil</t>
        </is>
      </c>
      <c r="F58" s="32" t="n">
        <v>0</v>
      </c>
      <c r="G58" s="32" t="n">
        <v>2</v>
      </c>
      <c r="H58" s="21">
        <f>IF(AND(ISNUMBER(F58),ISNUMBER(G58)),"Finalizado","Pendiente")</f>
        <v/>
      </c>
      <c r="I58" s="24" t="n">
        <v>5</v>
      </c>
      <c r="J58" s="24" t="inlineStr">
        <is>
          <t>Grupos</t>
        </is>
      </c>
      <c r="K58" s="33" t="inlineStr">
        <is>
          <t>-</t>
        </is>
      </c>
    </row>
    <row r="59">
      <c r="A59" s="29" t="n">
        <v>56</v>
      </c>
      <c r="B59" s="29" t="inlineStr">
        <is>
          <t>25/06/2026</t>
        </is>
      </c>
      <c r="C59" s="29" t="inlineStr">
        <is>
          <t>16:00</t>
        </is>
      </c>
      <c r="D59" s="24" t="inlineStr">
        <is>
          <t>Ecuador</t>
        </is>
      </c>
      <c r="E59" s="24" t="inlineStr">
        <is>
          <t>Alemania</t>
        </is>
      </c>
      <c r="F59" s="32" t="n">
        <v>2</v>
      </c>
      <c r="G59" s="32" t="n">
        <v>1</v>
      </c>
      <c r="H59" s="21">
        <f>IF(AND(ISNUMBER(F59),ISNUMBER(G59)),"Finalizado","Pendiente")</f>
        <v/>
      </c>
      <c r="I59" s="24" t="n">
        <v>5</v>
      </c>
      <c r="J59" s="24" t="inlineStr">
        <is>
          <t>Grupos</t>
        </is>
      </c>
      <c r="K59" s="33" t="inlineStr">
        <is>
          <t>-</t>
        </is>
      </c>
    </row>
    <row r="60">
      <c r="A60" s="31" t="n">
        <v>57</v>
      </c>
      <c r="B60" s="31" t="inlineStr">
        <is>
          <t>25/06/2026</t>
        </is>
      </c>
      <c r="C60" s="31" t="inlineStr">
        <is>
          <t>18:00</t>
        </is>
      </c>
      <c r="D60" s="24" t="inlineStr">
        <is>
          <t>Japón</t>
        </is>
      </c>
      <c r="E60" s="24" t="inlineStr">
        <is>
          <t>Suecia</t>
        </is>
      </c>
      <c r="F60" s="32" t="n">
        <v>1</v>
      </c>
      <c r="G60" s="32" t="n">
        <v>1</v>
      </c>
      <c r="H60" s="21">
        <f>IF(AND(ISNUMBER(F60),ISNUMBER(G60)),"Finalizado","Pendiente")</f>
        <v/>
      </c>
      <c r="I60" s="24" t="n">
        <v>6</v>
      </c>
      <c r="J60" s="24" t="inlineStr">
        <is>
          <t>Grupos</t>
        </is>
      </c>
      <c r="K60" s="33" t="inlineStr">
        <is>
          <t>-</t>
        </is>
      </c>
    </row>
    <row r="61">
      <c r="A61" s="29" t="n">
        <v>58</v>
      </c>
      <c r="B61" s="29" t="inlineStr">
        <is>
          <t>25/06/2026</t>
        </is>
      </c>
      <c r="C61" s="29" t="inlineStr">
        <is>
          <t>18:00</t>
        </is>
      </c>
      <c r="D61" s="24" t="inlineStr">
        <is>
          <t>Túnez</t>
        </is>
      </c>
      <c r="E61" s="24" t="inlineStr">
        <is>
          <t>Países Bajos</t>
        </is>
      </c>
      <c r="F61" s="32" t="n">
        <v>1</v>
      </c>
      <c r="G61" s="32" t="n">
        <v>3</v>
      </c>
      <c r="H61" s="21">
        <f>IF(AND(ISNUMBER(F61),ISNUMBER(G61)),"Finalizado","Pendiente")</f>
        <v/>
      </c>
      <c r="I61" s="24" t="n">
        <v>6</v>
      </c>
      <c r="J61" s="24" t="inlineStr">
        <is>
          <t>Grupos</t>
        </is>
      </c>
      <c r="K61" s="33" t="inlineStr">
        <is>
          <t>-</t>
        </is>
      </c>
    </row>
    <row r="62">
      <c r="A62" s="31" t="n">
        <v>59</v>
      </c>
      <c r="B62" s="31" t="inlineStr">
        <is>
          <t>25/06/2026</t>
        </is>
      </c>
      <c r="C62" s="31" t="inlineStr">
        <is>
          <t>19:00</t>
        </is>
      </c>
      <c r="D62" s="24" t="inlineStr">
        <is>
          <t>Turquía</t>
        </is>
      </c>
      <c r="E62" s="24" t="inlineStr">
        <is>
          <t>Estados Unidos</t>
        </is>
      </c>
      <c r="F62" s="32" t="n">
        <v>3</v>
      </c>
      <c r="G62" s="32" t="n">
        <v>2</v>
      </c>
      <c r="H62" s="21">
        <f>IF(AND(ISNUMBER(F62),ISNUMBER(G62)),"Finalizado","Pendiente")</f>
        <v/>
      </c>
      <c r="I62" s="24" t="n">
        <v>4</v>
      </c>
      <c r="J62" s="24" t="inlineStr">
        <is>
          <t>Grupos</t>
        </is>
      </c>
      <c r="K62" s="33" t="inlineStr">
        <is>
          <t>-</t>
        </is>
      </c>
    </row>
    <row r="63">
      <c r="A63" s="29" t="n">
        <v>60</v>
      </c>
      <c r="B63" s="29" t="inlineStr">
        <is>
          <t>25/06/2026</t>
        </is>
      </c>
      <c r="C63" s="29" t="inlineStr">
        <is>
          <t>19:00</t>
        </is>
      </c>
      <c r="D63" s="24" t="inlineStr">
        <is>
          <t>Paraguay</t>
        </is>
      </c>
      <c r="E63" s="24" t="inlineStr">
        <is>
          <t>Australia</t>
        </is>
      </c>
      <c r="F63" s="32" t="n">
        <v>0</v>
      </c>
      <c r="G63" s="32" t="n">
        <v>0</v>
      </c>
      <c r="H63" s="21">
        <f>IF(AND(ISNUMBER(F63),ISNUMBER(G63)),"Finalizado","Pendiente")</f>
        <v/>
      </c>
      <c r="I63" s="24" t="n">
        <v>4</v>
      </c>
      <c r="J63" s="24" t="inlineStr">
        <is>
          <t>Grupos</t>
        </is>
      </c>
      <c r="K63" s="33" t="inlineStr">
        <is>
          <t>-</t>
        </is>
      </c>
    </row>
    <row r="64">
      <c r="A64" s="31" t="n">
        <v>61</v>
      </c>
      <c r="B64" s="31" t="inlineStr">
        <is>
          <t>26/06/2026</t>
        </is>
      </c>
      <c r="C64" s="31" t="inlineStr">
        <is>
          <t>15:00</t>
        </is>
      </c>
      <c r="D64" s="24" t="inlineStr">
        <is>
          <t>Noruega</t>
        </is>
      </c>
      <c r="E64" s="24" t="inlineStr">
        <is>
          <t>Francia</t>
        </is>
      </c>
      <c r="F64" s="32" t="n">
        <v>1</v>
      </c>
      <c r="G64" s="32" t="n">
        <v>4</v>
      </c>
      <c r="H64" s="21">
        <f>IF(AND(ISNUMBER(F64),ISNUMBER(G64)),"Finalizado","Pendiente")</f>
        <v/>
      </c>
      <c r="I64" s="24" t="n">
        <v>9</v>
      </c>
      <c r="J64" s="24" t="inlineStr">
        <is>
          <t>Grupos</t>
        </is>
      </c>
      <c r="K64" s="33" t="inlineStr">
        <is>
          <t>-</t>
        </is>
      </c>
    </row>
    <row r="65">
      <c r="A65" s="29" t="n">
        <v>62</v>
      </c>
      <c r="B65" s="29" t="inlineStr">
        <is>
          <t>26/06/2026</t>
        </is>
      </c>
      <c r="C65" s="29" t="inlineStr">
        <is>
          <t>15:00</t>
        </is>
      </c>
      <c r="D65" s="24" t="inlineStr">
        <is>
          <t>Senegal</t>
        </is>
      </c>
      <c r="E65" s="24" t="inlineStr">
        <is>
          <t>Irak</t>
        </is>
      </c>
      <c r="F65" s="32" t="n">
        <v>5</v>
      </c>
      <c r="G65" s="32" t="n">
        <v>0</v>
      </c>
      <c r="H65" s="21">
        <f>IF(AND(ISNUMBER(F65),ISNUMBER(G65)),"Finalizado","Pendiente")</f>
        <v/>
      </c>
      <c r="I65" s="24" t="n">
        <v>9</v>
      </c>
      <c r="J65" s="24" t="inlineStr">
        <is>
          <t>Grupos</t>
        </is>
      </c>
      <c r="K65" s="33" t="inlineStr">
        <is>
          <t>-</t>
        </is>
      </c>
    </row>
    <row r="66">
      <c r="A66" s="31" t="n">
        <v>63</v>
      </c>
      <c r="B66" s="31" t="inlineStr">
        <is>
          <t>26/06/2026</t>
        </is>
      </c>
      <c r="C66" s="31" t="inlineStr">
        <is>
          <t>19:00</t>
        </is>
      </c>
      <c r="D66" s="24" t="inlineStr">
        <is>
          <t>Cabo Verde</t>
        </is>
      </c>
      <c r="E66" s="24" t="inlineStr">
        <is>
          <t>Arabia Saudí</t>
        </is>
      </c>
      <c r="F66" s="32" t="n">
        <v>0</v>
      </c>
      <c r="G66" s="32" t="n">
        <v>0</v>
      </c>
      <c r="H66" s="21">
        <f>IF(AND(ISNUMBER(F66),ISNUMBER(G66)),"Finalizado","Pendiente")</f>
        <v/>
      </c>
      <c r="I66" s="24" t="n">
        <v>8</v>
      </c>
      <c r="J66" s="24" t="inlineStr">
        <is>
          <t>Grupos</t>
        </is>
      </c>
      <c r="K66" s="33" t="inlineStr">
        <is>
          <t>-</t>
        </is>
      </c>
    </row>
    <row r="67">
      <c r="A67" s="29" t="n">
        <v>64</v>
      </c>
      <c r="B67" s="29" t="inlineStr">
        <is>
          <t>26/06/2026</t>
        </is>
      </c>
      <c r="C67" s="29" t="inlineStr">
        <is>
          <t>18:00</t>
        </is>
      </c>
      <c r="D67" s="24" t="inlineStr">
        <is>
          <t>Uruguay</t>
        </is>
      </c>
      <c r="E67" s="24" t="inlineStr">
        <is>
          <t>España</t>
        </is>
      </c>
      <c r="F67" s="32" t="n">
        <v>0</v>
      </c>
      <c r="G67" s="32" t="n">
        <v>1</v>
      </c>
      <c r="H67" s="21">
        <f>IF(AND(ISNUMBER(F67),ISNUMBER(G67)),"Finalizado","Pendiente")</f>
        <v/>
      </c>
      <c r="I67" s="24" t="n">
        <v>8</v>
      </c>
      <c r="J67" s="24" t="inlineStr">
        <is>
          <t>Grupos</t>
        </is>
      </c>
      <c r="K67" s="33" t="inlineStr">
        <is>
          <t>-</t>
        </is>
      </c>
    </row>
    <row r="68">
      <c r="A68" s="31" t="n">
        <v>65</v>
      </c>
      <c r="B68" s="31" t="inlineStr">
        <is>
          <t>26/06/2026</t>
        </is>
      </c>
      <c r="C68" s="31" t="inlineStr">
        <is>
          <t>20:00</t>
        </is>
      </c>
      <c r="D68" s="24" t="inlineStr">
        <is>
          <t>Egipto</t>
        </is>
      </c>
      <c r="E68" s="24" t="inlineStr">
        <is>
          <t>Irán</t>
        </is>
      </c>
      <c r="F68" s="32" t="n">
        <v>1</v>
      </c>
      <c r="G68" s="32" t="n">
        <v>1</v>
      </c>
      <c r="H68" s="21">
        <f>IF(AND(ISNUMBER(F68),ISNUMBER(G68)),"Finalizado","Pendiente")</f>
        <v/>
      </c>
      <c r="I68" s="24" t="n">
        <v>7</v>
      </c>
      <c r="J68" s="24" t="inlineStr">
        <is>
          <t>Grupos</t>
        </is>
      </c>
      <c r="K68" s="33" t="inlineStr">
        <is>
          <t>-</t>
        </is>
      </c>
    </row>
    <row r="69">
      <c r="A69" s="29" t="n">
        <v>66</v>
      </c>
      <c r="B69" s="29" t="inlineStr">
        <is>
          <t>26/06/2026</t>
        </is>
      </c>
      <c r="C69" s="29" t="inlineStr">
        <is>
          <t>20:00</t>
        </is>
      </c>
      <c r="D69" s="24" t="inlineStr">
        <is>
          <t>Nueva Zelanda</t>
        </is>
      </c>
      <c r="E69" s="24" t="inlineStr">
        <is>
          <t>Bélgica</t>
        </is>
      </c>
      <c r="F69" s="32" t="n">
        <v>1</v>
      </c>
      <c r="G69" s="32" t="n">
        <v>5</v>
      </c>
      <c r="H69" s="21">
        <f>IF(AND(ISNUMBER(F69),ISNUMBER(G69)),"Finalizado","Pendiente")</f>
        <v/>
      </c>
      <c r="I69" s="24" t="n">
        <v>7</v>
      </c>
      <c r="J69" s="24" t="inlineStr">
        <is>
          <t>Grupos</t>
        </is>
      </c>
      <c r="K69" s="33" t="inlineStr">
        <is>
          <t>-</t>
        </is>
      </c>
    </row>
    <row r="70">
      <c r="A70" s="31" t="n">
        <v>67</v>
      </c>
      <c r="B70" s="31" t="inlineStr">
        <is>
          <t>27/06/2026</t>
        </is>
      </c>
      <c r="C70" s="31" t="inlineStr">
        <is>
          <t>17:00</t>
        </is>
      </c>
      <c r="D70" s="24" t="inlineStr">
        <is>
          <t>Panamá</t>
        </is>
      </c>
      <c r="E70" s="24" t="inlineStr">
        <is>
          <t>Inglaterra</t>
        </is>
      </c>
      <c r="F70" s="32" t="n">
        <v>0</v>
      </c>
      <c r="G70" s="32" t="n">
        <v>2</v>
      </c>
      <c r="H70" s="21">
        <f>IF(AND(ISNUMBER(F70),ISNUMBER(G70)),"Finalizado","Pendiente")</f>
        <v/>
      </c>
      <c r="I70" s="24" t="n">
        <v>12</v>
      </c>
      <c r="J70" s="24" t="inlineStr">
        <is>
          <t>Grupos</t>
        </is>
      </c>
      <c r="K70" s="33" t="inlineStr">
        <is>
          <t>-</t>
        </is>
      </c>
    </row>
    <row r="71">
      <c r="A71" s="29" t="n">
        <v>68</v>
      </c>
      <c r="B71" s="29" t="inlineStr">
        <is>
          <t>27/06/2026</t>
        </is>
      </c>
      <c r="C71" s="29" t="inlineStr">
        <is>
          <t>17:00</t>
        </is>
      </c>
      <c r="D71" s="24" t="inlineStr">
        <is>
          <t>Croacia</t>
        </is>
      </c>
      <c r="E71" s="24" t="inlineStr">
        <is>
          <t>Ghana</t>
        </is>
      </c>
      <c r="F71" s="32" t="n">
        <v>2</v>
      </c>
      <c r="G71" s="32" t="n">
        <v>1</v>
      </c>
      <c r="H71" s="21">
        <f>IF(AND(ISNUMBER(F71),ISNUMBER(G71)),"Finalizado","Pendiente")</f>
        <v/>
      </c>
      <c r="I71" s="24" t="n">
        <v>12</v>
      </c>
      <c r="J71" s="24" t="inlineStr">
        <is>
          <t>Grupos</t>
        </is>
      </c>
      <c r="K71" s="33" t="inlineStr">
        <is>
          <t>-</t>
        </is>
      </c>
    </row>
    <row r="72">
      <c r="A72" s="31" t="n">
        <v>69</v>
      </c>
      <c r="B72" s="31" t="inlineStr">
        <is>
          <t>27/06/2026</t>
        </is>
      </c>
      <c r="C72" s="31" t="inlineStr">
        <is>
          <t>19:30</t>
        </is>
      </c>
      <c r="D72" s="24" t="inlineStr">
        <is>
          <t>Colombia</t>
        </is>
      </c>
      <c r="E72" s="24" t="inlineStr">
        <is>
          <t>Portugal</t>
        </is>
      </c>
      <c r="F72" s="32" t="n">
        <v>0</v>
      </c>
      <c r="G72" s="32" t="n">
        <v>0</v>
      </c>
      <c r="H72" s="21">
        <f>IF(AND(ISNUMBER(F72),ISNUMBER(G72)),"Finalizado","Pendiente")</f>
        <v/>
      </c>
      <c r="I72" s="24" t="n">
        <v>11</v>
      </c>
      <c r="J72" s="24" t="inlineStr">
        <is>
          <t>Grupos</t>
        </is>
      </c>
      <c r="K72" s="33" t="inlineStr">
        <is>
          <t>-</t>
        </is>
      </c>
    </row>
    <row r="73">
      <c r="A73" s="29" t="n">
        <v>70</v>
      </c>
      <c r="B73" s="29" t="inlineStr">
        <is>
          <t>27/06/2026</t>
        </is>
      </c>
      <c r="C73" s="29" t="inlineStr">
        <is>
          <t>19:30</t>
        </is>
      </c>
      <c r="D73" s="24" t="inlineStr">
        <is>
          <t>RD Congo</t>
        </is>
      </c>
      <c r="E73" s="24" t="inlineStr">
        <is>
          <t>Uzbekistán</t>
        </is>
      </c>
      <c r="F73" s="32" t="n">
        <v>3</v>
      </c>
      <c r="G73" s="32" t="n">
        <v>1</v>
      </c>
      <c r="H73" s="21">
        <f>IF(AND(ISNUMBER(F73),ISNUMBER(G73)),"Finalizado","Pendiente")</f>
        <v/>
      </c>
      <c r="I73" s="24" t="n">
        <v>11</v>
      </c>
      <c r="J73" s="24" t="inlineStr">
        <is>
          <t>Grupos</t>
        </is>
      </c>
      <c r="K73" s="33" t="inlineStr">
        <is>
          <t>-</t>
        </is>
      </c>
    </row>
    <row r="74">
      <c r="A74" s="31" t="n">
        <v>71</v>
      </c>
      <c r="B74" s="31" t="inlineStr">
        <is>
          <t>27/06/2026</t>
        </is>
      </c>
      <c r="C74" s="31" t="inlineStr">
        <is>
          <t>21:00</t>
        </is>
      </c>
      <c r="D74" s="24" t="inlineStr">
        <is>
          <t>Argelia</t>
        </is>
      </c>
      <c r="E74" s="24" t="inlineStr">
        <is>
          <t>Austria</t>
        </is>
      </c>
      <c r="F74" s="32" t="n">
        <v>3</v>
      </c>
      <c r="G74" s="32" t="n">
        <v>3</v>
      </c>
      <c r="H74" s="21">
        <f>IF(AND(ISNUMBER(F74),ISNUMBER(G74)),"Finalizado","Pendiente")</f>
        <v/>
      </c>
      <c r="I74" s="24" t="n">
        <v>10</v>
      </c>
      <c r="J74" s="24" t="inlineStr">
        <is>
          <t>Grupos</t>
        </is>
      </c>
      <c r="K74" s="33" t="inlineStr">
        <is>
          <t>-</t>
        </is>
      </c>
    </row>
    <row r="75">
      <c r="A75" s="29" t="n">
        <v>72</v>
      </c>
      <c r="B75" s="29" t="inlineStr">
        <is>
          <t>27/06/2026</t>
        </is>
      </c>
      <c r="C75" s="29" t="inlineStr">
        <is>
          <t>21:00</t>
        </is>
      </c>
      <c r="D75" s="24" t="inlineStr">
        <is>
          <t>Jordania</t>
        </is>
      </c>
      <c r="E75" s="24" t="inlineStr">
        <is>
          <t>Argentina</t>
        </is>
      </c>
      <c r="F75" s="32" t="n">
        <v>1</v>
      </c>
      <c r="G75" s="32" t="n">
        <v>3</v>
      </c>
      <c r="H75" s="21">
        <f>IF(AND(ISNUMBER(F75),ISNUMBER(G75)),"Finalizado","Pendiente")</f>
        <v/>
      </c>
      <c r="I75" s="24" t="n">
        <v>10</v>
      </c>
      <c r="J75" s="24" t="inlineStr">
        <is>
          <t>Grupos</t>
        </is>
      </c>
      <c r="K75" s="33" t="inlineStr">
        <is>
          <t>-</t>
        </is>
      </c>
    </row>
    <row r="76">
      <c r="A76" s="31" t="n">
        <v>73</v>
      </c>
      <c r="B76" s="31" t="inlineStr">
        <is>
          <t>28/06/2026</t>
        </is>
      </c>
      <c r="C76" s="31" t="inlineStr">
        <is>
          <t>12:00</t>
        </is>
      </c>
      <c r="D76" s="24" t="inlineStr">
        <is>
          <t>Sudáfrica</t>
        </is>
      </c>
      <c r="E76" s="24" t="inlineStr">
        <is>
          <t>Canadá</t>
        </is>
      </c>
      <c r="F76" s="32" t="n">
        <v>0</v>
      </c>
      <c r="G76" s="32" t="n">
        <v>1</v>
      </c>
      <c r="H76" s="21">
        <f>IF(AND(ISNUMBER(F76),ISNUMBER(G76)),"Finalizado","Pendiente")</f>
        <v/>
      </c>
      <c r="I76" s="24" t="n">
        <v>13</v>
      </c>
      <c r="J76" s="24" t="inlineStr">
        <is>
          <t>Dieciseisavos</t>
        </is>
      </c>
      <c r="K76" s="32" t="inlineStr">
        <is>
          <t>Visitante</t>
        </is>
      </c>
    </row>
    <row r="77">
      <c r="A77" s="29" t="n">
        <v>74</v>
      </c>
      <c r="B77" s="29" t="inlineStr">
        <is>
          <t>29/06/2026</t>
        </is>
      </c>
      <c r="C77" s="29" t="inlineStr">
        <is>
          <t>12:00</t>
        </is>
      </c>
      <c r="D77" s="24" t="inlineStr">
        <is>
          <t>Brasil</t>
        </is>
      </c>
      <c r="E77" s="24" t="inlineStr">
        <is>
          <t>Japón</t>
        </is>
      </c>
      <c r="F77" s="32" t="n">
        <v>2</v>
      </c>
      <c r="G77" s="32" t="n">
        <v>1</v>
      </c>
      <c r="H77" s="21">
        <f>IF(AND(ISNUMBER(F77),ISNUMBER(G77)),"Finalizado","Pendiente")</f>
        <v/>
      </c>
      <c r="I77" s="24" t="n">
        <v>13</v>
      </c>
      <c r="J77" s="24" t="inlineStr">
        <is>
          <t>Dieciseisavos</t>
        </is>
      </c>
      <c r="K77" s="32" t="inlineStr">
        <is>
          <t>Local</t>
        </is>
      </c>
    </row>
    <row r="78">
      <c r="A78" s="31" t="n">
        <v>75</v>
      </c>
      <c r="B78" s="31" t="inlineStr">
        <is>
          <t>29/06/2026</t>
        </is>
      </c>
      <c r="C78" s="31" t="inlineStr">
        <is>
          <t>16:30</t>
        </is>
      </c>
      <c r="D78" s="24" t="inlineStr">
        <is>
          <t>Alemania</t>
        </is>
      </c>
      <c r="E78" s="24" t="inlineStr">
        <is>
          <t>Paraguay</t>
        </is>
      </c>
      <c r="F78" s="32" t="n">
        <v>1</v>
      </c>
      <c r="G78" s="32" t="n">
        <v>1</v>
      </c>
      <c r="H78" s="21">
        <f>IF(AND(ISNUMBER(F78),ISNUMBER(G78)),"Finalizado","Pendiente")</f>
        <v/>
      </c>
      <c r="I78" s="24" t="n">
        <v>13</v>
      </c>
      <c r="J78" s="24" t="inlineStr">
        <is>
          <t>Dieciseisavos</t>
        </is>
      </c>
      <c r="K78" s="32" t="inlineStr">
        <is>
          <t>Visitante</t>
        </is>
      </c>
    </row>
    <row r="79">
      <c r="A79" s="29" t="n">
        <v>76</v>
      </c>
      <c r="B79" s="29" t="inlineStr">
        <is>
          <t>29/06/2026</t>
        </is>
      </c>
      <c r="C79" s="29" t="inlineStr">
        <is>
          <t>19:00</t>
        </is>
      </c>
      <c r="D79" s="24" t="inlineStr">
        <is>
          <t>Países Bajos</t>
        </is>
      </c>
      <c r="E79" s="24" t="inlineStr">
        <is>
          <t>Marruecos</t>
        </is>
      </c>
      <c r="F79" s="32" t="n">
        <v>1</v>
      </c>
      <c r="G79" s="32" t="n">
        <v>1</v>
      </c>
      <c r="H79" s="21">
        <f>IF(AND(ISNUMBER(F79),ISNUMBER(G79)),"Finalizado","Pendiente")</f>
        <v/>
      </c>
      <c r="I79" s="24" t="n">
        <v>13</v>
      </c>
      <c r="J79" s="24" t="inlineStr">
        <is>
          <t>Dieciseisavos</t>
        </is>
      </c>
      <c r="K79" s="32" t="inlineStr">
        <is>
          <t>Visitante</t>
        </is>
      </c>
    </row>
    <row r="80">
      <c r="A80" s="31" t="n">
        <v>77</v>
      </c>
      <c r="B80" s="31" t="inlineStr">
        <is>
          <t>30/06/2026</t>
        </is>
      </c>
      <c r="C80" s="31" t="inlineStr">
        <is>
          <t>12:00</t>
        </is>
      </c>
      <c r="D80" s="24" t="inlineStr">
        <is>
          <t>Costa de Marfil</t>
        </is>
      </c>
      <c r="E80" s="24" t="inlineStr">
        <is>
          <t>Noruega</t>
        </is>
      </c>
      <c r="F80" s="32" t="n">
        <v>1</v>
      </c>
      <c r="G80" s="32" t="n">
        <v>2</v>
      </c>
      <c r="H80" s="21">
        <f>IF(AND(ISNUMBER(F80),ISNUMBER(G80)),"Finalizado","Pendiente")</f>
        <v/>
      </c>
      <c r="I80" s="24" t="n">
        <v>13</v>
      </c>
      <c r="J80" s="24" t="inlineStr">
        <is>
          <t>Dieciseisavos</t>
        </is>
      </c>
      <c r="K80" s="32" t="inlineStr">
        <is>
          <t>Visitante</t>
        </is>
      </c>
    </row>
    <row r="81">
      <c r="A81" s="29" t="n">
        <v>78</v>
      </c>
      <c r="B81" s="29" t="inlineStr">
        <is>
          <t>30/06/2026</t>
        </is>
      </c>
      <c r="C81" s="29" t="inlineStr">
        <is>
          <t>17:00</t>
        </is>
      </c>
      <c r="D81" s="24" t="inlineStr">
        <is>
          <t>Francia</t>
        </is>
      </c>
      <c r="E81" s="24" t="inlineStr">
        <is>
          <t>Suecia</t>
        </is>
      </c>
      <c r="F81" s="32" t="n">
        <v>3</v>
      </c>
      <c r="G81" s="32" t="n">
        <v>0</v>
      </c>
      <c r="H81" s="21">
        <f>IF(AND(ISNUMBER(F81),ISNUMBER(G81)),"Finalizado","Pendiente")</f>
        <v/>
      </c>
      <c r="I81" s="24" t="n">
        <v>13</v>
      </c>
      <c r="J81" s="24" t="inlineStr">
        <is>
          <t>Dieciseisavos</t>
        </is>
      </c>
      <c r="K81" s="32" t="inlineStr">
        <is>
          <t>Local</t>
        </is>
      </c>
    </row>
    <row r="82">
      <c r="A82" s="31" t="n">
        <v>79</v>
      </c>
      <c r="B82" s="31" t="inlineStr">
        <is>
          <t>30/06/2026</t>
        </is>
      </c>
      <c r="C82" s="31" t="inlineStr">
        <is>
          <t>19:00</t>
        </is>
      </c>
      <c r="D82" s="24" t="inlineStr">
        <is>
          <t>México</t>
        </is>
      </c>
      <c r="E82" s="24" t="inlineStr">
        <is>
          <t>Ecuador</t>
        </is>
      </c>
      <c r="F82" s="32" t="n">
        <v>2</v>
      </c>
      <c r="G82" s="32" t="n">
        <v>0</v>
      </c>
      <c r="H82" s="21">
        <f>IF(AND(ISNUMBER(F82),ISNUMBER(G82)),"Finalizado","Pendiente")</f>
        <v/>
      </c>
      <c r="I82" s="24" t="n">
        <v>13</v>
      </c>
      <c r="J82" s="24" t="inlineStr">
        <is>
          <t>Dieciseisavos</t>
        </is>
      </c>
      <c r="K82" s="32" t="inlineStr">
        <is>
          <t>Local</t>
        </is>
      </c>
    </row>
    <row r="83">
      <c r="A83" s="29" t="n">
        <v>80</v>
      </c>
      <c r="B83" s="29" t="inlineStr">
        <is>
          <t>01/07/2026</t>
        </is>
      </c>
      <c r="C83" s="29" t="inlineStr">
        <is>
          <t>12:00</t>
        </is>
      </c>
      <c r="D83" s="24" t="inlineStr">
        <is>
          <t>Inglaterra</t>
        </is>
      </c>
      <c r="E83" s="24" t="inlineStr">
        <is>
          <t>RD Congo</t>
        </is>
      </c>
      <c r="F83" s="32" t="n">
        <v>2</v>
      </c>
      <c r="G83" s="32" t="n">
        <v>1</v>
      </c>
      <c r="H83" s="21">
        <f>IF(AND(ISNUMBER(F83),ISNUMBER(G83)),"Finalizado","Pendiente")</f>
        <v/>
      </c>
      <c r="I83" s="24" t="n">
        <v>13</v>
      </c>
      <c r="J83" s="24" t="inlineStr">
        <is>
          <t>Dieciseisavos</t>
        </is>
      </c>
      <c r="K83" s="32" t="inlineStr">
        <is>
          <t>Local</t>
        </is>
      </c>
    </row>
    <row r="84">
      <c r="A84" s="31" t="n">
        <v>81</v>
      </c>
      <c r="B84" s="31" t="inlineStr">
        <is>
          <t>01/07/2026</t>
        </is>
      </c>
      <c r="C84" s="31" t="inlineStr">
        <is>
          <t>13:00</t>
        </is>
      </c>
      <c r="D84" s="24" t="inlineStr">
        <is>
          <t>Bélgica</t>
        </is>
      </c>
      <c r="E84" s="24" t="inlineStr">
        <is>
          <t>Senegal</t>
        </is>
      </c>
      <c r="F84" s="32" t="n">
        <v>2</v>
      </c>
      <c r="G84" s="32" t="n">
        <v>2</v>
      </c>
      <c r="H84" s="21">
        <f>IF(AND(ISNUMBER(F84),ISNUMBER(G84)),"Finalizado","Pendiente")</f>
        <v/>
      </c>
      <c r="I84" s="24" t="n">
        <v>13</v>
      </c>
      <c r="J84" s="24" t="inlineStr">
        <is>
          <t>Dieciseisavos</t>
        </is>
      </c>
      <c r="K84" s="32" t="inlineStr">
        <is>
          <t>Local</t>
        </is>
      </c>
    </row>
    <row r="85">
      <c r="A85" s="29" t="n">
        <v>82</v>
      </c>
      <c r="B85" s="29" t="inlineStr">
        <is>
          <t>01/07/2026</t>
        </is>
      </c>
      <c r="C85" s="29" t="inlineStr">
        <is>
          <t>17:00</t>
        </is>
      </c>
      <c r="D85" s="24" t="inlineStr">
        <is>
          <t>Estados Unidos</t>
        </is>
      </c>
      <c r="E85" s="24" t="inlineStr">
        <is>
          <t>Bosnia y Herzegovina</t>
        </is>
      </c>
      <c r="F85" s="32" t="n">
        <v>2</v>
      </c>
      <c r="G85" s="32" t="n">
        <v>0</v>
      </c>
      <c r="H85" s="21">
        <f>IF(AND(ISNUMBER(F85),ISNUMBER(G85)),"Finalizado","Pendiente")</f>
        <v/>
      </c>
      <c r="I85" s="24" t="n">
        <v>13</v>
      </c>
      <c r="J85" s="24" t="inlineStr">
        <is>
          <t>Dieciseisavos</t>
        </is>
      </c>
      <c r="K85" s="32" t="inlineStr">
        <is>
          <t>Local</t>
        </is>
      </c>
    </row>
    <row r="86">
      <c r="A86" s="31" t="n">
        <v>83</v>
      </c>
      <c r="B86" s="31" t="inlineStr">
        <is>
          <t>02/07/2026</t>
        </is>
      </c>
      <c r="C86" s="31" t="inlineStr">
        <is>
          <t>12:00</t>
        </is>
      </c>
      <c r="D86" s="24" t="inlineStr">
        <is>
          <t>España</t>
        </is>
      </c>
      <c r="E86" s="24" t="inlineStr">
        <is>
          <t>Austria</t>
        </is>
      </c>
      <c r="F86" s="32" t="n">
        <v>3</v>
      </c>
      <c r="G86" s="32" t="n">
        <v>0</v>
      </c>
      <c r="H86" s="21">
        <f>IF(AND(ISNUMBER(F86),ISNUMBER(G86)),"Finalizado","Pendiente")</f>
        <v/>
      </c>
      <c r="I86" s="24" t="n">
        <v>13</v>
      </c>
      <c r="J86" s="24" t="inlineStr">
        <is>
          <t>Dieciseisavos</t>
        </is>
      </c>
      <c r="K86" s="32" t="inlineStr">
        <is>
          <t>Local</t>
        </is>
      </c>
    </row>
    <row r="87">
      <c r="A87" s="29" t="n">
        <v>84</v>
      </c>
      <c r="B87" s="29" t="inlineStr">
        <is>
          <t>02/07/2026</t>
        </is>
      </c>
      <c r="C87" s="29" t="inlineStr">
        <is>
          <t>19:00</t>
        </is>
      </c>
      <c r="D87" s="24" t="inlineStr">
        <is>
          <t>Portugal</t>
        </is>
      </c>
      <c r="E87" s="24" t="inlineStr">
        <is>
          <t>Croacia</t>
        </is>
      </c>
      <c r="F87" s="32" t="n">
        <v>2</v>
      </c>
      <c r="G87" s="32" t="n">
        <v>1</v>
      </c>
      <c r="H87" s="21">
        <f>IF(AND(ISNUMBER(F87),ISNUMBER(G87)),"Finalizado","Pendiente")</f>
        <v/>
      </c>
      <c r="I87" s="24" t="n">
        <v>13</v>
      </c>
      <c r="J87" s="24" t="inlineStr">
        <is>
          <t>Dieciseisavos</t>
        </is>
      </c>
      <c r="K87" s="32" t="inlineStr">
        <is>
          <t>Local</t>
        </is>
      </c>
    </row>
    <row r="88">
      <c r="A88" s="31" t="n">
        <v>85</v>
      </c>
      <c r="B88" s="31" t="inlineStr">
        <is>
          <t>02/07/2026</t>
        </is>
      </c>
      <c r="C88" s="31" t="inlineStr">
        <is>
          <t>20:00</t>
        </is>
      </c>
      <c r="D88" s="24" t="inlineStr">
        <is>
          <t>Suiza</t>
        </is>
      </c>
      <c r="E88" s="24" t="inlineStr">
        <is>
          <t>Argelia</t>
        </is>
      </c>
      <c r="F88" s="32" t="n">
        <v>2</v>
      </c>
      <c r="G88" s="32" t="n">
        <v>0</v>
      </c>
      <c r="H88" s="21">
        <f>IF(AND(ISNUMBER(F88),ISNUMBER(G88)),"Finalizado","Pendiente")</f>
        <v/>
      </c>
      <c r="I88" s="24" t="n">
        <v>13</v>
      </c>
      <c r="J88" s="24" t="inlineStr">
        <is>
          <t>Dieciseisavos</t>
        </is>
      </c>
      <c r="K88" s="32" t="inlineStr">
        <is>
          <t>Local</t>
        </is>
      </c>
    </row>
    <row r="89">
      <c r="A89" s="29" t="n">
        <v>86</v>
      </c>
      <c r="B89" s="29" t="inlineStr">
        <is>
          <t>03/07/2026</t>
        </is>
      </c>
      <c r="C89" s="29" t="inlineStr">
        <is>
          <t>13:00</t>
        </is>
      </c>
      <c r="D89" s="24" t="inlineStr">
        <is>
          <t>Australia</t>
        </is>
      </c>
      <c r="E89" s="24" t="inlineStr">
        <is>
          <t>Egipto</t>
        </is>
      </c>
      <c r="F89" s="32" t="n">
        <v>1</v>
      </c>
      <c r="G89" s="32" t="n">
        <v>1</v>
      </c>
      <c r="H89" s="21">
        <f>IF(AND(ISNUMBER(F89),ISNUMBER(G89)),"Finalizado","Pendiente")</f>
        <v/>
      </c>
      <c r="I89" s="24" t="n">
        <v>13</v>
      </c>
      <c r="J89" s="24" t="inlineStr">
        <is>
          <t>Dieciseisavos</t>
        </is>
      </c>
      <c r="K89" s="32" t="inlineStr">
        <is>
          <t>Visitante</t>
        </is>
      </c>
    </row>
    <row r="90">
      <c r="A90" s="31" t="n">
        <v>87</v>
      </c>
      <c r="B90" s="31" t="inlineStr">
        <is>
          <t>03/07/2026</t>
        </is>
      </c>
      <c r="C90" s="31" t="inlineStr">
        <is>
          <t>18:00</t>
        </is>
      </c>
      <c r="D90" s="24" t="inlineStr">
        <is>
          <t>Argentina</t>
        </is>
      </c>
      <c r="E90" s="24" t="inlineStr">
        <is>
          <t>Cabo Verde</t>
        </is>
      </c>
      <c r="F90" s="32" t="n">
        <v>1</v>
      </c>
      <c r="G90" s="32" t="n">
        <v>1</v>
      </c>
      <c r="H90" s="21">
        <f>IF(AND(ISNUMBER(F90),ISNUMBER(G90)),"Finalizado","Pendiente")</f>
        <v/>
      </c>
      <c r="I90" s="24" t="n">
        <v>13</v>
      </c>
      <c r="J90" s="24" t="inlineStr">
        <is>
          <t>Dieciseisavos</t>
        </is>
      </c>
      <c r="K90" s="32" t="inlineStr">
        <is>
          <t>Local</t>
        </is>
      </c>
    </row>
    <row r="91">
      <c r="A91" s="29" t="n">
        <v>88</v>
      </c>
      <c r="B91" s="29" t="inlineStr">
        <is>
          <t>03/07/2026</t>
        </is>
      </c>
      <c r="C91" s="29" t="inlineStr">
        <is>
          <t>20:30</t>
        </is>
      </c>
      <c r="D91" s="24" t="inlineStr">
        <is>
          <t>Colombia</t>
        </is>
      </c>
      <c r="E91" s="24" t="inlineStr">
        <is>
          <t>Ghana</t>
        </is>
      </c>
      <c r="F91" s="32" t="n">
        <v>1</v>
      </c>
      <c r="G91" s="32" t="n">
        <v>0</v>
      </c>
      <c r="H91" s="21">
        <f>IF(AND(ISNUMBER(F91),ISNUMBER(G91)),"Finalizado","Pendiente")</f>
        <v/>
      </c>
      <c r="I91" s="24" t="n">
        <v>13</v>
      </c>
      <c r="J91" s="24" t="inlineStr">
        <is>
          <t>Dieciseisavos</t>
        </is>
      </c>
      <c r="K91" s="32" t="inlineStr">
        <is>
          <t>Local</t>
        </is>
      </c>
    </row>
    <row r="92">
      <c r="A92" s="31" t="n">
        <v>89</v>
      </c>
      <c r="B92" s="31" t="inlineStr">
        <is>
          <t>04/07/2026</t>
        </is>
      </c>
      <c r="C92" s="31" t="inlineStr">
        <is>
          <t>17:00</t>
        </is>
      </c>
      <c r="D92" s="24" t="inlineStr">
        <is>
          <t>Paraguay</t>
        </is>
      </c>
      <c r="E92" s="24" t="inlineStr">
        <is>
          <t>Francia</t>
        </is>
      </c>
      <c r="F92" s="32" t="n">
        <v>0</v>
      </c>
      <c r="G92" s="32" t="n">
        <v>1</v>
      </c>
      <c r="H92" s="21">
        <f>IF(AND(ISNUMBER(F92),ISNUMBER(G92)),"Finalizado","Pendiente")</f>
        <v/>
      </c>
      <c r="I92" s="24" t="n">
        <v>14</v>
      </c>
      <c r="J92" s="24" t="inlineStr">
        <is>
          <t>Octavos</t>
        </is>
      </c>
      <c r="K92" s="32" t="inlineStr">
        <is>
          <t>Visitante</t>
        </is>
      </c>
    </row>
    <row r="93">
      <c r="A93" s="29" t="n">
        <v>90</v>
      </c>
      <c r="B93" s="29" t="inlineStr">
        <is>
          <t>04/07/2026</t>
        </is>
      </c>
      <c r="C93" s="29" t="inlineStr">
        <is>
          <t>12:00</t>
        </is>
      </c>
      <c r="D93" s="24" t="inlineStr">
        <is>
          <t>Canadá</t>
        </is>
      </c>
      <c r="E93" s="24" t="inlineStr">
        <is>
          <t>Marruecos</t>
        </is>
      </c>
      <c r="F93" s="32" t="n">
        <v>0</v>
      </c>
      <c r="G93" s="32" t="n">
        <v>3</v>
      </c>
      <c r="H93" s="21">
        <f>IF(AND(ISNUMBER(F93),ISNUMBER(G93)),"Finalizado","Pendiente")</f>
        <v/>
      </c>
      <c r="I93" s="24" t="n">
        <v>14</v>
      </c>
      <c r="J93" s="24" t="inlineStr">
        <is>
          <t>Octavos</t>
        </is>
      </c>
      <c r="K93" s="32" t="inlineStr">
        <is>
          <t>Visitante</t>
        </is>
      </c>
    </row>
    <row r="94">
      <c r="A94" s="31" t="n">
        <v>91</v>
      </c>
      <c r="B94" s="31" t="inlineStr">
        <is>
          <t>05/07/2026</t>
        </is>
      </c>
      <c r="C94" s="31" t="inlineStr">
        <is>
          <t>16:00</t>
        </is>
      </c>
      <c r="D94" s="24" t="inlineStr">
        <is>
          <t>Brasil</t>
        </is>
      </c>
      <c r="E94" s="24" t="inlineStr">
        <is>
          <t>Noruega</t>
        </is>
      </c>
      <c r="F94" s="32" t="n">
        <v>1</v>
      </c>
      <c r="G94" s="32" t="n">
        <v>2</v>
      </c>
      <c r="H94" s="21">
        <f>IF(AND(ISNUMBER(F94),ISNUMBER(G94)),"Finalizado","Pendiente")</f>
        <v/>
      </c>
      <c r="I94" s="24" t="n">
        <v>14</v>
      </c>
      <c r="J94" s="24" t="inlineStr">
        <is>
          <t>Octavos</t>
        </is>
      </c>
      <c r="K94" s="32" t="inlineStr">
        <is>
          <t>Visitante</t>
        </is>
      </c>
    </row>
    <row r="95">
      <c r="A95" s="29" t="n">
        <v>92</v>
      </c>
      <c r="B95" s="29" t="inlineStr">
        <is>
          <t>05/07/2026</t>
        </is>
      </c>
      <c r="C95" s="29" t="inlineStr">
        <is>
          <t>18:00</t>
        </is>
      </c>
      <c r="D95" s="24" t="inlineStr">
        <is>
          <t>México</t>
        </is>
      </c>
      <c r="E95" s="24" t="inlineStr">
        <is>
          <t>Inglaterra</t>
        </is>
      </c>
      <c r="F95" s="32" t="n">
        <v>2</v>
      </c>
      <c r="G95" s="32" t="n">
        <v>3</v>
      </c>
      <c r="H95" s="21">
        <f>IF(AND(ISNUMBER(F95),ISNUMBER(G95)),"Finalizado","Pendiente")</f>
        <v/>
      </c>
      <c r="I95" s="24" t="n">
        <v>14</v>
      </c>
      <c r="J95" s="24" t="inlineStr">
        <is>
          <t>Octavos</t>
        </is>
      </c>
      <c r="K95" s="32" t="inlineStr">
        <is>
          <t>Visitante</t>
        </is>
      </c>
    </row>
    <row r="96">
      <c r="A96" s="31" t="n">
        <v>93</v>
      </c>
      <c r="B96" s="31" t="inlineStr">
        <is>
          <t>06/07/2026</t>
        </is>
      </c>
      <c r="C96" s="31" t="inlineStr">
        <is>
          <t>14:00</t>
        </is>
      </c>
      <c r="D96" s="24" t="inlineStr">
        <is>
          <t>Portugal</t>
        </is>
      </c>
      <c r="E96" s="24" t="inlineStr">
        <is>
          <t>España</t>
        </is>
      </c>
      <c r="F96" s="32" t="n">
        <v>0</v>
      </c>
      <c r="G96" s="32" t="n">
        <v>1</v>
      </c>
      <c r="H96" s="21">
        <f>IF(AND(ISNUMBER(F96),ISNUMBER(G96)),"Finalizado","Pendiente")</f>
        <v/>
      </c>
      <c r="I96" s="24" t="n">
        <v>14</v>
      </c>
      <c r="J96" s="24" t="inlineStr">
        <is>
          <t>Octavos</t>
        </is>
      </c>
      <c r="K96" s="32" t="inlineStr">
        <is>
          <t>Visitante</t>
        </is>
      </c>
    </row>
    <row r="97">
      <c r="A97" s="29" t="n">
        <v>94</v>
      </c>
      <c r="B97" s="29" t="inlineStr">
        <is>
          <t>06/07/2026</t>
        </is>
      </c>
      <c r="C97" s="29" t="inlineStr">
        <is>
          <t>17:00</t>
        </is>
      </c>
      <c r="D97" s="24" t="inlineStr">
        <is>
          <t>Estados Unidos</t>
        </is>
      </c>
      <c r="E97" s="24" t="inlineStr">
        <is>
          <t>Bélgica</t>
        </is>
      </c>
      <c r="F97" s="32" t="n">
        <v>1</v>
      </c>
      <c r="G97" s="32" t="n">
        <v>4</v>
      </c>
      <c r="H97" s="21">
        <f>IF(AND(ISNUMBER(F97),ISNUMBER(G97)),"Finalizado","Pendiente")</f>
        <v/>
      </c>
      <c r="I97" s="24" t="n">
        <v>14</v>
      </c>
      <c r="J97" s="24" t="inlineStr">
        <is>
          <t>Octavos</t>
        </is>
      </c>
      <c r="K97" s="32" t="inlineStr">
        <is>
          <t>Visitante</t>
        </is>
      </c>
    </row>
    <row r="98">
      <c r="A98" s="31" t="n">
        <v>95</v>
      </c>
      <c r="B98" s="31" t="inlineStr">
        <is>
          <t>07/07/2026</t>
        </is>
      </c>
      <c r="C98" s="31" t="inlineStr">
        <is>
          <t>12:00</t>
        </is>
      </c>
      <c r="D98" s="24" t="inlineStr">
        <is>
          <t>Argentina</t>
        </is>
      </c>
      <c r="E98" s="24" t="inlineStr">
        <is>
          <t>Egipto</t>
        </is>
      </c>
      <c r="F98" s="32" t="n">
        <v>3</v>
      </c>
      <c r="G98" s="32" t="n">
        <v>2</v>
      </c>
      <c r="H98" s="21">
        <f>IF(AND(ISNUMBER(F98),ISNUMBER(G98)),"Finalizado","Pendiente")</f>
        <v/>
      </c>
      <c r="I98" s="24" t="n">
        <v>14</v>
      </c>
      <c r="J98" s="24" t="inlineStr">
        <is>
          <t>Octavos</t>
        </is>
      </c>
      <c r="K98" s="32" t="inlineStr">
        <is>
          <t>Local</t>
        </is>
      </c>
    </row>
    <row r="99">
      <c r="A99" s="29" t="n">
        <v>96</v>
      </c>
      <c r="B99" s="29" t="inlineStr">
        <is>
          <t>07/07/2026</t>
        </is>
      </c>
      <c r="C99" s="29" t="inlineStr">
        <is>
          <t>13:00</t>
        </is>
      </c>
      <c r="D99" s="24" t="inlineStr">
        <is>
          <t>Suiza</t>
        </is>
      </c>
      <c r="E99" s="24" t="inlineStr">
        <is>
          <t>Colombia</t>
        </is>
      </c>
      <c r="F99" s="32" t="n">
        <v>0</v>
      </c>
      <c r="G99" s="32" t="n">
        <v>0</v>
      </c>
      <c r="H99" s="21">
        <f>IF(AND(ISNUMBER(F99),ISNUMBER(G99)),"Finalizado","Pendiente")</f>
        <v/>
      </c>
      <c r="I99" s="24" t="n">
        <v>14</v>
      </c>
      <c r="J99" s="24" t="inlineStr">
        <is>
          <t>Octavos</t>
        </is>
      </c>
      <c r="K99" s="32" t="inlineStr">
        <is>
          <t>Local</t>
        </is>
      </c>
    </row>
    <row r="100">
      <c r="A100" s="31" t="n">
        <v>97</v>
      </c>
      <c r="B100" s="31" t="inlineStr">
        <is>
          <t>09/07/2026</t>
        </is>
      </c>
      <c r="C100" s="31" t="inlineStr">
        <is>
          <t>16:00</t>
        </is>
      </c>
      <c r="D100" s="24" t="inlineStr">
        <is>
          <t>Francia</t>
        </is>
      </c>
      <c r="E100" s="24" t="inlineStr">
        <is>
          <t>Marruecos</t>
        </is>
      </c>
      <c r="F100" s="32" t="n">
        <v>2</v>
      </c>
      <c r="G100" s="32" t="n">
        <v>0</v>
      </c>
      <c r="H100" s="21">
        <f>IF(AND(ISNUMBER(F100),ISNUMBER(G100)),"Finalizado","Pendiente")</f>
        <v/>
      </c>
      <c r="I100" s="24" t="n">
        <v>15</v>
      </c>
      <c r="J100" s="24" t="inlineStr">
        <is>
          <t>Cuartos</t>
        </is>
      </c>
      <c r="K100" s="32" t="inlineStr">
        <is>
          <t>Local</t>
        </is>
      </c>
    </row>
    <row r="101">
      <c r="A101" s="29" t="n">
        <v>98</v>
      </c>
      <c r="B101" s="29" t="inlineStr">
        <is>
          <t>10/07/2026</t>
        </is>
      </c>
      <c r="C101" s="29" t="inlineStr">
        <is>
          <t>12:00</t>
        </is>
      </c>
      <c r="D101" s="24" t="inlineStr">
        <is>
          <t>España</t>
        </is>
      </c>
      <c r="E101" s="24" t="inlineStr">
        <is>
          <t>Bélgica</t>
        </is>
      </c>
      <c r="F101" s="32" t="n">
        <v>2</v>
      </c>
      <c r="G101" s="32" t="n">
        <v>1</v>
      </c>
      <c r="H101" s="21">
        <f>IF(AND(ISNUMBER(F101),ISNUMBER(G101)),"Finalizado","Pendiente")</f>
        <v/>
      </c>
      <c r="I101" s="24" t="n">
        <v>15</v>
      </c>
      <c r="J101" s="24" t="inlineStr">
        <is>
          <t>Cuartos</t>
        </is>
      </c>
      <c r="K101" s="32" t="inlineStr">
        <is>
          <t>Local</t>
        </is>
      </c>
    </row>
    <row r="102">
      <c r="A102" s="31" t="n">
        <v>99</v>
      </c>
      <c r="B102" s="31" t="inlineStr">
        <is>
          <t>11/07/2026</t>
        </is>
      </c>
      <c r="C102" s="31" t="inlineStr">
        <is>
          <t>17:00</t>
        </is>
      </c>
      <c r="D102" s="24" t="inlineStr">
        <is>
          <t>Noruega</t>
        </is>
      </c>
      <c r="E102" s="24" t="inlineStr">
        <is>
          <t>Inglaterra</t>
        </is>
      </c>
      <c r="F102" s="32" t="n">
        <v>1</v>
      </c>
      <c r="G102" s="32" t="n">
        <v>1</v>
      </c>
      <c r="H102" s="21">
        <f>IF(AND(ISNUMBER(F102),ISNUMBER(G102)),"Finalizado","Pendiente")</f>
        <v/>
      </c>
      <c r="I102" s="24" t="n">
        <v>15</v>
      </c>
      <c r="J102" s="24" t="inlineStr">
        <is>
          <t>Cuartos</t>
        </is>
      </c>
      <c r="K102" s="32" t="inlineStr">
        <is>
          <t>Visitante</t>
        </is>
      </c>
    </row>
    <row r="103">
      <c r="A103" s="29" t="n">
        <v>100</v>
      </c>
      <c r="B103" s="29" t="inlineStr">
        <is>
          <t>11/07/2026</t>
        </is>
      </c>
      <c r="C103" s="29" t="inlineStr">
        <is>
          <t>20:00</t>
        </is>
      </c>
      <c r="D103" s="24" t="inlineStr">
        <is>
          <t>Argentina</t>
        </is>
      </c>
      <c r="E103" s="24" t="inlineStr">
        <is>
          <t>Suiza</t>
        </is>
      </c>
      <c r="F103" s="32" t="n">
        <v>1</v>
      </c>
      <c r="G103" s="32" t="n">
        <v>1</v>
      </c>
      <c r="H103" s="21">
        <f>IF(AND(ISNUMBER(F103),ISNUMBER(G103)),"Finalizado","Pendiente")</f>
        <v/>
      </c>
      <c r="I103" s="24" t="n">
        <v>15</v>
      </c>
      <c r="J103" s="24" t="inlineStr">
        <is>
          <t>Cuartos</t>
        </is>
      </c>
      <c r="K103" s="32" t="inlineStr">
        <is>
          <t>Local</t>
        </is>
      </c>
    </row>
    <row r="104">
      <c r="A104" s="31" t="n">
        <v>101</v>
      </c>
      <c r="B104" s="31" t="inlineStr">
        <is>
          <t>14/07/2026</t>
        </is>
      </c>
      <c r="C104" s="31" t="inlineStr">
        <is>
          <t>14:00</t>
        </is>
      </c>
      <c r="D104" s="24" t="inlineStr">
        <is>
          <t>Francia</t>
        </is>
      </c>
      <c r="E104" s="24" t="inlineStr">
        <is>
          <t>Noruega</t>
        </is>
      </c>
      <c r="F104" s="32" t="n"/>
      <c r="G104" s="32" t="n"/>
      <c r="H104" s="21">
        <f>IF(AND(ISNUMBER(F104),ISNUMBER(G104)),"Finalizado","Pendiente")</f>
        <v/>
      </c>
      <c r="I104" s="24" t="n">
        <v>16</v>
      </c>
      <c r="J104" s="24" t="inlineStr">
        <is>
          <t>Semifinal</t>
        </is>
      </c>
      <c r="K104" s="32" t="n"/>
    </row>
    <row r="105">
      <c r="A105" s="29" t="n">
        <v>102</v>
      </c>
      <c r="B105" s="29" t="inlineStr">
        <is>
          <t>15/07/2026</t>
        </is>
      </c>
      <c r="C105" s="29" t="inlineStr">
        <is>
          <t>15:00</t>
        </is>
      </c>
      <c r="D105" s="24" t="inlineStr">
        <is>
          <t>Bélgica</t>
        </is>
      </c>
      <c r="E105" s="24" t="inlineStr">
        <is>
          <t>Argentina</t>
        </is>
      </c>
      <c r="F105" s="32" t="n"/>
      <c r="G105" s="32" t="n"/>
      <c r="H105" s="21">
        <f>IF(AND(ISNUMBER(F105),ISNUMBER(G105)),"Finalizado","Pendiente")</f>
        <v/>
      </c>
      <c r="I105" s="24" t="n">
        <v>16</v>
      </c>
      <c r="J105" s="24" t="inlineStr">
        <is>
          <t>Semifinal</t>
        </is>
      </c>
      <c r="K105" s="32" t="n"/>
    </row>
    <row r="106">
      <c r="A106" s="31" t="n">
        <v>103</v>
      </c>
      <c r="B106" s="31" t="inlineStr">
        <is>
          <t>18/07/2026</t>
        </is>
      </c>
      <c r="C106" s="31" t="inlineStr">
        <is>
          <t>17:00</t>
        </is>
      </c>
      <c r="D106" s="24" t="inlineStr">
        <is>
          <t>Perdedor Semifinal 1</t>
        </is>
      </c>
      <c r="E106" s="24" t="inlineStr">
        <is>
          <t>Perdedor Semifinal 2</t>
        </is>
      </c>
      <c r="F106" s="32" t="n"/>
      <c r="G106" s="32" t="n"/>
      <c r="H106" s="21">
        <f>IF(AND(ISNUMBER(F106),ISNUMBER(G106)),"Finalizado","Pendiente")</f>
        <v/>
      </c>
      <c r="I106" s="24" t="n">
        <v>17</v>
      </c>
      <c r="J106" s="24" t="inlineStr">
        <is>
          <t>Tercer puesto</t>
        </is>
      </c>
      <c r="K106" s="32" t="n"/>
    </row>
    <row r="107">
      <c r="A107" s="29" t="n">
        <v>104</v>
      </c>
      <c r="B107" s="29" t="inlineStr">
        <is>
          <t>19/07/2026</t>
        </is>
      </c>
      <c r="C107" s="29" t="inlineStr">
        <is>
          <t>15:00</t>
        </is>
      </c>
      <c r="D107" s="24" t="inlineStr">
        <is>
          <t>Ganador Semifinal 1</t>
        </is>
      </c>
      <c r="E107" s="24" t="inlineStr">
        <is>
          <t>Ganador Semifinal 2</t>
        </is>
      </c>
      <c r="F107" s="32" t="n"/>
      <c r="G107" s="32" t="n"/>
      <c r="H107" s="21">
        <f>IF(AND(ISNUMBER(F107),ISNUMBER(G107)),"Finalizado","Pendiente")</f>
        <v/>
      </c>
      <c r="I107" s="24" t="n">
        <v>17</v>
      </c>
      <c r="J107" s="24" t="inlineStr">
        <is>
          <t>Final</t>
        </is>
      </c>
      <c r="K107" s="32" t="n"/>
    </row>
  </sheetData>
  <autoFilter ref="A3:K107"/>
  <conditionalFormatting sqref="H4:H107">
    <cfRule type="cellIs" priority="1" operator="equal" dxfId="5">
      <formula>"Finalizado"</formula>
    </cfRule>
    <cfRule type="cellIs" priority="2" operator="equal" dxfId="7">
      <formula>"Pendiente"</formula>
    </cfRule>
  </conditionalFormatting>
  <pageMargins left="0.75" right="0.75" top="1" bottom="1" header="0.5" footer="0.5"/>
</worksheet>
</file>

<file path=xl/worksheets/sheet5.xml><?xml version="1.0" encoding="utf-8"?>
<worksheet xmlns="http://schemas.openxmlformats.org/spreadsheetml/2006/main">
  <sheetPr>
    <tabColor rgb="FF0066CC"/>
    <outlinePr summaryBelow="1" summaryRight="1"/>
    <pageSetUpPr/>
  </sheetPr>
  <dimension ref="A1:J1147"/>
  <sheetViews>
    <sheetView showGridLines="0" workbookViewId="0">
      <pane ySplit="3" topLeftCell="A4" activePane="bottomLeft" state="frozen"/>
      <selection pane="bottomLeft" activeCell="A1" sqref="A1"/>
    </sheetView>
  </sheetViews>
  <sheetFormatPr baseColWidth="8" defaultRowHeight="14.4"/>
  <cols>
    <col width="9" customWidth="1" min="1" max="1"/>
    <col width="20" customWidth="1" min="2" max="3"/>
    <col width="14" customWidth="1" min="4" max="4"/>
    <col width="11" customWidth="1" min="5" max="5"/>
    <col width="14" customWidth="1" min="6" max="6"/>
    <col width="8" customWidth="1" min="7" max="7"/>
    <col width="12" customWidth="1" min="8" max="9"/>
    <col hidden="1" width="8" customWidth="1" min="10" max="10"/>
  </cols>
  <sheetData>
    <row r="1" ht="40.05" customHeight="1">
      <c r="A1" s="7" t="inlineStr">
        <is>
          <t>PRONÓSTICOS (consolidado)</t>
        </is>
      </c>
      <c r="B1" s="1" t="n"/>
      <c r="C1" s="1" t="n"/>
      <c r="D1" s="1" t="n"/>
      <c r="E1" s="1" t="n"/>
      <c r="F1" s="1" t="n"/>
      <c r="G1" s="1" t="n"/>
      <c r="H1" s="1" t="n"/>
      <c r="I1" s="1" t="n"/>
      <c r="J1" s="1" t="n"/>
    </row>
    <row r="2" ht="18" customHeight="1">
      <c r="A2" s="8" t="inlineStr">
        <is>
          <t>Vista automática de todos los pronósticos; no hace falta editar esta hoja.</t>
        </is>
      </c>
      <c r="B2" s="9" t="n"/>
      <c r="C2" s="9" t="n"/>
      <c r="D2" s="9" t="n"/>
      <c r="E2" s="9" t="n"/>
      <c r="F2" s="9" t="n"/>
      <c r="G2" s="9" t="n"/>
      <c r="H2" s="9" t="n"/>
      <c r="I2" s="9" t="n"/>
      <c r="J2" s="9" t="n"/>
    </row>
    <row r="3" ht="28.8" customHeight="1">
      <c r="A3" s="19" t="inlineStr">
        <is>
          <t>Partido</t>
        </is>
      </c>
      <c r="B3" s="19" t="inlineStr">
        <is>
          <t>Equipo local</t>
        </is>
      </c>
      <c r="C3" s="19" t="inlineStr">
        <is>
          <t>Equipo visitante</t>
        </is>
      </c>
      <c r="D3" s="19" t="inlineStr">
        <is>
          <t>Jugador</t>
        </is>
      </c>
      <c r="E3" s="19" t="inlineStr">
        <is>
          <t>Goles local</t>
        </is>
      </c>
      <c r="F3" s="19" t="inlineStr">
        <is>
          <t>Goles visitante</t>
        </is>
      </c>
      <c r="G3" s="19" t="inlineStr">
        <is>
          <t>Puntos</t>
        </is>
      </c>
      <c r="H3" s="19" t="inlineStr">
        <is>
          <t>Clasificado</t>
        </is>
      </c>
      <c r="I3" s="19" t="inlineStr">
        <is>
          <t>Fase</t>
        </is>
      </c>
      <c r="J3" s="19" t="inlineStr">
        <is>
          <t>Clasif OK</t>
        </is>
      </c>
    </row>
    <row r="4">
      <c r="A4" s="31" t="n">
        <v>1</v>
      </c>
      <c r="B4" s="24">
        <f>IFERROR(INDEX(Partidos!$D$4:$D$107,MATCH($A4,Partidos!$A$4:$A$107,0)),"")</f>
        <v/>
      </c>
      <c r="C4" s="24">
        <f>IFERROR(INDEX(Partidos!$E$4:$E$107,MATCH($A4,Partidos!$A$4:$A$107,0)),"")</f>
        <v/>
      </c>
      <c r="D4" s="31" t="inlineStr">
        <is>
          <t>Álvaro</t>
        </is>
      </c>
      <c r="E4" s="24">
        <f>IFERROR(INDEX(Álvaro!F$4:F$107,MATCH($A4,Álvaro!$A$4:$A$107,0)),"")</f>
        <v/>
      </c>
      <c r="F4" s="24">
        <f>IFERROR(INDEX(Álvaro!G$4:G$107,MATCH($A4,Álvaro!$A$4:$A$107,0)),"")</f>
        <v/>
      </c>
      <c r="G4" s="21">
        <f>IFERROR(IF(INDEX(Partidos!$H$4:$H$107,MATCH($A4,Partidos!$A$4:$A$107,0))&lt;&gt;"Finalizado","",IF(OR(NOT(ISNUMBER($E4)),NOT(ISNUMBER($F4))),"",IF(INDEX(Partidos!$J$4:$J$107,MATCH($A4,Partidos!$A$4:$A$107,0))="Grupos",IF(AND($E4=INDEX(Partidos!$F$4:$F$107,MATCH($A4,Partidos!$A$4:$A$107,0)),$F4=INDEX(Partidos!$G$4:$G$107,MATCH($A4,Partidos!$A$4:$A$107,0))),Puntuacion!$B$4,IF(($E4-$F4)=(INDEX(Partidos!$F$4:$F$107,MATCH($A4,Partidos!$A$4:$A$107,0))-INDEX(Partidos!$G$4:$G$107,MATCH($A4,Partidos!$A$4:$A$107,0))),Puntuacion!$B$5,IF(OR(AND($E4&gt;$F4,INDEX(Partidos!$F$4:$F$107,MATCH($A4,Partidos!$A$4:$A$107,0))&gt;INDEX(Partidos!$G$4:$G$107,MATCH($A4,Partidos!$A$4:$A$107,0))),AND($E4=$F4,INDEX(Partidos!$F$4:$F$107,MATCH($A4,Partidos!$A$4:$A$107,0))=INDEX(Partidos!$G$4:$G$107,MATCH($A4,Partidos!$A$4:$A$107,0))),AND($E4&lt;$F4,INDEX(Partidos!$F$4:$F$107,MATCH($A4,Partidos!$A$4:$A$107,0))&lt;INDEX(Partidos!$G$4:$G$107,MATCH($A4,Partidos!$A$4:$A$107,0)))),Puntuacion!$B$6,0))),IF(AND($E4=INDEX(Partidos!$F$4:$F$107,MATCH($A4,Partidos!$A$4:$A$107,0)),$F4=INDEX(Partidos!$G$4:$G$107,MATCH($A4,Partidos!$A$4:$A$107,0))),Puntuacion!$B$9,IF(($E4-$F4)=(INDEX(Partidos!$F$4:$F$107,MATCH($A4,Partidos!$A$4:$A$107,0))-INDEX(Partidos!$G$4:$G$107,MATCH($A4,Partidos!$A$4:$A$107,0))),Puntuacion!$B$10,IF(AND($H4&lt;&gt;"",$H4=INDEX(Partidos!$K$4:$K$107,MATCH($A4,Partidos!$A$4:$A$107,0))),Puntuacion!$B$11,0)))))),"")</f>
        <v/>
      </c>
      <c r="H4" s="24">
        <f>IFERROR(INDEX(Álvaro!H$4:H$107,MATCH($A4,Álvaro!$A$4:$A$107,0)),"")</f>
        <v/>
      </c>
      <c r="I4" s="24">
        <f>IFERROR(INDEX(Partidos!$J$4:$J$107,MATCH($A4,Partidos!$A$4:$A$107,0)),"")</f>
        <v/>
      </c>
      <c r="J4" s="21">
        <f>IF(AND(INDEX(Partidos!$J$4:$J$107,MATCH($A4,Partidos!$A$4:$A$107,0))&lt;&gt;"Grupos",INDEX(Partidos!$H$4:$H$107,MATCH($A4,Partidos!$A$4:$A$107,0))="Finalizado",$H4&lt;&gt;"",$H4=INDEX(Partidos!$K$4:$K$107,MATCH($A4,Partidos!$A$4:$A$107,0))),1,0)</f>
        <v/>
      </c>
    </row>
    <row r="5">
      <c r="A5" s="29" t="n">
        <v>1</v>
      </c>
      <c r="B5" s="24">
        <f>IFERROR(INDEX(Partidos!$D$4:$D$107,MATCH($A5,Partidos!$A$4:$A$107,0)),"")</f>
        <v/>
      </c>
      <c r="C5" s="24">
        <f>IFERROR(INDEX(Partidos!$E$4:$E$107,MATCH($A5,Partidos!$A$4:$A$107,0)),"")</f>
        <v/>
      </c>
      <c r="D5" s="29" t="inlineStr">
        <is>
          <t>Pepe</t>
        </is>
      </c>
      <c r="E5" s="24">
        <f>IFERROR(INDEX(Pepe!F$4:F$107,MATCH($A5,Pepe!$A$4:$A$107,0)),"")</f>
        <v/>
      </c>
      <c r="F5" s="24">
        <f>IFERROR(INDEX(Pepe!G$4:G$107,MATCH($A5,Pepe!$A$4:$A$107,0)),"")</f>
        <v/>
      </c>
      <c r="G5" s="21">
        <f>IFERROR(IF(INDEX(Partidos!$H$4:$H$107,MATCH($A5,Partidos!$A$4:$A$107,0))&lt;&gt;"Finalizado","",IF(OR(NOT(ISNUMBER($E5)),NOT(ISNUMBER($F5))),"",IF(INDEX(Partidos!$J$4:$J$107,MATCH($A5,Partidos!$A$4:$A$107,0))="Grupos",IF(AND($E5=INDEX(Partidos!$F$4:$F$107,MATCH($A5,Partidos!$A$4:$A$107,0)),$F5=INDEX(Partidos!$G$4:$G$107,MATCH($A5,Partidos!$A$4:$A$107,0))),Puntuacion!$B$4,IF(($E5-$F5)=(INDEX(Partidos!$F$4:$F$107,MATCH($A5,Partidos!$A$4:$A$107,0))-INDEX(Partidos!$G$4:$G$107,MATCH($A5,Partidos!$A$4:$A$107,0))),Puntuacion!$B$5,IF(OR(AND($E5&gt;$F5,INDEX(Partidos!$F$4:$F$107,MATCH($A5,Partidos!$A$4:$A$107,0))&gt;INDEX(Partidos!$G$4:$G$107,MATCH($A5,Partidos!$A$4:$A$107,0))),AND($E5=$F5,INDEX(Partidos!$F$4:$F$107,MATCH($A5,Partidos!$A$4:$A$107,0))=INDEX(Partidos!$G$4:$G$107,MATCH($A5,Partidos!$A$4:$A$107,0))),AND($E5&lt;$F5,INDEX(Partidos!$F$4:$F$107,MATCH($A5,Partidos!$A$4:$A$107,0))&lt;INDEX(Partidos!$G$4:$G$107,MATCH($A5,Partidos!$A$4:$A$107,0)))),Puntuacion!$B$6,0))),IF(AND($E5=INDEX(Partidos!$F$4:$F$107,MATCH($A5,Partidos!$A$4:$A$107,0)),$F5=INDEX(Partidos!$G$4:$G$107,MATCH($A5,Partidos!$A$4:$A$107,0))),Puntuacion!$B$9,IF(($E5-$F5)=(INDEX(Partidos!$F$4:$F$107,MATCH($A5,Partidos!$A$4:$A$107,0))-INDEX(Partidos!$G$4:$G$107,MATCH($A5,Partidos!$A$4:$A$107,0))),Puntuacion!$B$10,IF(AND($H5&lt;&gt;"",$H5=INDEX(Partidos!$K$4:$K$107,MATCH($A5,Partidos!$A$4:$A$107,0))),Puntuacion!$B$11,0)))))),"")</f>
        <v/>
      </c>
      <c r="H5" s="24">
        <f>IFERROR(INDEX(Pepe!H$4:H$107,MATCH($A5,Pepe!$A$4:$A$107,0)),"")</f>
        <v/>
      </c>
      <c r="I5" s="24">
        <f>IFERROR(INDEX(Partidos!$J$4:$J$107,MATCH($A5,Partidos!$A$4:$A$107,0)),"")</f>
        <v/>
      </c>
      <c r="J5" s="21">
        <f>IF(AND(INDEX(Partidos!$J$4:$J$107,MATCH($A5,Partidos!$A$4:$A$107,0))&lt;&gt;"Grupos",INDEX(Partidos!$H$4:$H$107,MATCH($A5,Partidos!$A$4:$A$107,0))="Finalizado",$H5&lt;&gt;"",$H5=INDEX(Partidos!$K$4:$K$107,MATCH($A5,Partidos!$A$4:$A$107,0))),1,0)</f>
        <v/>
      </c>
    </row>
    <row r="6">
      <c r="A6" s="31" t="n">
        <v>1</v>
      </c>
      <c r="B6" s="24">
        <f>IFERROR(INDEX(Partidos!$D$4:$D$107,MATCH($A6,Partidos!$A$4:$A$107,0)),"")</f>
        <v/>
      </c>
      <c r="C6" s="24">
        <f>IFERROR(INDEX(Partidos!$E$4:$E$107,MATCH($A6,Partidos!$A$4:$A$107,0)),"")</f>
        <v/>
      </c>
      <c r="D6" s="31" t="inlineStr">
        <is>
          <t>Patri</t>
        </is>
      </c>
      <c r="E6" s="24">
        <f>IFERROR(INDEX(Patri!F$4:F$107,MATCH($A6,Patri!$A$4:$A$107,0)),"")</f>
        <v/>
      </c>
      <c r="F6" s="24">
        <f>IFERROR(INDEX(Patri!G$4:G$107,MATCH($A6,Patri!$A$4:$A$107,0)),"")</f>
        <v/>
      </c>
      <c r="G6" s="21">
        <f>IFERROR(IF(INDEX(Partidos!$H$4:$H$107,MATCH($A6,Partidos!$A$4:$A$107,0))&lt;&gt;"Finalizado","",IF(OR(NOT(ISNUMBER($E6)),NOT(ISNUMBER($F6))),"",IF(INDEX(Partidos!$J$4:$J$107,MATCH($A6,Partidos!$A$4:$A$107,0))="Grupos",IF(AND($E6=INDEX(Partidos!$F$4:$F$107,MATCH($A6,Partidos!$A$4:$A$107,0)),$F6=INDEX(Partidos!$G$4:$G$107,MATCH($A6,Partidos!$A$4:$A$107,0))),Puntuacion!$B$4,IF(($E6-$F6)=(INDEX(Partidos!$F$4:$F$107,MATCH($A6,Partidos!$A$4:$A$107,0))-INDEX(Partidos!$G$4:$G$107,MATCH($A6,Partidos!$A$4:$A$107,0))),Puntuacion!$B$5,IF(OR(AND($E6&gt;$F6,INDEX(Partidos!$F$4:$F$107,MATCH($A6,Partidos!$A$4:$A$107,0))&gt;INDEX(Partidos!$G$4:$G$107,MATCH($A6,Partidos!$A$4:$A$107,0))),AND($E6=$F6,INDEX(Partidos!$F$4:$F$107,MATCH($A6,Partidos!$A$4:$A$107,0))=INDEX(Partidos!$G$4:$G$107,MATCH($A6,Partidos!$A$4:$A$107,0))),AND($E6&lt;$F6,INDEX(Partidos!$F$4:$F$107,MATCH($A6,Partidos!$A$4:$A$107,0))&lt;INDEX(Partidos!$G$4:$G$107,MATCH($A6,Partidos!$A$4:$A$107,0)))),Puntuacion!$B$6,0))),IF(AND($E6=INDEX(Partidos!$F$4:$F$107,MATCH($A6,Partidos!$A$4:$A$107,0)),$F6=INDEX(Partidos!$G$4:$G$107,MATCH($A6,Partidos!$A$4:$A$107,0))),Puntuacion!$B$9,IF(($E6-$F6)=(INDEX(Partidos!$F$4:$F$107,MATCH($A6,Partidos!$A$4:$A$107,0))-INDEX(Partidos!$G$4:$G$107,MATCH($A6,Partidos!$A$4:$A$107,0))),Puntuacion!$B$10,IF(AND($H6&lt;&gt;"",$H6=INDEX(Partidos!$K$4:$K$107,MATCH($A6,Partidos!$A$4:$A$107,0))),Puntuacion!$B$11,0)))))),"")</f>
        <v/>
      </c>
      <c r="H6" s="24">
        <f>IFERROR(INDEX(Patri!H$4:H$107,MATCH($A6,Patri!$A$4:$A$107,0)),"")</f>
        <v/>
      </c>
      <c r="I6" s="24">
        <f>IFERROR(INDEX(Partidos!$J$4:$J$107,MATCH($A6,Partidos!$A$4:$A$107,0)),"")</f>
        <v/>
      </c>
      <c r="J6" s="21">
        <f>IF(AND(INDEX(Partidos!$J$4:$J$107,MATCH($A6,Partidos!$A$4:$A$107,0))&lt;&gt;"Grupos",INDEX(Partidos!$H$4:$H$107,MATCH($A6,Partidos!$A$4:$A$107,0))="Finalizado",$H6&lt;&gt;"",$H6=INDEX(Partidos!$K$4:$K$107,MATCH($A6,Partidos!$A$4:$A$107,0))),1,0)</f>
        <v/>
      </c>
    </row>
    <row r="7">
      <c r="A7" s="29" t="n">
        <v>1</v>
      </c>
      <c r="B7" s="24">
        <f>IFERROR(INDEX(Partidos!$D$4:$D$107,MATCH($A7,Partidos!$A$4:$A$107,0)),"")</f>
        <v/>
      </c>
      <c r="C7" s="24">
        <f>IFERROR(INDEX(Partidos!$E$4:$E$107,MATCH($A7,Partidos!$A$4:$A$107,0)),"")</f>
        <v/>
      </c>
      <c r="D7" s="29" t="inlineStr">
        <is>
          <t>Kike</t>
        </is>
      </c>
      <c r="E7" s="24">
        <f>IFERROR(INDEX(Kike!F$4:F$107,MATCH($A7,Kike!$A$4:$A$107,0)),"")</f>
        <v/>
      </c>
      <c r="F7" s="24">
        <f>IFERROR(INDEX(Kike!G$4:G$107,MATCH($A7,Kike!$A$4:$A$107,0)),"")</f>
        <v/>
      </c>
      <c r="G7" s="21">
        <f>IFERROR(IF(INDEX(Partidos!$H$4:$H$107,MATCH($A7,Partidos!$A$4:$A$107,0))&lt;&gt;"Finalizado","",IF(OR(NOT(ISNUMBER($E7)),NOT(ISNUMBER($F7))),"",IF(INDEX(Partidos!$J$4:$J$107,MATCH($A7,Partidos!$A$4:$A$107,0))="Grupos",IF(AND($E7=INDEX(Partidos!$F$4:$F$107,MATCH($A7,Partidos!$A$4:$A$107,0)),$F7=INDEX(Partidos!$G$4:$G$107,MATCH($A7,Partidos!$A$4:$A$107,0))),Puntuacion!$B$4,IF(($E7-$F7)=(INDEX(Partidos!$F$4:$F$107,MATCH($A7,Partidos!$A$4:$A$107,0))-INDEX(Partidos!$G$4:$G$107,MATCH($A7,Partidos!$A$4:$A$107,0))),Puntuacion!$B$5,IF(OR(AND($E7&gt;$F7,INDEX(Partidos!$F$4:$F$107,MATCH($A7,Partidos!$A$4:$A$107,0))&gt;INDEX(Partidos!$G$4:$G$107,MATCH($A7,Partidos!$A$4:$A$107,0))),AND($E7=$F7,INDEX(Partidos!$F$4:$F$107,MATCH($A7,Partidos!$A$4:$A$107,0))=INDEX(Partidos!$G$4:$G$107,MATCH($A7,Partidos!$A$4:$A$107,0))),AND($E7&lt;$F7,INDEX(Partidos!$F$4:$F$107,MATCH($A7,Partidos!$A$4:$A$107,0))&lt;INDEX(Partidos!$G$4:$G$107,MATCH($A7,Partidos!$A$4:$A$107,0)))),Puntuacion!$B$6,0))),IF(AND($E7=INDEX(Partidos!$F$4:$F$107,MATCH($A7,Partidos!$A$4:$A$107,0)),$F7=INDEX(Partidos!$G$4:$G$107,MATCH($A7,Partidos!$A$4:$A$107,0))),Puntuacion!$B$9,IF(($E7-$F7)=(INDEX(Partidos!$F$4:$F$107,MATCH($A7,Partidos!$A$4:$A$107,0))-INDEX(Partidos!$G$4:$G$107,MATCH($A7,Partidos!$A$4:$A$107,0))),Puntuacion!$B$10,IF(AND($H7&lt;&gt;"",$H7=INDEX(Partidos!$K$4:$K$107,MATCH($A7,Partidos!$A$4:$A$107,0))),Puntuacion!$B$11,0)))))),"")</f>
        <v/>
      </c>
      <c r="H7" s="24">
        <f>IFERROR(INDEX(Kike!H$4:H$107,MATCH($A7,Kike!$A$4:$A$107,0)),"")</f>
        <v/>
      </c>
      <c r="I7" s="24">
        <f>IFERROR(INDEX(Partidos!$J$4:$J$107,MATCH($A7,Partidos!$A$4:$A$107,0)),"")</f>
        <v/>
      </c>
      <c r="J7" s="21">
        <f>IF(AND(INDEX(Partidos!$J$4:$J$107,MATCH($A7,Partidos!$A$4:$A$107,0))&lt;&gt;"Grupos",INDEX(Partidos!$H$4:$H$107,MATCH($A7,Partidos!$A$4:$A$107,0))="Finalizado",$H7&lt;&gt;"",$H7=INDEX(Partidos!$K$4:$K$107,MATCH($A7,Partidos!$A$4:$A$107,0))),1,0)</f>
        <v/>
      </c>
    </row>
    <row r="8">
      <c r="A8" s="31" t="n">
        <v>1</v>
      </c>
      <c r="B8" s="24">
        <f>IFERROR(INDEX(Partidos!$D$4:$D$107,MATCH($A8,Partidos!$A$4:$A$107,0)),"")</f>
        <v/>
      </c>
      <c r="C8" s="24">
        <f>IFERROR(INDEX(Partidos!$E$4:$E$107,MATCH($A8,Partidos!$A$4:$A$107,0)),"")</f>
        <v/>
      </c>
      <c r="D8" s="31" t="inlineStr">
        <is>
          <t>Quintero</t>
        </is>
      </c>
      <c r="E8" s="24">
        <f>IFERROR(INDEX(Quintero!F$4:F$107,MATCH($A8,Quintero!$A$4:$A$107,0)),"")</f>
        <v/>
      </c>
      <c r="F8" s="24">
        <f>IFERROR(INDEX(Quintero!G$4:G$107,MATCH($A8,Quintero!$A$4:$A$107,0)),"")</f>
        <v/>
      </c>
      <c r="G8" s="21">
        <f>IFERROR(IF(INDEX(Partidos!$H$4:$H$107,MATCH($A8,Partidos!$A$4:$A$107,0))&lt;&gt;"Finalizado","",IF(OR(NOT(ISNUMBER($E8)),NOT(ISNUMBER($F8))),"",IF(INDEX(Partidos!$J$4:$J$107,MATCH($A8,Partidos!$A$4:$A$107,0))="Grupos",IF(AND($E8=INDEX(Partidos!$F$4:$F$107,MATCH($A8,Partidos!$A$4:$A$107,0)),$F8=INDEX(Partidos!$G$4:$G$107,MATCH($A8,Partidos!$A$4:$A$107,0))),Puntuacion!$B$4,IF(($E8-$F8)=(INDEX(Partidos!$F$4:$F$107,MATCH($A8,Partidos!$A$4:$A$107,0))-INDEX(Partidos!$G$4:$G$107,MATCH($A8,Partidos!$A$4:$A$107,0))),Puntuacion!$B$5,IF(OR(AND($E8&gt;$F8,INDEX(Partidos!$F$4:$F$107,MATCH($A8,Partidos!$A$4:$A$107,0))&gt;INDEX(Partidos!$G$4:$G$107,MATCH($A8,Partidos!$A$4:$A$107,0))),AND($E8=$F8,INDEX(Partidos!$F$4:$F$107,MATCH($A8,Partidos!$A$4:$A$107,0))=INDEX(Partidos!$G$4:$G$107,MATCH($A8,Partidos!$A$4:$A$107,0))),AND($E8&lt;$F8,INDEX(Partidos!$F$4:$F$107,MATCH($A8,Partidos!$A$4:$A$107,0))&lt;INDEX(Partidos!$G$4:$G$107,MATCH($A8,Partidos!$A$4:$A$107,0)))),Puntuacion!$B$6,0))),IF(AND($E8=INDEX(Partidos!$F$4:$F$107,MATCH($A8,Partidos!$A$4:$A$107,0)),$F8=INDEX(Partidos!$G$4:$G$107,MATCH($A8,Partidos!$A$4:$A$107,0))),Puntuacion!$B$9,IF(($E8-$F8)=(INDEX(Partidos!$F$4:$F$107,MATCH($A8,Partidos!$A$4:$A$107,0))-INDEX(Partidos!$G$4:$G$107,MATCH($A8,Partidos!$A$4:$A$107,0))),Puntuacion!$B$10,IF(AND($H8&lt;&gt;"",$H8=INDEX(Partidos!$K$4:$K$107,MATCH($A8,Partidos!$A$4:$A$107,0))),Puntuacion!$B$11,0)))))),"")</f>
        <v/>
      </c>
      <c r="H8" s="24">
        <f>IFERROR(INDEX(Quintero!H$4:H$107,MATCH($A8,Quintero!$A$4:$A$107,0)),"")</f>
        <v/>
      </c>
      <c r="I8" s="24">
        <f>IFERROR(INDEX(Partidos!$J$4:$J$107,MATCH($A8,Partidos!$A$4:$A$107,0)),"")</f>
        <v/>
      </c>
      <c r="J8" s="21">
        <f>IF(AND(INDEX(Partidos!$J$4:$J$107,MATCH($A8,Partidos!$A$4:$A$107,0))&lt;&gt;"Grupos",INDEX(Partidos!$H$4:$H$107,MATCH($A8,Partidos!$A$4:$A$107,0))="Finalizado",$H8&lt;&gt;"",$H8=INDEX(Partidos!$K$4:$K$107,MATCH($A8,Partidos!$A$4:$A$107,0))),1,0)</f>
        <v/>
      </c>
    </row>
    <row r="9">
      <c r="A9" s="29" t="n">
        <v>1</v>
      </c>
      <c r="B9" s="24">
        <f>IFERROR(INDEX(Partidos!$D$4:$D$107,MATCH($A9,Partidos!$A$4:$A$107,0)),"")</f>
        <v/>
      </c>
      <c r="C9" s="24">
        <f>IFERROR(INDEX(Partidos!$E$4:$E$107,MATCH($A9,Partidos!$A$4:$A$107,0)),"")</f>
        <v/>
      </c>
      <c r="D9" s="29" t="inlineStr">
        <is>
          <t>Nacho</t>
        </is>
      </c>
      <c r="E9" s="24">
        <f>IFERROR(INDEX(Nacho!F$4:F$107,MATCH($A9,Nacho!$A$4:$A$107,0)),"")</f>
        <v/>
      </c>
      <c r="F9" s="24">
        <f>IFERROR(INDEX(Nacho!G$4:G$107,MATCH($A9,Nacho!$A$4:$A$107,0)),"")</f>
        <v/>
      </c>
      <c r="G9" s="21">
        <f>IFERROR(IF(INDEX(Partidos!$H$4:$H$107,MATCH($A9,Partidos!$A$4:$A$107,0))&lt;&gt;"Finalizado","",IF(OR(NOT(ISNUMBER($E9)),NOT(ISNUMBER($F9))),"",IF(INDEX(Partidos!$J$4:$J$107,MATCH($A9,Partidos!$A$4:$A$107,0))="Grupos",IF(AND($E9=INDEX(Partidos!$F$4:$F$107,MATCH($A9,Partidos!$A$4:$A$107,0)),$F9=INDEX(Partidos!$G$4:$G$107,MATCH($A9,Partidos!$A$4:$A$107,0))),Puntuacion!$B$4,IF(($E9-$F9)=(INDEX(Partidos!$F$4:$F$107,MATCH($A9,Partidos!$A$4:$A$107,0))-INDEX(Partidos!$G$4:$G$107,MATCH($A9,Partidos!$A$4:$A$107,0))),Puntuacion!$B$5,IF(OR(AND($E9&gt;$F9,INDEX(Partidos!$F$4:$F$107,MATCH($A9,Partidos!$A$4:$A$107,0))&gt;INDEX(Partidos!$G$4:$G$107,MATCH($A9,Partidos!$A$4:$A$107,0))),AND($E9=$F9,INDEX(Partidos!$F$4:$F$107,MATCH($A9,Partidos!$A$4:$A$107,0))=INDEX(Partidos!$G$4:$G$107,MATCH($A9,Partidos!$A$4:$A$107,0))),AND($E9&lt;$F9,INDEX(Partidos!$F$4:$F$107,MATCH($A9,Partidos!$A$4:$A$107,0))&lt;INDEX(Partidos!$G$4:$G$107,MATCH($A9,Partidos!$A$4:$A$107,0)))),Puntuacion!$B$6,0))),IF(AND($E9=INDEX(Partidos!$F$4:$F$107,MATCH($A9,Partidos!$A$4:$A$107,0)),$F9=INDEX(Partidos!$G$4:$G$107,MATCH($A9,Partidos!$A$4:$A$107,0))),Puntuacion!$B$9,IF(($E9-$F9)=(INDEX(Partidos!$F$4:$F$107,MATCH($A9,Partidos!$A$4:$A$107,0))-INDEX(Partidos!$G$4:$G$107,MATCH($A9,Partidos!$A$4:$A$107,0))),Puntuacion!$B$10,IF(AND($H9&lt;&gt;"",$H9=INDEX(Partidos!$K$4:$K$107,MATCH($A9,Partidos!$A$4:$A$107,0))),Puntuacion!$B$11,0)))))),"")</f>
        <v/>
      </c>
      <c r="H9" s="24">
        <f>IFERROR(INDEX(Nacho!H$4:H$107,MATCH($A9,Nacho!$A$4:$A$107,0)),"")</f>
        <v/>
      </c>
      <c r="I9" s="24">
        <f>IFERROR(INDEX(Partidos!$J$4:$J$107,MATCH($A9,Partidos!$A$4:$A$107,0)),"")</f>
        <v/>
      </c>
      <c r="J9" s="21">
        <f>IF(AND(INDEX(Partidos!$J$4:$J$107,MATCH($A9,Partidos!$A$4:$A$107,0))&lt;&gt;"Grupos",INDEX(Partidos!$H$4:$H$107,MATCH($A9,Partidos!$A$4:$A$107,0))="Finalizado",$H9&lt;&gt;"",$H9=INDEX(Partidos!$K$4:$K$107,MATCH($A9,Partidos!$A$4:$A$107,0))),1,0)</f>
        <v/>
      </c>
    </row>
    <row r="10">
      <c r="A10" s="31" t="n">
        <v>1</v>
      </c>
      <c r="B10" s="24">
        <f>IFERROR(INDEX(Partidos!$D$4:$D$107,MATCH($A10,Partidos!$A$4:$A$107,0)),"")</f>
        <v/>
      </c>
      <c r="C10" s="24">
        <f>IFERROR(INDEX(Partidos!$E$4:$E$107,MATCH($A10,Partidos!$A$4:$A$107,0)),"")</f>
        <v/>
      </c>
      <c r="D10" s="31" t="inlineStr">
        <is>
          <t>Luis</t>
        </is>
      </c>
      <c r="E10" s="24">
        <f>IFERROR(INDEX(Luis!F$4:F$107,MATCH($A10,Luis!$A$4:$A$107,0)),"")</f>
        <v/>
      </c>
      <c r="F10" s="24">
        <f>IFERROR(INDEX(Luis!G$4:G$107,MATCH($A10,Luis!$A$4:$A$107,0)),"")</f>
        <v/>
      </c>
      <c r="G10" s="21">
        <f>IFERROR(IF(INDEX(Partidos!$H$4:$H$107,MATCH($A10,Partidos!$A$4:$A$107,0))&lt;&gt;"Finalizado","",IF(OR(NOT(ISNUMBER($E10)),NOT(ISNUMBER($F10))),"",IF(INDEX(Partidos!$J$4:$J$107,MATCH($A10,Partidos!$A$4:$A$107,0))="Grupos",IF(AND($E10=INDEX(Partidos!$F$4:$F$107,MATCH($A10,Partidos!$A$4:$A$107,0)),$F10=INDEX(Partidos!$G$4:$G$107,MATCH($A10,Partidos!$A$4:$A$107,0))),Puntuacion!$B$4,IF(($E10-$F10)=(INDEX(Partidos!$F$4:$F$107,MATCH($A10,Partidos!$A$4:$A$107,0))-INDEX(Partidos!$G$4:$G$107,MATCH($A10,Partidos!$A$4:$A$107,0))),Puntuacion!$B$5,IF(OR(AND($E10&gt;$F10,INDEX(Partidos!$F$4:$F$107,MATCH($A10,Partidos!$A$4:$A$107,0))&gt;INDEX(Partidos!$G$4:$G$107,MATCH($A10,Partidos!$A$4:$A$107,0))),AND($E10=$F10,INDEX(Partidos!$F$4:$F$107,MATCH($A10,Partidos!$A$4:$A$107,0))=INDEX(Partidos!$G$4:$G$107,MATCH($A10,Partidos!$A$4:$A$107,0))),AND($E10&lt;$F10,INDEX(Partidos!$F$4:$F$107,MATCH($A10,Partidos!$A$4:$A$107,0))&lt;INDEX(Partidos!$G$4:$G$107,MATCH($A10,Partidos!$A$4:$A$107,0)))),Puntuacion!$B$6,0))),IF(AND($E10=INDEX(Partidos!$F$4:$F$107,MATCH($A10,Partidos!$A$4:$A$107,0)),$F10=INDEX(Partidos!$G$4:$G$107,MATCH($A10,Partidos!$A$4:$A$107,0))),Puntuacion!$B$9,IF(($E10-$F10)=(INDEX(Partidos!$F$4:$F$107,MATCH($A10,Partidos!$A$4:$A$107,0))-INDEX(Partidos!$G$4:$G$107,MATCH($A10,Partidos!$A$4:$A$107,0))),Puntuacion!$B$10,IF(AND($H10&lt;&gt;"",$H10=INDEX(Partidos!$K$4:$K$107,MATCH($A10,Partidos!$A$4:$A$107,0))),Puntuacion!$B$11,0)))))),"")</f>
        <v/>
      </c>
      <c r="H10" s="24">
        <f>IFERROR(INDEX(Luis!H$4:H$107,MATCH($A10,Luis!$A$4:$A$107,0)),"")</f>
        <v/>
      </c>
      <c r="I10" s="24">
        <f>IFERROR(INDEX(Partidos!$J$4:$J$107,MATCH($A10,Partidos!$A$4:$A$107,0)),"")</f>
        <v/>
      </c>
      <c r="J10" s="21">
        <f>IF(AND(INDEX(Partidos!$J$4:$J$107,MATCH($A10,Partidos!$A$4:$A$107,0))&lt;&gt;"Grupos",INDEX(Partidos!$H$4:$H$107,MATCH($A10,Partidos!$A$4:$A$107,0))="Finalizado",$H10&lt;&gt;"",$H10=INDEX(Partidos!$K$4:$K$107,MATCH($A10,Partidos!$A$4:$A$107,0))),1,0)</f>
        <v/>
      </c>
    </row>
    <row r="11">
      <c r="A11" s="29" t="n">
        <v>1</v>
      </c>
      <c r="B11" s="24">
        <f>IFERROR(INDEX(Partidos!$D$4:$D$107,MATCH($A11,Partidos!$A$4:$A$107,0)),"")</f>
        <v/>
      </c>
      <c r="C11" s="24">
        <f>IFERROR(INDEX(Partidos!$E$4:$E$107,MATCH($A11,Partidos!$A$4:$A$107,0)),"")</f>
        <v/>
      </c>
      <c r="D11" s="29" t="inlineStr">
        <is>
          <t>Felipe</t>
        </is>
      </c>
      <c r="E11" s="24">
        <f>IFERROR(INDEX(Felipe!F$4:F$107,MATCH($A11,Felipe!$A$4:$A$107,0)),"")</f>
        <v/>
      </c>
      <c r="F11" s="24">
        <f>IFERROR(INDEX(Felipe!G$4:G$107,MATCH($A11,Felipe!$A$4:$A$107,0)),"")</f>
        <v/>
      </c>
      <c r="G11" s="21">
        <f>IFERROR(IF(INDEX(Partidos!$H$4:$H$107,MATCH($A11,Partidos!$A$4:$A$107,0))&lt;&gt;"Finalizado","",IF(OR(NOT(ISNUMBER($E11)),NOT(ISNUMBER($F11))),"",IF(INDEX(Partidos!$J$4:$J$107,MATCH($A11,Partidos!$A$4:$A$107,0))="Grupos",IF(AND($E11=INDEX(Partidos!$F$4:$F$107,MATCH($A11,Partidos!$A$4:$A$107,0)),$F11=INDEX(Partidos!$G$4:$G$107,MATCH($A11,Partidos!$A$4:$A$107,0))),Puntuacion!$B$4,IF(($E11-$F11)=(INDEX(Partidos!$F$4:$F$107,MATCH($A11,Partidos!$A$4:$A$107,0))-INDEX(Partidos!$G$4:$G$107,MATCH($A11,Partidos!$A$4:$A$107,0))),Puntuacion!$B$5,IF(OR(AND($E11&gt;$F11,INDEX(Partidos!$F$4:$F$107,MATCH($A11,Partidos!$A$4:$A$107,0))&gt;INDEX(Partidos!$G$4:$G$107,MATCH($A11,Partidos!$A$4:$A$107,0))),AND($E11=$F11,INDEX(Partidos!$F$4:$F$107,MATCH($A11,Partidos!$A$4:$A$107,0))=INDEX(Partidos!$G$4:$G$107,MATCH($A11,Partidos!$A$4:$A$107,0))),AND($E11&lt;$F11,INDEX(Partidos!$F$4:$F$107,MATCH($A11,Partidos!$A$4:$A$107,0))&lt;INDEX(Partidos!$G$4:$G$107,MATCH($A11,Partidos!$A$4:$A$107,0)))),Puntuacion!$B$6,0))),IF(AND($E11=INDEX(Partidos!$F$4:$F$107,MATCH($A11,Partidos!$A$4:$A$107,0)),$F11=INDEX(Partidos!$G$4:$G$107,MATCH($A11,Partidos!$A$4:$A$107,0))),Puntuacion!$B$9,IF(($E11-$F11)=(INDEX(Partidos!$F$4:$F$107,MATCH($A11,Partidos!$A$4:$A$107,0))-INDEX(Partidos!$G$4:$G$107,MATCH($A11,Partidos!$A$4:$A$107,0))),Puntuacion!$B$10,IF(AND($H11&lt;&gt;"",$H11=INDEX(Partidos!$K$4:$K$107,MATCH($A11,Partidos!$A$4:$A$107,0))),Puntuacion!$B$11,0)))))),"")</f>
        <v/>
      </c>
      <c r="H11" s="24">
        <f>IFERROR(INDEX(Felipe!H$4:H$107,MATCH($A11,Felipe!$A$4:$A$107,0)),"")</f>
        <v/>
      </c>
      <c r="I11" s="24">
        <f>IFERROR(INDEX(Partidos!$J$4:$J$107,MATCH($A11,Partidos!$A$4:$A$107,0)),"")</f>
        <v/>
      </c>
      <c r="J11" s="21">
        <f>IF(AND(INDEX(Partidos!$J$4:$J$107,MATCH($A11,Partidos!$A$4:$A$107,0))&lt;&gt;"Grupos",INDEX(Partidos!$H$4:$H$107,MATCH($A11,Partidos!$A$4:$A$107,0))="Finalizado",$H11&lt;&gt;"",$H11=INDEX(Partidos!$K$4:$K$107,MATCH($A11,Partidos!$A$4:$A$107,0))),1,0)</f>
        <v/>
      </c>
    </row>
    <row r="12">
      <c r="A12" s="31" t="n">
        <v>1</v>
      </c>
      <c r="B12" s="24">
        <f>IFERROR(INDEX(Partidos!$D$4:$D$107,MATCH($A12,Partidos!$A$4:$A$107,0)),"")</f>
        <v/>
      </c>
      <c r="C12" s="24">
        <f>IFERROR(INDEX(Partidos!$E$4:$E$107,MATCH($A12,Partidos!$A$4:$A$107,0)),"")</f>
        <v/>
      </c>
      <c r="D12" s="31" t="inlineStr">
        <is>
          <t>Simón</t>
        </is>
      </c>
      <c r="E12" s="24">
        <f>IFERROR(INDEX(Simón!F$4:F$107,MATCH($A12,Simón!$A$4:$A$107,0)),"")</f>
        <v/>
      </c>
      <c r="F12" s="24">
        <f>IFERROR(INDEX(Simón!G$4:G$107,MATCH($A12,Simón!$A$4:$A$107,0)),"")</f>
        <v/>
      </c>
      <c r="G12" s="21">
        <f>IFERROR(IF(INDEX(Partidos!$H$4:$H$107,MATCH($A12,Partidos!$A$4:$A$107,0))&lt;&gt;"Finalizado","",IF(OR(NOT(ISNUMBER($E12)),NOT(ISNUMBER($F12))),"",IF(INDEX(Partidos!$J$4:$J$107,MATCH($A12,Partidos!$A$4:$A$107,0))="Grupos",IF(AND($E12=INDEX(Partidos!$F$4:$F$107,MATCH($A12,Partidos!$A$4:$A$107,0)),$F12=INDEX(Partidos!$G$4:$G$107,MATCH($A12,Partidos!$A$4:$A$107,0))),Puntuacion!$B$4,IF(($E12-$F12)=(INDEX(Partidos!$F$4:$F$107,MATCH($A12,Partidos!$A$4:$A$107,0))-INDEX(Partidos!$G$4:$G$107,MATCH($A12,Partidos!$A$4:$A$107,0))),Puntuacion!$B$5,IF(OR(AND($E12&gt;$F12,INDEX(Partidos!$F$4:$F$107,MATCH($A12,Partidos!$A$4:$A$107,0))&gt;INDEX(Partidos!$G$4:$G$107,MATCH($A12,Partidos!$A$4:$A$107,0))),AND($E12=$F12,INDEX(Partidos!$F$4:$F$107,MATCH($A12,Partidos!$A$4:$A$107,0))=INDEX(Partidos!$G$4:$G$107,MATCH($A12,Partidos!$A$4:$A$107,0))),AND($E12&lt;$F12,INDEX(Partidos!$F$4:$F$107,MATCH($A12,Partidos!$A$4:$A$107,0))&lt;INDEX(Partidos!$G$4:$G$107,MATCH($A12,Partidos!$A$4:$A$107,0)))),Puntuacion!$B$6,0))),IF(AND($E12=INDEX(Partidos!$F$4:$F$107,MATCH($A12,Partidos!$A$4:$A$107,0)),$F12=INDEX(Partidos!$G$4:$G$107,MATCH($A12,Partidos!$A$4:$A$107,0))),Puntuacion!$B$9,IF(($E12-$F12)=(INDEX(Partidos!$F$4:$F$107,MATCH($A12,Partidos!$A$4:$A$107,0))-INDEX(Partidos!$G$4:$G$107,MATCH($A12,Partidos!$A$4:$A$107,0))),Puntuacion!$B$10,IF(AND($H12&lt;&gt;"",$H12=INDEX(Partidos!$K$4:$K$107,MATCH($A12,Partidos!$A$4:$A$107,0))),Puntuacion!$B$11,0)))))),"")</f>
        <v/>
      </c>
      <c r="H12" s="24">
        <f>IFERROR(INDEX(Simón!H$4:H$107,MATCH($A12,Simón!$A$4:$A$107,0)),"")</f>
        <v/>
      </c>
      <c r="I12" s="24">
        <f>IFERROR(INDEX(Partidos!$J$4:$J$107,MATCH($A12,Partidos!$A$4:$A$107,0)),"")</f>
        <v/>
      </c>
      <c r="J12" s="21">
        <f>IF(AND(INDEX(Partidos!$J$4:$J$107,MATCH($A12,Partidos!$A$4:$A$107,0))&lt;&gt;"Grupos",INDEX(Partidos!$H$4:$H$107,MATCH($A12,Partidos!$A$4:$A$107,0))="Finalizado",$H12&lt;&gt;"",$H12=INDEX(Partidos!$K$4:$K$107,MATCH($A12,Partidos!$A$4:$A$107,0))),1,0)</f>
        <v/>
      </c>
    </row>
    <row r="13">
      <c r="A13" s="29" t="n">
        <v>1</v>
      </c>
      <c r="B13" s="24">
        <f>IFERROR(INDEX(Partidos!$D$4:$D$107,MATCH($A13,Partidos!$A$4:$A$107,0)),"")</f>
        <v/>
      </c>
      <c r="C13" s="24">
        <f>IFERROR(INDEX(Partidos!$E$4:$E$107,MATCH($A13,Partidos!$A$4:$A$107,0)),"")</f>
        <v/>
      </c>
      <c r="D13" s="29" t="inlineStr">
        <is>
          <t>Muni</t>
        </is>
      </c>
      <c r="E13" s="24">
        <f>IFERROR(INDEX(Muni!F$4:F$107,MATCH($A13,Muni!$A$4:$A$107,0)),"")</f>
        <v/>
      </c>
      <c r="F13" s="24">
        <f>IFERROR(INDEX(Muni!G$4:G$107,MATCH($A13,Muni!$A$4:$A$107,0)),"")</f>
        <v/>
      </c>
      <c r="G13" s="21">
        <f>IFERROR(IF(INDEX(Partidos!$H$4:$H$107,MATCH($A13,Partidos!$A$4:$A$107,0))&lt;&gt;"Finalizado","",IF(OR(NOT(ISNUMBER($E13)),NOT(ISNUMBER($F13))),"",IF(INDEX(Partidos!$J$4:$J$107,MATCH($A13,Partidos!$A$4:$A$107,0))="Grupos",IF(AND($E13=INDEX(Partidos!$F$4:$F$107,MATCH($A13,Partidos!$A$4:$A$107,0)),$F13=INDEX(Partidos!$G$4:$G$107,MATCH($A13,Partidos!$A$4:$A$107,0))),Puntuacion!$B$4,IF(($E13-$F13)=(INDEX(Partidos!$F$4:$F$107,MATCH($A13,Partidos!$A$4:$A$107,0))-INDEX(Partidos!$G$4:$G$107,MATCH($A13,Partidos!$A$4:$A$107,0))),Puntuacion!$B$5,IF(OR(AND($E13&gt;$F13,INDEX(Partidos!$F$4:$F$107,MATCH($A13,Partidos!$A$4:$A$107,0))&gt;INDEX(Partidos!$G$4:$G$107,MATCH($A13,Partidos!$A$4:$A$107,0))),AND($E13=$F13,INDEX(Partidos!$F$4:$F$107,MATCH($A13,Partidos!$A$4:$A$107,0))=INDEX(Partidos!$G$4:$G$107,MATCH($A13,Partidos!$A$4:$A$107,0))),AND($E13&lt;$F13,INDEX(Partidos!$F$4:$F$107,MATCH($A13,Partidos!$A$4:$A$107,0))&lt;INDEX(Partidos!$G$4:$G$107,MATCH($A13,Partidos!$A$4:$A$107,0)))),Puntuacion!$B$6,0))),IF(AND($E13=INDEX(Partidos!$F$4:$F$107,MATCH($A13,Partidos!$A$4:$A$107,0)),$F13=INDEX(Partidos!$G$4:$G$107,MATCH($A13,Partidos!$A$4:$A$107,0))),Puntuacion!$B$9,IF(($E13-$F13)=(INDEX(Partidos!$F$4:$F$107,MATCH($A13,Partidos!$A$4:$A$107,0))-INDEX(Partidos!$G$4:$G$107,MATCH($A13,Partidos!$A$4:$A$107,0))),Puntuacion!$B$10,IF(AND($H13&lt;&gt;"",$H13=INDEX(Partidos!$K$4:$K$107,MATCH($A13,Partidos!$A$4:$A$107,0))),Puntuacion!$B$11,0)))))),"")</f>
        <v/>
      </c>
      <c r="H13" s="24">
        <f>IFERROR(INDEX(Muni!H$4:H$107,MATCH($A13,Muni!$A$4:$A$107,0)),"")</f>
        <v/>
      </c>
      <c r="I13" s="24">
        <f>IFERROR(INDEX(Partidos!$J$4:$J$107,MATCH($A13,Partidos!$A$4:$A$107,0)),"")</f>
        <v/>
      </c>
      <c r="J13" s="21">
        <f>IF(AND(INDEX(Partidos!$J$4:$J$107,MATCH($A13,Partidos!$A$4:$A$107,0))&lt;&gt;"Grupos",INDEX(Partidos!$H$4:$H$107,MATCH($A13,Partidos!$A$4:$A$107,0))="Finalizado",$H13&lt;&gt;"",$H13=INDEX(Partidos!$K$4:$K$107,MATCH($A13,Partidos!$A$4:$A$107,0))),1,0)</f>
        <v/>
      </c>
    </row>
    <row r="14">
      <c r="A14" s="31" t="n">
        <v>1</v>
      </c>
      <c r="B14" s="24">
        <f>IFERROR(INDEX(Partidos!$D$4:$D$107,MATCH($A14,Partidos!$A$4:$A$107,0)),"")</f>
        <v/>
      </c>
      <c r="C14" s="24">
        <f>IFERROR(INDEX(Partidos!$E$4:$E$107,MATCH($A14,Partidos!$A$4:$A$107,0)),"")</f>
        <v/>
      </c>
      <c r="D14" s="31" t="inlineStr">
        <is>
          <t>Fer</t>
        </is>
      </c>
      <c r="E14" s="24">
        <f>IFERROR(INDEX(Fer!F$4:F$107,MATCH($A14,Fer!$A$4:$A$107,0)),"")</f>
        <v/>
      </c>
      <c r="F14" s="24">
        <f>IFERROR(INDEX(Fer!G$4:G$107,MATCH($A14,Fer!$A$4:$A$107,0)),"")</f>
        <v/>
      </c>
      <c r="G14" s="21">
        <f>IFERROR(IF(INDEX(Partidos!$H$4:$H$107,MATCH($A14,Partidos!$A$4:$A$107,0))&lt;&gt;"Finalizado","",IF(OR(NOT(ISNUMBER($E14)),NOT(ISNUMBER($F14))),"",IF(INDEX(Partidos!$J$4:$J$107,MATCH($A14,Partidos!$A$4:$A$107,0))="Grupos",IF(AND($E14=INDEX(Partidos!$F$4:$F$107,MATCH($A14,Partidos!$A$4:$A$107,0)),$F14=INDEX(Partidos!$G$4:$G$107,MATCH($A14,Partidos!$A$4:$A$107,0))),Puntuacion!$B$4,IF(($E14-$F14)=(INDEX(Partidos!$F$4:$F$107,MATCH($A14,Partidos!$A$4:$A$107,0))-INDEX(Partidos!$G$4:$G$107,MATCH($A14,Partidos!$A$4:$A$107,0))),Puntuacion!$B$5,IF(OR(AND($E14&gt;$F14,INDEX(Partidos!$F$4:$F$107,MATCH($A14,Partidos!$A$4:$A$107,0))&gt;INDEX(Partidos!$G$4:$G$107,MATCH($A14,Partidos!$A$4:$A$107,0))),AND($E14=$F14,INDEX(Partidos!$F$4:$F$107,MATCH($A14,Partidos!$A$4:$A$107,0))=INDEX(Partidos!$G$4:$G$107,MATCH($A14,Partidos!$A$4:$A$107,0))),AND($E14&lt;$F14,INDEX(Partidos!$F$4:$F$107,MATCH($A14,Partidos!$A$4:$A$107,0))&lt;INDEX(Partidos!$G$4:$G$107,MATCH($A14,Partidos!$A$4:$A$107,0)))),Puntuacion!$B$6,0))),IF(AND($E14=INDEX(Partidos!$F$4:$F$107,MATCH($A14,Partidos!$A$4:$A$107,0)),$F14=INDEX(Partidos!$G$4:$G$107,MATCH($A14,Partidos!$A$4:$A$107,0))),Puntuacion!$B$9,IF(($E14-$F14)=(INDEX(Partidos!$F$4:$F$107,MATCH($A14,Partidos!$A$4:$A$107,0))-INDEX(Partidos!$G$4:$G$107,MATCH($A14,Partidos!$A$4:$A$107,0))),Puntuacion!$B$10,IF(AND($H14&lt;&gt;"",$H14=INDEX(Partidos!$K$4:$K$107,MATCH($A14,Partidos!$A$4:$A$107,0))),Puntuacion!$B$11,0)))))),"")</f>
        <v/>
      </c>
      <c r="H14" s="24">
        <f>IFERROR(INDEX(Fer!H$4:H$107,MATCH($A14,Fer!$A$4:$A$107,0)),"")</f>
        <v/>
      </c>
      <c r="I14" s="24">
        <f>IFERROR(INDEX(Partidos!$J$4:$J$107,MATCH($A14,Partidos!$A$4:$A$107,0)),"")</f>
        <v/>
      </c>
      <c r="J14" s="21">
        <f>IF(AND(INDEX(Partidos!$J$4:$J$107,MATCH($A14,Partidos!$A$4:$A$107,0))&lt;&gt;"Grupos",INDEX(Partidos!$H$4:$H$107,MATCH($A14,Partidos!$A$4:$A$107,0))="Finalizado",$H14&lt;&gt;"",$H14=INDEX(Partidos!$K$4:$K$107,MATCH($A14,Partidos!$A$4:$A$107,0))),1,0)</f>
        <v/>
      </c>
    </row>
    <row r="15">
      <c r="A15" s="29" t="n">
        <v>2</v>
      </c>
      <c r="B15" s="24">
        <f>IFERROR(INDEX(Partidos!$D$4:$D$107,MATCH($A15,Partidos!$A$4:$A$107,0)),"")</f>
        <v/>
      </c>
      <c r="C15" s="24">
        <f>IFERROR(INDEX(Partidos!$E$4:$E$107,MATCH($A15,Partidos!$A$4:$A$107,0)),"")</f>
        <v/>
      </c>
      <c r="D15" s="29" t="inlineStr">
        <is>
          <t>Álvaro</t>
        </is>
      </c>
      <c r="E15" s="24">
        <f>IFERROR(INDEX(Álvaro!F$4:F$107,MATCH($A15,Álvaro!$A$4:$A$107,0)),"")</f>
        <v/>
      </c>
      <c r="F15" s="24">
        <f>IFERROR(INDEX(Álvaro!G$4:G$107,MATCH($A15,Álvaro!$A$4:$A$107,0)),"")</f>
        <v/>
      </c>
      <c r="G15" s="21">
        <f>IFERROR(IF(INDEX(Partidos!$H$4:$H$107,MATCH($A15,Partidos!$A$4:$A$107,0))&lt;&gt;"Finalizado","",IF(OR(NOT(ISNUMBER($E15)),NOT(ISNUMBER($F15))),"",IF(INDEX(Partidos!$J$4:$J$107,MATCH($A15,Partidos!$A$4:$A$107,0))="Grupos",IF(AND($E15=INDEX(Partidos!$F$4:$F$107,MATCH($A15,Partidos!$A$4:$A$107,0)),$F15=INDEX(Partidos!$G$4:$G$107,MATCH($A15,Partidos!$A$4:$A$107,0))),Puntuacion!$B$4,IF(($E15-$F15)=(INDEX(Partidos!$F$4:$F$107,MATCH($A15,Partidos!$A$4:$A$107,0))-INDEX(Partidos!$G$4:$G$107,MATCH($A15,Partidos!$A$4:$A$107,0))),Puntuacion!$B$5,IF(OR(AND($E15&gt;$F15,INDEX(Partidos!$F$4:$F$107,MATCH($A15,Partidos!$A$4:$A$107,0))&gt;INDEX(Partidos!$G$4:$G$107,MATCH($A15,Partidos!$A$4:$A$107,0))),AND($E15=$F15,INDEX(Partidos!$F$4:$F$107,MATCH($A15,Partidos!$A$4:$A$107,0))=INDEX(Partidos!$G$4:$G$107,MATCH($A15,Partidos!$A$4:$A$107,0))),AND($E15&lt;$F15,INDEX(Partidos!$F$4:$F$107,MATCH($A15,Partidos!$A$4:$A$107,0))&lt;INDEX(Partidos!$G$4:$G$107,MATCH($A15,Partidos!$A$4:$A$107,0)))),Puntuacion!$B$6,0))),IF(AND($E15=INDEX(Partidos!$F$4:$F$107,MATCH($A15,Partidos!$A$4:$A$107,0)),$F15=INDEX(Partidos!$G$4:$G$107,MATCH($A15,Partidos!$A$4:$A$107,0))),Puntuacion!$B$9,IF(($E15-$F15)=(INDEX(Partidos!$F$4:$F$107,MATCH($A15,Partidos!$A$4:$A$107,0))-INDEX(Partidos!$G$4:$G$107,MATCH($A15,Partidos!$A$4:$A$107,0))),Puntuacion!$B$10,IF(AND($H15&lt;&gt;"",$H15=INDEX(Partidos!$K$4:$K$107,MATCH($A15,Partidos!$A$4:$A$107,0))),Puntuacion!$B$11,0)))))),"")</f>
        <v/>
      </c>
      <c r="H15" s="24">
        <f>IFERROR(INDEX(Álvaro!H$4:H$107,MATCH($A15,Álvaro!$A$4:$A$107,0)),"")</f>
        <v/>
      </c>
      <c r="I15" s="24">
        <f>IFERROR(INDEX(Partidos!$J$4:$J$107,MATCH($A15,Partidos!$A$4:$A$107,0)),"")</f>
        <v/>
      </c>
      <c r="J15" s="21">
        <f>IF(AND(INDEX(Partidos!$J$4:$J$107,MATCH($A15,Partidos!$A$4:$A$107,0))&lt;&gt;"Grupos",INDEX(Partidos!$H$4:$H$107,MATCH($A15,Partidos!$A$4:$A$107,0))="Finalizado",$H15&lt;&gt;"",$H15=INDEX(Partidos!$K$4:$K$107,MATCH($A15,Partidos!$A$4:$A$107,0))),1,0)</f>
        <v/>
      </c>
    </row>
    <row r="16">
      <c r="A16" s="31" t="n">
        <v>2</v>
      </c>
      <c r="B16" s="24">
        <f>IFERROR(INDEX(Partidos!$D$4:$D$107,MATCH($A16,Partidos!$A$4:$A$107,0)),"")</f>
        <v/>
      </c>
      <c r="C16" s="24">
        <f>IFERROR(INDEX(Partidos!$E$4:$E$107,MATCH($A16,Partidos!$A$4:$A$107,0)),"")</f>
        <v/>
      </c>
      <c r="D16" s="31" t="inlineStr">
        <is>
          <t>Pepe</t>
        </is>
      </c>
      <c r="E16" s="24">
        <f>IFERROR(INDEX(Pepe!F$4:F$107,MATCH($A16,Pepe!$A$4:$A$107,0)),"")</f>
        <v/>
      </c>
      <c r="F16" s="24">
        <f>IFERROR(INDEX(Pepe!G$4:G$107,MATCH($A16,Pepe!$A$4:$A$107,0)),"")</f>
        <v/>
      </c>
      <c r="G16" s="21">
        <f>IFERROR(IF(INDEX(Partidos!$H$4:$H$107,MATCH($A16,Partidos!$A$4:$A$107,0))&lt;&gt;"Finalizado","",IF(OR(NOT(ISNUMBER($E16)),NOT(ISNUMBER($F16))),"",IF(INDEX(Partidos!$J$4:$J$107,MATCH($A16,Partidos!$A$4:$A$107,0))="Grupos",IF(AND($E16=INDEX(Partidos!$F$4:$F$107,MATCH($A16,Partidos!$A$4:$A$107,0)),$F16=INDEX(Partidos!$G$4:$G$107,MATCH($A16,Partidos!$A$4:$A$107,0))),Puntuacion!$B$4,IF(($E16-$F16)=(INDEX(Partidos!$F$4:$F$107,MATCH($A16,Partidos!$A$4:$A$107,0))-INDEX(Partidos!$G$4:$G$107,MATCH($A16,Partidos!$A$4:$A$107,0))),Puntuacion!$B$5,IF(OR(AND($E16&gt;$F16,INDEX(Partidos!$F$4:$F$107,MATCH($A16,Partidos!$A$4:$A$107,0))&gt;INDEX(Partidos!$G$4:$G$107,MATCH($A16,Partidos!$A$4:$A$107,0))),AND($E16=$F16,INDEX(Partidos!$F$4:$F$107,MATCH($A16,Partidos!$A$4:$A$107,0))=INDEX(Partidos!$G$4:$G$107,MATCH($A16,Partidos!$A$4:$A$107,0))),AND($E16&lt;$F16,INDEX(Partidos!$F$4:$F$107,MATCH($A16,Partidos!$A$4:$A$107,0))&lt;INDEX(Partidos!$G$4:$G$107,MATCH($A16,Partidos!$A$4:$A$107,0)))),Puntuacion!$B$6,0))),IF(AND($E16=INDEX(Partidos!$F$4:$F$107,MATCH($A16,Partidos!$A$4:$A$107,0)),$F16=INDEX(Partidos!$G$4:$G$107,MATCH($A16,Partidos!$A$4:$A$107,0))),Puntuacion!$B$9,IF(($E16-$F16)=(INDEX(Partidos!$F$4:$F$107,MATCH($A16,Partidos!$A$4:$A$107,0))-INDEX(Partidos!$G$4:$G$107,MATCH($A16,Partidos!$A$4:$A$107,0))),Puntuacion!$B$10,IF(AND($H16&lt;&gt;"",$H16=INDEX(Partidos!$K$4:$K$107,MATCH($A16,Partidos!$A$4:$A$107,0))),Puntuacion!$B$11,0)))))),"")</f>
        <v/>
      </c>
      <c r="H16" s="24">
        <f>IFERROR(INDEX(Pepe!H$4:H$107,MATCH($A16,Pepe!$A$4:$A$107,0)),"")</f>
        <v/>
      </c>
      <c r="I16" s="24">
        <f>IFERROR(INDEX(Partidos!$J$4:$J$107,MATCH($A16,Partidos!$A$4:$A$107,0)),"")</f>
        <v/>
      </c>
      <c r="J16" s="21">
        <f>IF(AND(INDEX(Partidos!$J$4:$J$107,MATCH($A16,Partidos!$A$4:$A$107,0))&lt;&gt;"Grupos",INDEX(Partidos!$H$4:$H$107,MATCH($A16,Partidos!$A$4:$A$107,0))="Finalizado",$H16&lt;&gt;"",$H16=INDEX(Partidos!$K$4:$K$107,MATCH($A16,Partidos!$A$4:$A$107,0))),1,0)</f>
        <v/>
      </c>
    </row>
    <row r="17">
      <c r="A17" s="29" t="n">
        <v>2</v>
      </c>
      <c r="B17" s="24">
        <f>IFERROR(INDEX(Partidos!$D$4:$D$107,MATCH($A17,Partidos!$A$4:$A$107,0)),"")</f>
        <v/>
      </c>
      <c r="C17" s="24">
        <f>IFERROR(INDEX(Partidos!$E$4:$E$107,MATCH($A17,Partidos!$A$4:$A$107,0)),"")</f>
        <v/>
      </c>
      <c r="D17" s="29" t="inlineStr">
        <is>
          <t>Patri</t>
        </is>
      </c>
      <c r="E17" s="24">
        <f>IFERROR(INDEX(Patri!F$4:F$107,MATCH($A17,Patri!$A$4:$A$107,0)),"")</f>
        <v/>
      </c>
      <c r="F17" s="24">
        <f>IFERROR(INDEX(Patri!G$4:G$107,MATCH($A17,Patri!$A$4:$A$107,0)),"")</f>
        <v/>
      </c>
      <c r="G17" s="21">
        <f>IFERROR(IF(INDEX(Partidos!$H$4:$H$107,MATCH($A17,Partidos!$A$4:$A$107,0))&lt;&gt;"Finalizado","",IF(OR(NOT(ISNUMBER($E17)),NOT(ISNUMBER($F17))),"",IF(INDEX(Partidos!$J$4:$J$107,MATCH($A17,Partidos!$A$4:$A$107,0))="Grupos",IF(AND($E17=INDEX(Partidos!$F$4:$F$107,MATCH($A17,Partidos!$A$4:$A$107,0)),$F17=INDEX(Partidos!$G$4:$G$107,MATCH($A17,Partidos!$A$4:$A$107,0))),Puntuacion!$B$4,IF(($E17-$F17)=(INDEX(Partidos!$F$4:$F$107,MATCH($A17,Partidos!$A$4:$A$107,0))-INDEX(Partidos!$G$4:$G$107,MATCH($A17,Partidos!$A$4:$A$107,0))),Puntuacion!$B$5,IF(OR(AND($E17&gt;$F17,INDEX(Partidos!$F$4:$F$107,MATCH($A17,Partidos!$A$4:$A$107,0))&gt;INDEX(Partidos!$G$4:$G$107,MATCH($A17,Partidos!$A$4:$A$107,0))),AND($E17=$F17,INDEX(Partidos!$F$4:$F$107,MATCH($A17,Partidos!$A$4:$A$107,0))=INDEX(Partidos!$G$4:$G$107,MATCH($A17,Partidos!$A$4:$A$107,0))),AND($E17&lt;$F17,INDEX(Partidos!$F$4:$F$107,MATCH($A17,Partidos!$A$4:$A$107,0))&lt;INDEX(Partidos!$G$4:$G$107,MATCH($A17,Partidos!$A$4:$A$107,0)))),Puntuacion!$B$6,0))),IF(AND($E17=INDEX(Partidos!$F$4:$F$107,MATCH($A17,Partidos!$A$4:$A$107,0)),$F17=INDEX(Partidos!$G$4:$G$107,MATCH($A17,Partidos!$A$4:$A$107,0))),Puntuacion!$B$9,IF(($E17-$F17)=(INDEX(Partidos!$F$4:$F$107,MATCH($A17,Partidos!$A$4:$A$107,0))-INDEX(Partidos!$G$4:$G$107,MATCH($A17,Partidos!$A$4:$A$107,0))),Puntuacion!$B$10,IF(AND($H17&lt;&gt;"",$H17=INDEX(Partidos!$K$4:$K$107,MATCH($A17,Partidos!$A$4:$A$107,0))),Puntuacion!$B$11,0)))))),"")</f>
        <v/>
      </c>
      <c r="H17" s="24">
        <f>IFERROR(INDEX(Patri!H$4:H$107,MATCH($A17,Patri!$A$4:$A$107,0)),"")</f>
        <v/>
      </c>
      <c r="I17" s="24">
        <f>IFERROR(INDEX(Partidos!$J$4:$J$107,MATCH($A17,Partidos!$A$4:$A$107,0)),"")</f>
        <v/>
      </c>
      <c r="J17" s="21">
        <f>IF(AND(INDEX(Partidos!$J$4:$J$107,MATCH($A17,Partidos!$A$4:$A$107,0))&lt;&gt;"Grupos",INDEX(Partidos!$H$4:$H$107,MATCH($A17,Partidos!$A$4:$A$107,0))="Finalizado",$H17&lt;&gt;"",$H17=INDEX(Partidos!$K$4:$K$107,MATCH($A17,Partidos!$A$4:$A$107,0))),1,0)</f>
        <v/>
      </c>
    </row>
    <row r="18">
      <c r="A18" s="31" t="n">
        <v>2</v>
      </c>
      <c r="B18" s="24">
        <f>IFERROR(INDEX(Partidos!$D$4:$D$107,MATCH($A18,Partidos!$A$4:$A$107,0)),"")</f>
        <v/>
      </c>
      <c r="C18" s="24">
        <f>IFERROR(INDEX(Partidos!$E$4:$E$107,MATCH($A18,Partidos!$A$4:$A$107,0)),"")</f>
        <v/>
      </c>
      <c r="D18" s="31" t="inlineStr">
        <is>
          <t>Kike</t>
        </is>
      </c>
      <c r="E18" s="24">
        <f>IFERROR(INDEX(Kike!F$4:F$107,MATCH($A18,Kike!$A$4:$A$107,0)),"")</f>
        <v/>
      </c>
      <c r="F18" s="24">
        <f>IFERROR(INDEX(Kike!G$4:G$107,MATCH($A18,Kike!$A$4:$A$107,0)),"")</f>
        <v/>
      </c>
      <c r="G18" s="21">
        <f>IFERROR(IF(INDEX(Partidos!$H$4:$H$107,MATCH($A18,Partidos!$A$4:$A$107,0))&lt;&gt;"Finalizado","",IF(OR(NOT(ISNUMBER($E18)),NOT(ISNUMBER($F18))),"",IF(INDEX(Partidos!$J$4:$J$107,MATCH($A18,Partidos!$A$4:$A$107,0))="Grupos",IF(AND($E18=INDEX(Partidos!$F$4:$F$107,MATCH($A18,Partidos!$A$4:$A$107,0)),$F18=INDEX(Partidos!$G$4:$G$107,MATCH($A18,Partidos!$A$4:$A$107,0))),Puntuacion!$B$4,IF(($E18-$F18)=(INDEX(Partidos!$F$4:$F$107,MATCH($A18,Partidos!$A$4:$A$107,0))-INDEX(Partidos!$G$4:$G$107,MATCH($A18,Partidos!$A$4:$A$107,0))),Puntuacion!$B$5,IF(OR(AND($E18&gt;$F18,INDEX(Partidos!$F$4:$F$107,MATCH($A18,Partidos!$A$4:$A$107,0))&gt;INDEX(Partidos!$G$4:$G$107,MATCH($A18,Partidos!$A$4:$A$107,0))),AND($E18=$F18,INDEX(Partidos!$F$4:$F$107,MATCH($A18,Partidos!$A$4:$A$107,0))=INDEX(Partidos!$G$4:$G$107,MATCH($A18,Partidos!$A$4:$A$107,0))),AND($E18&lt;$F18,INDEX(Partidos!$F$4:$F$107,MATCH($A18,Partidos!$A$4:$A$107,0))&lt;INDEX(Partidos!$G$4:$G$107,MATCH($A18,Partidos!$A$4:$A$107,0)))),Puntuacion!$B$6,0))),IF(AND($E18=INDEX(Partidos!$F$4:$F$107,MATCH($A18,Partidos!$A$4:$A$107,0)),$F18=INDEX(Partidos!$G$4:$G$107,MATCH($A18,Partidos!$A$4:$A$107,0))),Puntuacion!$B$9,IF(($E18-$F18)=(INDEX(Partidos!$F$4:$F$107,MATCH($A18,Partidos!$A$4:$A$107,0))-INDEX(Partidos!$G$4:$G$107,MATCH($A18,Partidos!$A$4:$A$107,0))),Puntuacion!$B$10,IF(AND($H18&lt;&gt;"",$H18=INDEX(Partidos!$K$4:$K$107,MATCH($A18,Partidos!$A$4:$A$107,0))),Puntuacion!$B$11,0)))))),"")</f>
        <v/>
      </c>
      <c r="H18" s="24">
        <f>IFERROR(INDEX(Kike!H$4:H$107,MATCH($A18,Kike!$A$4:$A$107,0)),"")</f>
        <v/>
      </c>
      <c r="I18" s="24">
        <f>IFERROR(INDEX(Partidos!$J$4:$J$107,MATCH($A18,Partidos!$A$4:$A$107,0)),"")</f>
        <v/>
      </c>
      <c r="J18" s="21">
        <f>IF(AND(INDEX(Partidos!$J$4:$J$107,MATCH($A18,Partidos!$A$4:$A$107,0))&lt;&gt;"Grupos",INDEX(Partidos!$H$4:$H$107,MATCH($A18,Partidos!$A$4:$A$107,0))="Finalizado",$H18&lt;&gt;"",$H18=INDEX(Partidos!$K$4:$K$107,MATCH($A18,Partidos!$A$4:$A$107,0))),1,0)</f>
        <v/>
      </c>
    </row>
    <row r="19">
      <c r="A19" s="29" t="n">
        <v>2</v>
      </c>
      <c r="B19" s="24">
        <f>IFERROR(INDEX(Partidos!$D$4:$D$107,MATCH($A19,Partidos!$A$4:$A$107,0)),"")</f>
        <v/>
      </c>
      <c r="C19" s="24">
        <f>IFERROR(INDEX(Partidos!$E$4:$E$107,MATCH($A19,Partidos!$A$4:$A$107,0)),"")</f>
        <v/>
      </c>
      <c r="D19" s="29" t="inlineStr">
        <is>
          <t>Quintero</t>
        </is>
      </c>
      <c r="E19" s="24">
        <f>IFERROR(INDEX(Quintero!F$4:F$107,MATCH($A19,Quintero!$A$4:$A$107,0)),"")</f>
        <v/>
      </c>
      <c r="F19" s="24">
        <f>IFERROR(INDEX(Quintero!G$4:G$107,MATCH($A19,Quintero!$A$4:$A$107,0)),"")</f>
        <v/>
      </c>
      <c r="G19" s="21">
        <f>IFERROR(IF(INDEX(Partidos!$H$4:$H$107,MATCH($A19,Partidos!$A$4:$A$107,0))&lt;&gt;"Finalizado","",IF(OR(NOT(ISNUMBER($E19)),NOT(ISNUMBER($F19))),"",IF(INDEX(Partidos!$J$4:$J$107,MATCH($A19,Partidos!$A$4:$A$107,0))="Grupos",IF(AND($E19=INDEX(Partidos!$F$4:$F$107,MATCH($A19,Partidos!$A$4:$A$107,0)),$F19=INDEX(Partidos!$G$4:$G$107,MATCH($A19,Partidos!$A$4:$A$107,0))),Puntuacion!$B$4,IF(($E19-$F19)=(INDEX(Partidos!$F$4:$F$107,MATCH($A19,Partidos!$A$4:$A$107,0))-INDEX(Partidos!$G$4:$G$107,MATCH($A19,Partidos!$A$4:$A$107,0))),Puntuacion!$B$5,IF(OR(AND($E19&gt;$F19,INDEX(Partidos!$F$4:$F$107,MATCH($A19,Partidos!$A$4:$A$107,0))&gt;INDEX(Partidos!$G$4:$G$107,MATCH($A19,Partidos!$A$4:$A$107,0))),AND($E19=$F19,INDEX(Partidos!$F$4:$F$107,MATCH($A19,Partidos!$A$4:$A$107,0))=INDEX(Partidos!$G$4:$G$107,MATCH($A19,Partidos!$A$4:$A$107,0))),AND($E19&lt;$F19,INDEX(Partidos!$F$4:$F$107,MATCH($A19,Partidos!$A$4:$A$107,0))&lt;INDEX(Partidos!$G$4:$G$107,MATCH($A19,Partidos!$A$4:$A$107,0)))),Puntuacion!$B$6,0))),IF(AND($E19=INDEX(Partidos!$F$4:$F$107,MATCH($A19,Partidos!$A$4:$A$107,0)),$F19=INDEX(Partidos!$G$4:$G$107,MATCH($A19,Partidos!$A$4:$A$107,0))),Puntuacion!$B$9,IF(($E19-$F19)=(INDEX(Partidos!$F$4:$F$107,MATCH($A19,Partidos!$A$4:$A$107,0))-INDEX(Partidos!$G$4:$G$107,MATCH($A19,Partidos!$A$4:$A$107,0))),Puntuacion!$B$10,IF(AND($H19&lt;&gt;"",$H19=INDEX(Partidos!$K$4:$K$107,MATCH($A19,Partidos!$A$4:$A$107,0))),Puntuacion!$B$11,0)))))),"")</f>
        <v/>
      </c>
      <c r="H19" s="24">
        <f>IFERROR(INDEX(Quintero!H$4:H$107,MATCH($A19,Quintero!$A$4:$A$107,0)),"")</f>
        <v/>
      </c>
      <c r="I19" s="24">
        <f>IFERROR(INDEX(Partidos!$J$4:$J$107,MATCH($A19,Partidos!$A$4:$A$107,0)),"")</f>
        <v/>
      </c>
      <c r="J19" s="21">
        <f>IF(AND(INDEX(Partidos!$J$4:$J$107,MATCH($A19,Partidos!$A$4:$A$107,0))&lt;&gt;"Grupos",INDEX(Partidos!$H$4:$H$107,MATCH($A19,Partidos!$A$4:$A$107,0))="Finalizado",$H19&lt;&gt;"",$H19=INDEX(Partidos!$K$4:$K$107,MATCH($A19,Partidos!$A$4:$A$107,0))),1,0)</f>
        <v/>
      </c>
    </row>
    <row r="20">
      <c r="A20" s="31" t="n">
        <v>2</v>
      </c>
      <c r="B20" s="24">
        <f>IFERROR(INDEX(Partidos!$D$4:$D$107,MATCH($A20,Partidos!$A$4:$A$107,0)),"")</f>
        <v/>
      </c>
      <c r="C20" s="24">
        <f>IFERROR(INDEX(Partidos!$E$4:$E$107,MATCH($A20,Partidos!$A$4:$A$107,0)),"")</f>
        <v/>
      </c>
      <c r="D20" s="31" t="inlineStr">
        <is>
          <t>Nacho</t>
        </is>
      </c>
      <c r="E20" s="24">
        <f>IFERROR(INDEX(Nacho!F$4:F$107,MATCH($A20,Nacho!$A$4:$A$107,0)),"")</f>
        <v/>
      </c>
      <c r="F20" s="24">
        <f>IFERROR(INDEX(Nacho!G$4:G$107,MATCH($A20,Nacho!$A$4:$A$107,0)),"")</f>
        <v/>
      </c>
      <c r="G20" s="21">
        <f>IFERROR(IF(INDEX(Partidos!$H$4:$H$107,MATCH($A20,Partidos!$A$4:$A$107,0))&lt;&gt;"Finalizado","",IF(OR(NOT(ISNUMBER($E20)),NOT(ISNUMBER($F20))),"",IF(INDEX(Partidos!$J$4:$J$107,MATCH($A20,Partidos!$A$4:$A$107,0))="Grupos",IF(AND($E20=INDEX(Partidos!$F$4:$F$107,MATCH($A20,Partidos!$A$4:$A$107,0)),$F20=INDEX(Partidos!$G$4:$G$107,MATCH($A20,Partidos!$A$4:$A$107,0))),Puntuacion!$B$4,IF(($E20-$F20)=(INDEX(Partidos!$F$4:$F$107,MATCH($A20,Partidos!$A$4:$A$107,0))-INDEX(Partidos!$G$4:$G$107,MATCH($A20,Partidos!$A$4:$A$107,0))),Puntuacion!$B$5,IF(OR(AND($E20&gt;$F20,INDEX(Partidos!$F$4:$F$107,MATCH($A20,Partidos!$A$4:$A$107,0))&gt;INDEX(Partidos!$G$4:$G$107,MATCH($A20,Partidos!$A$4:$A$107,0))),AND($E20=$F20,INDEX(Partidos!$F$4:$F$107,MATCH($A20,Partidos!$A$4:$A$107,0))=INDEX(Partidos!$G$4:$G$107,MATCH($A20,Partidos!$A$4:$A$107,0))),AND($E20&lt;$F20,INDEX(Partidos!$F$4:$F$107,MATCH($A20,Partidos!$A$4:$A$107,0))&lt;INDEX(Partidos!$G$4:$G$107,MATCH($A20,Partidos!$A$4:$A$107,0)))),Puntuacion!$B$6,0))),IF(AND($E20=INDEX(Partidos!$F$4:$F$107,MATCH($A20,Partidos!$A$4:$A$107,0)),$F20=INDEX(Partidos!$G$4:$G$107,MATCH($A20,Partidos!$A$4:$A$107,0))),Puntuacion!$B$9,IF(($E20-$F20)=(INDEX(Partidos!$F$4:$F$107,MATCH($A20,Partidos!$A$4:$A$107,0))-INDEX(Partidos!$G$4:$G$107,MATCH($A20,Partidos!$A$4:$A$107,0))),Puntuacion!$B$10,IF(AND($H20&lt;&gt;"",$H20=INDEX(Partidos!$K$4:$K$107,MATCH($A20,Partidos!$A$4:$A$107,0))),Puntuacion!$B$11,0)))))),"")</f>
        <v/>
      </c>
      <c r="H20" s="24">
        <f>IFERROR(INDEX(Nacho!H$4:H$107,MATCH($A20,Nacho!$A$4:$A$107,0)),"")</f>
        <v/>
      </c>
      <c r="I20" s="24">
        <f>IFERROR(INDEX(Partidos!$J$4:$J$107,MATCH($A20,Partidos!$A$4:$A$107,0)),"")</f>
        <v/>
      </c>
      <c r="J20" s="21">
        <f>IF(AND(INDEX(Partidos!$J$4:$J$107,MATCH($A20,Partidos!$A$4:$A$107,0))&lt;&gt;"Grupos",INDEX(Partidos!$H$4:$H$107,MATCH($A20,Partidos!$A$4:$A$107,0))="Finalizado",$H20&lt;&gt;"",$H20=INDEX(Partidos!$K$4:$K$107,MATCH($A20,Partidos!$A$4:$A$107,0))),1,0)</f>
        <v/>
      </c>
    </row>
    <row r="21">
      <c r="A21" s="29" t="n">
        <v>2</v>
      </c>
      <c r="B21" s="24">
        <f>IFERROR(INDEX(Partidos!$D$4:$D$107,MATCH($A21,Partidos!$A$4:$A$107,0)),"")</f>
        <v/>
      </c>
      <c r="C21" s="24">
        <f>IFERROR(INDEX(Partidos!$E$4:$E$107,MATCH($A21,Partidos!$A$4:$A$107,0)),"")</f>
        <v/>
      </c>
      <c r="D21" s="29" t="inlineStr">
        <is>
          <t>Luis</t>
        </is>
      </c>
      <c r="E21" s="24">
        <f>IFERROR(INDEX(Luis!F$4:F$107,MATCH($A21,Luis!$A$4:$A$107,0)),"")</f>
        <v/>
      </c>
      <c r="F21" s="24">
        <f>IFERROR(INDEX(Luis!G$4:G$107,MATCH($A21,Luis!$A$4:$A$107,0)),"")</f>
        <v/>
      </c>
      <c r="G21" s="21">
        <f>IFERROR(IF(INDEX(Partidos!$H$4:$H$107,MATCH($A21,Partidos!$A$4:$A$107,0))&lt;&gt;"Finalizado","",IF(OR(NOT(ISNUMBER($E21)),NOT(ISNUMBER($F21))),"",IF(INDEX(Partidos!$J$4:$J$107,MATCH($A21,Partidos!$A$4:$A$107,0))="Grupos",IF(AND($E21=INDEX(Partidos!$F$4:$F$107,MATCH($A21,Partidos!$A$4:$A$107,0)),$F21=INDEX(Partidos!$G$4:$G$107,MATCH($A21,Partidos!$A$4:$A$107,0))),Puntuacion!$B$4,IF(($E21-$F21)=(INDEX(Partidos!$F$4:$F$107,MATCH($A21,Partidos!$A$4:$A$107,0))-INDEX(Partidos!$G$4:$G$107,MATCH($A21,Partidos!$A$4:$A$107,0))),Puntuacion!$B$5,IF(OR(AND($E21&gt;$F21,INDEX(Partidos!$F$4:$F$107,MATCH($A21,Partidos!$A$4:$A$107,0))&gt;INDEX(Partidos!$G$4:$G$107,MATCH($A21,Partidos!$A$4:$A$107,0))),AND($E21=$F21,INDEX(Partidos!$F$4:$F$107,MATCH($A21,Partidos!$A$4:$A$107,0))=INDEX(Partidos!$G$4:$G$107,MATCH($A21,Partidos!$A$4:$A$107,0))),AND($E21&lt;$F21,INDEX(Partidos!$F$4:$F$107,MATCH($A21,Partidos!$A$4:$A$107,0))&lt;INDEX(Partidos!$G$4:$G$107,MATCH($A21,Partidos!$A$4:$A$107,0)))),Puntuacion!$B$6,0))),IF(AND($E21=INDEX(Partidos!$F$4:$F$107,MATCH($A21,Partidos!$A$4:$A$107,0)),$F21=INDEX(Partidos!$G$4:$G$107,MATCH($A21,Partidos!$A$4:$A$107,0))),Puntuacion!$B$9,IF(($E21-$F21)=(INDEX(Partidos!$F$4:$F$107,MATCH($A21,Partidos!$A$4:$A$107,0))-INDEX(Partidos!$G$4:$G$107,MATCH($A21,Partidos!$A$4:$A$107,0))),Puntuacion!$B$10,IF(AND($H21&lt;&gt;"",$H21=INDEX(Partidos!$K$4:$K$107,MATCH($A21,Partidos!$A$4:$A$107,0))),Puntuacion!$B$11,0)))))),"")</f>
        <v/>
      </c>
      <c r="H21" s="24">
        <f>IFERROR(INDEX(Luis!H$4:H$107,MATCH($A21,Luis!$A$4:$A$107,0)),"")</f>
        <v/>
      </c>
      <c r="I21" s="24">
        <f>IFERROR(INDEX(Partidos!$J$4:$J$107,MATCH($A21,Partidos!$A$4:$A$107,0)),"")</f>
        <v/>
      </c>
      <c r="J21" s="21">
        <f>IF(AND(INDEX(Partidos!$J$4:$J$107,MATCH($A21,Partidos!$A$4:$A$107,0))&lt;&gt;"Grupos",INDEX(Partidos!$H$4:$H$107,MATCH($A21,Partidos!$A$4:$A$107,0))="Finalizado",$H21&lt;&gt;"",$H21=INDEX(Partidos!$K$4:$K$107,MATCH($A21,Partidos!$A$4:$A$107,0))),1,0)</f>
        <v/>
      </c>
    </row>
    <row r="22">
      <c r="A22" s="31" t="n">
        <v>2</v>
      </c>
      <c r="B22" s="24">
        <f>IFERROR(INDEX(Partidos!$D$4:$D$107,MATCH($A22,Partidos!$A$4:$A$107,0)),"")</f>
        <v/>
      </c>
      <c r="C22" s="24">
        <f>IFERROR(INDEX(Partidos!$E$4:$E$107,MATCH($A22,Partidos!$A$4:$A$107,0)),"")</f>
        <v/>
      </c>
      <c r="D22" s="31" t="inlineStr">
        <is>
          <t>Felipe</t>
        </is>
      </c>
      <c r="E22" s="24">
        <f>IFERROR(INDEX(Felipe!F$4:F$107,MATCH($A22,Felipe!$A$4:$A$107,0)),"")</f>
        <v/>
      </c>
      <c r="F22" s="24">
        <f>IFERROR(INDEX(Felipe!G$4:G$107,MATCH($A22,Felipe!$A$4:$A$107,0)),"")</f>
        <v/>
      </c>
      <c r="G22" s="21">
        <f>IFERROR(IF(INDEX(Partidos!$H$4:$H$107,MATCH($A22,Partidos!$A$4:$A$107,0))&lt;&gt;"Finalizado","",IF(OR(NOT(ISNUMBER($E22)),NOT(ISNUMBER($F22))),"",IF(INDEX(Partidos!$J$4:$J$107,MATCH($A22,Partidos!$A$4:$A$107,0))="Grupos",IF(AND($E22=INDEX(Partidos!$F$4:$F$107,MATCH($A22,Partidos!$A$4:$A$107,0)),$F22=INDEX(Partidos!$G$4:$G$107,MATCH($A22,Partidos!$A$4:$A$107,0))),Puntuacion!$B$4,IF(($E22-$F22)=(INDEX(Partidos!$F$4:$F$107,MATCH($A22,Partidos!$A$4:$A$107,0))-INDEX(Partidos!$G$4:$G$107,MATCH($A22,Partidos!$A$4:$A$107,0))),Puntuacion!$B$5,IF(OR(AND($E22&gt;$F22,INDEX(Partidos!$F$4:$F$107,MATCH($A22,Partidos!$A$4:$A$107,0))&gt;INDEX(Partidos!$G$4:$G$107,MATCH($A22,Partidos!$A$4:$A$107,0))),AND($E22=$F22,INDEX(Partidos!$F$4:$F$107,MATCH($A22,Partidos!$A$4:$A$107,0))=INDEX(Partidos!$G$4:$G$107,MATCH($A22,Partidos!$A$4:$A$107,0))),AND($E22&lt;$F22,INDEX(Partidos!$F$4:$F$107,MATCH($A22,Partidos!$A$4:$A$107,0))&lt;INDEX(Partidos!$G$4:$G$107,MATCH($A22,Partidos!$A$4:$A$107,0)))),Puntuacion!$B$6,0))),IF(AND($E22=INDEX(Partidos!$F$4:$F$107,MATCH($A22,Partidos!$A$4:$A$107,0)),$F22=INDEX(Partidos!$G$4:$G$107,MATCH($A22,Partidos!$A$4:$A$107,0))),Puntuacion!$B$9,IF(($E22-$F22)=(INDEX(Partidos!$F$4:$F$107,MATCH($A22,Partidos!$A$4:$A$107,0))-INDEX(Partidos!$G$4:$G$107,MATCH($A22,Partidos!$A$4:$A$107,0))),Puntuacion!$B$10,IF(AND($H22&lt;&gt;"",$H22=INDEX(Partidos!$K$4:$K$107,MATCH($A22,Partidos!$A$4:$A$107,0))),Puntuacion!$B$11,0)))))),"")</f>
        <v/>
      </c>
      <c r="H22" s="24">
        <f>IFERROR(INDEX(Felipe!H$4:H$107,MATCH($A22,Felipe!$A$4:$A$107,0)),"")</f>
        <v/>
      </c>
      <c r="I22" s="24">
        <f>IFERROR(INDEX(Partidos!$J$4:$J$107,MATCH($A22,Partidos!$A$4:$A$107,0)),"")</f>
        <v/>
      </c>
      <c r="J22" s="21">
        <f>IF(AND(INDEX(Partidos!$J$4:$J$107,MATCH($A22,Partidos!$A$4:$A$107,0))&lt;&gt;"Grupos",INDEX(Partidos!$H$4:$H$107,MATCH($A22,Partidos!$A$4:$A$107,0))="Finalizado",$H22&lt;&gt;"",$H22=INDEX(Partidos!$K$4:$K$107,MATCH($A22,Partidos!$A$4:$A$107,0))),1,0)</f>
        <v/>
      </c>
    </row>
    <row r="23">
      <c r="A23" s="29" t="n">
        <v>2</v>
      </c>
      <c r="B23" s="24">
        <f>IFERROR(INDEX(Partidos!$D$4:$D$107,MATCH($A23,Partidos!$A$4:$A$107,0)),"")</f>
        <v/>
      </c>
      <c r="C23" s="24">
        <f>IFERROR(INDEX(Partidos!$E$4:$E$107,MATCH($A23,Partidos!$A$4:$A$107,0)),"")</f>
        <v/>
      </c>
      <c r="D23" s="29" t="inlineStr">
        <is>
          <t>Simón</t>
        </is>
      </c>
      <c r="E23" s="24">
        <f>IFERROR(INDEX(Simón!F$4:F$107,MATCH($A23,Simón!$A$4:$A$107,0)),"")</f>
        <v/>
      </c>
      <c r="F23" s="24">
        <f>IFERROR(INDEX(Simón!G$4:G$107,MATCH($A23,Simón!$A$4:$A$107,0)),"")</f>
        <v/>
      </c>
      <c r="G23" s="21">
        <f>IFERROR(IF(INDEX(Partidos!$H$4:$H$107,MATCH($A23,Partidos!$A$4:$A$107,0))&lt;&gt;"Finalizado","",IF(OR(NOT(ISNUMBER($E23)),NOT(ISNUMBER($F23))),"",IF(INDEX(Partidos!$J$4:$J$107,MATCH($A23,Partidos!$A$4:$A$107,0))="Grupos",IF(AND($E23=INDEX(Partidos!$F$4:$F$107,MATCH($A23,Partidos!$A$4:$A$107,0)),$F23=INDEX(Partidos!$G$4:$G$107,MATCH($A23,Partidos!$A$4:$A$107,0))),Puntuacion!$B$4,IF(($E23-$F23)=(INDEX(Partidos!$F$4:$F$107,MATCH($A23,Partidos!$A$4:$A$107,0))-INDEX(Partidos!$G$4:$G$107,MATCH($A23,Partidos!$A$4:$A$107,0))),Puntuacion!$B$5,IF(OR(AND($E23&gt;$F23,INDEX(Partidos!$F$4:$F$107,MATCH($A23,Partidos!$A$4:$A$107,0))&gt;INDEX(Partidos!$G$4:$G$107,MATCH($A23,Partidos!$A$4:$A$107,0))),AND($E23=$F23,INDEX(Partidos!$F$4:$F$107,MATCH($A23,Partidos!$A$4:$A$107,0))=INDEX(Partidos!$G$4:$G$107,MATCH($A23,Partidos!$A$4:$A$107,0))),AND($E23&lt;$F23,INDEX(Partidos!$F$4:$F$107,MATCH($A23,Partidos!$A$4:$A$107,0))&lt;INDEX(Partidos!$G$4:$G$107,MATCH($A23,Partidos!$A$4:$A$107,0)))),Puntuacion!$B$6,0))),IF(AND($E23=INDEX(Partidos!$F$4:$F$107,MATCH($A23,Partidos!$A$4:$A$107,0)),$F23=INDEX(Partidos!$G$4:$G$107,MATCH($A23,Partidos!$A$4:$A$107,0))),Puntuacion!$B$9,IF(($E23-$F23)=(INDEX(Partidos!$F$4:$F$107,MATCH($A23,Partidos!$A$4:$A$107,0))-INDEX(Partidos!$G$4:$G$107,MATCH($A23,Partidos!$A$4:$A$107,0))),Puntuacion!$B$10,IF(AND($H23&lt;&gt;"",$H23=INDEX(Partidos!$K$4:$K$107,MATCH($A23,Partidos!$A$4:$A$107,0))),Puntuacion!$B$11,0)))))),"")</f>
        <v/>
      </c>
      <c r="H23" s="24">
        <f>IFERROR(INDEX(Simón!H$4:H$107,MATCH($A23,Simón!$A$4:$A$107,0)),"")</f>
        <v/>
      </c>
      <c r="I23" s="24">
        <f>IFERROR(INDEX(Partidos!$J$4:$J$107,MATCH($A23,Partidos!$A$4:$A$107,0)),"")</f>
        <v/>
      </c>
      <c r="J23" s="21">
        <f>IF(AND(INDEX(Partidos!$J$4:$J$107,MATCH($A23,Partidos!$A$4:$A$107,0))&lt;&gt;"Grupos",INDEX(Partidos!$H$4:$H$107,MATCH($A23,Partidos!$A$4:$A$107,0))="Finalizado",$H23&lt;&gt;"",$H23=INDEX(Partidos!$K$4:$K$107,MATCH($A23,Partidos!$A$4:$A$107,0))),1,0)</f>
        <v/>
      </c>
    </row>
    <row r="24">
      <c r="A24" s="31" t="n">
        <v>2</v>
      </c>
      <c r="B24" s="24">
        <f>IFERROR(INDEX(Partidos!$D$4:$D$107,MATCH($A24,Partidos!$A$4:$A$107,0)),"")</f>
        <v/>
      </c>
      <c r="C24" s="24">
        <f>IFERROR(INDEX(Partidos!$E$4:$E$107,MATCH($A24,Partidos!$A$4:$A$107,0)),"")</f>
        <v/>
      </c>
      <c r="D24" s="31" t="inlineStr">
        <is>
          <t>Muni</t>
        </is>
      </c>
      <c r="E24" s="24">
        <f>IFERROR(INDEX(Muni!F$4:F$107,MATCH($A24,Muni!$A$4:$A$107,0)),"")</f>
        <v/>
      </c>
      <c r="F24" s="24">
        <f>IFERROR(INDEX(Muni!G$4:G$107,MATCH($A24,Muni!$A$4:$A$107,0)),"")</f>
        <v/>
      </c>
      <c r="G24" s="21">
        <f>IFERROR(IF(INDEX(Partidos!$H$4:$H$107,MATCH($A24,Partidos!$A$4:$A$107,0))&lt;&gt;"Finalizado","",IF(OR(NOT(ISNUMBER($E24)),NOT(ISNUMBER($F24))),"",IF(INDEX(Partidos!$J$4:$J$107,MATCH($A24,Partidos!$A$4:$A$107,0))="Grupos",IF(AND($E24=INDEX(Partidos!$F$4:$F$107,MATCH($A24,Partidos!$A$4:$A$107,0)),$F24=INDEX(Partidos!$G$4:$G$107,MATCH($A24,Partidos!$A$4:$A$107,0))),Puntuacion!$B$4,IF(($E24-$F24)=(INDEX(Partidos!$F$4:$F$107,MATCH($A24,Partidos!$A$4:$A$107,0))-INDEX(Partidos!$G$4:$G$107,MATCH($A24,Partidos!$A$4:$A$107,0))),Puntuacion!$B$5,IF(OR(AND($E24&gt;$F24,INDEX(Partidos!$F$4:$F$107,MATCH($A24,Partidos!$A$4:$A$107,0))&gt;INDEX(Partidos!$G$4:$G$107,MATCH($A24,Partidos!$A$4:$A$107,0))),AND($E24=$F24,INDEX(Partidos!$F$4:$F$107,MATCH($A24,Partidos!$A$4:$A$107,0))=INDEX(Partidos!$G$4:$G$107,MATCH($A24,Partidos!$A$4:$A$107,0))),AND($E24&lt;$F24,INDEX(Partidos!$F$4:$F$107,MATCH($A24,Partidos!$A$4:$A$107,0))&lt;INDEX(Partidos!$G$4:$G$107,MATCH($A24,Partidos!$A$4:$A$107,0)))),Puntuacion!$B$6,0))),IF(AND($E24=INDEX(Partidos!$F$4:$F$107,MATCH($A24,Partidos!$A$4:$A$107,0)),$F24=INDEX(Partidos!$G$4:$G$107,MATCH($A24,Partidos!$A$4:$A$107,0))),Puntuacion!$B$9,IF(($E24-$F24)=(INDEX(Partidos!$F$4:$F$107,MATCH($A24,Partidos!$A$4:$A$107,0))-INDEX(Partidos!$G$4:$G$107,MATCH($A24,Partidos!$A$4:$A$107,0))),Puntuacion!$B$10,IF(AND($H24&lt;&gt;"",$H24=INDEX(Partidos!$K$4:$K$107,MATCH($A24,Partidos!$A$4:$A$107,0))),Puntuacion!$B$11,0)))))),"")</f>
        <v/>
      </c>
      <c r="H24" s="24">
        <f>IFERROR(INDEX(Muni!H$4:H$107,MATCH($A24,Muni!$A$4:$A$107,0)),"")</f>
        <v/>
      </c>
      <c r="I24" s="24">
        <f>IFERROR(INDEX(Partidos!$J$4:$J$107,MATCH($A24,Partidos!$A$4:$A$107,0)),"")</f>
        <v/>
      </c>
      <c r="J24" s="21">
        <f>IF(AND(INDEX(Partidos!$J$4:$J$107,MATCH($A24,Partidos!$A$4:$A$107,0))&lt;&gt;"Grupos",INDEX(Partidos!$H$4:$H$107,MATCH($A24,Partidos!$A$4:$A$107,0))="Finalizado",$H24&lt;&gt;"",$H24=INDEX(Partidos!$K$4:$K$107,MATCH($A24,Partidos!$A$4:$A$107,0))),1,0)</f>
        <v/>
      </c>
    </row>
    <row r="25">
      <c r="A25" s="29" t="n">
        <v>2</v>
      </c>
      <c r="B25" s="24">
        <f>IFERROR(INDEX(Partidos!$D$4:$D$107,MATCH($A25,Partidos!$A$4:$A$107,0)),"")</f>
        <v/>
      </c>
      <c r="C25" s="24">
        <f>IFERROR(INDEX(Partidos!$E$4:$E$107,MATCH($A25,Partidos!$A$4:$A$107,0)),"")</f>
        <v/>
      </c>
      <c r="D25" s="29" t="inlineStr">
        <is>
          <t>Fer</t>
        </is>
      </c>
      <c r="E25" s="24">
        <f>IFERROR(INDEX(Fer!F$4:F$107,MATCH($A25,Fer!$A$4:$A$107,0)),"")</f>
        <v/>
      </c>
      <c r="F25" s="24">
        <f>IFERROR(INDEX(Fer!G$4:G$107,MATCH($A25,Fer!$A$4:$A$107,0)),"")</f>
        <v/>
      </c>
      <c r="G25" s="21">
        <f>IFERROR(IF(INDEX(Partidos!$H$4:$H$107,MATCH($A25,Partidos!$A$4:$A$107,0))&lt;&gt;"Finalizado","",IF(OR(NOT(ISNUMBER($E25)),NOT(ISNUMBER($F25))),"",IF(INDEX(Partidos!$J$4:$J$107,MATCH($A25,Partidos!$A$4:$A$107,0))="Grupos",IF(AND($E25=INDEX(Partidos!$F$4:$F$107,MATCH($A25,Partidos!$A$4:$A$107,0)),$F25=INDEX(Partidos!$G$4:$G$107,MATCH($A25,Partidos!$A$4:$A$107,0))),Puntuacion!$B$4,IF(($E25-$F25)=(INDEX(Partidos!$F$4:$F$107,MATCH($A25,Partidos!$A$4:$A$107,0))-INDEX(Partidos!$G$4:$G$107,MATCH($A25,Partidos!$A$4:$A$107,0))),Puntuacion!$B$5,IF(OR(AND($E25&gt;$F25,INDEX(Partidos!$F$4:$F$107,MATCH($A25,Partidos!$A$4:$A$107,0))&gt;INDEX(Partidos!$G$4:$G$107,MATCH($A25,Partidos!$A$4:$A$107,0))),AND($E25=$F25,INDEX(Partidos!$F$4:$F$107,MATCH($A25,Partidos!$A$4:$A$107,0))=INDEX(Partidos!$G$4:$G$107,MATCH($A25,Partidos!$A$4:$A$107,0))),AND($E25&lt;$F25,INDEX(Partidos!$F$4:$F$107,MATCH($A25,Partidos!$A$4:$A$107,0))&lt;INDEX(Partidos!$G$4:$G$107,MATCH($A25,Partidos!$A$4:$A$107,0)))),Puntuacion!$B$6,0))),IF(AND($E25=INDEX(Partidos!$F$4:$F$107,MATCH($A25,Partidos!$A$4:$A$107,0)),$F25=INDEX(Partidos!$G$4:$G$107,MATCH($A25,Partidos!$A$4:$A$107,0))),Puntuacion!$B$9,IF(($E25-$F25)=(INDEX(Partidos!$F$4:$F$107,MATCH($A25,Partidos!$A$4:$A$107,0))-INDEX(Partidos!$G$4:$G$107,MATCH($A25,Partidos!$A$4:$A$107,0))),Puntuacion!$B$10,IF(AND($H25&lt;&gt;"",$H25=INDEX(Partidos!$K$4:$K$107,MATCH($A25,Partidos!$A$4:$A$107,0))),Puntuacion!$B$11,0)))))),"")</f>
        <v/>
      </c>
      <c r="H25" s="24">
        <f>IFERROR(INDEX(Fer!H$4:H$107,MATCH($A25,Fer!$A$4:$A$107,0)),"")</f>
        <v/>
      </c>
      <c r="I25" s="24">
        <f>IFERROR(INDEX(Partidos!$J$4:$J$107,MATCH($A25,Partidos!$A$4:$A$107,0)),"")</f>
        <v/>
      </c>
      <c r="J25" s="21">
        <f>IF(AND(INDEX(Partidos!$J$4:$J$107,MATCH($A25,Partidos!$A$4:$A$107,0))&lt;&gt;"Grupos",INDEX(Partidos!$H$4:$H$107,MATCH($A25,Partidos!$A$4:$A$107,0))="Finalizado",$H25&lt;&gt;"",$H25=INDEX(Partidos!$K$4:$K$107,MATCH($A25,Partidos!$A$4:$A$107,0))),1,0)</f>
        <v/>
      </c>
    </row>
    <row r="26">
      <c r="A26" s="31" t="n">
        <v>3</v>
      </c>
      <c r="B26" s="24">
        <f>IFERROR(INDEX(Partidos!$D$4:$D$107,MATCH($A26,Partidos!$A$4:$A$107,0)),"")</f>
        <v/>
      </c>
      <c r="C26" s="24">
        <f>IFERROR(INDEX(Partidos!$E$4:$E$107,MATCH($A26,Partidos!$A$4:$A$107,0)),"")</f>
        <v/>
      </c>
      <c r="D26" s="31" t="inlineStr">
        <is>
          <t>Álvaro</t>
        </is>
      </c>
      <c r="E26" s="24">
        <f>IFERROR(INDEX(Álvaro!F$4:F$107,MATCH($A26,Álvaro!$A$4:$A$107,0)),"")</f>
        <v/>
      </c>
      <c r="F26" s="24">
        <f>IFERROR(INDEX(Álvaro!G$4:G$107,MATCH($A26,Álvaro!$A$4:$A$107,0)),"")</f>
        <v/>
      </c>
      <c r="G26" s="21">
        <f>IFERROR(IF(INDEX(Partidos!$H$4:$H$107,MATCH($A26,Partidos!$A$4:$A$107,0))&lt;&gt;"Finalizado","",IF(OR(NOT(ISNUMBER($E26)),NOT(ISNUMBER($F26))),"",IF(INDEX(Partidos!$J$4:$J$107,MATCH($A26,Partidos!$A$4:$A$107,0))="Grupos",IF(AND($E26=INDEX(Partidos!$F$4:$F$107,MATCH($A26,Partidos!$A$4:$A$107,0)),$F26=INDEX(Partidos!$G$4:$G$107,MATCH($A26,Partidos!$A$4:$A$107,0))),Puntuacion!$B$4,IF(($E26-$F26)=(INDEX(Partidos!$F$4:$F$107,MATCH($A26,Partidos!$A$4:$A$107,0))-INDEX(Partidos!$G$4:$G$107,MATCH($A26,Partidos!$A$4:$A$107,0))),Puntuacion!$B$5,IF(OR(AND($E26&gt;$F26,INDEX(Partidos!$F$4:$F$107,MATCH($A26,Partidos!$A$4:$A$107,0))&gt;INDEX(Partidos!$G$4:$G$107,MATCH($A26,Partidos!$A$4:$A$107,0))),AND($E26=$F26,INDEX(Partidos!$F$4:$F$107,MATCH($A26,Partidos!$A$4:$A$107,0))=INDEX(Partidos!$G$4:$G$107,MATCH($A26,Partidos!$A$4:$A$107,0))),AND($E26&lt;$F26,INDEX(Partidos!$F$4:$F$107,MATCH($A26,Partidos!$A$4:$A$107,0))&lt;INDEX(Partidos!$G$4:$G$107,MATCH($A26,Partidos!$A$4:$A$107,0)))),Puntuacion!$B$6,0))),IF(AND($E26=INDEX(Partidos!$F$4:$F$107,MATCH($A26,Partidos!$A$4:$A$107,0)),$F26=INDEX(Partidos!$G$4:$G$107,MATCH($A26,Partidos!$A$4:$A$107,0))),Puntuacion!$B$9,IF(($E26-$F26)=(INDEX(Partidos!$F$4:$F$107,MATCH($A26,Partidos!$A$4:$A$107,0))-INDEX(Partidos!$G$4:$G$107,MATCH($A26,Partidos!$A$4:$A$107,0))),Puntuacion!$B$10,IF(AND($H26&lt;&gt;"",$H26=INDEX(Partidos!$K$4:$K$107,MATCH($A26,Partidos!$A$4:$A$107,0))),Puntuacion!$B$11,0)))))),"")</f>
        <v/>
      </c>
      <c r="H26" s="24">
        <f>IFERROR(INDEX(Álvaro!H$4:H$107,MATCH($A26,Álvaro!$A$4:$A$107,0)),"")</f>
        <v/>
      </c>
      <c r="I26" s="24">
        <f>IFERROR(INDEX(Partidos!$J$4:$J$107,MATCH($A26,Partidos!$A$4:$A$107,0)),"")</f>
        <v/>
      </c>
      <c r="J26" s="21">
        <f>IF(AND(INDEX(Partidos!$J$4:$J$107,MATCH($A26,Partidos!$A$4:$A$107,0))&lt;&gt;"Grupos",INDEX(Partidos!$H$4:$H$107,MATCH($A26,Partidos!$A$4:$A$107,0))="Finalizado",$H26&lt;&gt;"",$H26=INDEX(Partidos!$K$4:$K$107,MATCH($A26,Partidos!$A$4:$A$107,0))),1,0)</f>
        <v/>
      </c>
    </row>
    <row r="27">
      <c r="A27" s="29" t="n">
        <v>3</v>
      </c>
      <c r="B27" s="24">
        <f>IFERROR(INDEX(Partidos!$D$4:$D$107,MATCH($A27,Partidos!$A$4:$A$107,0)),"")</f>
        <v/>
      </c>
      <c r="C27" s="24">
        <f>IFERROR(INDEX(Partidos!$E$4:$E$107,MATCH($A27,Partidos!$A$4:$A$107,0)),"")</f>
        <v/>
      </c>
      <c r="D27" s="29" t="inlineStr">
        <is>
          <t>Pepe</t>
        </is>
      </c>
      <c r="E27" s="24">
        <f>IFERROR(INDEX(Pepe!F$4:F$107,MATCH($A27,Pepe!$A$4:$A$107,0)),"")</f>
        <v/>
      </c>
      <c r="F27" s="24">
        <f>IFERROR(INDEX(Pepe!G$4:G$107,MATCH($A27,Pepe!$A$4:$A$107,0)),"")</f>
        <v/>
      </c>
      <c r="G27" s="21">
        <f>IFERROR(IF(INDEX(Partidos!$H$4:$H$107,MATCH($A27,Partidos!$A$4:$A$107,0))&lt;&gt;"Finalizado","",IF(OR(NOT(ISNUMBER($E27)),NOT(ISNUMBER($F27))),"",IF(INDEX(Partidos!$J$4:$J$107,MATCH($A27,Partidos!$A$4:$A$107,0))="Grupos",IF(AND($E27=INDEX(Partidos!$F$4:$F$107,MATCH($A27,Partidos!$A$4:$A$107,0)),$F27=INDEX(Partidos!$G$4:$G$107,MATCH($A27,Partidos!$A$4:$A$107,0))),Puntuacion!$B$4,IF(($E27-$F27)=(INDEX(Partidos!$F$4:$F$107,MATCH($A27,Partidos!$A$4:$A$107,0))-INDEX(Partidos!$G$4:$G$107,MATCH($A27,Partidos!$A$4:$A$107,0))),Puntuacion!$B$5,IF(OR(AND($E27&gt;$F27,INDEX(Partidos!$F$4:$F$107,MATCH($A27,Partidos!$A$4:$A$107,0))&gt;INDEX(Partidos!$G$4:$G$107,MATCH($A27,Partidos!$A$4:$A$107,0))),AND($E27=$F27,INDEX(Partidos!$F$4:$F$107,MATCH($A27,Partidos!$A$4:$A$107,0))=INDEX(Partidos!$G$4:$G$107,MATCH($A27,Partidos!$A$4:$A$107,0))),AND($E27&lt;$F27,INDEX(Partidos!$F$4:$F$107,MATCH($A27,Partidos!$A$4:$A$107,0))&lt;INDEX(Partidos!$G$4:$G$107,MATCH($A27,Partidos!$A$4:$A$107,0)))),Puntuacion!$B$6,0))),IF(AND($E27=INDEX(Partidos!$F$4:$F$107,MATCH($A27,Partidos!$A$4:$A$107,0)),$F27=INDEX(Partidos!$G$4:$G$107,MATCH($A27,Partidos!$A$4:$A$107,0))),Puntuacion!$B$9,IF(($E27-$F27)=(INDEX(Partidos!$F$4:$F$107,MATCH($A27,Partidos!$A$4:$A$107,0))-INDEX(Partidos!$G$4:$G$107,MATCH($A27,Partidos!$A$4:$A$107,0))),Puntuacion!$B$10,IF(AND($H27&lt;&gt;"",$H27=INDEX(Partidos!$K$4:$K$107,MATCH($A27,Partidos!$A$4:$A$107,0))),Puntuacion!$B$11,0)))))),"")</f>
        <v/>
      </c>
      <c r="H27" s="24">
        <f>IFERROR(INDEX(Pepe!H$4:H$107,MATCH($A27,Pepe!$A$4:$A$107,0)),"")</f>
        <v/>
      </c>
      <c r="I27" s="24">
        <f>IFERROR(INDEX(Partidos!$J$4:$J$107,MATCH($A27,Partidos!$A$4:$A$107,0)),"")</f>
        <v/>
      </c>
      <c r="J27" s="21">
        <f>IF(AND(INDEX(Partidos!$J$4:$J$107,MATCH($A27,Partidos!$A$4:$A$107,0))&lt;&gt;"Grupos",INDEX(Partidos!$H$4:$H$107,MATCH($A27,Partidos!$A$4:$A$107,0))="Finalizado",$H27&lt;&gt;"",$H27=INDEX(Partidos!$K$4:$K$107,MATCH($A27,Partidos!$A$4:$A$107,0))),1,0)</f>
        <v/>
      </c>
    </row>
    <row r="28">
      <c r="A28" s="31" t="n">
        <v>3</v>
      </c>
      <c r="B28" s="24">
        <f>IFERROR(INDEX(Partidos!$D$4:$D$107,MATCH($A28,Partidos!$A$4:$A$107,0)),"")</f>
        <v/>
      </c>
      <c r="C28" s="24">
        <f>IFERROR(INDEX(Partidos!$E$4:$E$107,MATCH($A28,Partidos!$A$4:$A$107,0)),"")</f>
        <v/>
      </c>
      <c r="D28" s="31" t="inlineStr">
        <is>
          <t>Patri</t>
        </is>
      </c>
      <c r="E28" s="24">
        <f>IFERROR(INDEX(Patri!F$4:F$107,MATCH($A28,Patri!$A$4:$A$107,0)),"")</f>
        <v/>
      </c>
      <c r="F28" s="24">
        <f>IFERROR(INDEX(Patri!G$4:G$107,MATCH($A28,Patri!$A$4:$A$107,0)),"")</f>
        <v/>
      </c>
      <c r="G28" s="21">
        <f>IFERROR(IF(INDEX(Partidos!$H$4:$H$107,MATCH($A28,Partidos!$A$4:$A$107,0))&lt;&gt;"Finalizado","",IF(OR(NOT(ISNUMBER($E28)),NOT(ISNUMBER($F28))),"",IF(INDEX(Partidos!$J$4:$J$107,MATCH($A28,Partidos!$A$4:$A$107,0))="Grupos",IF(AND($E28=INDEX(Partidos!$F$4:$F$107,MATCH($A28,Partidos!$A$4:$A$107,0)),$F28=INDEX(Partidos!$G$4:$G$107,MATCH($A28,Partidos!$A$4:$A$107,0))),Puntuacion!$B$4,IF(($E28-$F28)=(INDEX(Partidos!$F$4:$F$107,MATCH($A28,Partidos!$A$4:$A$107,0))-INDEX(Partidos!$G$4:$G$107,MATCH($A28,Partidos!$A$4:$A$107,0))),Puntuacion!$B$5,IF(OR(AND($E28&gt;$F28,INDEX(Partidos!$F$4:$F$107,MATCH($A28,Partidos!$A$4:$A$107,0))&gt;INDEX(Partidos!$G$4:$G$107,MATCH($A28,Partidos!$A$4:$A$107,0))),AND($E28=$F28,INDEX(Partidos!$F$4:$F$107,MATCH($A28,Partidos!$A$4:$A$107,0))=INDEX(Partidos!$G$4:$G$107,MATCH($A28,Partidos!$A$4:$A$107,0))),AND($E28&lt;$F28,INDEX(Partidos!$F$4:$F$107,MATCH($A28,Partidos!$A$4:$A$107,0))&lt;INDEX(Partidos!$G$4:$G$107,MATCH($A28,Partidos!$A$4:$A$107,0)))),Puntuacion!$B$6,0))),IF(AND($E28=INDEX(Partidos!$F$4:$F$107,MATCH($A28,Partidos!$A$4:$A$107,0)),$F28=INDEX(Partidos!$G$4:$G$107,MATCH($A28,Partidos!$A$4:$A$107,0))),Puntuacion!$B$9,IF(($E28-$F28)=(INDEX(Partidos!$F$4:$F$107,MATCH($A28,Partidos!$A$4:$A$107,0))-INDEX(Partidos!$G$4:$G$107,MATCH($A28,Partidos!$A$4:$A$107,0))),Puntuacion!$B$10,IF(AND($H28&lt;&gt;"",$H28=INDEX(Partidos!$K$4:$K$107,MATCH($A28,Partidos!$A$4:$A$107,0))),Puntuacion!$B$11,0)))))),"")</f>
        <v/>
      </c>
      <c r="H28" s="24">
        <f>IFERROR(INDEX(Patri!H$4:H$107,MATCH($A28,Patri!$A$4:$A$107,0)),"")</f>
        <v/>
      </c>
      <c r="I28" s="24">
        <f>IFERROR(INDEX(Partidos!$J$4:$J$107,MATCH($A28,Partidos!$A$4:$A$107,0)),"")</f>
        <v/>
      </c>
      <c r="J28" s="21">
        <f>IF(AND(INDEX(Partidos!$J$4:$J$107,MATCH($A28,Partidos!$A$4:$A$107,0))&lt;&gt;"Grupos",INDEX(Partidos!$H$4:$H$107,MATCH($A28,Partidos!$A$4:$A$107,0))="Finalizado",$H28&lt;&gt;"",$H28=INDEX(Partidos!$K$4:$K$107,MATCH($A28,Partidos!$A$4:$A$107,0))),1,0)</f>
        <v/>
      </c>
    </row>
    <row r="29">
      <c r="A29" s="29" t="n">
        <v>3</v>
      </c>
      <c r="B29" s="24">
        <f>IFERROR(INDEX(Partidos!$D$4:$D$107,MATCH($A29,Partidos!$A$4:$A$107,0)),"")</f>
        <v/>
      </c>
      <c r="C29" s="24">
        <f>IFERROR(INDEX(Partidos!$E$4:$E$107,MATCH($A29,Partidos!$A$4:$A$107,0)),"")</f>
        <v/>
      </c>
      <c r="D29" s="29" t="inlineStr">
        <is>
          <t>Kike</t>
        </is>
      </c>
      <c r="E29" s="24">
        <f>IFERROR(INDEX(Kike!F$4:F$107,MATCH($A29,Kike!$A$4:$A$107,0)),"")</f>
        <v/>
      </c>
      <c r="F29" s="24">
        <f>IFERROR(INDEX(Kike!G$4:G$107,MATCH($A29,Kike!$A$4:$A$107,0)),"")</f>
        <v/>
      </c>
      <c r="G29" s="21">
        <f>IFERROR(IF(INDEX(Partidos!$H$4:$H$107,MATCH($A29,Partidos!$A$4:$A$107,0))&lt;&gt;"Finalizado","",IF(OR(NOT(ISNUMBER($E29)),NOT(ISNUMBER($F29))),"",IF(INDEX(Partidos!$J$4:$J$107,MATCH($A29,Partidos!$A$4:$A$107,0))="Grupos",IF(AND($E29=INDEX(Partidos!$F$4:$F$107,MATCH($A29,Partidos!$A$4:$A$107,0)),$F29=INDEX(Partidos!$G$4:$G$107,MATCH($A29,Partidos!$A$4:$A$107,0))),Puntuacion!$B$4,IF(($E29-$F29)=(INDEX(Partidos!$F$4:$F$107,MATCH($A29,Partidos!$A$4:$A$107,0))-INDEX(Partidos!$G$4:$G$107,MATCH($A29,Partidos!$A$4:$A$107,0))),Puntuacion!$B$5,IF(OR(AND($E29&gt;$F29,INDEX(Partidos!$F$4:$F$107,MATCH($A29,Partidos!$A$4:$A$107,0))&gt;INDEX(Partidos!$G$4:$G$107,MATCH($A29,Partidos!$A$4:$A$107,0))),AND($E29=$F29,INDEX(Partidos!$F$4:$F$107,MATCH($A29,Partidos!$A$4:$A$107,0))=INDEX(Partidos!$G$4:$G$107,MATCH($A29,Partidos!$A$4:$A$107,0))),AND($E29&lt;$F29,INDEX(Partidos!$F$4:$F$107,MATCH($A29,Partidos!$A$4:$A$107,0))&lt;INDEX(Partidos!$G$4:$G$107,MATCH($A29,Partidos!$A$4:$A$107,0)))),Puntuacion!$B$6,0))),IF(AND($E29=INDEX(Partidos!$F$4:$F$107,MATCH($A29,Partidos!$A$4:$A$107,0)),$F29=INDEX(Partidos!$G$4:$G$107,MATCH($A29,Partidos!$A$4:$A$107,0))),Puntuacion!$B$9,IF(($E29-$F29)=(INDEX(Partidos!$F$4:$F$107,MATCH($A29,Partidos!$A$4:$A$107,0))-INDEX(Partidos!$G$4:$G$107,MATCH($A29,Partidos!$A$4:$A$107,0))),Puntuacion!$B$10,IF(AND($H29&lt;&gt;"",$H29=INDEX(Partidos!$K$4:$K$107,MATCH($A29,Partidos!$A$4:$A$107,0))),Puntuacion!$B$11,0)))))),"")</f>
        <v/>
      </c>
      <c r="H29" s="24">
        <f>IFERROR(INDEX(Kike!H$4:H$107,MATCH($A29,Kike!$A$4:$A$107,0)),"")</f>
        <v/>
      </c>
      <c r="I29" s="24">
        <f>IFERROR(INDEX(Partidos!$J$4:$J$107,MATCH($A29,Partidos!$A$4:$A$107,0)),"")</f>
        <v/>
      </c>
      <c r="J29" s="21">
        <f>IF(AND(INDEX(Partidos!$J$4:$J$107,MATCH($A29,Partidos!$A$4:$A$107,0))&lt;&gt;"Grupos",INDEX(Partidos!$H$4:$H$107,MATCH($A29,Partidos!$A$4:$A$107,0))="Finalizado",$H29&lt;&gt;"",$H29=INDEX(Partidos!$K$4:$K$107,MATCH($A29,Partidos!$A$4:$A$107,0))),1,0)</f>
        <v/>
      </c>
    </row>
    <row r="30">
      <c r="A30" s="31" t="n">
        <v>3</v>
      </c>
      <c r="B30" s="24">
        <f>IFERROR(INDEX(Partidos!$D$4:$D$107,MATCH($A30,Partidos!$A$4:$A$107,0)),"")</f>
        <v/>
      </c>
      <c r="C30" s="24">
        <f>IFERROR(INDEX(Partidos!$E$4:$E$107,MATCH($A30,Partidos!$A$4:$A$107,0)),"")</f>
        <v/>
      </c>
      <c r="D30" s="31" t="inlineStr">
        <is>
          <t>Quintero</t>
        </is>
      </c>
      <c r="E30" s="24">
        <f>IFERROR(INDEX(Quintero!F$4:F$107,MATCH($A30,Quintero!$A$4:$A$107,0)),"")</f>
        <v/>
      </c>
      <c r="F30" s="24">
        <f>IFERROR(INDEX(Quintero!G$4:G$107,MATCH($A30,Quintero!$A$4:$A$107,0)),"")</f>
        <v/>
      </c>
      <c r="G30" s="21">
        <f>IFERROR(IF(INDEX(Partidos!$H$4:$H$107,MATCH($A30,Partidos!$A$4:$A$107,0))&lt;&gt;"Finalizado","",IF(OR(NOT(ISNUMBER($E30)),NOT(ISNUMBER($F30))),"",IF(INDEX(Partidos!$J$4:$J$107,MATCH($A30,Partidos!$A$4:$A$107,0))="Grupos",IF(AND($E30=INDEX(Partidos!$F$4:$F$107,MATCH($A30,Partidos!$A$4:$A$107,0)),$F30=INDEX(Partidos!$G$4:$G$107,MATCH($A30,Partidos!$A$4:$A$107,0))),Puntuacion!$B$4,IF(($E30-$F30)=(INDEX(Partidos!$F$4:$F$107,MATCH($A30,Partidos!$A$4:$A$107,0))-INDEX(Partidos!$G$4:$G$107,MATCH($A30,Partidos!$A$4:$A$107,0))),Puntuacion!$B$5,IF(OR(AND($E30&gt;$F30,INDEX(Partidos!$F$4:$F$107,MATCH($A30,Partidos!$A$4:$A$107,0))&gt;INDEX(Partidos!$G$4:$G$107,MATCH($A30,Partidos!$A$4:$A$107,0))),AND($E30=$F30,INDEX(Partidos!$F$4:$F$107,MATCH($A30,Partidos!$A$4:$A$107,0))=INDEX(Partidos!$G$4:$G$107,MATCH($A30,Partidos!$A$4:$A$107,0))),AND($E30&lt;$F30,INDEX(Partidos!$F$4:$F$107,MATCH($A30,Partidos!$A$4:$A$107,0))&lt;INDEX(Partidos!$G$4:$G$107,MATCH($A30,Partidos!$A$4:$A$107,0)))),Puntuacion!$B$6,0))),IF(AND($E30=INDEX(Partidos!$F$4:$F$107,MATCH($A30,Partidos!$A$4:$A$107,0)),$F30=INDEX(Partidos!$G$4:$G$107,MATCH($A30,Partidos!$A$4:$A$107,0))),Puntuacion!$B$9,IF(($E30-$F30)=(INDEX(Partidos!$F$4:$F$107,MATCH($A30,Partidos!$A$4:$A$107,0))-INDEX(Partidos!$G$4:$G$107,MATCH($A30,Partidos!$A$4:$A$107,0))),Puntuacion!$B$10,IF(AND($H30&lt;&gt;"",$H30=INDEX(Partidos!$K$4:$K$107,MATCH($A30,Partidos!$A$4:$A$107,0))),Puntuacion!$B$11,0)))))),"")</f>
        <v/>
      </c>
      <c r="H30" s="24">
        <f>IFERROR(INDEX(Quintero!H$4:H$107,MATCH($A30,Quintero!$A$4:$A$107,0)),"")</f>
        <v/>
      </c>
      <c r="I30" s="24">
        <f>IFERROR(INDEX(Partidos!$J$4:$J$107,MATCH($A30,Partidos!$A$4:$A$107,0)),"")</f>
        <v/>
      </c>
      <c r="J30" s="21">
        <f>IF(AND(INDEX(Partidos!$J$4:$J$107,MATCH($A30,Partidos!$A$4:$A$107,0))&lt;&gt;"Grupos",INDEX(Partidos!$H$4:$H$107,MATCH($A30,Partidos!$A$4:$A$107,0))="Finalizado",$H30&lt;&gt;"",$H30=INDEX(Partidos!$K$4:$K$107,MATCH($A30,Partidos!$A$4:$A$107,0))),1,0)</f>
        <v/>
      </c>
    </row>
    <row r="31">
      <c r="A31" s="29" t="n">
        <v>3</v>
      </c>
      <c r="B31" s="24">
        <f>IFERROR(INDEX(Partidos!$D$4:$D$107,MATCH($A31,Partidos!$A$4:$A$107,0)),"")</f>
        <v/>
      </c>
      <c r="C31" s="24">
        <f>IFERROR(INDEX(Partidos!$E$4:$E$107,MATCH($A31,Partidos!$A$4:$A$107,0)),"")</f>
        <v/>
      </c>
      <c r="D31" s="29" t="inlineStr">
        <is>
          <t>Nacho</t>
        </is>
      </c>
      <c r="E31" s="24">
        <f>IFERROR(INDEX(Nacho!F$4:F$107,MATCH($A31,Nacho!$A$4:$A$107,0)),"")</f>
        <v/>
      </c>
      <c r="F31" s="24">
        <f>IFERROR(INDEX(Nacho!G$4:G$107,MATCH($A31,Nacho!$A$4:$A$107,0)),"")</f>
        <v/>
      </c>
      <c r="G31" s="21">
        <f>IFERROR(IF(INDEX(Partidos!$H$4:$H$107,MATCH($A31,Partidos!$A$4:$A$107,0))&lt;&gt;"Finalizado","",IF(OR(NOT(ISNUMBER($E31)),NOT(ISNUMBER($F31))),"",IF(INDEX(Partidos!$J$4:$J$107,MATCH($A31,Partidos!$A$4:$A$107,0))="Grupos",IF(AND($E31=INDEX(Partidos!$F$4:$F$107,MATCH($A31,Partidos!$A$4:$A$107,0)),$F31=INDEX(Partidos!$G$4:$G$107,MATCH($A31,Partidos!$A$4:$A$107,0))),Puntuacion!$B$4,IF(($E31-$F31)=(INDEX(Partidos!$F$4:$F$107,MATCH($A31,Partidos!$A$4:$A$107,0))-INDEX(Partidos!$G$4:$G$107,MATCH($A31,Partidos!$A$4:$A$107,0))),Puntuacion!$B$5,IF(OR(AND($E31&gt;$F31,INDEX(Partidos!$F$4:$F$107,MATCH($A31,Partidos!$A$4:$A$107,0))&gt;INDEX(Partidos!$G$4:$G$107,MATCH($A31,Partidos!$A$4:$A$107,0))),AND($E31=$F31,INDEX(Partidos!$F$4:$F$107,MATCH($A31,Partidos!$A$4:$A$107,0))=INDEX(Partidos!$G$4:$G$107,MATCH($A31,Partidos!$A$4:$A$107,0))),AND($E31&lt;$F31,INDEX(Partidos!$F$4:$F$107,MATCH($A31,Partidos!$A$4:$A$107,0))&lt;INDEX(Partidos!$G$4:$G$107,MATCH($A31,Partidos!$A$4:$A$107,0)))),Puntuacion!$B$6,0))),IF(AND($E31=INDEX(Partidos!$F$4:$F$107,MATCH($A31,Partidos!$A$4:$A$107,0)),$F31=INDEX(Partidos!$G$4:$G$107,MATCH($A31,Partidos!$A$4:$A$107,0))),Puntuacion!$B$9,IF(($E31-$F31)=(INDEX(Partidos!$F$4:$F$107,MATCH($A31,Partidos!$A$4:$A$107,0))-INDEX(Partidos!$G$4:$G$107,MATCH($A31,Partidos!$A$4:$A$107,0))),Puntuacion!$B$10,IF(AND($H31&lt;&gt;"",$H31=INDEX(Partidos!$K$4:$K$107,MATCH($A31,Partidos!$A$4:$A$107,0))),Puntuacion!$B$11,0)))))),"")</f>
        <v/>
      </c>
      <c r="H31" s="24">
        <f>IFERROR(INDEX(Nacho!H$4:H$107,MATCH($A31,Nacho!$A$4:$A$107,0)),"")</f>
        <v/>
      </c>
      <c r="I31" s="24">
        <f>IFERROR(INDEX(Partidos!$J$4:$J$107,MATCH($A31,Partidos!$A$4:$A$107,0)),"")</f>
        <v/>
      </c>
      <c r="J31" s="21">
        <f>IF(AND(INDEX(Partidos!$J$4:$J$107,MATCH($A31,Partidos!$A$4:$A$107,0))&lt;&gt;"Grupos",INDEX(Partidos!$H$4:$H$107,MATCH($A31,Partidos!$A$4:$A$107,0))="Finalizado",$H31&lt;&gt;"",$H31=INDEX(Partidos!$K$4:$K$107,MATCH($A31,Partidos!$A$4:$A$107,0))),1,0)</f>
        <v/>
      </c>
    </row>
    <row r="32">
      <c r="A32" s="31" t="n">
        <v>3</v>
      </c>
      <c r="B32" s="24">
        <f>IFERROR(INDEX(Partidos!$D$4:$D$107,MATCH($A32,Partidos!$A$4:$A$107,0)),"")</f>
        <v/>
      </c>
      <c r="C32" s="24">
        <f>IFERROR(INDEX(Partidos!$E$4:$E$107,MATCH($A32,Partidos!$A$4:$A$107,0)),"")</f>
        <v/>
      </c>
      <c r="D32" s="31" t="inlineStr">
        <is>
          <t>Luis</t>
        </is>
      </c>
      <c r="E32" s="24">
        <f>IFERROR(INDEX(Luis!F$4:F$107,MATCH($A32,Luis!$A$4:$A$107,0)),"")</f>
        <v/>
      </c>
      <c r="F32" s="24">
        <f>IFERROR(INDEX(Luis!G$4:G$107,MATCH($A32,Luis!$A$4:$A$107,0)),"")</f>
        <v/>
      </c>
      <c r="G32" s="21">
        <f>IFERROR(IF(INDEX(Partidos!$H$4:$H$107,MATCH($A32,Partidos!$A$4:$A$107,0))&lt;&gt;"Finalizado","",IF(OR(NOT(ISNUMBER($E32)),NOT(ISNUMBER($F32))),"",IF(INDEX(Partidos!$J$4:$J$107,MATCH($A32,Partidos!$A$4:$A$107,0))="Grupos",IF(AND($E32=INDEX(Partidos!$F$4:$F$107,MATCH($A32,Partidos!$A$4:$A$107,0)),$F32=INDEX(Partidos!$G$4:$G$107,MATCH($A32,Partidos!$A$4:$A$107,0))),Puntuacion!$B$4,IF(($E32-$F32)=(INDEX(Partidos!$F$4:$F$107,MATCH($A32,Partidos!$A$4:$A$107,0))-INDEX(Partidos!$G$4:$G$107,MATCH($A32,Partidos!$A$4:$A$107,0))),Puntuacion!$B$5,IF(OR(AND($E32&gt;$F32,INDEX(Partidos!$F$4:$F$107,MATCH($A32,Partidos!$A$4:$A$107,0))&gt;INDEX(Partidos!$G$4:$G$107,MATCH($A32,Partidos!$A$4:$A$107,0))),AND($E32=$F32,INDEX(Partidos!$F$4:$F$107,MATCH($A32,Partidos!$A$4:$A$107,0))=INDEX(Partidos!$G$4:$G$107,MATCH($A32,Partidos!$A$4:$A$107,0))),AND($E32&lt;$F32,INDEX(Partidos!$F$4:$F$107,MATCH($A32,Partidos!$A$4:$A$107,0))&lt;INDEX(Partidos!$G$4:$G$107,MATCH($A32,Partidos!$A$4:$A$107,0)))),Puntuacion!$B$6,0))),IF(AND($E32=INDEX(Partidos!$F$4:$F$107,MATCH($A32,Partidos!$A$4:$A$107,0)),$F32=INDEX(Partidos!$G$4:$G$107,MATCH($A32,Partidos!$A$4:$A$107,0))),Puntuacion!$B$9,IF(($E32-$F32)=(INDEX(Partidos!$F$4:$F$107,MATCH($A32,Partidos!$A$4:$A$107,0))-INDEX(Partidos!$G$4:$G$107,MATCH($A32,Partidos!$A$4:$A$107,0))),Puntuacion!$B$10,IF(AND($H32&lt;&gt;"",$H32=INDEX(Partidos!$K$4:$K$107,MATCH($A32,Partidos!$A$4:$A$107,0))),Puntuacion!$B$11,0)))))),"")</f>
        <v/>
      </c>
      <c r="H32" s="24">
        <f>IFERROR(INDEX(Luis!H$4:H$107,MATCH($A32,Luis!$A$4:$A$107,0)),"")</f>
        <v/>
      </c>
      <c r="I32" s="24">
        <f>IFERROR(INDEX(Partidos!$J$4:$J$107,MATCH($A32,Partidos!$A$4:$A$107,0)),"")</f>
        <v/>
      </c>
      <c r="J32" s="21">
        <f>IF(AND(INDEX(Partidos!$J$4:$J$107,MATCH($A32,Partidos!$A$4:$A$107,0))&lt;&gt;"Grupos",INDEX(Partidos!$H$4:$H$107,MATCH($A32,Partidos!$A$4:$A$107,0))="Finalizado",$H32&lt;&gt;"",$H32=INDEX(Partidos!$K$4:$K$107,MATCH($A32,Partidos!$A$4:$A$107,0))),1,0)</f>
        <v/>
      </c>
    </row>
    <row r="33">
      <c r="A33" s="29" t="n">
        <v>3</v>
      </c>
      <c r="B33" s="24">
        <f>IFERROR(INDEX(Partidos!$D$4:$D$107,MATCH($A33,Partidos!$A$4:$A$107,0)),"")</f>
        <v/>
      </c>
      <c r="C33" s="24">
        <f>IFERROR(INDEX(Partidos!$E$4:$E$107,MATCH($A33,Partidos!$A$4:$A$107,0)),"")</f>
        <v/>
      </c>
      <c r="D33" s="29" t="inlineStr">
        <is>
          <t>Felipe</t>
        </is>
      </c>
      <c r="E33" s="24">
        <f>IFERROR(INDEX(Felipe!F$4:F$107,MATCH($A33,Felipe!$A$4:$A$107,0)),"")</f>
        <v/>
      </c>
      <c r="F33" s="24">
        <f>IFERROR(INDEX(Felipe!G$4:G$107,MATCH($A33,Felipe!$A$4:$A$107,0)),"")</f>
        <v/>
      </c>
      <c r="G33" s="21">
        <f>IFERROR(IF(INDEX(Partidos!$H$4:$H$107,MATCH($A33,Partidos!$A$4:$A$107,0))&lt;&gt;"Finalizado","",IF(OR(NOT(ISNUMBER($E33)),NOT(ISNUMBER($F33))),"",IF(INDEX(Partidos!$J$4:$J$107,MATCH($A33,Partidos!$A$4:$A$107,0))="Grupos",IF(AND($E33=INDEX(Partidos!$F$4:$F$107,MATCH($A33,Partidos!$A$4:$A$107,0)),$F33=INDEX(Partidos!$G$4:$G$107,MATCH($A33,Partidos!$A$4:$A$107,0))),Puntuacion!$B$4,IF(($E33-$F33)=(INDEX(Partidos!$F$4:$F$107,MATCH($A33,Partidos!$A$4:$A$107,0))-INDEX(Partidos!$G$4:$G$107,MATCH($A33,Partidos!$A$4:$A$107,0))),Puntuacion!$B$5,IF(OR(AND($E33&gt;$F33,INDEX(Partidos!$F$4:$F$107,MATCH($A33,Partidos!$A$4:$A$107,0))&gt;INDEX(Partidos!$G$4:$G$107,MATCH($A33,Partidos!$A$4:$A$107,0))),AND($E33=$F33,INDEX(Partidos!$F$4:$F$107,MATCH($A33,Partidos!$A$4:$A$107,0))=INDEX(Partidos!$G$4:$G$107,MATCH($A33,Partidos!$A$4:$A$107,0))),AND($E33&lt;$F33,INDEX(Partidos!$F$4:$F$107,MATCH($A33,Partidos!$A$4:$A$107,0))&lt;INDEX(Partidos!$G$4:$G$107,MATCH($A33,Partidos!$A$4:$A$107,0)))),Puntuacion!$B$6,0))),IF(AND($E33=INDEX(Partidos!$F$4:$F$107,MATCH($A33,Partidos!$A$4:$A$107,0)),$F33=INDEX(Partidos!$G$4:$G$107,MATCH($A33,Partidos!$A$4:$A$107,0))),Puntuacion!$B$9,IF(($E33-$F33)=(INDEX(Partidos!$F$4:$F$107,MATCH($A33,Partidos!$A$4:$A$107,0))-INDEX(Partidos!$G$4:$G$107,MATCH($A33,Partidos!$A$4:$A$107,0))),Puntuacion!$B$10,IF(AND($H33&lt;&gt;"",$H33=INDEX(Partidos!$K$4:$K$107,MATCH($A33,Partidos!$A$4:$A$107,0))),Puntuacion!$B$11,0)))))),"")</f>
        <v/>
      </c>
      <c r="H33" s="24">
        <f>IFERROR(INDEX(Felipe!H$4:H$107,MATCH($A33,Felipe!$A$4:$A$107,0)),"")</f>
        <v/>
      </c>
      <c r="I33" s="24">
        <f>IFERROR(INDEX(Partidos!$J$4:$J$107,MATCH($A33,Partidos!$A$4:$A$107,0)),"")</f>
        <v/>
      </c>
      <c r="J33" s="21">
        <f>IF(AND(INDEX(Partidos!$J$4:$J$107,MATCH($A33,Partidos!$A$4:$A$107,0))&lt;&gt;"Grupos",INDEX(Partidos!$H$4:$H$107,MATCH($A33,Partidos!$A$4:$A$107,0))="Finalizado",$H33&lt;&gt;"",$H33=INDEX(Partidos!$K$4:$K$107,MATCH($A33,Partidos!$A$4:$A$107,0))),1,0)</f>
        <v/>
      </c>
    </row>
    <row r="34">
      <c r="A34" s="31" t="n">
        <v>3</v>
      </c>
      <c r="B34" s="24">
        <f>IFERROR(INDEX(Partidos!$D$4:$D$107,MATCH($A34,Partidos!$A$4:$A$107,0)),"")</f>
        <v/>
      </c>
      <c r="C34" s="24">
        <f>IFERROR(INDEX(Partidos!$E$4:$E$107,MATCH($A34,Partidos!$A$4:$A$107,0)),"")</f>
        <v/>
      </c>
      <c r="D34" s="31" t="inlineStr">
        <is>
          <t>Simón</t>
        </is>
      </c>
      <c r="E34" s="24">
        <f>IFERROR(INDEX(Simón!F$4:F$107,MATCH($A34,Simón!$A$4:$A$107,0)),"")</f>
        <v/>
      </c>
      <c r="F34" s="24">
        <f>IFERROR(INDEX(Simón!G$4:G$107,MATCH($A34,Simón!$A$4:$A$107,0)),"")</f>
        <v/>
      </c>
      <c r="G34" s="21">
        <f>IFERROR(IF(INDEX(Partidos!$H$4:$H$107,MATCH($A34,Partidos!$A$4:$A$107,0))&lt;&gt;"Finalizado","",IF(OR(NOT(ISNUMBER($E34)),NOT(ISNUMBER($F34))),"",IF(INDEX(Partidos!$J$4:$J$107,MATCH($A34,Partidos!$A$4:$A$107,0))="Grupos",IF(AND($E34=INDEX(Partidos!$F$4:$F$107,MATCH($A34,Partidos!$A$4:$A$107,0)),$F34=INDEX(Partidos!$G$4:$G$107,MATCH($A34,Partidos!$A$4:$A$107,0))),Puntuacion!$B$4,IF(($E34-$F34)=(INDEX(Partidos!$F$4:$F$107,MATCH($A34,Partidos!$A$4:$A$107,0))-INDEX(Partidos!$G$4:$G$107,MATCH($A34,Partidos!$A$4:$A$107,0))),Puntuacion!$B$5,IF(OR(AND($E34&gt;$F34,INDEX(Partidos!$F$4:$F$107,MATCH($A34,Partidos!$A$4:$A$107,0))&gt;INDEX(Partidos!$G$4:$G$107,MATCH($A34,Partidos!$A$4:$A$107,0))),AND($E34=$F34,INDEX(Partidos!$F$4:$F$107,MATCH($A34,Partidos!$A$4:$A$107,0))=INDEX(Partidos!$G$4:$G$107,MATCH($A34,Partidos!$A$4:$A$107,0))),AND($E34&lt;$F34,INDEX(Partidos!$F$4:$F$107,MATCH($A34,Partidos!$A$4:$A$107,0))&lt;INDEX(Partidos!$G$4:$G$107,MATCH($A34,Partidos!$A$4:$A$107,0)))),Puntuacion!$B$6,0))),IF(AND($E34=INDEX(Partidos!$F$4:$F$107,MATCH($A34,Partidos!$A$4:$A$107,0)),$F34=INDEX(Partidos!$G$4:$G$107,MATCH($A34,Partidos!$A$4:$A$107,0))),Puntuacion!$B$9,IF(($E34-$F34)=(INDEX(Partidos!$F$4:$F$107,MATCH($A34,Partidos!$A$4:$A$107,0))-INDEX(Partidos!$G$4:$G$107,MATCH($A34,Partidos!$A$4:$A$107,0))),Puntuacion!$B$10,IF(AND($H34&lt;&gt;"",$H34=INDEX(Partidos!$K$4:$K$107,MATCH($A34,Partidos!$A$4:$A$107,0))),Puntuacion!$B$11,0)))))),"")</f>
        <v/>
      </c>
      <c r="H34" s="24">
        <f>IFERROR(INDEX(Simón!H$4:H$107,MATCH($A34,Simón!$A$4:$A$107,0)),"")</f>
        <v/>
      </c>
      <c r="I34" s="24">
        <f>IFERROR(INDEX(Partidos!$J$4:$J$107,MATCH($A34,Partidos!$A$4:$A$107,0)),"")</f>
        <v/>
      </c>
      <c r="J34" s="21">
        <f>IF(AND(INDEX(Partidos!$J$4:$J$107,MATCH($A34,Partidos!$A$4:$A$107,0))&lt;&gt;"Grupos",INDEX(Partidos!$H$4:$H$107,MATCH($A34,Partidos!$A$4:$A$107,0))="Finalizado",$H34&lt;&gt;"",$H34=INDEX(Partidos!$K$4:$K$107,MATCH($A34,Partidos!$A$4:$A$107,0))),1,0)</f>
        <v/>
      </c>
    </row>
    <row r="35">
      <c r="A35" s="29" t="n">
        <v>3</v>
      </c>
      <c r="B35" s="24">
        <f>IFERROR(INDEX(Partidos!$D$4:$D$107,MATCH($A35,Partidos!$A$4:$A$107,0)),"")</f>
        <v/>
      </c>
      <c r="C35" s="24">
        <f>IFERROR(INDEX(Partidos!$E$4:$E$107,MATCH($A35,Partidos!$A$4:$A$107,0)),"")</f>
        <v/>
      </c>
      <c r="D35" s="29" t="inlineStr">
        <is>
          <t>Muni</t>
        </is>
      </c>
      <c r="E35" s="24">
        <f>IFERROR(INDEX(Muni!F$4:F$107,MATCH($A35,Muni!$A$4:$A$107,0)),"")</f>
        <v/>
      </c>
      <c r="F35" s="24">
        <f>IFERROR(INDEX(Muni!G$4:G$107,MATCH($A35,Muni!$A$4:$A$107,0)),"")</f>
        <v/>
      </c>
      <c r="G35" s="21">
        <f>IFERROR(IF(INDEX(Partidos!$H$4:$H$107,MATCH($A35,Partidos!$A$4:$A$107,0))&lt;&gt;"Finalizado","",IF(OR(NOT(ISNUMBER($E35)),NOT(ISNUMBER($F35))),"",IF(INDEX(Partidos!$J$4:$J$107,MATCH($A35,Partidos!$A$4:$A$107,0))="Grupos",IF(AND($E35=INDEX(Partidos!$F$4:$F$107,MATCH($A35,Partidos!$A$4:$A$107,0)),$F35=INDEX(Partidos!$G$4:$G$107,MATCH($A35,Partidos!$A$4:$A$107,0))),Puntuacion!$B$4,IF(($E35-$F35)=(INDEX(Partidos!$F$4:$F$107,MATCH($A35,Partidos!$A$4:$A$107,0))-INDEX(Partidos!$G$4:$G$107,MATCH($A35,Partidos!$A$4:$A$107,0))),Puntuacion!$B$5,IF(OR(AND($E35&gt;$F35,INDEX(Partidos!$F$4:$F$107,MATCH($A35,Partidos!$A$4:$A$107,0))&gt;INDEX(Partidos!$G$4:$G$107,MATCH($A35,Partidos!$A$4:$A$107,0))),AND($E35=$F35,INDEX(Partidos!$F$4:$F$107,MATCH($A35,Partidos!$A$4:$A$107,0))=INDEX(Partidos!$G$4:$G$107,MATCH($A35,Partidos!$A$4:$A$107,0))),AND($E35&lt;$F35,INDEX(Partidos!$F$4:$F$107,MATCH($A35,Partidos!$A$4:$A$107,0))&lt;INDEX(Partidos!$G$4:$G$107,MATCH($A35,Partidos!$A$4:$A$107,0)))),Puntuacion!$B$6,0))),IF(AND($E35=INDEX(Partidos!$F$4:$F$107,MATCH($A35,Partidos!$A$4:$A$107,0)),$F35=INDEX(Partidos!$G$4:$G$107,MATCH($A35,Partidos!$A$4:$A$107,0))),Puntuacion!$B$9,IF(($E35-$F35)=(INDEX(Partidos!$F$4:$F$107,MATCH($A35,Partidos!$A$4:$A$107,0))-INDEX(Partidos!$G$4:$G$107,MATCH($A35,Partidos!$A$4:$A$107,0))),Puntuacion!$B$10,IF(AND($H35&lt;&gt;"",$H35=INDEX(Partidos!$K$4:$K$107,MATCH($A35,Partidos!$A$4:$A$107,0))),Puntuacion!$B$11,0)))))),"")</f>
        <v/>
      </c>
      <c r="H35" s="24">
        <f>IFERROR(INDEX(Muni!H$4:H$107,MATCH($A35,Muni!$A$4:$A$107,0)),"")</f>
        <v/>
      </c>
      <c r="I35" s="24">
        <f>IFERROR(INDEX(Partidos!$J$4:$J$107,MATCH($A35,Partidos!$A$4:$A$107,0)),"")</f>
        <v/>
      </c>
      <c r="J35" s="21">
        <f>IF(AND(INDEX(Partidos!$J$4:$J$107,MATCH($A35,Partidos!$A$4:$A$107,0))&lt;&gt;"Grupos",INDEX(Partidos!$H$4:$H$107,MATCH($A35,Partidos!$A$4:$A$107,0))="Finalizado",$H35&lt;&gt;"",$H35=INDEX(Partidos!$K$4:$K$107,MATCH($A35,Partidos!$A$4:$A$107,0))),1,0)</f>
        <v/>
      </c>
    </row>
    <row r="36">
      <c r="A36" s="31" t="n">
        <v>3</v>
      </c>
      <c r="B36" s="24">
        <f>IFERROR(INDEX(Partidos!$D$4:$D$107,MATCH($A36,Partidos!$A$4:$A$107,0)),"")</f>
        <v/>
      </c>
      <c r="C36" s="24">
        <f>IFERROR(INDEX(Partidos!$E$4:$E$107,MATCH($A36,Partidos!$A$4:$A$107,0)),"")</f>
        <v/>
      </c>
      <c r="D36" s="31" t="inlineStr">
        <is>
          <t>Fer</t>
        </is>
      </c>
      <c r="E36" s="24">
        <f>IFERROR(INDEX(Fer!F$4:F$107,MATCH($A36,Fer!$A$4:$A$107,0)),"")</f>
        <v/>
      </c>
      <c r="F36" s="24">
        <f>IFERROR(INDEX(Fer!G$4:G$107,MATCH($A36,Fer!$A$4:$A$107,0)),"")</f>
        <v/>
      </c>
      <c r="G36" s="21">
        <f>IFERROR(IF(INDEX(Partidos!$H$4:$H$107,MATCH($A36,Partidos!$A$4:$A$107,0))&lt;&gt;"Finalizado","",IF(OR(NOT(ISNUMBER($E36)),NOT(ISNUMBER($F36))),"",IF(INDEX(Partidos!$J$4:$J$107,MATCH($A36,Partidos!$A$4:$A$107,0))="Grupos",IF(AND($E36=INDEX(Partidos!$F$4:$F$107,MATCH($A36,Partidos!$A$4:$A$107,0)),$F36=INDEX(Partidos!$G$4:$G$107,MATCH($A36,Partidos!$A$4:$A$107,0))),Puntuacion!$B$4,IF(($E36-$F36)=(INDEX(Partidos!$F$4:$F$107,MATCH($A36,Partidos!$A$4:$A$107,0))-INDEX(Partidos!$G$4:$G$107,MATCH($A36,Partidos!$A$4:$A$107,0))),Puntuacion!$B$5,IF(OR(AND($E36&gt;$F36,INDEX(Partidos!$F$4:$F$107,MATCH($A36,Partidos!$A$4:$A$107,0))&gt;INDEX(Partidos!$G$4:$G$107,MATCH($A36,Partidos!$A$4:$A$107,0))),AND($E36=$F36,INDEX(Partidos!$F$4:$F$107,MATCH($A36,Partidos!$A$4:$A$107,0))=INDEX(Partidos!$G$4:$G$107,MATCH($A36,Partidos!$A$4:$A$107,0))),AND($E36&lt;$F36,INDEX(Partidos!$F$4:$F$107,MATCH($A36,Partidos!$A$4:$A$107,0))&lt;INDEX(Partidos!$G$4:$G$107,MATCH($A36,Partidos!$A$4:$A$107,0)))),Puntuacion!$B$6,0))),IF(AND($E36=INDEX(Partidos!$F$4:$F$107,MATCH($A36,Partidos!$A$4:$A$107,0)),$F36=INDEX(Partidos!$G$4:$G$107,MATCH($A36,Partidos!$A$4:$A$107,0))),Puntuacion!$B$9,IF(($E36-$F36)=(INDEX(Partidos!$F$4:$F$107,MATCH($A36,Partidos!$A$4:$A$107,0))-INDEX(Partidos!$G$4:$G$107,MATCH($A36,Partidos!$A$4:$A$107,0))),Puntuacion!$B$10,IF(AND($H36&lt;&gt;"",$H36=INDEX(Partidos!$K$4:$K$107,MATCH($A36,Partidos!$A$4:$A$107,0))),Puntuacion!$B$11,0)))))),"")</f>
        <v/>
      </c>
      <c r="H36" s="24">
        <f>IFERROR(INDEX(Fer!H$4:H$107,MATCH($A36,Fer!$A$4:$A$107,0)),"")</f>
        <v/>
      </c>
      <c r="I36" s="24">
        <f>IFERROR(INDEX(Partidos!$J$4:$J$107,MATCH($A36,Partidos!$A$4:$A$107,0)),"")</f>
        <v/>
      </c>
      <c r="J36" s="21">
        <f>IF(AND(INDEX(Partidos!$J$4:$J$107,MATCH($A36,Partidos!$A$4:$A$107,0))&lt;&gt;"Grupos",INDEX(Partidos!$H$4:$H$107,MATCH($A36,Partidos!$A$4:$A$107,0))="Finalizado",$H36&lt;&gt;"",$H36=INDEX(Partidos!$K$4:$K$107,MATCH($A36,Partidos!$A$4:$A$107,0))),1,0)</f>
        <v/>
      </c>
    </row>
    <row r="37">
      <c r="A37" s="29" t="n">
        <v>4</v>
      </c>
      <c r="B37" s="24">
        <f>IFERROR(INDEX(Partidos!$D$4:$D$107,MATCH($A37,Partidos!$A$4:$A$107,0)),"")</f>
        <v/>
      </c>
      <c r="C37" s="24">
        <f>IFERROR(INDEX(Partidos!$E$4:$E$107,MATCH($A37,Partidos!$A$4:$A$107,0)),"")</f>
        <v/>
      </c>
      <c r="D37" s="29" t="inlineStr">
        <is>
          <t>Álvaro</t>
        </is>
      </c>
      <c r="E37" s="24">
        <f>IFERROR(INDEX(Álvaro!F$4:F$107,MATCH($A37,Álvaro!$A$4:$A$107,0)),"")</f>
        <v/>
      </c>
      <c r="F37" s="24">
        <f>IFERROR(INDEX(Álvaro!G$4:G$107,MATCH($A37,Álvaro!$A$4:$A$107,0)),"")</f>
        <v/>
      </c>
      <c r="G37" s="21">
        <f>IFERROR(IF(INDEX(Partidos!$H$4:$H$107,MATCH($A37,Partidos!$A$4:$A$107,0))&lt;&gt;"Finalizado","",IF(OR(NOT(ISNUMBER($E37)),NOT(ISNUMBER($F37))),"",IF(INDEX(Partidos!$J$4:$J$107,MATCH($A37,Partidos!$A$4:$A$107,0))="Grupos",IF(AND($E37=INDEX(Partidos!$F$4:$F$107,MATCH($A37,Partidos!$A$4:$A$107,0)),$F37=INDEX(Partidos!$G$4:$G$107,MATCH($A37,Partidos!$A$4:$A$107,0))),Puntuacion!$B$4,IF(($E37-$F37)=(INDEX(Partidos!$F$4:$F$107,MATCH($A37,Partidos!$A$4:$A$107,0))-INDEX(Partidos!$G$4:$G$107,MATCH($A37,Partidos!$A$4:$A$107,0))),Puntuacion!$B$5,IF(OR(AND($E37&gt;$F37,INDEX(Partidos!$F$4:$F$107,MATCH($A37,Partidos!$A$4:$A$107,0))&gt;INDEX(Partidos!$G$4:$G$107,MATCH($A37,Partidos!$A$4:$A$107,0))),AND($E37=$F37,INDEX(Partidos!$F$4:$F$107,MATCH($A37,Partidos!$A$4:$A$107,0))=INDEX(Partidos!$G$4:$G$107,MATCH($A37,Partidos!$A$4:$A$107,0))),AND($E37&lt;$F37,INDEX(Partidos!$F$4:$F$107,MATCH($A37,Partidos!$A$4:$A$107,0))&lt;INDEX(Partidos!$G$4:$G$107,MATCH($A37,Partidos!$A$4:$A$107,0)))),Puntuacion!$B$6,0))),IF(AND($E37=INDEX(Partidos!$F$4:$F$107,MATCH($A37,Partidos!$A$4:$A$107,0)),$F37=INDEX(Partidos!$G$4:$G$107,MATCH($A37,Partidos!$A$4:$A$107,0))),Puntuacion!$B$9,IF(($E37-$F37)=(INDEX(Partidos!$F$4:$F$107,MATCH($A37,Partidos!$A$4:$A$107,0))-INDEX(Partidos!$G$4:$G$107,MATCH($A37,Partidos!$A$4:$A$107,0))),Puntuacion!$B$10,IF(AND($H37&lt;&gt;"",$H37=INDEX(Partidos!$K$4:$K$107,MATCH($A37,Partidos!$A$4:$A$107,0))),Puntuacion!$B$11,0)))))),"")</f>
        <v/>
      </c>
      <c r="H37" s="24">
        <f>IFERROR(INDEX(Álvaro!H$4:H$107,MATCH($A37,Álvaro!$A$4:$A$107,0)),"")</f>
        <v/>
      </c>
      <c r="I37" s="24">
        <f>IFERROR(INDEX(Partidos!$J$4:$J$107,MATCH($A37,Partidos!$A$4:$A$107,0)),"")</f>
        <v/>
      </c>
      <c r="J37" s="21">
        <f>IF(AND(INDEX(Partidos!$J$4:$J$107,MATCH($A37,Partidos!$A$4:$A$107,0))&lt;&gt;"Grupos",INDEX(Partidos!$H$4:$H$107,MATCH($A37,Partidos!$A$4:$A$107,0))="Finalizado",$H37&lt;&gt;"",$H37=INDEX(Partidos!$K$4:$K$107,MATCH($A37,Partidos!$A$4:$A$107,0))),1,0)</f>
        <v/>
      </c>
    </row>
    <row r="38">
      <c r="A38" s="31" t="n">
        <v>4</v>
      </c>
      <c r="B38" s="24">
        <f>IFERROR(INDEX(Partidos!$D$4:$D$107,MATCH($A38,Partidos!$A$4:$A$107,0)),"")</f>
        <v/>
      </c>
      <c r="C38" s="24">
        <f>IFERROR(INDEX(Partidos!$E$4:$E$107,MATCH($A38,Partidos!$A$4:$A$107,0)),"")</f>
        <v/>
      </c>
      <c r="D38" s="31" t="inlineStr">
        <is>
          <t>Pepe</t>
        </is>
      </c>
      <c r="E38" s="24">
        <f>IFERROR(INDEX(Pepe!F$4:F$107,MATCH($A38,Pepe!$A$4:$A$107,0)),"")</f>
        <v/>
      </c>
      <c r="F38" s="24">
        <f>IFERROR(INDEX(Pepe!G$4:G$107,MATCH($A38,Pepe!$A$4:$A$107,0)),"")</f>
        <v/>
      </c>
      <c r="G38" s="21">
        <f>IFERROR(IF(INDEX(Partidos!$H$4:$H$107,MATCH($A38,Partidos!$A$4:$A$107,0))&lt;&gt;"Finalizado","",IF(OR(NOT(ISNUMBER($E38)),NOT(ISNUMBER($F38))),"",IF(INDEX(Partidos!$J$4:$J$107,MATCH($A38,Partidos!$A$4:$A$107,0))="Grupos",IF(AND($E38=INDEX(Partidos!$F$4:$F$107,MATCH($A38,Partidos!$A$4:$A$107,0)),$F38=INDEX(Partidos!$G$4:$G$107,MATCH($A38,Partidos!$A$4:$A$107,0))),Puntuacion!$B$4,IF(($E38-$F38)=(INDEX(Partidos!$F$4:$F$107,MATCH($A38,Partidos!$A$4:$A$107,0))-INDEX(Partidos!$G$4:$G$107,MATCH($A38,Partidos!$A$4:$A$107,0))),Puntuacion!$B$5,IF(OR(AND($E38&gt;$F38,INDEX(Partidos!$F$4:$F$107,MATCH($A38,Partidos!$A$4:$A$107,0))&gt;INDEX(Partidos!$G$4:$G$107,MATCH($A38,Partidos!$A$4:$A$107,0))),AND($E38=$F38,INDEX(Partidos!$F$4:$F$107,MATCH($A38,Partidos!$A$4:$A$107,0))=INDEX(Partidos!$G$4:$G$107,MATCH($A38,Partidos!$A$4:$A$107,0))),AND($E38&lt;$F38,INDEX(Partidos!$F$4:$F$107,MATCH($A38,Partidos!$A$4:$A$107,0))&lt;INDEX(Partidos!$G$4:$G$107,MATCH($A38,Partidos!$A$4:$A$107,0)))),Puntuacion!$B$6,0))),IF(AND($E38=INDEX(Partidos!$F$4:$F$107,MATCH($A38,Partidos!$A$4:$A$107,0)),$F38=INDEX(Partidos!$G$4:$G$107,MATCH($A38,Partidos!$A$4:$A$107,0))),Puntuacion!$B$9,IF(($E38-$F38)=(INDEX(Partidos!$F$4:$F$107,MATCH($A38,Partidos!$A$4:$A$107,0))-INDEX(Partidos!$G$4:$G$107,MATCH($A38,Partidos!$A$4:$A$107,0))),Puntuacion!$B$10,IF(AND($H38&lt;&gt;"",$H38=INDEX(Partidos!$K$4:$K$107,MATCH($A38,Partidos!$A$4:$A$107,0))),Puntuacion!$B$11,0)))))),"")</f>
        <v/>
      </c>
      <c r="H38" s="24">
        <f>IFERROR(INDEX(Pepe!H$4:H$107,MATCH($A38,Pepe!$A$4:$A$107,0)),"")</f>
        <v/>
      </c>
      <c r="I38" s="24">
        <f>IFERROR(INDEX(Partidos!$J$4:$J$107,MATCH($A38,Partidos!$A$4:$A$107,0)),"")</f>
        <v/>
      </c>
      <c r="J38" s="21">
        <f>IF(AND(INDEX(Partidos!$J$4:$J$107,MATCH($A38,Partidos!$A$4:$A$107,0))&lt;&gt;"Grupos",INDEX(Partidos!$H$4:$H$107,MATCH($A38,Partidos!$A$4:$A$107,0))="Finalizado",$H38&lt;&gt;"",$H38=INDEX(Partidos!$K$4:$K$107,MATCH($A38,Partidos!$A$4:$A$107,0))),1,0)</f>
        <v/>
      </c>
    </row>
    <row r="39">
      <c r="A39" s="29" t="n">
        <v>4</v>
      </c>
      <c r="B39" s="24">
        <f>IFERROR(INDEX(Partidos!$D$4:$D$107,MATCH($A39,Partidos!$A$4:$A$107,0)),"")</f>
        <v/>
      </c>
      <c r="C39" s="24">
        <f>IFERROR(INDEX(Partidos!$E$4:$E$107,MATCH($A39,Partidos!$A$4:$A$107,0)),"")</f>
        <v/>
      </c>
      <c r="D39" s="29" t="inlineStr">
        <is>
          <t>Patri</t>
        </is>
      </c>
      <c r="E39" s="24">
        <f>IFERROR(INDEX(Patri!F$4:F$107,MATCH($A39,Patri!$A$4:$A$107,0)),"")</f>
        <v/>
      </c>
      <c r="F39" s="24">
        <f>IFERROR(INDEX(Patri!G$4:G$107,MATCH($A39,Patri!$A$4:$A$107,0)),"")</f>
        <v/>
      </c>
      <c r="G39" s="21">
        <f>IFERROR(IF(INDEX(Partidos!$H$4:$H$107,MATCH($A39,Partidos!$A$4:$A$107,0))&lt;&gt;"Finalizado","",IF(OR(NOT(ISNUMBER($E39)),NOT(ISNUMBER($F39))),"",IF(INDEX(Partidos!$J$4:$J$107,MATCH($A39,Partidos!$A$4:$A$107,0))="Grupos",IF(AND($E39=INDEX(Partidos!$F$4:$F$107,MATCH($A39,Partidos!$A$4:$A$107,0)),$F39=INDEX(Partidos!$G$4:$G$107,MATCH($A39,Partidos!$A$4:$A$107,0))),Puntuacion!$B$4,IF(($E39-$F39)=(INDEX(Partidos!$F$4:$F$107,MATCH($A39,Partidos!$A$4:$A$107,0))-INDEX(Partidos!$G$4:$G$107,MATCH($A39,Partidos!$A$4:$A$107,0))),Puntuacion!$B$5,IF(OR(AND($E39&gt;$F39,INDEX(Partidos!$F$4:$F$107,MATCH($A39,Partidos!$A$4:$A$107,0))&gt;INDEX(Partidos!$G$4:$G$107,MATCH($A39,Partidos!$A$4:$A$107,0))),AND($E39=$F39,INDEX(Partidos!$F$4:$F$107,MATCH($A39,Partidos!$A$4:$A$107,0))=INDEX(Partidos!$G$4:$G$107,MATCH($A39,Partidos!$A$4:$A$107,0))),AND($E39&lt;$F39,INDEX(Partidos!$F$4:$F$107,MATCH($A39,Partidos!$A$4:$A$107,0))&lt;INDEX(Partidos!$G$4:$G$107,MATCH($A39,Partidos!$A$4:$A$107,0)))),Puntuacion!$B$6,0))),IF(AND($E39=INDEX(Partidos!$F$4:$F$107,MATCH($A39,Partidos!$A$4:$A$107,0)),$F39=INDEX(Partidos!$G$4:$G$107,MATCH($A39,Partidos!$A$4:$A$107,0))),Puntuacion!$B$9,IF(($E39-$F39)=(INDEX(Partidos!$F$4:$F$107,MATCH($A39,Partidos!$A$4:$A$107,0))-INDEX(Partidos!$G$4:$G$107,MATCH($A39,Partidos!$A$4:$A$107,0))),Puntuacion!$B$10,IF(AND($H39&lt;&gt;"",$H39=INDEX(Partidos!$K$4:$K$107,MATCH($A39,Partidos!$A$4:$A$107,0))),Puntuacion!$B$11,0)))))),"")</f>
        <v/>
      </c>
      <c r="H39" s="24">
        <f>IFERROR(INDEX(Patri!H$4:H$107,MATCH($A39,Patri!$A$4:$A$107,0)),"")</f>
        <v/>
      </c>
      <c r="I39" s="24">
        <f>IFERROR(INDEX(Partidos!$J$4:$J$107,MATCH($A39,Partidos!$A$4:$A$107,0)),"")</f>
        <v/>
      </c>
      <c r="J39" s="21">
        <f>IF(AND(INDEX(Partidos!$J$4:$J$107,MATCH($A39,Partidos!$A$4:$A$107,0))&lt;&gt;"Grupos",INDEX(Partidos!$H$4:$H$107,MATCH($A39,Partidos!$A$4:$A$107,0))="Finalizado",$H39&lt;&gt;"",$H39=INDEX(Partidos!$K$4:$K$107,MATCH($A39,Partidos!$A$4:$A$107,0))),1,0)</f>
        <v/>
      </c>
    </row>
    <row r="40">
      <c r="A40" s="31" t="n">
        <v>4</v>
      </c>
      <c r="B40" s="24">
        <f>IFERROR(INDEX(Partidos!$D$4:$D$107,MATCH($A40,Partidos!$A$4:$A$107,0)),"")</f>
        <v/>
      </c>
      <c r="C40" s="24">
        <f>IFERROR(INDEX(Partidos!$E$4:$E$107,MATCH($A40,Partidos!$A$4:$A$107,0)),"")</f>
        <v/>
      </c>
      <c r="D40" s="31" t="inlineStr">
        <is>
          <t>Kike</t>
        </is>
      </c>
      <c r="E40" s="24">
        <f>IFERROR(INDEX(Kike!F$4:F$107,MATCH($A40,Kike!$A$4:$A$107,0)),"")</f>
        <v/>
      </c>
      <c r="F40" s="24">
        <f>IFERROR(INDEX(Kike!G$4:G$107,MATCH($A40,Kike!$A$4:$A$107,0)),"")</f>
        <v/>
      </c>
      <c r="G40" s="21">
        <f>IFERROR(IF(INDEX(Partidos!$H$4:$H$107,MATCH($A40,Partidos!$A$4:$A$107,0))&lt;&gt;"Finalizado","",IF(OR(NOT(ISNUMBER($E40)),NOT(ISNUMBER($F40))),"",IF(INDEX(Partidos!$J$4:$J$107,MATCH($A40,Partidos!$A$4:$A$107,0))="Grupos",IF(AND($E40=INDEX(Partidos!$F$4:$F$107,MATCH($A40,Partidos!$A$4:$A$107,0)),$F40=INDEX(Partidos!$G$4:$G$107,MATCH($A40,Partidos!$A$4:$A$107,0))),Puntuacion!$B$4,IF(($E40-$F40)=(INDEX(Partidos!$F$4:$F$107,MATCH($A40,Partidos!$A$4:$A$107,0))-INDEX(Partidos!$G$4:$G$107,MATCH($A40,Partidos!$A$4:$A$107,0))),Puntuacion!$B$5,IF(OR(AND($E40&gt;$F40,INDEX(Partidos!$F$4:$F$107,MATCH($A40,Partidos!$A$4:$A$107,0))&gt;INDEX(Partidos!$G$4:$G$107,MATCH($A40,Partidos!$A$4:$A$107,0))),AND($E40=$F40,INDEX(Partidos!$F$4:$F$107,MATCH($A40,Partidos!$A$4:$A$107,0))=INDEX(Partidos!$G$4:$G$107,MATCH($A40,Partidos!$A$4:$A$107,0))),AND($E40&lt;$F40,INDEX(Partidos!$F$4:$F$107,MATCH($A40,Partidos!$A$4:$A$107,0))&lt;INDEX(Partidos!$G$4:$G$107,MATCH($A40,Partidos!$A$4:$A$107,0)))),Puntuacion!$B$6,0))),IF(AND($E40=INDEX(Partidos!$F$4:$F$107,MATCH($A40,Partidos!$A$4:$A$107,0)),$F40=INDEX(Partidos!$G$4:$G$107,MATCH($A40,Partidos!$A$4:$A$107,0))),Puntuacion!$B$9,IF(($E40-$F40)=(INDEX(Partidos!$F$4:$F$107,MATCH($A40,Partidos!$A$4:$A$107,0))-INDEX(Partidos!$G$4:$G$107,MATCH($A40,Partidos!$A$4:$A$107,0))),Puntuacion!$B$10,IF(AND($H40&lt;&gt;"",$H40=INDEX(Partidos!$K$4:$K$107,MATCH($A40,Partidos!$A$4:$A$107,0))),Puntuacion!$B$11,0)))))),"")</f>
        <v/>
      </c>
      <c r="H40" s="24">
        <f>IFERROR(INDEX(Kike!H$4:H$107,MATCH($A40,Kike!$A$4:$A$107,0)),"")</f>
        <v/>
      </c>
      <c r="I40" s="24">
        <f>IFERROR(INDEX(Partidos!$J$4:$J$107,MATCH($A40,Partidos!$A$4:$A$107,0)),"")</f>
        <v/>
      </c>
      <c r="J40" s="21">
        <f>IF(AND(INDEX(Partidos!$J$4:$J$107,MATCH($A40,Partidos!$A$4:$A$107,0))&lt;&gt;"Grupos",INDEX(Partidos!$H$4:$H$107,MATCH($A40,Partidos!$A$4:$A$107,0))="Finalizado",$H40&lt;&gt;"",$H40=INDEX(Partidos!$K$4:$K$107,MATCH($A40,Partidos!$A$4:$A$107,0))),1,0)</f>
        <v/>
      </c>
    </row>
    <row r="41">
      <c r="A41" s="29" t="n">
        <v>4</v>
      </c>
      <c r="B41" s="24">
        <f>IFERROR(INDEX(Partidos!$D$4:$D$107,MATCH($A41,Partidos!$A$4:$A$107,0)),"")</f>
        <v/>
      </c>
      <c r="C41" s="24">
        <f>IFERROR(INDEX(Partidos!$E$4:$E$107,MATCH($A41,Partidos!$A$4:$A$107,0)),"")</f>
        <v/>
      </c>
      <c r="D41" s="29" t="inlineStr">
        <is>
          <t>Quintero</t>
        </is>
      </c>
      <c r="E41" s="24">
        <f>IFERROR(INDEX(Quintero!F$4:F$107,MATCH($A41,Quintero!$A$4:$A$107,0)),"")</f>
        <v/>
      </c>
      <c r="F41" s="24">
        <f>IFERROR(INDEX(Quintero!G$4:G$107,MATCH($A41,Quintero!$A$4:$A$107,0)),"")</f>
        <v/>
      </c>
      <c r="G41" s="21">
        <f>IFERROR(IF(INDEX(Partidos!$H$4:$H$107,MATCH($A41,Partidos!$A$4:$A$107,0))&lt;&gt;"Finalizado","",IF(OR(NOT(ISNUMBER($E41)),NOT(ISNUMBER($F41))),"",IF(INDEX(Partidos!$J$4:$J$107,MATCH($A41,Partidos!$A$4:$A$107,0))="Grupos",IF(AND($E41=INDEX(Partidos!$F$4:$F$107,MATCH($A41,Partidos!$A$4:$A$107,0)),$F41=INDEX(Partidos!$G$4:$G$107,MATCH($A41,Partidos!$A$4:$A$107,0))),Puntuacion!$B$4,IF(($E41-$F41)=(INDEX(Partidos!$F$4:$F$107,MATCH($A41,Partidos!$A$4:$A$107,0))-INDEX(Partidos!$G$4:$G$107,MATCH($A41,Partidos!$A$4:$A$107,0))),Puntuacion!$B$5,IF(OR(AND($E41&gt;$F41,INDEX(Partidos!$F$4:$F$107,MATCH($A41,Partidos!$A$4:$A$107,0))&gt;INDEX(Partidos!$G$4:$G$107,MATCH($A41,Partidos!$A$4:$A$107,0))),AND($E41=$F41,INDEX(Partidos!$F$4:$F$107,MATCH($A41,Partidos!$A$4:$A$107,0))=INDEX(Partidos!$G$4:$G$107,MATCH($A41,Partidos!$A$4:$A$107,0))),AND($E41&lt;$F41,INDEX(Partidos!$F$4:$F$107,MATCH($A41,Partidos!$A$4:$A$107,0))&lt;INDEX(Partidos!$G$4:$G$107,MATCH($A41,Partidos!$A$4:$A$107,0)))),Puntuacion!$B$6,0))),IF(AND($E41=INDEX(Partidos!$F$4:$F$107,MATCH($A41,Partidos!$A$4:$A$107,0)),$F41=INDEX(Partidos!$G$4:$G$107,MATCH($A41,Partidos!$A$4:$A$107,0))),Puntuacion!$B$9,IF(($E41-$F41)=(INDEX(Partidos!$F$4:$F$107,MATCH($A41,Partidos!$A$4:$A$107,0))-INDEX(Partidos!$G$4:$G$107,MATCH($A41,Partidos!$A$4:$A$107,0))),Puntuacion!$B$10,IF(AND($H41&lt;&gt;"",$H41=INDEX(Partidos!$K$4:$K$107,MATCH($A41,Partidos!$A$4:$A$107,0))),Puntuacion!$B$11,0)))))),"")</f>
        <v/>
      </c>
      <c r="H41" s="24">
        <f>IFERROR(INDEX(Quintero!H$4:H$107,MATCH($A41,Quintero!$A$4:$A$107,0)),"")</f>
        <v/>
      </c>
      <c r="I41" s="24">
        <f>IFERROR(INDEX(Partidos!$J$4:$J$107,MATCH($A41,Partidos!$A$4:$A$107,0)),"")</f>
        <v/>
      </c>
      <c r="J41" s="21">
        <f>IF(AND(INDEX(Partidos!$J$4:$J$107,MATCH($A41,Partidos!$A$4:$A$107,0))&lt;&gt;"Grupos",INDEX(Partidos!$H$4:$H$107,MATCH($A41,Partidos!$A$4:$A$107,0))="Finalizado",$H41&lt;&gt;"",$H41=INDEX(Partidos!$K$4:$K$107,MATCH($A41,Partidos!$A$4:$A$107,0))),1,0)</f>
        <v/>
      </c>
    </row>
    <row r="42">
      <c r="A42" s="31" t="n">
        <v>4</v>
      </c>
      <c r="B42" s="24">
        <f>IFERROR(INDEX(Partidos!$D$4:$D$107,MATCH($A42,Partidos!$A$4:$A$107,0)),"")</f>
        <v/>
      </c>
      <c r="C42" s="24">
        <f>IFERROR(INDEX(Partidos!$E$4:$E$107,MATCH($A42,Partidos!$A$4:$A$107,0)),"")</f>
        <v/>
      </c>
      <c r="D42" s="31" t="inlineStr">
        <is>
          <t>Nacho</t>
        </is>
      </c>
      <c r="E42" s="24">
        <f>IFERROR(INDEX(Nacho!F$4:F$107,MATCH($A42,Nacho!$A$4:$A$107,0)),"")</f>
        <v/>
      </c>
      <c r="F42" s="24">
        <f>IFERROR(INDEX(Nacho!G$4:G$107,MATCH($A42,Nacho!$A$4:$A$107,0)),"")</f>
        <v/>
      </c>
      <c r="G42" s="21">
        <f>IFERROR(IF(INDEX(Partidos!$H$4:$H$107,MATCH($A42,Partidos!$A$4:$A$107,0))&lt;&gt;"Finalizado","",IF(OR(NOT(ISNUMBER($E42)),NOT(ISNUMBER($F42))),"",IF(INDEX(Partidos!$J$4:$J$107,MATCH($A42,Partidos!$A$4:$A$107,0))="Grupos",IF(AND($E42=INDEX(Partidos!$F$4:$F$107,MATCH($A42,Partidos!$A$4:$A$107,0)),$F42=INDEX(Partidos!$G$4:$G$107,MATCH($A42,Partidos!$A$4:$A$107,0))),Puntuacion!$B$4,IF(($E42-$F42)=(INDEX(Partidos!$F$4:$F$107,MATCH($A42,Partidos!$A$4:$A$107,0))-INDEX(Partidos!$G$4:$G$107,MATCH($A42,Partidos!$A$4:$A$107,0))),Puntuacion!$B$5,IF(OR(AND($E42&gt;$F42,INDEX(Partidos!$F$4:$F$107,MATCH($A42,Partidos!$A$4:$A$107,0))&gt;INDEX(Partidos!$G$4:$G$107,MATCH($A42,Partidos!$A$4:$A$107,0))),AND($E42=$F42,INDEX(Partidos!$F$4:$F$107,MATCH($A42,Partidos!$A$4:$A$107,0))=INDEX(Partidos!$G$4:$G$107,MATCH($A42,Partidos!$A$4:$A$107,0))),AND($E42&lt;$F42,INDEX(Partidos!$F$4:$F$107,MATCH($A42,Partidos!$A$4:$A$107,0))&lt;INDEX(Partidos!$G$4:$G$107,MATCH($A42,Partidos!$A$4:$A$107,0)))),Puntuacion!$B$6,0))),IF(AND($E42=INDEX(Partidos!$F$4:$F$107,MATCH($A42,Partidos!$A$4:$A$107,0)),$F42=INDEX(Partidos!$G$4:$G$107,MATCH($A42,Partidos!$A$4:$A$107,0))),Puntuacion!$B$9,IF(($E42-$F42)=(INDEX(Partidos!$F$4:$F$107,MATCH($A42,Partidos!$A$4:$A$107,0))-INDEX(Partidos!$G$4:$G$107,MATCH($A42,Partidos!$A$4:$A$107,0))),Puntuacion!$B$10,IF(AND($H42&lt;&gt;"",$H42=INDEX(Partidos!$K$4:$K$107,MATCH($A42,Partidos!$A$4:$A$107,0))),Puntuacion!$B$11,0)))))),"")</f>
        <v/>
      </c>
      <c r="H42" s="24">
        <f>IFERROR(INDEX(Nacho!H$4:H$107,MATCH($A42,Nacho!$A$4:$A$107,0)),"")</f>
        <v/>
      </c>
      <c r="I42" s="24">
        <f>IFERROR(INDEX(Partidos!$J$4:$J$107,MATCH($A42,Partidos!$A$4:$A$107,0)),"")</f>
        <v/>
      </c>
      <c r="J42" s="21">
        <f>IF(AND(INDEX(Partidos!$J$4:$J$107,MATCH($A42,Partidos!$A$4:$A$107,0))&lt;&gt;"Grupos",INDEX(Partidos!$H$4:$H$107,MATCH($A42,Partidos!$A$4:$A$107,0))="Finalizado",$H42&lt;&gt;"",$H42=INDEX(Partidos!$K$4:$K$107,MATCH($A42,Partidos!$A$4:$A$107,0))),1,0)</f>
        <v/>
      </c>
    </row>
    <row r="43">
      <c r="A43" s="29" t="n">
        <v>4</v>
      </c>
      <c r="B43" s="24">
        <f>IFERROR(INDEX(Partidos!$D$4:$D$107,MATCH($A43,Partidos!$A$4:$A$107,0)),"")</f>
        <v/>
      </c>
      <c r="C43" s="24">
        <f>IFERROR(INDEX(Partidos!$E$4:$E$107,MATCH($A43,Partidos!$A$4:$A$107,0)),"")</f>
        <v/>
      </c>
      <c r="D43" s="29" t="inlineStr">
        <is>
          <t>Luis</t>
        </is>
      </c>
      <c r="E43" s="24">
        <f>IFERROR(INDEX(Luis!F$4:F$107,MATCH($A43,Luis!$A$4:$A$107,0)),"")</f>
        <v/>
      </c>
      <c r="F43" s="24">
        <f>IFERROR(INDEX(Luis!G$4:G$107,MATCH($A43,Luis!$A$4:$A$107,0)),"")</f>
        <v/>
      </c>
      <c r="G43" s="21">
        <f>IFERROR(IF(INDEX(Partidos!$H$4:$H$107,MATCH($A43,Partidos!$A$4:$A$107,0))&lt;&gt;"Finalizado","",IF(OR(NOT(ISNUMBER($E43)),NOT(ISNUMBER($F43))),"",IF(INDEX(Partidos!$J$4:$J$107,MATCH($A43,Partidos!$A$4:$A$107,0))="Grupos",IF(AND($E43=INDEX(Partidos!$F$4:$F$107,MATCH($A43,Partidos!$A$4:$A$107,0)),$F43=INDEX(Partidos!$G$4:$G$107,MATCH($A43,Partidos!$A$4:$A$107,0))),Puntuacion!$B$4,IF(($E43-$F43)=(INDEX(Partidos!$F$4:$F$107,MATCH($A43,Partidos!$A$4:$A$107,0))-INDEX(Partidos!$G$4:$G$107,MATCH($A43,Partidos!$A$4:$A$107,0))),Puntuacion!$B$5,IF(OR(AND($E43&gt;$F43,INDEX(Partidos!$F$4:$F$107,MATCH($A43,Partidos!$A$4:$A$107,0))&gt;INDEX(Partidos!$G$4:$G$107,MATCH($A43,Partidos!$A$4:$A$107,0))),AND($E43=$F43,INDEX(Partidos!$F$4:$F$107,MATCH($A43,Partidos!$A$4:$A$107,0))=INDEX(Partidos!$G$4:$G$107,MATCH($A43,Partidos!$A$4:$A$107,0))),AND($E43&lt;$F43,INDEX(Partidos!$F$4:$F$107,MATCH($A43,Partidos!$A$4:$A$107,0))&lt;INDEX(Partidos!$G$4:$G$107,MATCH($A43,Partidos!$A$4:$A$107,0)))),Puntuacion!$B$6,0))),IF(AND($E43=INDEX(Partidos!$F$4:$F$107,MATCH($A43,Partidos!$A$4:$A$107,0)),$F43=INDEX(Partidos!$G$4:$G$107,MATCH($A43,Partidos!$A$4:$A$107,0))),Puntuacion!$B$9,IF(($E43-$F43)=(INDEX(Partidos!$F$4:$F$107,MATCH($A43,Partidos!$A$4:$A$107,0))-INDEX(Partidos!$G$4:$G$107,MATCH($A43,Partidos!$A$4:$A$107,0))),Puntuacion!$B$10,IF(AND($H43&lt;&gt;"",$H43=INDEX(Partidos!$K$4:$K$107,MATCH($A43,Partidos!$A$4:$A$107,0))),Puntuacion!$B$11,0)))))),"")</f>
        <v/>
      </c>
      <c r="H43" s="24">
        <f>IFERROR(INDEX(Luis!H$4:H$107,MATCH($A43,Luis!$A$4:$A$107,0)),"")</f>
        <v/>
      </c>
      <c r="I43" s="24">
        <f>IFERROR(INDEX(Partidos!$J$4:$J$107,MATCH($A43,Partidos!$A$4:$A$107,0)),"")</f>
        <v/>
      </c>
      <c r="J43" s="21">
        <f>IF(AND(INDEX(Partidos!$J$4:$J$107,MATCH($A43,Partidos!$A$4:$A$107,0))&lt;&gt;"Grupos",INDEX(Partidos!$H$4:$H$107,MATCH($A43,Partidos!$A$4:$A$107,0))="Finalizado",$H43&lt;&gt;"",$H43=INDEX(Partidos!$K$4:$K$107,MATCH($A43,Partidos!$A$4:$A$107,0))),1,0)</f>
        <v/>
      </c>
    </row>
    <row r="44">
      <c r="A44" s="31" t="n">
        <v>4</v>
      </c>
      <c r="B44" s="24">
        <f>IFERROR(INDEX(Partidos!$D$4:$D$107,MATCH($A44,Partidos!$A$4:$A$107,0)),"")</f>
        <v/>
      </c>
      <c r="C44" s="24">
        <f>IFERROR(INDEX(Partidos!$E$4:$E$107,MATCH($A44,Partidos!$A$4:$A$107,0)),"")</f>
        <v/>
      </c>
      <c r="D44" s="31" t="inlineStr">
        <is>
          <t>Felipe</t>
        </is>
      </c>
      <c r="E44" s="24">
        <f>IFERROR(INDEX(Felipe!F$4:F$107,MATCH($A44,Felipe!$A$4:$A$107,0)),"")</f>
        <v/>
      </c>
      <c r="F44" s="24">
        <f>IFERROR(INDEX(Felipe!G$4:G$107,MATCH($A44,Felipe!$A$4:$A$107,0)),"")</f>
        <v/>
      </c>
      <c r="G44" s="21">
        <f>IFERROR(IF(INDEX(Partidos!$H$4:$H$107,MATCH($A44,Partidos!$A$4:$A$107,0))&lt;&gt;"Finalizado","",IF(OR(NOT(ISNUMBER($E44)),NOT(ISNUMBER($F44))),"",IF(INDEX(Partidos!$J$4:$J$107,MATCH($A44,Partidos!$A$4:$A$107,0))="Grupos",IF(AND($E44=INDEX(Partidos!$F$4:$F$107,MATCH($A44,Partidos!$A$4:$A$107,0)),$F44=INDEX(Partidos!$G$4:$G$107,MATCH($A44,Partidos!$A$4:$A$107,0))),Puntuacion!$B$4,IF(($E44-$F44)=(INDEX(Partidos!$F$4:$F$107,MATCH($A44,Partidos!$A$4:$A$107,0))-INDEX(Partidos!$G$4:$G$107,MATCH($A44,Partidos!$A$4:$A$107,0))),Puntuacion!$B$5,IF(OR(AND($E44&gt;$F44,INDEX(Partidos!$F$4:$F$107,MATCH($A44,Partidos!$A$4:$A$107,0))&gt;INDEX(Partidos!$G$4:$G$107,MATCH($A44,Partidos!$A$4:$A$107,0))),AND($E44=$F44,INDEX(Partidos!$F$4:$F$107,MATCH($A44,Partidos!$A$4:$A$107,0))=INDEX(Partidos!$G$4:$G$107,MATCH($A44,Partidos!$A$4:$A$107,0))),AND($E44&lt;$F44,INDEX(Partidos!$F$4:$F$107,MATCH($A44,Partidos!$A$4:$A$107,0))&lt;INDEX(Partidos!$G$4:$G$107,MATCH($A44,Partidos!$A$4:$A$107,0)))),Puntuacion!$B$6,0))),IF(AND($E44=INDEX(Partidos!$F$4:$F$107,MATCH($A44,Partidos!$A$4:$A$107,0)),$F44=INDEX(Partidos!$G$4:$G$107,MATCH($A44,Partidos!$A$4:$A$107,0))),Puntuacion!$B$9,IF(($E44-$F44)=(INDEX(Partidos!$F$4:$F$107,MATCH($A44,Partidos!$A$4:$A$107,0))-INDEX(Partidos!$G$4:$G$107,MATCH($A44,Partidos!$A$4:$A$107,0))),Puntuacion!$B$10,IF(AND($H44&lt;&gt;"",$H44=INDEX(Partidos!$K$4:$K$107,MATCH($A44,Partidos!$A$4:$A$107,0))),Puntuacion!$B$11,0)))))),"")</f>
        <v/>
      </c>
      <c r="H44" s="24">
        <f>IFERROR(INDEX(Felipe!H$4:H$107,MATCH($A44,Felipe!$A$4:$A$107,0)),"")</f>
        <v/>
      </c>
      <c r="I44" s="24">
        <f>IFERROR(INDEX(Partidos!$J$4:$J$107,MATCH($A44,Partidos!$A$4:$A$107,0)),"")</f>
        <v/>
      </c>
      <c r="J44" s="21">
        <f>IF(AND(INDEX(Partidos!$J$4:$J$107,MATCH($A44,Partidos!$A$4:$A$107,0))&lt;&gt;"Grupos",INDEX(Partidos!$H$4:$H$107,MATCH($A44,Partidos!$A$4:$A$107,0))="Finalizado",$H44&lt;&gt;"",$H44=INDEX(Partidos!$K$4:$K$107,MATCH($A44,Partidos!$A$4:$A$107,0))),1,0)</f>
        <v/>
      </c>
    </row>
    <row r="45">
      <c r="A45" s="29" t="n">
        <v>4</v>
      </c>
      <c r="B45" s="24">
        <f>IFERROR(INDEX(Partidos!$D$4:$D$107,MATCH($A45,Partidos!$A$4:$A$107,0)),"")</f>
        <v/>
      </c>
      <c r="C45" s="24">
        <f>IFERROR(INDEX(Partidos!$E$4:$E$107,MATCH($A45,Partidos!$A$4:$A$107,0)),"")</f>
        <v/>
      </c>
      <c r="D45" s="29" t="inlineStr">
        <is>
          <t>Simón</t>
        </is>
      </c>
      <c r="E45" s="24">
        <f>IFERROR(INDEX(Simón!F$4:F$107,MATCH($A45,Simón!$A$4:$A$107,0)),"")</f>
        <v/>
      </c>
      <c r="F45" s="24">
        <f>IFERROR(INDEX(Simón!G$4:G$107,MATCH($A45,Simón!$A$4:$A$107,0)),"")</f>
        <v/>
      </c>
      <c r="G45" s="21">
        <f>IFERROR(IF(INDEX(Partidos!$H$4:$H$107,MATCH($A45,Partidos!$A$4:$A$107,0))&lt;&gt;"Finalizado","",IF(OR(NOT(ISNUMBER($E45)),NOT(ISNUMBER($F45))),"",IF(INDEX(Partidos!$J$4:$J$107,MATCH($A45,Partidos!$A$4:$A$107,0))="Grupos",IF(AND($E45=INDEX(Partidos!$F$4:$F$107,MATCH($A45,Partidos!$A$4:$A$107,0)),$F45=INDEX(Partidos!$G$4:$G$107,MATCH($A45,Partidos!$A$4:$A$107,0))),Puntuacion!$B$4,IF(($E45-$F45)=(INDEX(Partidos!$F$4:$F$107,MATCH($A45,Partidos!$A$4:$A$107,0))-INDEX(Partidos!$G$4:$G$107,MATCH($A45,Partidos!$A$4:$A$107,0))),Puntuacion!$B$5,IF(OR(AND($E45&gt;$F45,INDEX(Partidos!$F$4:$F$107,MATCH($A45,Partidos!$A$4:$A$107,0))&gt;INDEX(Partidos!$G$4:$G$107,MATCH($A45,Partidos!$A$4:$A$107,0))),AND($E45=$F45,INDEX(Partidos!$F$4:$F$107,MATCH($A45,Partidos!$A$4:$A$107,0))=INDEX(Partidos!$G$4:$G$107,MATCH($A45,Partidos!$A$4:$A$107,0))),AND($E45&lt;$F45,INDEX(Partidos!$F$4:$F$107,MATCH($A45,Partidos!$A$4:$A$107,0))&lt;INDEX(Partidos!$G$4:$G$107,MATCH($A45,Partidos!$A$4:$A$107,0)))),Puntuacion!$B$6,0))),IF(AND($E45=INDEX(Partidos!$F$4:$F$107,MATCH($A45,Partidos!$A$4:$A$107,0)),$F45=INDEX(Partidos!$G$4:$G$107,MATCH($A45,Partidos!$A$4:$A$107,0))),Puntuacion!$B$9,IF(($E45-$F45)=(INDEX(Partidos!$F$4:$F$107,MATCH($A45,Partidos!$A$4:$A$107,0))-INDEX(Partidos!$G$4:$G$107,MATCH($A45,Partidos!$A$4:$A$107,0))),Puntuacion!$B$10,IF(AND($H45&lt;&gt;"",$H45=INDEX(Partidos!$K$4:$K$107,MATCH($A45,Partidos!$A$4:$A$107,0))),Puntuacion!$B$11,0)))))),"")</f>
        <v/>
      </c>
      <c r="H45" s="24">
        <f>IFERROR(INDEX(Simón!H$4:H$107,MATCH($A45,Simón!$A$4:$A$107,0)),"")</f>
        <v/>
      </c>
      <c r="I45" s="24">
        <f>IFERROR(INDEX(Partidos!$J$4:$J$107,MATCH($A45,Partidos!$A$4:$A$107,0)),"")</f>
        <v/>
      </c>
      <c r="J45" s="21">
        <f>IF(AND(INDEX(Partidos!$J$4:$J$107,MATCH($A45,Partidos!$A$4:$A$107,0))&lt;&gt;"Grupos",INDEX(Partidos!$H$4:$H$107,MATCH($A45,Partidos!$A$4:$A$107,0))="Finalizado",$H45&lt;&gt;"",$H45=INDEX(Partidos!$K$4:$K$107,MATCH($A45,Partidos!$A$4:$A$107,0))),1,0)</f>
        <v/>
      </c>
    </row>
    <row r="46">
      <c r="A46" s="31" t="n">
        <v>4</v>
      </c>
      <c r="B46" s="24">
        <f>IFERROR(INDEX(Partidos!$D$4:$D$107,MATCH($A46,Partidos!$A$4:$A$107,0)),"")</f>
        <v/>
      </c>
      <c r="C46" s="24">
        <f>IFERROR(INDEX(Partidos!$E$4:$E$107,MATCH($A46,Partidos!$A$4:$A$107,0)),"")</f>
        <v/>
      </c>
      <c r="D46" s="31" t="inlineStr">
        <is>
          <t>Muni</t>
        </is>
      </c>
      <c r="E46" s="24">
        <f>IFERROR(INDEX(Muni!F$4:F$107,MATCH($A46,Muni!$A$4:$A$107,0)),"")</f>
        <v/>
      </c>
      <c r="F46" s="24">
        <f>IFERROR(INDEX(Muni!G$4:G$107,MATCH($A46,Muni!$A$4:$A$107,0)),"")</f>
        <v/>
      </c>
      <c r="G46" s="21">
        <f>IFERROR(IF(INDEX(Partidos!$H$4:$H$107,MATCH($A46,Partidos!$A$4:$A$107,0))&lt;&gt;"Finalizado","",IF(OR(NOT(ISNUMBER($E46)),NOT(ISNUMBER($F46))),"",IF(INDEX(Partidos!$J$4:$J$107,MATCH($A46,Partidos!$A$4:$A$107,0))="Grupos",IF(AND($E46=INDEX(Partidos!$F$4:$F$107,MATCH($A46,Partidos!$A$4:$A$107,0)),$F46=INDEX(Partidos!$G$4:$G$107,MATCH($A46,Partidos!$A$4:$A$107,0))),Puntuacion!$B$4,IF(($E46-$F46)=(INDEX(Partidos!$F$4:$F$107,MATCH($A46,Partidos!$A$4:$A$107,0))-INDEX(Partidos!$G$4:$G$107,MATCH($A46,Partidos!$A$4:$A$107,0))),Puntuacion!$B$5,IF(OR(AND($E46&gt;$F46,INDEX(Partidos!$F$4:$F$107,MATCH($A46,Partidos!$A$4:$A$107,0))&gt;INDEX(Partidos!$G$4:$G$107,MATCH($A46,Partidos!$A$4:$A$107,0))),AND($E46=$F46,INDEX(Partidos!$F$4:$F$107,MATCH($A46,Partidos!$A$4:$A$107,0))=INDEX(Partidos!$G$4:$G$107,MATCH($A46,Partidos!$A$4:$A$107,0))),AND($E46&lt;$F46,INDEX(Partidos!$F$4:$F$107,MATCH($A46,Partidos!$A$4:$A$107,0))&lt;INDEX(Partidos!$G$4:$G$107,MATCH($A46,Partidos!$A$4:$A$107,0)))),Puntuacion!$B$6,0))),IF(AND($E46=INDEX(Partidos!$F$4:$F$107,MATCH($A46,Partidos!$A$4:$A$107,0)),$F46=INDEX(Partidos!$G$4:$G$107,MATCH($A46,Partidos!$A$4:$A$107,0))),Puntuacion!$B$9,IF(($E46-$F46)=(INDEX(Partidos!$F$4:$F$107,MATCH($A46,Partidos!$A$4:$A$107,0))-INDEX(Partidos!$G$4:$G$107,MATCH($A46,Partidos!$A$4:$A$107,0))),Puntuacion!$B$10,IF(AND($H46&lt;&gt;"",$H46=INDEX(Partidos!$K$4:$K$107,MATCH($A46,Partidos!$A$4:$A$107,0))),Puntuacion!$B$11,0)))))),"")</f>
        <v/>
      </c>
      <c r="H46" s="24">
        <f>IFERROR(INDEX(Muni!H$4:H$107,MATCH($A46,Muni!$A$4:$A$107,0)),"")</f>
        <v/>
      </c>
      <c r="I46" s="24">
        <f>IFERROR(INDEX(Partidos!$J$4:$J$107,MATCH($A46,Partidos!$A$4:$A$107,0)),"")</f>
        <v/>
      </c>
      <c r="J46" s="21">
        <f>IF(AND(INDEX(Partidos!$J$4:$J$107,MATCH($A46,Partidos!$A$4:$A$107,0))&lt;&gt;"Grupos",INDEX(Partidos!$H$4:$H$107,MATCH($A46,Partidos!$A$4:$A$107,0))="Finalizado",$H46&lt;&gt;"",$H46=INDEX(Partidos!$K$4:$K$107,MATCH($A46,Partidos!$A$4:$A$107,0))),1,0)</f>
        <v/>
      </c>
    </row>
    <row r="47">
      <c r="A47" s="29" t="n">
        <v>4</v>
      </c>
      <c r="B47" s="24">
        <f>IFERROR(INDEX(Partidos!$D$4:$D$107,MATCH($A47,Partidos!$A$4:$A$107,0)),"")</f>
        <v/>
      </c>
      <c r="C47" s="24">
        <f>IFERROR(INDEX(Partidos!$E$4:$E$107,MATCH($A47,Partidos!$A$4:$A$107,0)),"")</f>
        <v/>
      </c>
      <c r="D47" s="29" t="inlineStr">
        <is>
          <t>Fer</t>
        </is>
      </c>
      <c r="E47" s="24">
        <f>IFERROR(INDEX(Fer!F$4:F$107,MATCH($A47,Fer!$A$4:$A$107,0)),"")</f>
        <v/>
      </c>
      <c r="F47" s="24">
        <f>IFERROR(INDEX(Fer!G$4:G$107,MATCH($A47,Fer!$A$4:$A$107,0)),"")</f>
        <v/>
      </c>
      <c r="G47" s="21">
        <f>IFERROR(IF(INDEX(Partidos!$H$4:$H$107,MATCH($A47,Partidos!$A$4:$A$107,0))&lt;&gt;"Finalizado","",IF(OR(NOT(ISNUMBER($E47)),NOT(ISNUMBER($F47))),"",IF(INDEX(Partidos!$J$4:$J$107,MATCH($A47,Partidos!$A$4:$A$107,0))="Grupos",IF(AND($E47=INDEX(Partidos!$F$4:$F$107,MATCH($A47,Partidos!$A$4:$A$107,0)),$F47=INDEX(Partidos!$G$4:$G$107,MATCH($A47,Partidos!$A$4:$A$107,0))),Puntuacion!$B$4,IF(($E47-$F47)=(INDEX(Partidos!$F$4:$F$107,MATCH($A47,Partidos!$A$4:$A$107,0))-INDEX(Partidos!$G$4:$G$107,MATCH($A47,Partidos!$A$4:$A$107,0))),Puntuacion!$B$5,IF(OR(AND($E47&gt;$F47,INDEX(Partidos!$F$4:$F$107,MATCH($A47,Partidos!$A$4:$A$107,0))&gt;INDEX(Partidos!$G$4:$G$107,MATCH($A47,Partidos!$A$4:$A$107,0))),AND($E47=$F47,INDEX(Partidos!$F$4:$F$107,MATCH($A47,Partidos!$A$4:$A$107,0))=INDEX(Partidos!$G$4:$G$107,MATCH($A47,Partidos!$A$4:$A$107,0))),AND($E47&lt;$F47,INDEX(Partidos!$F$4:$F$107,MATCH($A47,Partidos!$A$4:$A$107,0))&lt;INDEX(Partidos!$G$4:$G$107,MATCH($A47,Partidos!$A$4:$A$107,0)))),Puntuacion!$B$6,0))),IF(AND($E47=INDEX(Partidos!$F$4:$F$107,MATCH($A47,Partidos!$A$4:$A$107,0)),$F47=INDEX(Partidos!$G$4:$G$107,MATCH($A47,Partidos!$A$4:$A$107,0))),Puntuacion!$B$9,IF(($E47-$F47)=(INDEX(Partidos!$F$4:$F$107,MATCH($A47,Partidos!$A$4:$A$107,0))-INDEX(Partidos!$G$4:$G$107,MATCH($A47,Partidos!$A$4:$A$107,0))),Puntuacion!$B$10,IF(AND($H47&lt;&gt;"",$H47=INDEX(Partidos!$K$4:$K$107,MATCH($A47,Partidos!$A$4:$A$107,0))),Puntuacion!$B$11,0)))))),"")</f>
        <v/>
      </c>
      <c r="H47" s="24">
        <f>IFERROR(INDEX(Fer!H$4:H$107,MATCH($A47,Fer!$A$4:$A$107,0)),"")</f>
        <v/>
      </c>
      <c r="I47" s="24">
        <f>IFERROR(INDEX(Partidos!$J$4:$J$107,MATCH($A47,Partidos!$A$4:$A$107,0)),"")</f>
        <v/>
      </c>
      <c r="J47" s="21">
        <f>IF(AND(INDEX(Partidos!$J$4:$J$107,MATCH($A47,Partidos!$A$4:$A$107,0))&lt;&gt;"Grupos",INDEX(Partidos!$H$4:$H$107,MATCH($A47,Partidos!$A$4:$A$107,0))="Finalizado",$H47&lt;&gt;"",$H47=INDEX(Partidos!$K$4:$K$107,MATCH($A47,Partidos!$A$4:$A$107,0))),1,0)</f>
        <v/>
      </c>
    </row>
    <row r="48">
      <c r="A48" s="31" t="n">
        <v>5</v>
      </c>
      <c r="B48" s="24">
        <f>IFERROR(INDEX(Partidos!$D$4:$D$107,MATCH($A48,Partidos!$A$4:$A$107,0)),"")</f>
        <v/>
      </c>
      <c r="C48" s="24">
        <f>IFERROR(INDEX(Partidos!$E$4:$E$107,MATCH($A48,Partidos!$A$4:$A$107,0)),"")</f>
        <v/>
      </c>
      <c r="D48" s="31" t="inlineStr">
        <is>
          <t>Álvaro</t>
        </is>
      </c>
      <c r="E48" s="24">
        <f>IFERROR(INDEX(Álvaro!F$4:F$107,MATCH($A48,Álvaro!$A$4:$A$107,0)),"")</f>
        <v/>
      </c>
      <c r="F48" s="24">
        <f>IFERROR(INDEX(Álvaro!G$4:G$107,MATCH($A48,Álvaro!$A$4:$A$107,0)),"")</f>
        <v/>
      </c>
      <c r="G48" s="21">
        <f>IFERROR(IF(INDEX(Partidos!$H$4:$H$107,MATCH($A48,Partidos!$A$4:$A$107,0))&lt;&gt;"Finalizado","",IF(OR(NOT(ISNUMBER($E48)),NOT(ISNUMBER($F48))),"",IF(INDEX(Partidos!$J$4:$J$107,MATCH($A48,Partidos!$A$4:$A$107,0))="Grupos",IF(AND($E48=INDEX(Partidos!$F$4:$F$107,MATCH($A48,Partidos!$A$4:$A$107,0)),$F48=INDEX(Partidos!$G$4:$G$107,MATCH($A48,Partidos!$A$4:$A$107,0))),Puntuacion!$B$4,IF(($E48-$F48)=(INDEX(Partidos!$F$4:$F$107,MATCH($A48,Partidos!$A$4:$A$107,0))-INDEX(Partidos!$G$4:$G$107,MATCH($A48,Partidos!$A$4:$A$107,0))),Puntuacion!$B$5,IF(OR(AND($E48&gt;$F48,INDEX(Partidos!$F$4:$F$107,MATCH($A48,Partidos!$A$4:$A$107,0))&gt;INDEX(Partidos!$G$4:$G$107,MATCH($A48,Partidos!$A$4:$A$107,0))),AND($E48=$F48,INDEX(Partidos!$F$4:$F$107,MATCH($A48,Partidos!$A$4:$A$107,0))=INDEX(Partidos!$G$4:$G$107,MATCH($A48,Partidos!$A$4:$A$107,0))),AND($E48&lt;$F48,INDEX(Partidos!$F$4:$F$107,MATCH($A48,Partidos!$A$4:$A$107,0))&lt;INDEX(Partidos!$G$4:$G$107,MATCH($A48,Partidos!$A$4:$A$107,0)))),Puntuacion!$B$6,0))),IF(AND($E48=INDEX(Partidos!$F$4:$F$107,MATCH($A48,Partidos!$A$4:$A$107,0)),$F48=INDEX(Partidos!$G$4:$G$107,MATCH($A48,Partidos!$A$4:$A$107,0))),Puntuacion!$B$9,IF(($E48-$F48)=(INDEX(Partidos!$F$4:$F$107,MATCH($A48,Partidos!$A$4:$A$107,0))-INDEX(Partidos!$G$4:$G$107,MATCH($A48,Partidos!$A$4:$A$107,0))),Puntuacion!$B$10,IF(AND($H48&lt;&gt;"",$H48=INDEX(Partidos!$K$4:$K$107,MATCH($A48,Partidos!$A$4:$A$107,0))),Puntuacion!$B$11,0)))))),"")</f>
        <v/>
      </c>
      <c r="H48" s="24">
        <f>IFERROR(INDEX(Álvaro!H$4:H$107,MATCH($A48,Álvaro!$A$4:$A$107,0)),"")</f>
        <v/>
      </c>
      <c r="I48" s="24">
        <f>IFERROR(INDEX(Partidos!$J$4:$J$107,MATCH($A48,Partidos!$A$4:$A$107,0)),"")</f>
        <v/>
      </c>
      <c r="J48" s="21">
        <f>IF(AND(INDEX(Partidos!$J$4:$J$107,MATCH($A48,Partidos!$A$4:$A$107,0))&lt;&gt;"Grupos",INDEX(Partidos!$H$4:$H$107,MATCH($A48,Partidos!$A$4:$A$107,0))="Finalizado",$H48&lt;&gt;"",$H48=INDEX(Partidos!$K$4:$K$107,MATCH($A48,Partidos!$A$4:$A$107,0))),1,0)</f>
        <v/>
      </c>
    </row>
    <row r="49">
      <c r="A49" s="29" t="n">
        <v>5</v>
      </c>
      <c r="B49" s="24">
        <f>IFERROR(INDEX(Partidos!$D$4:$D$107,MATCH($A49,Partidos!$A$4:$A$107,0)),"")</f>
        <v/>
      </c>
      <c r="C49" s="24">
        <f>IFERROR(INDEX(Partidos!$E$4:$E$107,MATCH($A49,Partidos!$A$4:$A$107,0)),"")</f>
        <v/>
      </c>
      <c r="D49" s="29" t="inlineStr">
        <is>
          <t>Pepe</t>
        </is>
      </c>
      <c r="E49" s="24">
        <f>IFERROR(INDEX(Pepe!F$4:F$107,MATCH($A49,Pepe!$A$4:$A$107,0)),"")</f>
        <v/>
      </c>
      <c r="F49" s="24">
        <f>IFERROR(INDEX(Pepe!G$4:G$107,MATCH($A49,Pepe!$A$4:$A$107,0)),"")</f>
        <v/>
      </c>
      <c r="G49" s="21">
        <f>IFERROR(IF(INDEX(Partidos!$H$4:$H$107,MATCH($A49,Partidos!$A$4:$A$107,0))&lt;&gt;"Finalizado","",IF(OR(NOT(ISNUMBER($E49)),NOT(ISNUMBER($F49))),"",IF(INDEX(Partidos!$J$4:$J$107,MATCH($A49,Partidos!$A$4:$A$107,0))="Grupos",IF(AND($E49=INDEX(Partidos!$F$4:$F$107,MATCH($A49,Partidos!$A$4:$A$107,0)),$F49=INDEX(Partidos!$G$4:$G$107,MATCH($A49,Partidos!$A$4:$A$107,0))),Puntuacion!$B$4,IF(($E49-$F49)=(INDEX(Partidos!$F$4:$F$107,MATCH($A49,Partidos!$A$4:$A$107,0))-INDEX(Partidos!$G$4:$G$107,MATCH($A49,Partidos!$A$4:$A$107,0))),Puntuacion!$B$5,IF(OR(AND($E49&gt;$F49,INDEX(Partidos!$F$4:$F$107,MATCH($A49,Partidos!$A$4:$A$107,0))&gt;INDEX(Partidos!$G$4:$G$107,MATCH($A49,Partidos!$A$4:$A$107,0))),AND($E49=$F49,INDEX(Partidos!$F$4:$F$107,MATCH($A49,Partidos!$A$4:$A$107,0))=INDEX(Partidos!$G$4:$G$107,MATCH($A49,Partidos!$A$4:$A$107,0))),AND($E49&lt;$F49,INDEX(Partidos!$F$4:$F$107,MATCH($A49,Partidos!$A$4:$A$107,0))&lt;INDEX(Partidos!$G$4:$G$107,MATCH($A49,Partidos!$A$4:$A$107,0)))),Puntuacion!$B$6,0))),IF(AND($E49=INDEX(Partidos!$F$4:$F$107,MATCH($A49,Partidos!$A$4:$A$107,0)),$F49=INDEX(Partidos!$G$4:$G$107,MATCH($A49,Partidos!$A$4:$A$107,0))),Puntuacion!$B$9,IF(($E49-$F49)=(INDEX(Partidos!$F$4:$F$107,MATCH($A49,Partidos!$A$4:$A$107,0))-INDEX(Partidos!$G$4:$G$107,MATCH($A49,Partidos!$A$4:$A$107,0))),Puntuacion!$B$10,IF(AND($H49&lt;&gt;"",$H49=INDEX(Partidos!$K$4:$K$107,MATCH($A49,Partidos!$A$4:$A$107,0))),Puntuacion!$B$11,0)))))),"")</f>
        <v/>
      </c>
      <c r="H49" s="24">
        <f>IFERROR(INDEX(Pepe!H$4:H$107,MATCH($A49,Pepe!$A$4:$A$107,0)),"")</f>
        <v/>
      </c>
      <c r="I49" s="24">
        <f>IFERROR(INDEX(Partidos!$J$4:$J$107,MATCH($A49,Partidos!$A$4:$A$107,0)),"")</f>
        <v/>
      </c>
      <c r="J49" s="21">
        <f>IF(AND(INDEX(Partidos!$J$4:$J$107,MATCH($A49,Partidos!$A$4:$A$107,0))&lt;&gt;"Grupos",INDEX(Partidos!$H$4:$H$107,MATCH($A49,Partidos!$A$4:$A$107,0))="Finalizado",$H49&lt;&gt;"",$H49=INDEX(Partidos!$K$4:$K$107,MATCH($A49,Partidos!$A$4:$A$107,0))),1,0)</f>
        <v/>
      </c>
    </row>
    <row r="50">
      <c r="A50" s="31" t="n">
        <v>5</v>
      </c>
      <c r="B50" s="24">
        <f>IFERROR(INDEX(Partidos!$D$4:$D$107,MATCH($A50,Partidos!$A$4:$A$107,0)),"")</f>
        <v/>
      </c>
      <c r="C50" s="24">
        <f>IFERROR(INDEX(Partidos!$E$4:$E$107,MATCH($A50,Partidos!$A$4:$A$107,0)),"")</f>
        <v/>
      </c>
      <c r="D50" s="31" t="inlineStr">
        <is>
          <t>Patri</t>
        </is>
      </c>
      <c r="E50" s="24">
        <f>IFERROR(INDEX(Patri!F$4:F$107,MATCH($A50,Patri!$A$4:$A$107,0)),"")</f>
        <v/>
      </c>
      <c r="F50" s="24">
        <f>IFERROR(INDEX(Patri!G$4:G$107,MATCH($A50,Patri!$A$4:$A$107,0)),"")</f>
        <v/>
      </c>
      <c r="G50" s="21">
        <f>IFERROR(IF(INDEX(Partidos!$H$4:$H$107,MATCH($A50,Partidos!$A$4:$A$107,0))&lt;&gt;"Finalizado","",IF(OR(NOT(ISNUMBER($E50)),NOT(ISNUMBER($F50))),"",IF(INDEX(Partidos!$J$4:$J$107,MATCH($A50,Partidos!$A$4:$A$107,0))="Grupos",IF(AND($E50=INDEX(Partidos!$F$4:$F$107,MATCH($A50,Partidos!$A$4:$A$107,0)),$F50=INDEX(Partidos!$G$4:$G$107,MATCH($A50,Partidos!$A$4:$A$107,0))),Puntuacion!$B$4,IF(($E50-$F50)=(INDEX(Partidos!$F$4:$F$107,MATCH($A50,Partidos!$A$4:$A$107,0))-INDEX(Partidos!$G$4:$G$107,MATCH($A50,Partidos!$A$4:$A$107,0))),Puntuacion!$B$5,IF(OR(AND($E50&gt;$F50,INDEX(Partidos!$F$4:$F$107,MATCH($A50,Partidos!$A$4:$A$107,0))&gt;INDEX(Partidos!$G$4:$G$107,MATCH($A50,Partidos!$A$4:$A$107,0))),AND($E50=$F50,INDEX(Partidos!$F$4:$F$107,MATCH($A50,Partidos!$A$4:$A$107,0))=INDEX(Partidos!$G$4:$G$107,MATCH($A50,Partidos!$A$4:$A$107,0))),AND($E50&lt;$F50,INDEX(Partidos!$F$4:$F$107,MATCH($A50,Partidos!$A$4:$A$107,0))&lt;INDEX(Partidos!$G$4:$G$107,MATCH($A50,Partidos!$A$4:$A$107,0)))),Puntuacion!$B$6,0))),IF(AND($E50=INDEX(Partidos!$F$4:$F$107,MATCH($A50,Partidos!$A$4:$A$107,0)),$F50=INDEX(Partidos!$G$4:$G$107,MATCH($A50,Partidos!$A$4:$A$107,0))),Puntuacion!$B$9,IF(($E50-$F50)=(INDEX(Partidos!$F$4:$F$107,MATCH($A50,Partidos!$A$4:$A$107,0))-INDEX(Partidos!$G$4:$G$107,MATCH($A50,Partidos!$A$4:$A$107,0))),Puntuacion!$B$10,IF(AND($H50&lt;&gt;"",$H50=INDEX(Partidos!$K$4:$K$107,MATCH($A50,Partidos!$A$4:$A$107,0))),Puntuacion!$B$11,0)))))),"")</f>
        <v/>
      </c>
      <c r="H50" s="24">
        <f>IFERROR(INDEX(Patri!H$4:H$107,MATCH($A50,Patri!$A$4:$A$107,0)),"")</f>
        <v/>
      </c>
      <c r="I50" s="24">
        <f>IFERROR(INDEX(Partidos!$J$4:$J$107,MATCH($A50,Partidos!$A$4:$A$107,0)),"")</f>
        <v/>
      </c>
      <c r="J50" s="21">
        <f>IF(AND(INDEX(Partidos!$J$4:$J$107,MATCH($A50,Partidos!$A$4:$A$107,0))&lt;&gt;"Grupos",INDEX(Partidos!$H$4:$H$107,MATCH($A50,Partidos!$A$4:$A$107,0))="Finalizado",$H50&lt;&gt;"",$H50=INDEX(Partidos!$K$4:$K$107,MATCH($A50,Partidos!$A$4:$A$107,0))),1,0)</f>
        <v/>
      </c>
    </row>
    <row r="51">
      <c r="A51" s="29" t="n">
        <v>5</v>
      </c>
      <c r="B51" s="24">
        <f>IFERROR(INDEX(Partidos!$D$4:$D$107,MATCH($A51,Partidos!$A$4:$A$107,0)),"")</f>
        <v/>
      </c>
      <c r="C51" s="24">
        <f>IFERROR(INDEX(Partidos!$E$4:$E$107,MATCH($A51,Partidos!$A$4:$A$107,0)),"")</f>
        <v/>
      </c>
      <c r="D51" s="29" t="inlineStr">
        <is>
          <t>Kike</t>
        </is>
      </c>
      <c r="E51" s="24">
        <f>IFERROR(INDEX(Kike!F$4:F$107,MATCH($A51,Kike!$A$4:$A$107,0)),"")</f>
        <v/>
      </c>
      <c r="F51" s="24">
        <f>IFERROR(INDEX(Kike!G$4:G$107,MATCH($A51,Kike!$A$4:$A$107,0)),"")</f>
        <v/>
      </c>
      <c r="G51" s="21">
        <f>IFERROR(IF(INDEX(Partidos!$H$4:$H$107,MATCH($A51,Partidos!$A$4:$A$107,0))&lt;&gt;"Finalizado","",IF(OR(NOT(ISNUMBER($E51)),NOT(ISNUMBER($F51))),"",IF(INDEX(Partidos!$J$4:$J$107,MATCH($A51,Partidos!$A$4:$A$107,0))="Grupos",IF(AND($E51=INDEX(Partidos!$F$4:$F$107,MATCH($A51,Partidos!$A$4:$A$107,0)),$F51=INDEX(Partidos!$G$4:$G$107,MATCH($A51,Partidos!$A$4:$A$107,0))),Puntuacion!$B$4,IF(($E51-$F51)=(INDEX(Partidos!$F$4:$F$107,MATCH($A51,Partidos!$A$4:$A$107,0))-INDEX(Partidos!$G$4:$G$107,MATCH($A51,Partidos!$A$4:$A$107,0))),Puntuacion!$B$5,IF(OR(AND($E51&gt;$F51,INDEX(Partidos!$F$4:$F$107,MATCH($A51,Partidos!$A$4:$A$107,0))&gt;INDEX(Partidos!$G$4:$G$107,MATCH($A51,Partidos!$A$4:$A$107,0))),AND($E51=$F51,INDEX(Partidos!$F$4:$F$107,MATCH($A51,Partidos!$A$4:$A$107,0))=INDEX(Partidos!$G$4:$G$107,MATCH($A51,Partidos!$A$4:$A$107,0))),AND($E51&lt;$F51,INDEX(Partidos!$F$4:$F$107,MATCH($A51,Partidos!$A$4:$A$107,0))&lt;INDEX(Partidos!$G$4:$G$107,MATCH($A51,Partidos!$A$4:$A$107,0)))),Puntuacion!$B$6,0))),IF(AND($E51=INDEX(Partidos!$F$4:$F$107,MATCH($A51,Partidos!$A$4:$A$107,0)),$F51=INDEX(Partidos!$G$4:$G$107,MATCH($A51,Partidos!$A$4:$A$107,0))),Puntuacion!$B$9,IF(($E51-$F51)=(INDEX(Partidos!$F$4:$F$107,MATCH($A51,Partidos!$A$4:$A$107,0))-INDEX(Partidos!$G$4:$G$107,MATCH($A51,Partidos!$A$4:$A$107,0))),Puntuacion!$B$10,IF(AND($H51&lt;&gt;"",$H51=INDEX(Partidos!$K$4:$K$107,MATCH($A51,Partidos!$A$4:$A$107,0))),Puntuacion!$B$11,0)))))),"")</f>
        <v/>
      </c>
      <c r="H51" s="24">
        <f>IFERROR(INDEX(Kike!H$4:H$107,MATCH($A51,Kike!$A$4:$A$107,0)),"")</f>
        <v/>
      </c>
      <c r="I51" s="24">
        <f>IFERROR(INDEX(Partidos!$J$4:$J$107,MATCH($A51,Partidos!$A$4:$A$107,0)),"")</f>
        <v/>
      </c>
      <c r="J51" s="21">
        <f>IF(AND(INDEX(Partidos!$J$4:$J$107,MATCH($A51,Partidos!$A$4:$A$107,0))&lt;&gt;"Grupos",INDEX(Partidos!$H$4:$H$107,MATCH($A51,Partidos!$A$4:$A$107,0))="Finalizado",$H51&lt;&gt;"",$H51=INDEX(Partidos!$K$4:$K$107,MATCH($A51,Partidos!$A$4:$A$107,0))),1,0)</f>
        <v/>
      </c>
    </row>
    <row r="52">
      <c r="A52" s="31" t="n">
        <v>5</v>
      </c>
      <c r="B52" s="24">
        <f>IFERROR(INDEX(Partidos!$D$4:$D$107,MATCH($A52,Partidos!$A$4:$A$107,0)),"")</f>
        <v/>
      </c>
      <c r="C52" s="24">
        <f>IFERROR(INDEX(Partidos!$E$4:$E$107,MATCH($A52,Partidos!$A$4:$A$107,0)),"")</f>
        <v/>
      </c>
      <c r="D52" s="31" t="inlineStr">
        <is>
          <t>Quintero</t>
        </is>
      </c>
      <c r="E52" s="24">
        <f>IFERROR(INDEX(Quintero!F$4:F$107,MATCH($A52,Quintero!$A$4:$A$107,0)),"")</f>
        <v/>
      </c>
      <c r="F52" s="24">
        <f>IFERROR(INDEX(Quintero!G$4:G$107,MATCH($A52,Quintero!$A$4:$A$107,0)),"")</f>
        <v/>
      </c>
      <c r="G52" s="21">
        <f>IFERROR(IF(INDEX(Partidos!$H$4:$H$107,MATCH($A52,Partidos!$A$4:$A$107,0))&lt;&gt;"Finalizado","",IF(OR(NOT(ISNUMBER($E52)),NOT(ISNUMBER($F52))),"",IF(INDEX(Partidos!$J$4:$J$107,MATCH($A52,Partidos!$A$4:$A$107,0))="Grupos",IF(AND($E52=INDEX(Partidos!$F$4:$F$107,MATCH($A52,Partidos!$A$4:$A$107,0)),$F52=INDEX(Partidos!$G$4:$G$107,MATCH($A52,Partidos!$A$4:$A$107,0))),Puntuacion!$B$4,IF(($E52-$F52)=(INDEX(Partidos!$F$4:$F$107,MATCH($A52,Partidos!$A$4:$A$107,0))-INDEX(Partidos!$G$4:$G$107,MATCH($A52,Partidos!$A$4:$A$107,0))),Puntuacion!$B$5,IF(OR(AND($E52&gt;$F52,INDEX(Partidos!$F$4:$F$107,MATCH($A52,Partidos!$A$4:$A$107,0))&gt;INDEX(Partidos!$G$4:$G$107,MATCH($A52,Partidos!$A$4:$A$107,0))),AND($E52=$F52,INDEX(Partidos!$F$4:$F$107,MATCH($A52,Partidos!$A$4:$A$107,0))=INDEX(Partidos!$G$4:$G$107,MATCH($A52,Partidos!$A$4:$A$107,0))),AND($E52&lt;$F52,INDEX(Partidos!$F$4:$F$107,MATCH($A52,Partidos!$A$4:$A$107,0))&lt;INDEX(Partidos!$G$4:$G$107,MATCH($A52,Partidos!$A$4:$A$107,0)))),Puntuacion!$B$6,0))),IF(AND($E52=INDEX(Partidos!$F$4:$F$107,MATCH($A52,Partidos!$A$4:$A$107,0)),$F52=INDEX(Partidos!$G$4:$G$107,MATCH($A52,Partidos!$A$4:$A$107,0))),Puntuacion!$B$9,IF(($E52-$F52)=(INDEX(Partidos!$F$4:$F$107,MATCH($A52,Partidos!$A$4:$A$107,0))-INDEX(Partidos!$G$4:$G$107,MATCH($A52,Partidos!$A$4:$A$107,0))),Puntuacion!$B$10,IF(AND($H52&lt;&gt;"",$H52=INDEX(Partidos!$K$4:$K$107,MATCH($A52,Partidos!$A$4:$A$107,0))),Puntuacion!$B$11,0)))))),"")</f>
        <v/>
      </c>
      <c r="H52" s="24">
        <f>IFERROR(INDEX(Quintero!H$4:H$107,MATCH($A52,Quintero!$A$4:$A$107,0)),"")</f>
        <v/>
      </c>
      <c r="I52" s="24">
        <f>IFERROR(INDEX(Partidos!$J$4:$J$107,MATCH($A52,Partidos!$A$4:$A$107,0)),"")</f>
        <v/>
      </c>
      <c r="J52" s="21">
        <f>IF(AND(INDEX(Partidos!$J$4:$J$107,MATCH($A52,Partidos!$A$4:$A$107,0))&lt;&gt;"Grupos",INDEX(Partidos!$H$4:$H$107,MATCH($A52,Partidos!$A$4:$A$107,0))="Finalizado",$H52&lt;&gt;"",$H52=INDEX(Partidos!$K$4:$K$107,MATCH($A52,Partidos!$A$4:$A$107,0))),1,0)</f>
        <v/>
      </c>
    </row>
    <row r="53">
      <c r="A53" s="29" t="n">
        <v>5</v>
      </c>
      <c r="B53" s="24">
        <f>IFERROR(INDEX(Partidos!$D$4:$D$107,MATCH($A53,Partidos!$A$4:$A$107,0)),"")</f>
        <v/>
      </c>
      <c r="C53" s="24">
        <f>IFERROR(INDEX(Partidos!$E$4:$E$107,MATCH($A53,Partidos!$A$4:$A$107,0)),"")</f>
        <v/>
      </c>
      <c r="D53" s="29" t="inlineStr">
        <is>
          <t>Nacho</t>
        </is>
      </c>
      <c r="E53" s="24">
        <f>IFERROR(INDEX(Nacho!F$4:F$107,MATCH($A53,Nacho!$A$4:$A$107,0)),"")</f>
        <v/>
      </c>
      <c r="F53" s="24">
        <f>IFERROR(INDEX(Nacho!G$4:G$107,MATCH($A53,Nacho!$A$4:$A$107,0)),"")</f>
        <v/>
      </c>
      <c r="G53" s="21">
        <f>IFERROR(IF(INDEX(Partidos!$H$4:$H$107,MATCH($A53,Partidos!$A$4:$A$107,0))&lt;&gt;"Finalizado","",IF(OR(NOT(ISNUMBER($E53)),NOT(ISNUMBER($F53))),"",IF(INDEX(Partidos!$J$4:$J$107,MATCH($A53,Partidos!$A$4:$A$107,0))="Grupos",IF(AND($E53=INDEX(Partidos!$F$4:$F$107,MATCH($A53,Partidos!$A$4:$A$107,0)),$F53=INDEX(Partidos!$G$4:$G$107,MATCH($A53,Partidos!$A$4:$A$107,0))),Puntuacion!$B$4,IF(($E53-$F53)=(INDEX(Partidos!$F$4:$F$107,MATCH($A53,Partidos!$A$4:$A$107,0))-INDEX(Partidos!$G$4:$G$107,MATCH($A53,Partidos!$A$4:$A$107,0))),Puntuacion!$B$5,IF(OR(AND($E53&gt;$F53,INDEX(Partidos!$F$4:$F$107,MATCH($A53,Partidos!$A$4:$A$107,0))&gt;INDEX(Partidos!$G$4:$G$107,MATCH($A53,Partidos!$A$4:$A$107,0))),AND($E53=$F53,INDEX(Partidos!$F$4:$F$107,MATCH($A53,Partidos!$A$4:$A$107,0))=INDEX(Partidos!$G$4:$G$107,MATCH($A53,Partidos!$A$4:$A$107,0))),AND($E53&lt;$F53,INDEX(Partidos!$F$4:$F$107,MATCH($A53,Partidos!$A$4:$A$107,0))&lt;INDEX(Partidos!$G$4:$G$107,MATCH($A53,Partidos!$A$4:$A$107,0)))),Puntuacion!$B$6,0))),IF(AND($E53=INDEX(Partidos!$F$4:$F$107,MATCH($A53,Partidos!$A$4:$A$107,0)),$F53=INDEX(Partidos!$G$4:$G$107,MATCH($A53,Partidos!$A$4:$A$107,0))),Puntuacion!$B$9,IF(($E53-$F53)=(INDEX(Partidos!$F$4:$F$107,MATCH($A53,Partidos!$A$4:$A$107,0))-INDEX(Partidos!$G$4:$G$107,MATCH($A53,Partidos!$A$4:$A$107,0))),Puntuacion!$B$10,IF(AND($H53&lt;&gt;"",$H53=INDEX(Partidos!$K$4:$K$107,MATCH($A53,Partidos!$A$4:$A$107,0))),Puntuacion!$B$11,0)))))),"")</f>
        <v/>
      </c>
      <c r="H53" s="24">
        <f>IFERROR(INDEX(Nacho!H$4:H$107,MATCH($A53,Nacho!$A$4:$A$107,0)),"")</f>
        <v/>
      </c>
      <c r="I53" s="24">
        <f>IFERROR(INDEX(Partidos!$J$4:$J$107,MATCH($A53,Partidos!$A$4:$A$107,0)),"")</f>
        <v/>
      </c>
      <c r="J53" s="21">
        <f>IF(AND(INDEX(Partidos!$J$4:$J$107,MATCH($A53,Partidos!$A$4:$A$107,0))&lt;&gt;"Grupos",INDEX(Partidos!$H$4:$H$107,MATCH($A53,Partidos!$A$4:$A$107,0))="Finalizado",$H53&lt;&gt;"",$H53=INDEX(Partidos!$K$4:$K$107,MATCH($A53,Partidos!$A$4:$A$107,0))),1,0)</f>
        <v/>
      </c>
    </row>
    <row r="54">
      <c r="A54" s="31" t="n">
        <v>5</v>
      </c>
      <c r="B54" s="24">
        <f>IFERROR(INDEX(Partidos!$D$4:$D$107,MATCH($A54,Partidos!$A$4:$A$107,0)),"")</f>
        <v/>
      </c>
      <c r="C54" s="24">
        <f>IFERROR(INDEX(Partidos!$E$4:$E$107,MATCH($A54,Partidos!$A$4:$A$107,0)),"")</f>
        <v/>
      </c>
      <c r="D54" s="31" t="inlineStr">
        <is>
          <t>Luis</t>
        </is>
      </c>
      <c r="E54" s="24">
        <f>IFERROR(INDEX(Luis!F$4:F$107,MATCH($A54,Luis!$A$4:$A$107,0)),"")</f>
        <v/>
      </c>
      <c r="F54" s="24">
        <f>IFERROR(INDEX(Luis!G$4:G$107,MATCH($A54,Luis!$A$4:$A$107,0)),"")</f>
        <v/>
      </c>
      <c r="G54" s="21">
        <f>IFERROR(IF(INDEX(Partidos!$H$4:$H$107,MATCH($A54,Partidos!$A$4:$A$107,0))&lt;&gt;"Finalizado","",IF(OR(NOT(ISNUMBER($E54)),NOT(ISNUMBER($F54))),"",IF(INDEX(Partidos!$J$4:$J$107,MATCH($A54,Partidos!$A$4:$A$107,0))="Grupos",IF(AND($E54=INDEX(Partidos!$F$4:$F$107,MATCH($A54,Partidos!$A$4:$A$107,0)),$F54=INDEX(Partidos!$G$4:$G$107,MATCH($A54,Partidos!$A$4:$A$107,0))),Puntuacion!$B$4,IF(($E54-$F54)=(INDEX(Partidos!$F$4:$F$107,MATCH($A54,Partidos!$A$4:$A$107,0))-INDEX(Partidos!$G$4:$G$107,MATCH($A54,Partidos!$A$4:$A$107,0))),Puntuacion!$B$5,IF(OR(AND($E54&gt;$F54,INDEX(Partidos!$F$4:$F$107,MATCH($A54,Partidos!$A$4:$A$107,0))&gt;INDEX(Partidos!$G$4:$G$107,MATCH($A54,Partidos!$A$4:$A$107,0))),AND($E54=$F54,INDEX(Partidos!$F$4:$F$107,MATCH($A54,Partidos!$A$4:$A$107,0))=INDEX(Partidos!$G$4:$G$107,MATCH($A54,Partidos!$A$4:$A$107,0))),AND($E54&lt;$F54,INDEX(Partidos!$F$4:$F$107,MATCH($A54,Partidos!$A$4:$A$107,0))&lt;INDEX(Partidos!$G$4:$G$107,MATCH($A54,Partidos!$A$4:$A$107,0)))),Puntuacion!$B$6,0))),IF(AND($E54=INDEX(Partidos!$F$4:$F$107,MATCH($A54,Partidos!$A$4:$A$107,0)),$F54=INDEX(Partidos!$G$4:$G$107,MATCH($A54,Partidos!$A$4:$A$107,0))),Puntuacion!$B$9,IF(($E54-$F54)=(INDEX(Partidos!$F$4:$F$107,MATCH($A54,Partidos!$A$4:$A$107,0))-INDEX(Partidos!$G$4:$G$107,MATCH($A54,Partidos!$A$4:$A$107,0))),Puntuacion!$B$10,IF(AND($H54&lt;&gt;"",$H54=INDEX(Partidos!$K$4:$K$107,MATCH($A54,Partidos!$A$4:$A$107,0))),Puntuacion!$B$11,0)))))),"")</f>
        <v/>
      </c>
      <c r="H54" s="24">
        <f>IFERROR(INDEX(Luis!H$4:H$107,MATCH($A54,Luis!$A$4:$A$107,0)),"")</f>
        <v/>
      </c>
      <c r="I54" s="24">
        <f>IFERROR(INDEX(Partidos!$J$4:$J$107,MATCH($A54,Partidos!$A$4:$A$107,0)),"")</f>
        <v/>
      </c>
      <c r="J54" s="21">
        <f>IF(AND(INDEX(Partidos!$J$4:$J$107,MATCH($A54,Partidos!$A$4:$A$107,0))&lt;&gt;"Grupos",INDEX(Partidos!$H$4:$H$107,MATCH($A54,Partidos!$A$4:$A$107,0))="Finalizado",$H54&lt;&gt;"",$H54=INDEX(Partidos!$K$4:$K$107,MATCH($A54,Partidos!$A$4:$A$107,0))),1,0)</f>
        <v/>
      </c>
    </row>
    <row r="55">
      <c r="A55" s="29" t="n">
        <v>5</v>
      </c>
      <c r="B55" s="24">
        <f>IFERROR(INDEX(Partidos!$D$4:$D$107,MATCH($A55,Partidos!$A$4:$A$107,0)),"")</f>
        <v/>
      </c>
      <c r="C55" s="24">
        <f>IFERROR(INDEX(Partidos!$E$4:$E$107,MATCH($A55,Partidos!$A$4:$A$107,0)),"")</f>
        <v/>
      </c>
      <c r="D55" s="29" t="inlineStr">
        <is>
          <t>Felipe</t>
        </is>
      </c>
      <c r="E55" s="24">
        <f>IFERROR(INDEX(Felipe!F$4:F$107,MATCH($A55,Felipe!$A$4:$A$107,0)),"")</f>
        <v/>
      </c>
      <c r="F55" s="24">
        <f>IFERROR(INDEX(Felipe!G$4:G$107,MATCH($A55,Felipe!$A$4:$A$107,0)),"")</f>
        <v/>
      </c>
      <c r="G55" s="21">
        <f>IFERROR(IF(INDEX(Partidos!$H$4:$H$107,MATCH($A55,Partidos!$A$4:$A$107,0))&lt;&gt;"Finalizado","",IF(OR(NOT(ISNUMBER($E55)),NOT(ISNUMBER($F55))),"",IF(INDEX(Partidos!$J$4:$J$107,MATCH($A55,Partidos!$A$4:$A$107,0))="Grupos",IF(AND($E55=INDEX(Partidos!$F$4:$F$107,MATCH($A55,Partidos!$A$4:$A$107,0)),$F55=INDEX(Partidos!$G$4:$G$107,MATCH($A55,Partidos!$A$4:$A$107,0))),Puntuacion!$B$4,IF(($E55-$F55)=(INDEX(Partidos!$F$4:$F$107,MATCH($A55,Partidos!$A$4:$A$107,0))-INDEX(Partidos!$G$4:$G$107,MATCH($A55,Partidos!$A$4:$A$107,0))),Puntuacion!$B$5,IF(OR(AND($E55&gt;$F55,INDEX(Partidos!$F$4:$F$107,MATCH($A55,Partidos!$A$4:$A$107,0))&gt;INDEX(Partidos!$G$4:$G$107,MATCH($A55,Partidos!$A$4:$A$107,0))),AND($E55=$F55,INDEX(Partidos!$F$4:$F$107,MATCH($A55,Partidos!$A$4:$A$107,0))=INDEX(Partidos!$G$4:$G$107,MATCH($A55,Partidos!$A$4:$A$107,0))),AND($E55&lt;$F55,INDEX(Partidos!$F$4:$F$107,MATCH($A55,Partidos!$A$4:$A$107,0))&lt;INDEX(Partidos!$G$4:$G$107,MATCH($A55,Partidos!$A$4:$A$107,0)))),Puntuacion!$B$6,0))),IF(AND($E55=INDEX(Partidos!$F$4:$F$107,MATCH($A55,Partidos!$A$4:$A$107,0)),$F55=INDEX(Partidos!$G$4:$G$107,MATCH($A55,Partidos!$A$4:$A$107,0))),Puntuacion!$B$9,IF(($E55-$F55)=(INDEX(Partidos!$F$4:$F$107,MATCH($A55,Partidos!$A$4:$A$107,0))-INDEX(Partidos!$G$4:$G$107,MATCH($A55,Partidos!$A$4:$A$107,0))),Puntuacion!$B$10,IF(AND($H55&lt;&gt;"",$H55=INDEX(Partidos!$K$4:$K$107,MATCH($A55,Partidos!$A$4:$A$107,0))),Puntuacion!$B$11,0)))))),"")</f>
        <v/>
      </c>
      <c r="H55" s="24">
        <f>IFERROR(INDEX(Felipe!H$4:H$107,MATCH($A55,Felipe!$A$4:$A$107,0)),"")</f>
        <v/>
      </c>
      <c r="I55" s="24">
        <f>IFERROR(INDEX(Partidos!$J$4:$J$107,MATCH($A55,Partidos!$A$4:$A$107,0)),"")</f>
        <v/>
      </c>
      <c r="J55" s="21">
        <f>IF(AND(INDEX(Partidos!$J$4:$J$107,MATCH($A55,Partidos!$A$4:$A$107,0))&lt;&gt;"Grupos",INDEX(Partidos!$H$4:$H$107,MATCH($A55,Partidos!$A$4:$A$107,0))="Finalizado",$H55&lt;&gt;"",$H55=INDEX(Partidos!$K$4:$K$107,MATCH($A55,Partidos!$A$4:$A$107,0))),1,0)</f>
        <v/>
      </c>
    </row>
    <row r="56">
      <c r="A56" s="31" t="n">
        <v>5</v>
      </c>
      <c r="B56" s="24">
        <f>IFERROR(INDEX(Partidos!$D$4:$D$107,MATCH($A56,Partidos!$A$4:$A$107,0)),"")</f>
        <v/>
      </c>
      <c r="C56" s="24">
        <f>IFERROR(INDEX(Partidos!$E$4:$E$107,MATCH($A56,Partidos!$A$4:$A$107,0)),"")</f>
        <v/>
      </c>
      <c r="D56" s="31" t="inlineStr">
        <is>
          <t>Simón</t>
        </is>
      </c>
      <c r="E56" s="24">
        <f>IFERROR(INDEX(Simón!F$4:F$107,MATCH($A56,Simón!$A$4:$A$107,0)),"")</f>
        <v/>
      </c>
      <c r="F56" s="24">
        <f>IFERROR(INDEX(Simón!G$4:G$107,MATCH($A56,Simón!$A$4:$A$107,0)),"")</f>
        <v/>
      </c>
      <c r="G56" s="21">
        <f>IFERROR(IF(INDEX(Partidos!$H$4:$H$107,MATCH($A56,Partidos!$A$4:$A$107,0))&lt;&gt;"Finalizado","",IF(OR(NOT(ISNUMBER($E56)),NOT(ISNUMBER($F56))),"",IF(INDEX(Partidos!$J$4:$J$107,MATCH($A56,Partidos!$A$4:$A$107,0))="Grupos",IF(AND($E56=INDEX(Partidos!$F$4:$F$107,MATCH($A56,Partidos!$A$4:$A$107,0)),$F56=INDEX(Partidos!$G$4:$G$107,MATCH($A56,Partidos!$A$4:$A$107,0))),Puntuacion!$B$4,IF(($E56-$F56)=(INDEX(Partidos!$F$4:$F$107,MATCH($A56,Partidos!$A$4:$A$107,0))-INDEX(Partidos!$G$4:$G$107,MATCH($A56,Partidos!$A$4:$A$107,0))),Puntuacion!$B$5,IF(OR(AND($E56&gt;$F56,INDEX(Partidos!$F$4:$F$107,MATCH($A56,Partidos!$A$4:$A$107,0))&gt;INDEX(Partidos!$G$4:$G$107,MATCH($A56,Partidos!$A$4:$A$107,0))),AND($E56=$F56,INDEX(Partidos!$F$4:$F$107,MATCH($A56,Partidos!$A$4:$A$107,0))=INDEX(Partidos!$G$4:$G$107,MATCH($A56,Partidos!$A$4:$A$107,0))),AND($E56&lt;$F56,INDEX(Partidos!$F$4:$F$107,MATCH($A56,Partidos!$A$4:$A$107,0))&lt;INDEX(Partidos!$G$4:$G$107,MATCH($A56,Partidos!$A$4:$A$107,0)))),Puntuacion!$B$6,0))),IF(AND($E56=INDEX(Partidos!$F$4:$F$107,MATCH($A56,Partidos!$A$4:$A$107,0)),$F56=INDEX(Partidos!$G$4:$G$107,MATCH($A56,Partidos!$A$4:$A$107,0))),Puntuacion!$B$9,IF(($E56-$F56)=(INDEX(Partidos!$F$4:$F$107,MATCH($A56,Partidos!$A$4:$A$107,0))-INDEX(Partidos!$G$4:$G$107,MATCH($A56,Partidos!$A$4:$A$107,0))),Puntuacion!$B$10,IF(AND($H56&lt;&gt;"",$H56=INDEX(Partidos!$K$4:$K$107,MATCH($A56,Partidos!$A$4:$A$107,0))),Puntuacion!$B$11,0)))))),"")</f>
        <v/>
      </c>
      <c r="H56" s="24">
        <f>IFERROR(INDEX(Simón!H$4:H$107,MATCH($A56,Simón!$A$4:$A$107,0)),"")</f>
        <v/>
      </c>
      <c r="I56" s="24">
        <f>IFERROR(INDEX(Partidos!$J$4:$J$107,MATCH($A56,Partidos!$A$4:$A$107,0)),"")</f>
        <v/>
      </c>
      <c r="J56" s="21">
        <f>IF(AND(INDEX(Partidos!$J$4:$J$107,MATCH($A56,Partidos!$A$4:$A$107,0))&lt;&gt;"Grupos",INDEX(Partidos!$H$4:$H$107,MATCH($A56,Partidos!$A$4:$A$107,0))="Finalizado",$H56&lt;&gt;"",$H56=INDEX(Partidos!$K$4:$K$107,MATCH($A56,Partidos!$A$4:$A$107,0))),1,0)</f>
        <v/>
      </c>
    </row>
    <row r="57">
      <c r="A57" s="29" t="n">
        <v>5</v>
      </c>
      <c r="B57" s="24">
        <f>IFERROR(INDEX(Partidos!$D$4:$D$107,MATCH($A57,Partidos!$A$4:$A$107,0)),"")</f>
        <v/>
      </c>
      <c r="C57" s="24">
        <f>IFERROR(INDEX(Partidos!$E$4:$E$107,MATCH($A57,Partidos!$A$4:$A$107,0)),"")</f>
        <v/>
      </c>
      <c r="D57" s="29" t="inlineStr">
        <is>
          <t>Muni</t>
        </is>
      </c>
      <c r="E57" s="24">
        <f>IFERROR(INDEX(Muni!F$4:F$107,MATCH($A57,Muni!$A$4:$A$107,0)),"")</f>
        <v/>
      </c>
      <c r="F57" s="24">
        <f>IFERROR(INDEX(Muni!G$4:G$107,MATCH($A57,Muni!$A$4:$A$107,0)),"")</f>
        <v/>
      </c>
      <c r="G57" s="21">
        <f>IFERROR(IF(INDEX(Partidos!$H$4:$H$107,MATCH($A57,Partidos!$A$4:$A$107,0))&lt;&gt;"Finalizado","",IF(OR(NOT(ISNUMBER($E57)),NOT(ISNUMBER($F57))),"",IF(INDEX(Partidos!$J$4:$J$107,MATCH($A57,Partidos!$A$4:$A$107,0))="Grupos",IF(AND($E57=INDEX(Partidos!$F$4:$F$107,MATCH($A57,Partidos!$A$4:$A$107,0)),$F57=INDEX(Partidos!$G$4:$G$107,MATCH($A57,Partidos!$A$4:$A$107,0))),Puntuacion!$B$4,IF(($E57-$F57)=(INDEX(Partidos!$F$4:$F$107,MATCH($A57,Partidos!$A$4:$A$107,0))-INDEX(Partidos!$G$4:$G$107,MATCH($A57,Partidos!$A$4:$A$107,0))),Puntuacion!$B$5,IF(OR(AND($E57&gt;$F57,INDEX(Partidos!$F$4:$F$107,MATCH($A57,Partidos!$A$4:$A$107,0))&gt;INDEX(Partidos!$G$4:$G$107,MATCH($A57,Partidos!$A$4:$A$107,0))),AND($E57=$F57,INDEX(Partidos!$F$4:$F$107,MATCH($A57,Partidos!$A$4:$A$107,0))=INDEX(Partidos!$G$4:$G$107,MATCH($A57,Partidos!$A$4:$A$107,0))),AND($E57&lt;$F57,INDEX(Partidos!$F$4:$F$107,MATCH($A57,Partidos!$A$4:$A$107,0))&lt;INDEX(Partidos!$G$4:$G$107,MATCH($A57,Partidos!$A$4:$A$107,0)))),Puntuacion!$B$6,0))),IF(AND($E57=INDEX(Partidos!$F$4:$F$107,MATCH($A57,Partidos!$A$4:$A$107,0)),$F57=INDEX(Partidos!$G$4:$G$107,MATCH($A57,Partidos!$A$4:$A$107,0))),Puntuacion!$B$9,IF(($E57-$F57)=(INDEX(Partidos!$F$4:$F$107,MATCH($A57,Partidos!$A$4:$A$107,0))-INDEX(Partidos!$G$4:$G$107,MATCH($A57,Partidos!$A$4:$A$107,0))),Puntuacion!$B$10,IF(AND($H57&lt;&gt;"",$H57=INDEX(Partidos!$K$4:$K$107,MATCH($A57,Partidos!$A$4:$A$107,0))),Puntuacion!$B$11,0)))))),"")</f>
        <v/>
      </c>
      <c r="H57" s="24">
        <f>IFERROR(INDEX(Muni!H$4:H$107,MATCH($A57,Muni!$A$4:$A$107,0)),"")</f>
        <v/>
      </c>
      <c r="I57" s="24">
        <f>IFERROR(INDEX(Partidos!$J$4:$J$107,MATCH($A57,Partidos!$A$4:$A$107,0)),"")</f>
        <v/>
      </c>
      <c r="J57" s="21">
        <f>IF(AND(INDEX(Partidos!$J$4:$J$107,MATCH($A57,Partidos!$A$4:$A$107,0))&lt;&gt;"Grupos",INDEX(Partidos!$H$4:$H$107,MATCH($A57,Partidos!$A$4:$A$107,0))="Finalizado",$H57&lt;&gt;"",$H57=INDEX(Partidos!$K$4:$K$107,MATCH($A57,Partidos!$A$4:$A$107,0))),1,0)</f>
        <v/>
      </c>
    </row>
    <row r="58">
      <c r="A58" s="31" t="n">
        <v>5</v>
      </c>
      <c r="B58" s="24">
        <f>IFERROR(INDEX(Partidos!$D$4:$D$107,MATCH($A58,Partidos!$A$4:$A$107,0)),"")</f>
        <v/>
      </c>
      <c r="C58" s="24">
        <f>IFERROR(INDEX(Partidos!$E$4:$E$107,MATCH($A58,Partidos!$A$4:$A$107,0)),"")</f>
        <v/>
      </c>
      <c r="D58" s="31" t="inlineStr">
        <is>
          <t>Fer</t>
        </is>
      </c>
      <c r="E58" s="24">
        <f>IFERROR(INDEX(Fer!F$4:F$107,MATCH($A58,Fer!$A$4:$A$107,0)),"")</f>
        <v/>
      </c>
      <c r="F58" s="24">
        <f>IFERROR(INDEX(Fer!G$4:G$107,MATCH($A58,Fer!$A$4:$A$107,0)),"")</f>
        <v/>
      </c>
      <c r="G58" s="21">
        <f>IFERROR(IF(INDEX(Partidos!$H$4:$H$107,MATCH($A58,Partidos!$A$4:$A$107,0))&lt;&gt;"Finalizado","",IF(OR(NOT(ISNUMBER($E58)),NOT(ISNUMBER($F58))),"",IF(INDEX(Partidos!$J$4:$J$107,MATCH($A58,Partidos!$A$4:$A$107,0))="Grupos",IF(AND($E58=INDEX(Partidos!$F$4:$F$107,MATCH($A58,Partidos!$A$4:$A$107,0)),$F58=INDEX(Partidos!$G$4:$G$107,MATCH($A58,Partidos!$A$4:$A$107,0))),Puntuacion!$B$4,IF(($E58-$F58)=(INDEX(Partidos!$F$4:$F$107,MATCH($A58,Partidos!$A$4:$A$107,0))-INDEX(Partidos!$G$4:$G$107,MATCH($A58,Partidos!$A$4:$A$107,0))),Puntuacion!$B$5,IF(OR(AND($E58&gt;$F58,INDEX(Partidos!$F$4:$F$107,MATCH($A58,Partidos!$A$4:$A$107,0))&gt;INDEX(Partidos!$G$4:$G$107,MATCH($A58,Partidos!$A$4:$A$107,0))),AND($E58=$F58,INDEX(Partidos!$F$4:$F$107,MATCH($A58,Partidos!$A$4:$A$107,0))=INDEX(Partidos!$G$4:$G$107,MATCH($A58,Partidos!$A$4:$A$107,0))),AND($E58&lt;$F58,INDEX(Partidos!$F$4:$F$107,MATCH($A58,Partidos!$A$4:$A$107,0))&lt;INDEX(Partidos!$G$4:$G$107,MATCH($A58,Partidos!$A$4:$A$107,0)))),Puntuacion!$B$6,0))),IF(AND($E58=INDEX(Partidos!$F$4:$F$107,MATCH($A58,Partidos!$A$4:$A$107,0)),$F58=INDEX(Partidos!$G$4:$G$107,MATCH($A58,Partidos!$A$4:$A$107,0))),Puntuacion!$B$9,IF(($E58-$F58)=(INDEX(Partidos!$F$4:$F$107,MATCH($A58,Partidos!$A$4:$A$107,0))-INDEX(Partidos!$G$4:$G$107,MATCH($A58,Partidos!$A$4:$A$107,0))),Puntuacion!$B$10,IF(AND($H58&lt;&gt;"",$H58=INDEX(Partidos!$K$4:$K$107,MATCH($A58,Partidos!$A$4:$A$107,0))),Puntuacion!$B$11,0)))))),"")</f>
        <v/>
      </c>
      <c r="H58" s="24">
        <f>IFERROR(INDEX(Fer!H$4:H$107,MATCH($A58,Fer!$A$4:$A$107,0)),"")</f>
        <v/>
      </c>
      <c r="I58" s="24">
        <f>IFERROR(INDEX(Partidos!$J$4:$J$107,MATCH($A58,Partidos!$A$4:$A$107,0)),"")</f>
        <v/>
      </c>
      <c r="J58" s="21">
        <f>IF(AND(INDEX(Partidos!$J$4:$J$107,MATCH($A58,Partidos!$A$4:$A$107,0))&lt;&gt;"Grupos",INDEX(Partidos!$H$4:$H$107,MATCH($A58,Partidos!$A$4:$A$107,0))="Finalizado",$H58&lt;&gt;"",$H58=INDEX(Partidos!$K$4:$K$107,MATCH($A58,Partidos!$A$4:$A$107,0))),1,0)</f>
        <v/>
      </c>
    </row>
    <row r="59">
      <c r="A59" s="29" t="n">
        <v>6</v>
      </c>
      <c r="B59" s="24">
        <f>IFERROR(INDEX(Partidos!$D$4:$D$107,MATCH($A59,Partidos!$A$4:$A$107,0)),"")</f>
        <v/>
      </c>
      <c r="C59" s="24">
        <f>IFERROR(INDEX(Partidos!$E$4:$E$107,MATCH($A59,Partidos!$A$4:$A$107,0)),"")</f>
        <v/>
      </c>
      <c r="D59" s="29" t="inlineStr">
        <is>
          <t>Álvaro</t>
        </is>
      </c>
      <c r="E59" s="24">
        <f>IFERROR(INDEX(Álvaro!F$4:F$107,MATCH($A59,Álvaro!$A$4:$A$107,0)),"")</f>
        <v/>
      </c>
      <c r="F59" s="24">
        <f>IFERROR(INDEX(Álvaro!G$4:G$107,MATCH($A59,Álvaro!$A$4:$A$107,0)),"")</f>
        <v/>
      </c>
      <c r="G59" s="21">
        <f>IFERROR(IF(INDEX(Partidos!$H$4:$H$107,MATCH($A59,Partidos!$A$4:$A$107,0))&lt;&gt;"Finalizado","",IF(OR(NOT(ISNUMBER($E59)),NOT(ISNUMBER($F59))),"",IF(INDEX(Partidos!$J$4:$J$107,MATCH($A59,Partidos!$A$4:$A$107,0))="Grupos",IF(AND($E59=INDEX(Partidos!$F$4:$F$107,MATCH($A59,Partidos!$A$4:$A$107,0)),$F59=INDEX(Partidos!$G$4:$G$107,MATCH($A59,Partidos!$A$4:$A$107,0))),Puntuacion!$B$4,IF(($E59-$F59)=(INDEX(Partidos!$F$4:$F$107,MATCH($A59,Partidos!$A$4:$A$107,0))-INDEX(Partidos!$G$4:$G$107,MATCH($A59,Partidos!$A$4:$A$107,0))),Puntuacion!$B$5,IF(OR(AND($E59&gt;$F59,INDEX(Partidos!$F$4:$F$107,MATCH($A59,Partidos!$A$4:$A$107,0))&gt;INDEX(Partidos!$G$4:$G$107,MATCH($A59,Partidos!$A$4:$A$107,0))),AND($E59=$F59,INDEX(Partidos!$F$4:$F$107,MATCH($A59,Partidos!$A$4:$A$107,0))=INDEX(Partidos!$G$4:$G$107,MATCH($A59,Partidos!$A$4:$A$107,0))),AND($E59&lt;$F59,INDEX(Partidos!$F$4:$F$107,MATCH($A59,Partidos!$A$4:$A$107,0))&lt;INDEX(Partidos!$G$4:$G$107,MATCH($A59,Partidos!$A$4:$A$107,0)))),Puntuacion!$B$6,0))),IF(AND($E59=INDEX(Partidos!$F$4:$F$107,MATCH($A59,Partidos!$A$4:$A$107,0)),$F59=INDEX(Partidos!$G$4:$G$107,MATCH($A59,Partidos!$A$4:$A$107,0))),Puntuacion!$B$9,IF(($E59-$F59)=(INDEX(Partidos!$F$4:$F$107,MATCH($A59,Partidos!$A$4:$A$107,0))-INDEX(Partidos!$G$4:$G$107,MATCH($A59,Partidos!$A$4:$A$107,0))),Puntuacion!$B$10,IF(AND($H59&lt;&gt;"",$H59=INDEX(Partidos!$K$4:$K$107,MATCH($A59,Partidos!$A$4:$A$107,0))),Puntuacion!$B$11,0)))))),"")</f>
        <v/>
      </c>
      <c r="H59" s="24">
        <f>IFERROR(INDEX(Álvaro!H$4:H$107,MATCH($A59,Álvaro!$A$4:$A$107,0)),"")</f>
        <v/>
      </c>
      <c r="I59" s="24">
        <f>IFERROR(INDEX(Partidos!$J$4:$J$107,MATCH($A59,Partidos!$A$4:$A$107,0)),"")</f>
        <v/>
      </c>
      <c r="J59" s="21">
        <f>IF(AND(INDEX(Partidos!$J$4:$J$107,MATCH($A59,Partidos!$A$4:$A$107,0))&lt;&gt;"Grupos",INDEX(Partidos!$H$4:$H$107,MATCH($A59,Partidos!$A$4:$A$107,0))="Finalizado",$H59&lt;&gt;"",$H59=INDEX(Partidos!$K$4:$K$107,MATCH($A59,Partidos!$A$4:$A$107,0))),1,0)</f>
        <v/>
      </c>
    </row>
    <row r="60">
      <c r="A60" s="31" t="n">
        <v>6</v>
      </c>
      <c r="B60" s="24">
        <f>IFERROR(INDEX(Partidos!$D$4:$D$107,MATCH($A60,Partidos!$A$4:$A$107,0)),"")</f>
        <v/>
      </c>
      <c r="C60" s="24">
        <f>IFERROR(INDEX(Partidos!$E$4:$E$107,MATCH($A60,Partidos!$A$4:$A$107,0)),"")</f>
        <v/>
      </c>
      <c r="D60" s="31" t="inlineStr">
        <is>
          <t>Pepe</t>
        </is>
      </c>
      <c r="E60" s="24">
        <f>IFERROR(INDEX(Pepe!F$4:F$107,MATCH($A60,Pepe!$A$4:$A$107,0)),"")</f>
        <v/>
      </c>
      <c r="F60" s="24">
        <f>IFERROR(INDEX(Pepe!G$4:G$107,MATCH($A60,Pepe!$A$4:$A$107,0)),"")</f>
        <v/>
      </c>
      <c r="G60" s="21">
        <f>IFERROR(IF(INDEX(Partidos!$H$4:$H$107,MATCH($A60,Partidos!$A$4:$A$107,0))&lt;&gt;"Finalizado","",IF(OR(NOT(ISNUMBER($E60)),NOT(ISNUMBER($F60))),"",IF(INDEX(Partidos!$J$4:$J$107,MATCH($A60,Partidos!$A$4:$A$107,0))="Grupos",IF(AND($E60=INDEX(Partidos!$F$4:$F$107,MATCH($A60,Partidos!$A$4:$A$107,0)),$F60=INDEX(Partidos!$G$4:$G$107,MATCH($A60,Partidos!$A$4:$A$107,0))),Puntuacion!$B$4,IF(($E60-$F60)=(INDEX(Partidos!$F$4:$F$107,MATCH($A60,Partidos!$A$4:$A$107,0))-INDEX(Partidos!$G$4:$G$107,MATCH($A60,Partidos!$A$4:$A$107,0))),Puntuacion!$B$5,IF(OR(AND($E60&gt;$F60,INDEX(Partidos!$F$4:$F$107,MATCH($A60,Partidos!$A$4:$A$107,0))&gt;INDEX(Partidos!$G$4:$G$107,MATCH($A60,Partidos!$A$4:$A$107,0))),AND($E60=$F60,INDEX(Partidos!$F$4:$F$107,MATCH($A60,Partidos!$A$4:$A$107,0))=INDEX(Partidos!$G$4:$G$107,MATCH($A60,Partidos!$A$4:$A$107,0))),AND($E60&lt;$F60,INDEX(Partidos!$F$4:$F$107,MATCH($A60,Partidos!$A$4:$A$107,0))&lt;INDEX(Partidos!$G$4:$G$107,MATCH($A60,Partidos!$A$4:$A$107,0)))),Puntuacion!$B$6,0))),IF(AND($E60=INDEX(Partidos!$F$4:$F$107,MATCH($A60,Partidos!$A$4:$A$107,0)),$F60=INDEX(Partidos!$G$4:$G$107,MATCH($A60,Partidos!$A$4:$A$107,0))),Puntuacion!$B$9,IF(($E60-$F60)=(INDEX(Partidos!$F$4:$F$107,MATCH($A60,Partidos!$A$4:$A$107,0))-INDEX(Partidos!$G$4:$G$107,MATCH($A60,Partidos!$A$4:$A$107,0))),Puntuacion!$B$10,IF(AND($H60&lt;&gt;"",$H60=INDEX(Partidos!$K$4:$K$107,MATCH($A60,Partidos!$A$4:$A$107,0))),Puntuacion!$B$11,0)))))),"")</f>
        <v/>
      </c>
      <c r="H60" s="24">
        <f>IFERROR(INDEX(Pepe!H$4:H$107,MATCH($A60,Pepe!$A$4:$A$107,0)),"")</f>
        <v/>
      </c>
      <c r="I60" s="24">
        <f>IFERROR(INDEX(Partidos!$J$4:$J$107,MATCH($A60,Partidos!$A$4:$A$107,0)),"")</f>
        <v/>
      </c>
      <c r="J60" s="21">
        <f>IF(AND(INDEX(Partidos!$J$4:$J$107,MATCH($A60,Partidos!$A$4:$A$107,0))&lt;&gt;"Grupos",INDEX(Partidos!$H$4:$H$107,MATCH($A60,Partidos!$A$4:$A$107,0))="Finalizado",$H60&lt;&gt;"",$H60=INDEX(Partidos!$K$4:$K$107,MATCH($A60,Partidos!$A$4:$A$107,0))),1,0)</f>
        <v/>
      </c>
    </row>
    <row r="61">
      <c r="A61" s="29" t="n">
        <v>6</v>
      </c>
      <c r="B61" s="24">
        <f>IFERROR(INDEX(Partidos!$D$4:$D$107,MATCH($A61,Partidos!$A$4:$A$107,0)),"")</f>
        <v/>
      </c>
      <c r="C61" s="24">
        <f>IFERROR(INDEX(Partidos!$E$4:$E$107,MATCH($A61,Partidos!$A$4:$A$107,0)),"")</f>
        <v/>
      </c>
      <c r="D61" s="29" t="inlineStr">
        <is>
          <t>Patri</t>
        </is>
      </c>
      <c r="E61" s="24">
        <f>IFERROR(INDEX(Patri!F$4:F$107,MATCH($A61,Patri!$A$4:$A$107,0)),"")</f>
        <v/>
      </c>
      <c r="F61" s="24">
        <f>IFERROR(INDEX(Patri!G$4:G$107,MATCH($A61,Patri!$A$4:$A$107,0)),"")</f>
        <v/>
      </c>
      <c r="G61" s="21">
        <f>IFERROR(IF(INDEX(Partidos!$H$4:$H$107,MATCH($A61,Partidos!$A$4:$A$107,0))&lt;&gt;"Finalizado","",IF(OR(NOT(ISNUMBER($E61)),NOT(ISNUMBER($F61))),"",IF(INDEX(Partidos!$J$4:$J$107,MATCH($A61,Partidos!$A$4:$A$107,0))="Grupos",IF(AND($E61=INDEX(Partidos!$F$4:$F$107,MATCH($A61,Partidos!$A$4:$A$107,0)),$F61=INDEX(Partidos!$G$4:$G$107,MATCH($A61,Partidos!$A$4:$A$107,0))),Puntuacion!$B$4,IF(($E61-$F61)=(INDEX(Partidos!$F$4:$F$107,MATCH($A61,Partidos!$A$4:$A$107,0))-INDEX(Partidos!$G$4:$G$107,MATCH($A61,Partidos!$A$4:$A$107,0))),Puntuacion!$B$5,IF(OR(AND($E61&gt;$F61,INDEX(Partidos!$F$4:$F$107,MATCH($A61,Partidos!$A$4:$A$107,0))&gt;INDEX(Partidos!$G$4:$G$107,MATCH($A61,Partidos!$A$4:$A$107,0))),AND($E61=$F61,INDEX(Partidos!$F$4:$F$107,MATCH($A61,Partidos!$A$4:$A$107,0))=INDEX(Partidos!$G$4:$G$107,MATCH($A61,Partidos!$A$4:$A$107,0))),AND($E61&lt;$F61,INDEX(Partidos!$F$4:$F$107,MATCH($A61,Partidos!$A$4:$A$107,0))&lt;INDEX(Partidos!$G$4:$G$107,MATCH($A61,Partidos!$A$4:$A$107,0)))),Puntuacion!$B$6,0))),IF(AND($E61=INDEX(Partidos!$F$4:$F$107,MATCH($A61,Partidos!$A$4:$A$107,0)),$F61=INDEX(Partidos!$G$4:$G$107,MATCH($A61,Partidos!$A$4:$A$107,0))),Puntuacion!$B$9,IF(($E61-$F61)=(INDEX(Partidos!$F$4:$F$107,MATCH($A61,Partidos!$A$4:$A$107,0))-INDEX(Partidos!$G$4:$G$107,MATCH($A61,Partidos!$A$4:$A$107,0))),Puntuacion!$B$10,IF(AND($H61&lt;&gt;"",$H61=INDEX(Partidos!$K$4:$K$107,MATCH($A61,Partidos!$A$4:$A$107,0))),Puntuacion!$B$11,0)))))),"")</f>
        <v/>
      </c>
      <c r="H61" s="24">
        <f>IFERROR(INDEX(Patri!H$4:H$107,MATCH($A61,Patri!$A$4:$A$107,0)),"")</f>
        <v/>
      </c>
      <c r="I61" s="24">
        <f>IFERROR(INDEX(Partidos!$J$4:$J$107,MATCH($A61,Partidos!$A$4:$A$107,0)),"")</f>
        <v/>
      </c>
      <c r="J61" s="21">
        <f>IF(AND(INDEX(Partidos!$J$4:$J$107,MATCH($A61,Partidos!$A$4:$A$107,0))&lt;&gt;"Grupos",INDEX(Partidos!$H$4:$H$107,MATCH($A61,Partidos!$A$4:$A$107,0))="Finalizado",$H61&lt;&gt;"",$H61=INDEX(Partidos!$K$4:$K$107,MATCH($A61,Partidos!$A$4:$A$107,0))),1,0)</f>
        <v/>
      </c>
    </row>
    <row r="62">
      <c r="A62" s="31" t="n">
        <v>6</v>
      </c>
      <c r="B62" s="24">
        <f>IFERROR(INDEX(Partidos!$D$4:$D$107,MATCH($A62,Partidos!$A$4:$A$107,0)),"")</f>
        <v/>
      </c>
      <c r="C62" s="24">
        <f>IFERROR(INDEX(Partidos!$E$4:$E$107,MATCH($A62,Partidos!$A$4:$A$107,0)),"")</f>
        <v/>
      </c>
      <c r="D62" s="31" t="inlineStr">
        <is>
          <t>Kike</t>
        </is>
      </c>
      <c r="E62" s="24">
        <f>IFERROR(INDEX(Kike!F$4:F$107,MATCH($A62,Kike!$A$4:$A$107,0)),"")</f>
        <v/>
      </c>
      <c r="F62" s="24">
        <f>IFERROR(INDEX(Kike!G$4:G$107,MATCH($A62,Kike!$A$4:$A$107,0)),"")</f>
        <v/>
      </c>
      <c r="G62" s="21">
        <f>IFERROR(IF(INDEX(Partidos!$H$4:$H$107,MATCH($A62,Partidos!$A$4:$A$107,0))&lt;&gt;"Finalizado","",IF(OR(NOT(ISNUMBER($E62)),NOT(ISNUMBER($F62))),"",IF(INDEX(Partidos!$J$4:$J$107,MATCH($A62,Partidos!$A$4:$A$107,0))="Grupos",IF(AND($E62=INDEX(Partidos!$F$4:$F$107,MATCH($A62,Partidos!$A$4:$A$107,0)),$F62=INDEX(Partidos!$G$4:$G$107,MATCH($A62,Partidos!$A$4:$A$107,0))),Puntuacion!$B$4,IF(($E62-$F62)=(INDEX(Partidos!$F$4:$F$107,MATCH($A62,Partidos!$A$4:$A$107,0))-INDEX(Partidos!$G$4:$G$107,MATCH($A62,Partidos!$A$4:$A$107,0))),Puntuacion!$B$5,IF(OR(AND($E62&gt;$F62,INDEX(Partidos!$F$4:$F$107,MATCH($A62,Partidos!$A$4:$A$107,0))&gt;INDEX(Partidos!$G$4:$G$107,MATCH($A62,Partidos!$A$4:$A$107,0))),AND($E62=$F62,INDEX(Partidos!$F$4:$F$107,MATCH($A62,Partidos!$A$4:$A$107,0))=INDEX(Partidos!$G$4:$G$107,MATCH($A62,Partidos!$A$4:$A$107,0))),AND($E62&lt;$F62,INDEX(Partidos!$F$4:$F$107,MATCH($A62,Partidos!$A$4:$A$107,0))&lt;INDEX(Partidos!$G$4:$G$107,MATCH($A62,Partidos!$A$4:$A$107,0)))),Puntuacion!$B$6,0))),IF(AND($E62=INDEX(Partidos!$F$4:$F$107,MATCH($A62,Partidos!$A$4:$A$107,0)),$F62=INDEX(Partidos!$G$4:$G$107,MATCH($A62,Partidos!$A$4:$A$107,0))),Puntuacion!$B$9,IF(($E62-$F62)=(INDEX(Partidos!$F$4:$F$107,MATCH($A62,Partidos!$A$4:$A$107,0))-INDEX(Partidos!$G$4:$G$107,MATCH($A62,Partidos!$A$4:$A$107,0))),Puntuacion!$B$10,IF(AND($H62&lt;&gt;"",$H62=INDEX(Partidos!$K$4:$K$107,MATCH($A62,Partidos!$A$4:$A$107,0))),Puntuacion!$B$11,0)))))),"")</f>
        <v/>
      </c>
      <c r="H62" s="24">
        <f>IFERROR(INDEX(Kike!H$4:H$107,MATCH($A62,Kike!$A$4:$A$107,0)),"")</f>
        <v/>
      </c>
      <c r="I62" s="24">
        <f>IFERROR(INDEX(Partidos!$J$4:$J$107,MATCH($A62,Partidos!$A$4:$A$107,0)),"")</f>
        <v/>
      </c>
      <c r="J62" s="21">
        <f>IF(AND(INDEX(Partidos!$J$4:$J$107,MATCH($A62,Partidos!$A$4:$A$107,0))&lt;&gt;"Grupos",INDEX(Partidos!$H$4:$H$107,MATCH($A62,Partidos!$A$4:$A$107,0))="Finalizado",$H62&lt;&gt;"",$H62=INDEX(Partidos!$K$4:$K$107,MATCH($A62,Partidos!$A$4:$A$107,0))),1,0)</f>
        <v/>
      </c>
    </row>
    <row r="63">
      <c r="A63" s="29" t="n">
        <v>6</v>
      </c>
      <c r="B63" s="24">
        <f>IFERROR(INDEX(Partidos!$D$4:$D$107,MATCH($A63,Partidos!$A$4:$A$107,0)),"")</f>
        <v/>
      </c>
      <c r="C63" s="24">
        <f>IFERROR(INDEX(Partidos!$E$4:$E$107,MATCH($A63,Partidos!$A$4:$A$107,0)),"")</f>
        <v/>
      </c>
      <c r="D63" s="29" t="inlineStr">
        <is>
          <t>Quintero</t>
        </is>
      </c>
      <c r="E63" s="24">
        <f>IFERROR(INDEX(Quintero!F$4:F$107,MATCH($A63,Quintero!$A$4:$A$107,0)),"")</f>
        <v/>
      </c>
      <c r="F63" s="24">
        <f>IFERROR(INDEX(Quintero!G$4:G$107,MATCH($A63,Quintero!$A$4:$A$107,0)),"")</f>
        <v/>
      </c>
      <c r="G63" s="21">
        <f>IFERROR(IF(INDEX(Partidos!$H$4:$H$107,MATCH($A63,Partidos!$A$4:$A$107,0))&lt;&gt;"Finalizado","",IF(OR(NOT(ISNUMBER($E63)),NOT(ISNUMBER($F63))),"",IF(INDEX(Partidos!$J$4:$J$107,MATCH($A63,Partidos!$A$4:$A$107,0))="Grupos",IF(AND($E63=INDEX(Partidos!$F$4:$F$107,MATCH($A63,Partidos!$A$4:$A$107,0)),$F63=INDEX(Partidos!$G$4:$G$107,MATCH($A63,Partidos!$A$4:$A$107,0))),Puntuacion!$B$4,IF(($E63-$F63)=(INDEX(Partidos!$F$4:$F$107,MATCH($A63,Partidos!$A$4:$A$107,0))-INDEX(Partidos!$G$4:$G$107,MATCH($A63,Partidos!$A$4:$A$107,0))),Puntuacion!$B$5,IF(OR(AND($E63&gt;$F63,INDEX(Partidos!$F$4:$F$107,MATCH($A63,Partidos!$A$4:$A$107,0))&gt;INDEX(Partidos!$G$4:$G$107,MATCH($A63,Partidos!$A$4:$A$107,0))),AND($E63=$F63,INDEX(Partidos!$F$4:$F$107,MATCH($A63,Partidos!$A$4:$A$107,0))=INDEX(Partidos!$G$4:$G$107,MATCH($A63,Partidos!$A$4:$A$107,0))),AND($E63&lt;$F63,INDEX(Partidos!$F$4:$F$107,MATCH($A63,Partidos!$A$4:$A$107,0))&lt;INDEX(Partidos!$G$4:$G$107,MATCH($A63,Partidos!$A$4:$A$107,0)))),Puntuacion!$B$6,0))),IF(AND($E63=INDEX(Partidos!$F$4:$F$107,MATCH($A63,Partidos!$A$4:$A$107,0)),$F63=INDEX(Partidos!$G$4:$G$107,MATCH($A63,Partidos!$A$4:$A$107,0))),Puntuacion!$B$9,IF(($E63-$F63)=(INDEX(Partidos!$F$4:$F$107,MATCH($A63,Partidos!$A$4:$A$107,0))-INDEX(Partidos!$G$4:$G$107,MATCH($A63,Partidos!$A$4:$A$107,0))),Puntuacion!$B$10,IF(AND($H63&lt;&gt;"",$H63=INDEX(Partidos!$K$4:$K$107,MATCH($A63,Partidos!$A$4:$A$107,0))),Puntuacion!$B$11,0)))))),"")</f>
        <v/>
      </c>
      <c r="H63" s="24">
        <f>IFERROR(INDEX(Quintero!H$4:H$107,MATCH($A63,Quintero!$A$4:$A$107,0)),"")</f>
        <v/>
      </c>
      <c r="I63" s="24">
        <f>IFERROR(INDEX(Partidos!$J$4:$J$107,MATCH($A63,Partidos!$A$4:$A$107,0)),"")</f>
        <v/>
      </c>
      <c r="J63" s="21">
        <f>IF(AND(INDEX(Partidos!$J$4:$J$107,MATCH($A63,Partidos!$A$4:$A$107,0))&lt;&gt;"Grupos",INDEX(Partidos!$H$4:$H$107,MATCH($A63,Partidos!$A$4:$A$107,0))="Finalizado",$H63&lt;&gt;"",$H63=INDEX(Partidos!$K$4:$K$107,MATCH($A63,Partidos!$A$4:$A$107,0))),1,0)</f>
        <v/>
      </c>
    </row>
    <row r="64">
      <c r="A64" s="31" t="n">
        <v>6</v>
      </c>
      <c r="B64" s="24">
        <f>IFERROR(INDEX(Partidos!$D$4:$D$107,MATCH($A64,Partidos!$A$4:$A$107,0)),"")</f>
        <v/>
      </c>
      <c r="C64" s="24">
        <f>IFERROR(INDEX(Partidos!$E$4:$E$107,MATCH($A64,Partidos!$A$4:$A$107,0)),"")</f>
        <v/>
      </c>
      <c r="D64" s="31" t="inlineStr">
        <is>
          <t>Nacho</t>
        </is>
      </c>
      <c r="E64" s="24">
        <f>IFERROR(INDEX(Nacho!F$4:F$107,MATCH($A64,Nacho!$A$4:$A$107,0)),"")</f>
        <v/>
      </c>
      <c r="F64" s="24">
        <f>IFERROR(INDEX(Nacho!G$4:G$107,MATCH($A64,Nacho!$A$4:$A$107,0)),"")</f>
        <v/>
      </c>
      <c r="G64" s="21">
        <f>IFERROR(IF(INDEX(Partidos!$H$4:$H$107,MATCH($A64,Partidos!$A$4:$A$107,0))&lt;&gt;"Finalizado","",IF(OR(NOT(ISNUMBER($E64)),NOT(ISNUMBER($F64))),"",IF(INDEX(Partidos!$J$4:$J$107,MATCH($A64,Partidos!$A$4:$A$107,0))="Grupos",IF(AND($E64=INDEX(Partidos!$F$4:$F$107,MATCH($A64,Partidos!$A$4:$A$107,0)),$F64=INDEX(Partidos!$G$4:$G$107,MATCH($A64,Partidos!$A$4:$A$107,0))),Puntuacion!$B$4,IF(($E64-$F64)=(INDEX(Partidos!$F$4:$F$107,MATCH($A64,Partidos!$A$4:$A$107,0))-INDEX(Partidos!$G$4:$G$107,MATCH($A64,Partidos!$A$4:$A$107,0))),Puntuacion!$B$5,IF(OR(AND($E64&gt;$F64,INDEX(Partidos!$F$4:$F$107,MATCH($A64,Partidos!$A$4:$A$107,0))&gt;INDEX(Partidos!$G$4:$G$107,MATCH($A64,Partidos!$A$4:$A$107,0))),AND($E64=$F64,INDEX(Partidos!$F$4:$F$107,MATCH($A64,Partidos!$A$4:$A$107,0))=INDEX(Partidos!$G$4:$G$107,MATCH($A64,Partidos!$A$4:$A$107,0))),AND($E64&lt;$F64,INDEX(Partidos!$F$4:$F$107,MATCH($A64,Partidos!$A$4:$A$107,0))&lt;INDEX(Partidos!$G$4:$G$107,MATCH($A64,Partidos!$A$4:$A$107,0)))),Puntuacion!$B$6,0))),IF(AND($E64=INDEX(Partidos!$F$4:$F$107,MATCH($A64,Partidos!$A$4:$A$107,0)),$F64=INDEX(Partidos!$G$4:$G$107,MATCH($A64,Partidos!$A$4:$A$107,0))),Puntuacion!$B$9,IF(($E64-$F64)=(INDEX(Partidos!$F$4:$F$107,MATCH($A64,Partidos!$A$4:$A$107,0))-INDEX(Partidos!$G$4:$G$107,MATCH($A64,Partidos!$A$4:$A$107,0))),Puntuacion!$B$10,IF(AND($H64&lt;&gt;"",$H64=INDEX(Partidos!$K$4:$K$107,MATCH($A64,Partidos!$A$4:$A$107,0))),Puntuacion!$B$11,0)))))),"")</f>
        <v/>
      </c>
      <c r="H64" s="24">
        <f>IFERROR(INDEX(Nacho!H$4:H$107,MATCH($A64,Nacho!$A$4:$A$107,0)),"")</f>
        <v/>
      </c>
      <c r="I64" s="24">
        <f>IFERROR(INDEX(Partidos!$J$4:$J$107,MATCH($A64,Partidos!$A$4:$A$107,0)),"")</f>
        <v/>
      </c>
      <c r="J64" s="21">
        <f>IF(AND(INDEX(Partidos!$J$4:$J$107,MATCH($A64,Partidos!$A$4:$A$107,0))&lt;&gt;"Grupos",INDEX(Partidos!$H$4:$H$107,MATCH($A64,Partidos!$A$4:$A$107,0))="Finalizado",$H64&lt;&gt;"",$H64=INDEX(Partidos!$K$4:$K$107,MATCH($A64,Partidos!$A$4:$A$107,0))),1,0)</f>
        <v/>
      </c>
    </row>
    <row r="65">
      <c r="A65" s="29" t="n">
        <v>6</v>
      </c>
      <c r="B65" s="24">
        <f>IFERROR(INDEX(Partidos!$D$4:$D$107,MATCH($A65,Partidos!$A$4:$A$107,0)),"")</f>
        <v/>
      </c>
      <c r="C65" s="24">
        <f>IFERROR(INDEX(Partidos!$E$4:$E$107,MATCH($A65,Partidos!$A$4:$A$107,0)),"")</f>
        <v/>
      </c>
      <c r="D65" s="29" t="inlineStr">
        <is>
          <t>Luis</t>
        </is>
      </c>
      <c r="E65" s="24">
        <f>IFERROR(INDEX(Luis!F$4:F$107,MATCH($A65,Luis!$A$4:$A$107,0)),"")</f>
        <v/>
      </c>
      <c r="F65" s="24">
        <f>IFERROR(INDEX(Luis!G$4:G$107,MATCH($A65,Luis!$A$4:$A$107,0)),"")</f>
        <v/>
      </c>
      <c r="G65" s="21">
        <f>IFERROR(IF(INDEX(Partidos!$H$4:$H$107,MATCH($A65,Partidos!$A$4:$A$107,0))&lt;&gt;"Finalizado","",IF(OR(NOT(ISNUMBER($E65)),NOT(ISNUMBER($F65))),"",IF(INDEX(Partidos!$J$4:$J$107,MATCH($A65,Partidos!$A$4:$A$107,0))="Grupos",IF(AND($E65=INDEX(Partidos!$F$4:$F$107,MATCH($A65,Partidos!$A$4:$A$107,0)),$F65=INDEX(Partidos!$G$4:$G$107,MATCH($A65,Partidos!$A$4:$A$107,0))),Puntuacion!$B$4,IF(($E65-$F65)=(INDEX(Partidos!$F$4:$F$107,MATCH($A65,Partidos!$A$4:$A$107,0))-INDEX(Partidos!$G$4:$G$107,MATCH($A65,Partidos!$A$4:$A$107,0))),Puntuacion!$B$5,IF(OR(AND($E65&gt;$F65,INDEX(Partidos!$F$4:$F$107,MATCH($A65,Partidos!$A$4:$A$107,0))&gt;INDEX(Partidos!$G$4:$G$107,MATCH($A65,Partidos!$A$4:$A$107,0))),AND($E65=$F65,INDEX(Partidos!$F$4:$F$107,MATCH($A65,Partidos!$A$4:$A$107,0))=INDEX(Partidos!$G$4:$G$107,MATCH($A65,Partidos!$A$4:$A$107,0))),AND($E65&lt;$F65,INDEX(Partidos!$F$4:$F$107,MATCH($A65,Partidos!$A$4:$A$107,0))&lt;INDEX(Partidos!$G$4:$G$107,MATCH($A65,Partidos!$A$4:$A$107,0)))),Puntuacion!$B$6,0))),IF(AND($E65=INDEX(Partidos!$F$4:$F$107,MATCH($A65,Partidos!$A$4:$A$107,0)),$F65=INDEX(Partidos!$G$4:$G$107,MATCH($A65,Partidos!$A$4:$A$107,0))),Puntuacion!$B$9,IF(($E65-$F65)=(INDEX(Partidos!$F$4:$F$107,MATCH($A65,Partidos!$A$4:$A$107,0))-INDEX(Partidos!$G$4:$G$107,MATCH($A65,Partidos!$A$4:$A$107,0))),Puntuacion!$B$10,IF(AND($H65&lt;&gt;"",$H65=INDEX(Partidos!$K$4:$K$107,MATCH($A65,Partidos!$A$4:$A$107,0))),Puntuacion!$B$11,0)))))),"")</f>
        <v/>
      </c>
      <c r="H65" s="24">
        <f>IFERROR(INDEX(Luis!H$4:H$107,MATCH($A65,Luis!$A$4:$A$107,0)),"")</f>
        <v/>
      </c>
      <c r="I65" s="24">
        <f>IFERROR(INDEX(Partidos!$J$4:$J$107,MATCH($A65,Partidos!$A$4:$A$107,0)),"")</f>
        <v/>
      </c>
      <c r="J65" s="21">
        <f>IF(AND(INDEX(Partidos!$J$4:$J$107,MATCH($A65,Partidos!$A$4:$A$107,0))&lt;&gt;"Grupos",INDEX(Partidos!$H$4:$H$107,MATCH($A65,Partidos!$A$4:$A$107,0))="Finalizado",$H65&lt;&gt;"",$H65=INDEX(Partidos!$K$4:$K$107,MATCH($A65,Partidos!$A$4:$A$107,0))),1,0)</f>
        <v/>
      </c>
    </row>
    <row r="66">
      <c r="A66" s="31" t="n">
        <v>6</v>
      </c>
      <c r="B66" s="24">
        <f>IFERROR(INDEX(Partidos!$D$4:$D$107,MATCH($A66,Partidos!$A$4:$A$107,0)),"")</f>
        <v/>
      </c>
      <c r="C66" s="24">
        <f>IFERROR(INDEX(Partidos!$E$4:$E$107,MATCH($A66,Partidos!$A$4:$A$107,0)),"")</f>
        <v/>
      </c>
      <c r="D66" s="31" t="inlineStr">
        <is>
          <t>Felipe</t>
        </is>
      </c>
      <c r="E66" s="24">
        <f>IFERROR(INDEX(Felipe!F$4:F$107,MATCH($A66,Felipe!$A$4:$A$107,0)),"")</f>
        <v/>
      </c>
      <c r="F66" s="24">
        <f>IFERROR(INDEX(Felipe!G$4:G$107,MATCH($A66,Felipe!$A$4:$A$107,0)),"")</f>
        <v/>
      </c>
      <c r="G66" s="21">
        <f>IFERROR(IF(INDEX(Partidos!$H$4:$H$107,MATCH($A66,Partidos!$A$4:$A$107,0))&lt;&gt;"Finalizado","",IF(OR(NOT(ISNUMBER($E66)),NOT(ISNUMBER($F66))),"",IF(INDEX(Partidos!$J$4:$J$107,MATCH($A66,Partidos!$A$4:$A$107,0))="Grupos",IF(AND($E66=INDEX(Partidos!$F$4:$F$107,MATCH($A66,Partidos!$A$4:$A$107,0)),$F66=INDEX(Partidos!$G$4:$G$107,MATCH($A66,Partidos!$A$4:$A$107,0))),Puntuacion!$B$4,IF(($E66-$F66)=(INDEX(Partidos!$F$4:$F$107,MATCH($A66,Partidos!$A$4:$A$107,0))-INDEX(Partidos!$G$4:$G$107,MATCH($A66,Partidos!$A$4:$A$107,0))),Puntuacion!$B$5,IF(OR(AND($E66&gt;$F66,INDEX(Partidos!$F$4:$F$107,MATCH($A66,Partidos!$A$4:$A$107,0))&gt;INDEX(Partidos!$G$4:$G$107,MATCH($A66,Partidos!$A$4:$A$107,0))),AND($E66=$F66,INDEX(Partidos!$F$4:$F$107,MATCH($A66,Partidos!$A$4:$A$107,0))=INDEX(Partidos!$G$4:$G$107,MATCH($A66,Partidos!$A$4:$A$107,0))),AND($E66&lt;$F66,INDEX(Partidos!$F$4:$F$107,MATCH($A66,Partidos!$A$4:$A$107,0))&lt;INDEX(Partidos!$G$4:$G$107,MATCH($A66,Partidos!$A$4:$A$107,0)))),Puntuacion!$B$6,0))),IF(AND($E66=INDEX(Partidos!$F$4:$F$107,MATCH($A66,Partidos!$A$4:$A$107,0)),$F66=INDEX(Partidos!$G$4:$G$107,MATCH($A66,Partidos!$A$4:$A$107,0))),Puntuacion!$B$9,IF(($E66-$F66)=(INDEX(Partidos!$F$4:$F$107,MATCH($A66,Partidos!$A$4:$A$107,0))-INDEX(Partidos!$G$4:$G$107,MATCH($A66,Partidos!$A$4:$A$107,0))),Puntuacion!$B$10,IF(AND($H66&lt;&gt;"",$H66=INDEX(Partidos!$K$4:$K$107,MATCH($A66,Partidos!$A$4:$A$107,0))),Puntuacion!$B$11,0)))))),"")</f>
        <v/>
      </c>
      <c r="H66" s="24">
        <f>IFERROR(INDEX(Felipe!H$4:H$107,MATCH($A66,Felipe!$A$4:$A$107,0)),"")</f>
        <v/>
      </c>
      <c r="I66" s="24">
        <f>IFERROR(INDEX(Partidos!$J$4:$J$107,MATCH($A66,Partidos!$A$4:$A$107,0)),"")</f>
        <v/>
      </c>
      <c r="J66" s="21">
        <f>IF(AND(INDEX(Partidos!$J$4:$J$107,MATCH($A66,Partidos!$A$4:$A$107,0))&lt;&gt;"Grupos",INDEX(Partidos!$H$4:$H$107,MATCH($A66,Partidos!$A$4:$A$107,0))="Finalizado",$H66&lt;&gt;"",$H66=INDEX(Partidos!$K$4:$K$107,MATCH($A66,Partidos!$A$4:$A$107,0))),1,0)</f>
        <v/>
      </c>
    </row>
    <row r="67">
      <c r="A67" s="29" t="n">
        <v>6</v>
      </c>
      <c r="B67" s="24">
        <f>IFERROR(INDEX(Partidos!$D$4:$D$107,MATCH($A67,Partidos!$A$4:$A$107,0)),"")</f>
        <v/>
      </c>
      <c r="C67" s="24">
        <f>IFERROR(INDEX(Partidos!$E$4:$E$107,MATCH($A67,Partidos!$A$4:$A$107,0)),"")</f>
        <v/>
      </c>
      <c r="D67" s="29" t="inlineStr">
        <is>
          <t>Simón</t>
        </is>
      </c>
      <c r="E67" s="24">
        <f>IFERROR(INDEX(Simón!F$4:F$107,MATCH($A67,Simón!$A$4:$A$107,0)),"")</f>
        <v/>
      </c>
      <c r="F67" s="24">
        <f>IFERROR(INDEX(Simón!G$4:G$107,MATCH($A67,Simón!$A$4:$A$107,0)),"")</f>
        <v/>
      </c>
      <c r="G67" s="21">
        <f>IFERROR(IF(INDEX(Partidos!$H$4:$H$107,MATCH($A67,Partidos!$A$4:$A$107,0))&lt;&gt;"Finalizado","",IF(OR(NOT(ISNUMBER($E67)),NOT(ISNUMBER($F67))),"",IF(INDEX(Partidos!$J$4:$J$107,MATCH($A67,Partidos!$A$4:$A$107,0))="Grupos",IF(AND($E67=INDEX(Partidos!$F$4:$F$107,MATCH($A67,Partidos!$A$4:$A$107,0)),$F67=INDEX(Partidos!$G$4:$G$107,MATCH($A67,Partidos!$A$4:$A$107,0))),Puntuacion!$B$4,IF(($E67-$F67)=(INDEX(Partidos!$F$4:$F$107,MATCH($A67,Partidos!$A$4:$A$107,0))-INDEX(Partidos!$G$4:$G$107,MATCH($A67,Partidos!$A$4:$A$107,0))),Puntuacion!$B$5,IF(OR(AND($E67&gt;$F67,INDEX(Partidos!$F$4:$F$107,MATCH($A67,Partidos!$A$4:$A$107,0))&gt;INDEX(Partidos!$G$4:$G$107,MATCH($A67,Partidos!$A$4:$A$107,0))),AND($E67=$F67,INDEX(Partidos!$F$4:$F$107,MATCH($A67,Partidos!$A$4:$A$107,0))=INDEX(Partidos!$G$4:$G$107,MATCH($A67,Partidos!$A$4:$A$107,0))),AND($E67&lt;$F67,INDEX(Partidos!$F$4:$F$107,MATCH($A67,Partidos!$A$4:$A$107,0))&lt;INDEX(Partidos!$G$4:$G$107,MATCH($A67,Partidos!$A$4:$A$107,0)))),Puntuacion!$B$6,0))),IF(AND($E67=INDEX(Partidos!$F$4:$F$107,MATCH($A67,Partidos!$A$4:$A$107,0)),$F67=INDEX(Partidos!$G$4:$G$107,MATCH($A67,Partidos!$A$4:$A$107,0))),Puntuacion!$B$9,IF(($E67-$F67)=(INDEX(Partidos!$F$4:$F$107,MATCH($A67,Partidos!$A$4:$A$107,0))-INDEX(Partidos!$G$4:$G$107,MATCH($A67,Partidos!$A$4:$A$107,0))),Puntuacion!$B$10,IF(AND($H67&lt;&gt;"",$H67=INDEX(Partidos!$K$4:$K$107,MATCH($A67,Partidos!$A$4:$A$107,0))),Puntuacion!$B$11,0)))))),"")</f>
        <v/>
      </c>
      <c r="H67" s="24">
        <f>IFERROR(INDEX(Simón!H$4:H$107,MATCH($A67,Simón!$A$4:$A$107,0)),"")</f>
        <v/>
      </c>
      <c r="I67" s="24">
        <f>IFERROR(INDEX(Partidos!$J$4:$J$107,MATCH($A67,Partidos!$A$4:$A$107,0)),"")</f>
        <v/>
      </c>
      <c r="J67" s="21">
        <f>IF(AND(INDEX(Partidos!$J$4:$J$107,MATCH($A67,Partidos!$A$4:$A$107,0))&lt;&gt;"Grupos",INDEX(Partidos!$H$4:$H$107,MATCH($A67,Partidos!$A$4:$A$107,0))="Finalizado",$H67&lt;&gt;"",$H67=INDEX(Partidos!$K$4:$K$107,MATCH($A67,Partidos!$A$4:$A$107,0))),1,0)</f>
        <v/>
      </c>
    </row>
    <row r="68">
      <c r="A68" s="31" t="n">
        <v>6</v>
      </c>
      <c r="B68" s="24">
        <f>IFERROR(INDEX(Partidos!$D$4:$D$107,MATCH($A68,Partidos!$A$4:$A$107,0)),"")</f>
        <v/>
      </c>
      <c r="C68" s="24">
        <f>IFERROR(INDEX(Partidos!$E$4:$E$107,MATCH($A68,Partidos!$A$4:$A$107,0)),"")</f>
        <v/>
      </c>
      <c r="D68" s="31" t="inlineStr">
        <is>
          <t>Muni</t>
        </is>
      </c>
      <c r="E68" s="24">
        <f>IFERROR(INDEX(Muni!F$4:F$107,MATCH($A68,Muni!$A$4:$A$107,0)),"")</f>
        <v/>
      </c>
      <c r="F68" s="24">
        <f>IFERROR(INDEX(Muni!G$4:G$107,MATCH($A68,Muni!$A$4:$A$107,0)),"")</f>
        <v/>
      </c>
      <c r="G68" s="21">
        <f>IFERROR(IF(INDEX(Partidos!$H$4:$H$107,MATCH($A68,Partidos!$A$4:$A$107,0))&lt;&gt;"Finalizado","",IF(OR(NOT(ISNUMBER($E68)),NOT(ISNUMBER($F68))),"",IF(INDEX(Partidos!$J$4:$J$107,MATCH($A68,Partidos!$A$4:$A$107,0))="Grupos",IF(AND($E68=INDEX(Partidos!$F$4:$F$107,MATCH($A68,Partidos!$A$4:$A$107,0)),$F68=INDEX(Partidos!$G$4:$G$107,MATCH($A68,Partidos!$A$4:$A$107,0))),Puntuacion!$B$4,IF(($E68-$F68)=(INDEX(Partidos!$F$4:$F$107,MATCH($A68,Partidos!$A$4:$A$107,0))-INDEX(Partidos!$G$4:$G$107,MATCH($A68,Partidos!$A$4:$A$107,0))),Puntuacion!$B$5,IF(OR(AND($E68&gt;$F68,INDEX(Partidos!$F$4:$F$107,MATCH($A68,Partidos!$A$4:$A$107,0))&gt;INDEX(Partidos!$G$4:$G$107,MATCH($A68,Partidos!$A$4:$A$107,0))),AND($E68=$F68,INDEX(Partidos!$F$4:$F$107,MATCH($A68,Partidos!$A$4:$A$107,0))=INDEX(Partidos!$G$4:$G$107,MATCH($A68,Partidos!$A$4:$A$107,0))),AND($E68&lt;$F68,INDEX(Partidos!$F$4:$F$107,MATCH($A68,Partidos!$A$4:$A$107,0))&lt;INDEX(Partidos!$G$4:$G$107,MATCH($A68,Partidos!$A$4:$A$107,0)))),Puntuacion!$B$6,0))),IF(AND($E68=INDEX(Partidos!$F$4:$F$107,MATCH($A68,Partidos!$A$4:$A$107,0)),$F68=INDEX(Partidos!$G$4:$G$107,MATCH($A68,Partidos!$A$4:$A$107,0))),Puntuacion!$B$9,IF(($E68-$F68)=(INDEX(Partidos!$F$4:$F$107,MATCH($A68,Partidos!$A$4:$A$107,0))-INDEX(Partidos!$G$4:$G$107,MATCH($A68,Partidos!$A$4:$A$107,0))),Puntuacion!$B$10,IF(AND($H68&lt;&gt;"",$H68=INDEX(Partidos!$K$4:$K$107,MATCH($A68,Partidos!$A$4:$A$107,0))),Puntuacion!$B$11,0)))))),"")</f>
        <v/>
      </c>
      <c r="H68" s="24">
        <f>IFERROR(INDEX(Muni!H$4:H$107,MATCH($A68,Muni!$A$4:$A$107,0)),"")</f>
        <v/>
      </c>
      <c r="I68" s="24">
        <f>IFERROR(INDEX(Partidos!$J$4:$J$107,MATCH($A68,Partidos!$A$4:$A$107,0)),"")</f>
        <v/>
      </c>
      <c r="J68" s="21">
        <f>IF(AND(INDEX(Partidos!$J$4:$J$107,MATCH($A68,Partidos!$A$4:$A$107,0))&lt;&gt;"Grupos",INDEX(Partidos!$H$4:$H$107,MATCH($A68,Partidos!$A$4:$A$107,0))="Finalizado",$H68&lt;&gt;"",$H68=INDEX(Partidos!$K$4:$K$107,MATCH($A68,Partidos!$A$4:$A$107,0))),1,0)</f>
        <v/>
      </c>
    </row>
    <row r="69">
      <c r="A69" s="29" t="n">
        <v>6</v>
      </c>
      <c r="B69" s="24">
        <f>IFERROR(INDEX(Partidos!$D$4:$D$107,MATCH($A69,Partidos!$A$4:$A$107,0)),"")</f>
        <v/>
      </c>
      <c r="C69" s="24">
        <f>IFERROR(INDEX(Partidos!$E$4:$E$107,MATCH($A69,Partidos!$A$4:$A$107,0)),"")</f>
        <v/>
      </c>
      <c r="D69" s="29" t="inlineStr">
        <is>
          <t>Fer</t>
        </is>
      </c>
      <c r="E69" s="24">
        <f>IFERROR(INDEX(Fer!F$4:F$107,MATCH($A69,Fer!$A$4:$A$107,0)),"")</f>
        <v/>
      </c>
      <c r="F69" s="24">
        <f>IFERROR(INDEX(Fer!G$4:G$107,MATCH($A69,Fer!$A$4:$A$107,0)),"")</f>
        <v/>
      </c>
      <c r="G69" s="21">
        <f>IFERROR(IF(INDEX(Partidos!$H$4:$H$107,MATCH($A69,Partidos!$A$4:$A$107,0))&lt;&gt;"Finalizado","",IF(OR(NOT(ISNUMBER($E69)),NOT(ISNUMBER($F69))),"",IF(INDEX(Partidos!$J$4:$J$107,MATCH($A69,Partidos!$A$4:$A$107,0))="Grupos",IF(AND($E69=INDEX(Partidos!$F$4:$F$107,MATCH($A69,Partidos!$A$4:$A$107,0)),$F69=INDEX(Partidos!$G$4:$G$107,MATCH($A69,Partidos!$A$4:$A$107,0))),Puntuacion!$B$4,IF(($E69-$F69)=(INDEX(Partidos!$F$4:$F$107,MATCH($A69,Partidos!$A$4:$A$107,0))-INDEX(Partidos!$G$4:$G$107,MATCH($A69,Partidos!$A$4:$A$107,0))),Puntuacion!$B$5,IF(OR(AND($E69&gt;$F69,INDEX(Partidos!$F$4:$F$107,MATCH($A69,Partidos!$A$4:$A$107,0))&gt;INDEX(Partidos!$G$4:$G$107,MATCH($A69,Partidos!$A$4:$A$107,0))),AND($E69=$F69,INDEX(Partidos!$F$4:$F$107,MATCH($A69,Partidos!$A$4:$A$107,0))=INDEX(Partidos!$G$4:$G$107,MATCH($A69,Partidos!$A$4:$A$107,0))),AND($E69&lt;$F69,INDEX(Partidos!$F$4:$F$107,MATCH($A69,Partidos!$A$4:$A$107,0))&lt;INDEX(Partidos!$G$4:$G$107,MATCH($A69,Partidos!$A$4:$A$107,0)))),Puntuacion!$B$6,0))),IF(AND($E69=INDEX(Partidos!$F$4:$F$107,MATCH($A69,Partidos!$A$4:$A$107,0)),$F69=INDEX(Partidos!$G$4:$G$107,MATCH($A69,Partidos!$A$4:$A$107,0))),Puntuacion!$B$9,IF(($E69-$F69)=(INDEX(Partidos!$F$4:$F$107,MATCH($A69,Partidos!$A$4:$A$107,0))-INDEX(Partidos!$G$4:$G$107,MATCH($A69,Partidos!$A$4:$A$107,0))),Puntuacion!$B$10,IF(AND($H69&lt;&gt;"",$H69=INDEX(Partidos!$K$4:$K$107,MATCH($A69,Partidos!$A$4:$A$107,0))),Puntuacion!$B$11,0)))))),"")</f>
        <v/>
      </c>
      <c r="H69" s="24">
        <f>IFERROR(INDEX(Fer!H$4:H$107,MATCH($A69,Fer!$A$4:$A$107,0)),"")</f>
        <v/>
      </c>
      <c r="I69" s="24">
        <f>IFERROR(INDEX(Partidos!$J$4:$J$107,MATCH($A69,Partidos!$A$4:$A$107,0)),"")</f>
        <v/>
      </c>
      <c r="J69" s="21">
        <f>IF(AND(INDEX(Partidos!$J$4:$J$107,MATCH($A69,Partidos!$A$4:$A$107,0))&lt;&gt;"Grupos",INDEX(Partidos!$H$4:$H$107,MATCH($A69,Partidos!$A$4:$A$107,0))="Finalizado",$H69&lt;&gt;"",$H69=INDEX(Partidos!$K$4:$K$107,MATCH($A69,Partidos!$A$4:$A$107,0))),1,0)</f>
        <v/>
      </c>
    </row>
    <row r="70">
      <c r="A70" s="31" t="n">
        <v>7</v>
      </c>
      <c r="B70" s="24">
        <f>IFERROR(INDEX(Partidos!$D$4:$D$107,MATCH($A70,Partidos!$A$4:$A$107,0)),"")</f>
        <v/>
      </c>
      <c r="C70" s="24">
        <f>IFERROR(INDEX(Partidos!$E$4:$E$107,MATCH($A70,Partidos!$A$4:$A$107,0)),"")</f>
        <v/>
      </c>
      <c r="D70" s="31" t="inlineStr">
        <is>
          <t>Álvaro</t>
        </is>
      </c>
      <c r="E70" s="24">
        <f>IFERROR(INDEX(Álvaro!F$4:F$107,MATCH($A70,Álvaro!$A$4:$A$107,0)),"")</f>
        <v/>
      </c>
      <c r="F70" s="24">
        <f>IFERROR(INDEX(Álvaro!G$4:G$107,MATCH($A70,Álvaro!$A$4:$A$107,0)),"")</f>
        <v/>
      </c>
      <c r="G70" s="21">
        <f>IFERROR(IF(INDEX(Partidos!$H$4:$H$107,MATCH($A70,Partidos!$A$4:$A$107,0))&lt;&gt;"Finalizado","",IF(OR(NOT(ISNUMBER($E70)),NOT(ISNUMBER($F70))),"",IF(INDEX(Partidos!$J$4:$J$107,MATCH($A70,Partidos!$A$4:$A$107,0))="Grupos",IF(AND($E70=INDEX(Partidos!$F$4:$F$107,MATCH($A70,Partidos!$A$4:$A$107,0)),$F70=INDEX(Partidos!$G$4:$G$107,MATCH($A70,Partidos!$A$4:$A$107,0))),Puntuacion!$B$4,IF(($E70-$F70)=(INDEX(Partidos!$F$4:$F$107,MATCH($A70,Partidos!$A$4:$A$107,0))-INDEX(Partidos!$G$4:$G$107,MATCH($A70,Partidos!$A$4:$A$107,0))),Puntuacion!$B$5,IF(OR(AND($E70&gt;$F70,INDEX(Partidos!$F$4:$F$107,MATCH($A70,Partidos!$A$4:$A$107,0))&gt;INDEX(Partidos!$G$4:$G$107,MATCH($A70,Partidos!$A$4:$A$107,0))),AND($E70=$F70,INDEX(Partidos!$F$4:$F$107,MATCH($A70,Partidos!$A$4:$A$107,0))=INDEX(Partidos!$G$4:$G$107,MATCH($A70,Partidos!$A$4:$A$107,0))),AND($E70&lt;$F70,INDEX(Partidos!$F$4:$F$107,MATCH($A70,Partidos!$A$4:$A$107,0))&lt;INDEX(Partidos!$G$4:$G$107,MATCH($A70,Partidos!$A$4:$A$107,0)))),Puntuacion!$B$6,0))),IF(AND($E70=INDEX(Partidos!$F$4:$F$107,MATCH($A70,Partidos!$A$4:$A$107,0)),$F70=INDEX(Partidos!$G$4:$G$107,MATCH($A70,Partidos!$A$4:$A$107,0))),Puntuacion!$B$9,IF(($E70-$F70)=(INDEX(Partidos!$F$4:$F$107,MATCH($A70,Partidos!$A$4:$A$107,0))-INDEX(Partidos!$G$4:$G$107,MATCH($A70,Partidos!$A$4:$A$107,0))),Puntuacion!$B$10,IF(AND($H70&lt;&gt;"",$H70=INDEX(Partidos!$K$4:$K$107,MATCH($A70,Partidos!$A$4:$A$107,0))),Puntuacion!$B$11,0)))))),"")</f>
        <v/>
      </c>
      <c r="H70" s="24">
        <f>IFERROR(INDEX(Álvaro!H$4:H$107,MATCH($A70,Álvaro!$A$4:$A$107,0)),"")</f>
        <v/>
      </c>
      <c r="I70" s="24">
        <f>IFERROR(INDEX(Partidos!$J$4:$J$107,MATCH($A70,Partidos!$A$4:$A$107,0)),"")</f>
        <v/>
      </c>
      <c r="J70" s="21">
        <f>IF(AND(INDEX(Partidos!$J$4:$J$107,MATCH($A70,Partidos!$A$4:$A$107,0))&lt;&gt;"Grupos",INDEX(Partidos!$H$4:$H$107,MATCH($A70,Partidos!$A$4:$A$107,0))="Finalizado",$H70&lt;&gt;"",$H70=INDEX(Partidos!$K$4:$K$107,MATCH($A70,Partidos!$A$4:$A$107,0))),1,0)</f>
        <v/>
      </c>
    </row>
    <row r="71">
      <c r="A71" s="29" t="n">
        <v>7</v>
      </c>
      <c r="B71" s="24">
        <f>IFERROR(INDEX(Partidos!$D$4:$D$107,MATCH($A71,Partidos!$A$4:$A$107,0)),"")</f>
        <v/>
      </c>
      <c r="C71" s="24">
        <f>IFERROR(INDEX(Partidos!$E$4:$E$107,MATCH($A71,Partidos!$A$4:$A$107,0)),"")</f>
        <v/>
      </c>
      <c r="D71" s="29" t="inlineStr">
        <is>
          <t>Pepe</t>
        </is>
      </c>
      <c r="E71" s="24">
        <f>IFERROR(INDEX(Pepe!F$4:F$107,MATCH($A71,Pepe!$A$4:$A$107,0)),"")</f>
        <v/>
      </c>
      <c r="F71" s="24">
        <f>IFERROR(INDEX(Pepe!G$4:G$107,MATCH($A71,Pepe!$A$4:$A$107,0)),"")</f>
        <v/>
      </c>
      <c r="G71" s="21">
        <f>IFERROR(IF(INDEX(Partidos!$H$4:$H$107,MATCH($A71,Partidos!$A$4:$A$107,0))&lt;&gt;"Finalizado","",IF(OR(NOT(ISNUMBER($E71)),NOT(ISNUMBER($F71))),"",IF(INDEX(Partidos!$J$4:$J$107,MATCH($A71,Partidos!$A$4:$A$107,0))="Grupos",IF(AND($E71=INDEX(Partidos!$F$4:$F$107,MATCH($A71,Partidos!$A$4:$A$107,0)),$F71=INDEX(Partidos!$G$4:$G$107,MATCH($A71,Partidos!$A$4:$A$107,0))),Puntuacion!$B$4,IF(($E71-$F71)=(INDEX(Partidos!$F$4:$F$107,MATCH($A71,Partidos!$A$4:$A$107,0))-INDEX(Partidos!$G$4:$G$107,MATCH($A71,Partidos!$A$4:$A$107,0))),Puntuacion!$B$5,IF(OR(AND($E71&gt;$F71,INDEX(Partidos!$F$4:$F$107,MATCH($A71,Partidos!$A$4:$A$107,0))&gt;INDEX(Partidos!$G$4:$G$107,MATCH($A71,Partidos!$A$4:$A$107,0))),AND($E71=$F71,INDEX(Partidos!$F$4:$F$107,MATCH($A71,Partidos!$A$4:$A$107,0))=INDEX(Partidos!$G$4:$G$107,MATCH($A71,Partidos!$A$4:$A$107,0))),AND($E71&lt;$F71,INDEX(Partidos!$F$4:$F$107,MATCH($A71,Partidos!$A$4:$A$107,0))&lt;INDEX(Partidos!$G$4:$G$107,MATCH($A71,Partidos!$A$4:$A$107,0)))),Puntuacion!$B$6,0))),IF(AND($E71=INDEX(Partidos!$F$4:$F$107,MATCH($A71,Partidos!$A$4:$A$107,0)),$F71=INDEX(Partidos!$G$4:$G$107,MATCH($A71,Partidos!$A$4:$A$107,0))),Puntuacion!$B$9,IF(($E71-$F71)=(INDEX(Partidos!$F$4:$F$107,MATCH($A71,Partidos!$A$4:$A$107,0))-INDEX(Partidos!$G$4:$G$107,MATCH($A71,Partidos!$A$4:$A$107,0))),Puntuacion!$B$10,IF(AND($H71&lt;&gt;"",$H71=INDEX(Partidos!$K$4:$K$107,MATCH($A71,Partidos!$A$4:$A$107,0))),Puntuacion!$B$11,0)))))),"")</f>
        <v/>
      </c>
      <c r="H71" s="24">
        <f>IFERROR(INDEX(Pepe!H$4:H$107,MATCH($A71,Pepe!$A$4:$A$107,0)),"")</f>
        <v/>
      </c>
      <c r="I71" s="24">
        <f>IFERROR(INDEX(Partidos!$J$4:$J$107,MATCH($A71,Partidos!$A$4:$A$107,0)),"")</f>
        <v/>
      </c>
      <c r="J71" s="21">
        <f>IF(AND(INDEX(Partidos!$J$4:$J$107,MATCH($A71,Partidos!$A$4:$A$107,0))&lt;&gt;"Grupos",INDEX(Partidos!$H$4:$H$107,MATCH($A71,Partidos!$A$4:$A$107,0))="Finalizado",$H71&lt;&gt;"",$H71=INDEX(Partidos!$K$4:$K$107,MATCH($A71,Partidos!$A$4:$A$107,0))),1,0)</f>
        <v/>
      </c>
    </row>
    <row r="72">
      <c r="A72" s="31" t="n">
        <v>7</v>
      </c>
      <c r="B72" s="24">
        <f>IFERROR(INDEX(Partidos!$D$4:$D$107,MATCH($A72,Partidos!$A$4:$A$107,0)),"")</f>
        <v/>
      </c>
      <c r="C72" s="24">
        <f>IFERROR(INDEX(Partidos!$E$4:$E$107,MATCH($A72,Partidos!$A$4:$A$107,0)),"")</f>
        <v/>
      </c>
      <c r="D72" s="31" t="inlineStr">
        <is>
          <t>Patri</t>
        </is>
      </c>
      <c r="E72" s="24">
        <f>IFERROR(INDEX(Patri!F$4:F$107,MATCH($A72,Patri!$A$4:$A$107,0)),"")</f>
        <v/>
      </c>
      <c r="F72" s="24">
        <f>IFERROR(INDEX(Patri!G$4:G$107,MATCH($A72,Patri!$A$4:$A$107,0)),"")</f>
        <v/>
      </c>
      <c r="G72" s="21">
        <f>IFERROR(IF(INDEX(Partidos!$H$4:$H$107,MATCH($A72,Partidos!$A$4:$A$107,0))&lt;&gt;"Finalizado","",IF(OR(NOT(ISNUMBER($E72)),NOT(ISNUMBER($F72))),"",IF(INDEX(Partidos!$J$4:$J$107,MATCH($A72,Partidos!$A$4:$A$107,0))="Grupos",IF(AND($E72=INDEX(Partidos!$F$4:$F$107,MATCH($A72,Partidos!$A$4:$A$107,0)),$F72=INDEX(Partidos!$G$4:$G$107,MATCH($A72,Partidos!$A$4:$A$107,0))),Puntuacion!$B$4,IF(($E72-$F72)=(INDEX(Partidos!$F$4:$F$107,MATCH($A72,Partidos!$A$4:$A$107,0))-INDEX(Partidos!$G$4:$G$107,MATCH($A72,Partidos!$A$4:$A$107,0))),Puntuacion!$B$5,IF(OR(AND($E72&gt;$F72,INDEX(Partidos!$F$4:$F$107,MATCH($A72,Partidos!$A$4:$A$107,0))&gt;INDEX(Partidos!$G$4:$G$107,MATCH($A72,Partidos!$A$4:$A$107,0))),AND($E72=$F72,INDEX(Partidos!$F$4:$F$107,MATCH($A72,Partidos!$A$4:$A$107,0))=INDEX(Partidos!$G$4:$G$107,MATCH($A72,Partidos!$A$4:$A$107,0))),AND($E72&lt;$F72,INDEX(Partidos!$F$4:$F$107,MATCH($A72,Partidos!$A$4:$A$107,0))&lt;INDEX(Partidos!$G$4:$G$107,MATCH($A72,Partidos!$A$4:$A$107,0)))),Puntuacion!$B$6,0))),IF(AND($E72=INDEX(Partidos!$F$4:$F$107,MATCH($A72,Partidos!$A$4:$A$107,0)),$F72=INDEX(Partidos!$G$4:$G$107,MATCH($A72,Partidos!$A$4:$A$107,0))),Puntuacion!$B$9,IF(($E72-$F72)=(INDEX(Partidos!$F$4:$F$107,MATCH($A72,Partidos!$A$4:$A$107,0))-INDEX(Partidos!$G$4:$G$107,MATCH($A72,Partidos!$A$4:$A$107,0))),Puntuacion!$B$10,IF(AND($H72&lt;&gt;"",$H72=INDEX(Partidos!$K$4:$K$107,MATCH($A72,Partidos!$A$4:$A$107,0))),Puntuacion!$B$11,0)))))),"")</f>
        <v/>
      </c>
      <c r="H72" s="24">
        <f>IFERROR(INDEX(Patri!H$4:H$107,MATCH($A72,Patri!$A$4:$A$107,0)),"")</f>
        <v/>
      </c>
      <c r="I72" s="24">
        <f>IFERROR(INDEX(Partidos!$J$4:$J$107,MATCH($A72,Partidos!$A$4:$A$107,0)),"")</f>
        <v/>
      </c>
      <c r="J72" s="21">
        <f>IF(AND(INDEX(Partidos!$J$4:$J$107,MATCH($A72,Partidos!$A$4:$A$107,0))&lt;&gt;"Grupos",INDEX(Partidos!$H$4:$H$107,MATCH($A72,Partidos!$A$4:$A$107,0))="Finalizado",$H72&lt;&gt;"",$H72=INDEX(Partidos!$K$4:$K$107,MATCH($A72,Partidos!$A$4:$A$107,0))),1,0)</f>
        <v/>
      </c>
    </row>
    <row r="73">
      <c r="A73" s="29" t="n">
        <v>7</v>
      </c>
      <c r="B73" s="24">
        <f>IFERROR(INDEX(Partidos!$D$4:$D$107,MATCH($A73,Partidos!$A$4:$A$107,0)),"")</f>
        <v/>
      </c>
      <c r="C73" s="24">
        <f>IFERROR(INDEX(Partidos!$E$4:$E$107,MATCH($A73,Partidos!$A$4:$A$107,0)),"")</f>
        <v/>
      </c>
      <c r="D73" s="29" t="inlineStr">
        <is>
          <t>Kike</t>
        </is>
      </c>
      <c r="E73" s="24">
        <f>IFERROR(INDEX(Kike!F$4:F$107,MATCH($A73,Kike!$A$4:$A$107,0)),"")</f>
        <v/>
      </c>
      <c r="F73" s="24">
        <f>IFERROR(INDEX(Kike!G$4:G$107,MATCH($A73,Kike!$A$4:$A$107,0)),"")</f>
        <v/>
      </c>
      <c r="G73" s="21">
        <f>IFERROR(IF(INDEX(Partidos!$H$4:$H$107,MATCH($A73,Partidos!$A$4:$A$107,0))&lt;&gt;"Finalizado","",IF(OR(NOT(ISNUMBER($E73)),NOT(ISNUMBER($F73))),"",IF(INDEX(Partidos!$J$4:$J$107,MATCH($A73,Partidos!$A$4:$A$107,0))="Grupos",IF(AND($E73=INDEX(Partidos!$F$4:$F$107,MATCH($A73,Partidos!$A$4:$A$107,0)),$F73=INDEX(Partidos!$G$4:$G$107,MATCH($A73,Partidos!$A$4:$A$107,0))),Puntuacion!$B$4,IF(($E73-$F73)=(INDEX(Partidos!$F$4:$F$107,MATCH($A73,Partidos!$A$4:$A$107,0))-INDEX(Partidos!$G$4:$G$107,MATCH($A73,Partidos!$A$4:$A$107,0))),Puntuacion!$B$5,IF(OR(AND($E73&gt;$F73,INDEX(Partidos!$F$4:$F$107,MATCH($A73,Partidos!$A$4:$A$107,0))&gt;INDEX(Partidos!$G$4:$G$107,MATCH($A73,Partidos!$A$4:$A$107,0))),AND($E73=$F73,INDEX(Partidos!$F$4:$F$107,MATCH($A73,Partidos!$A$4:$A$107,0))=INDEX(Partidos!$G$4:$G$107,MATCH($A73,Partidos!$A$4:$A$107,0))),AND($E73&lt;$F73,INDEX(Partidos!$F$4:$F$107,MATCH($A73,Partidos!$A$4:$A$107,0))&lt;INDEX(Partidos!$G$4:$G$107,MATCH($A73,Partidos!$A$4:$A$107,0)))),Puntuacion!$B$6,0))),IF(AND($E73=INDEX(Partidos!$F$4:$F$107,MATCH($A73,Partidos!$A$4:$A$107,0)),$F73=INDEX(Partidos!$G$4:$G$107,MATCH($A73,Partidos!$A$4:$A$107,0))),Puntuacion!$B$9,IF(($E73-$F73)=(INDEX(Partidos!$F$4:$F$107,MATCH($A73,Partidos!$A$4:$A$107,0))-INDEX(Partidos!$G$4:$G$107,MATCH($A73,Partidos!$A$4:$A$107,0))),Puntuacion!$B$10,IF(AND($H73&lt;&gt;"",$H73=INDEX(Partidos!$K$4:$K$107,MATCH($A73,Partidos!$A$4:$A$107,0))),Puntuacion!$B$11,0)))))),"")</f>
        <v/>
      </c>
      <c r="H73" s="24">
        <f>IFERROR(INDEX(Kike!H$4:H$107,MATCH($A73,Kike!$A$4:$A$107,0)),"")</f>
        <v/>
      </c>
      <c r="I73" s="24">
        <f>IFERROR(INDEX(Partidos!$J$4:$J$107,MATCH($A73,Partidos!$A$4:$A$107,0)),"")</f>
        <v/>
      </c>
      <c r="J73" s="21">
        <f>IF(AND(INDEX(Partidos!$J$4:$J$107,MATCH($A73,Partidos!$A$4:$A$107,0))&lt;&gt;"Grupos",INDEX(Partidos!$H$4:$H$107,MATCH($A73,Partidos!$A$4:$A$107,0))="Finalizado",$H73&lt;&gt;"",$H73=INDEX(Partidos!$K$4:$K$107,MATCH($A73,Partidos!$A$4:$A$107,0))),1,0)</f>
        <v/>
      </c>
    </row>
    <row r="74">
      <c r="A74" s="31" t="n">
        <v>7</v>
      </c>
      <c r="B74" s="24">
        <f>IFERROR(INDEX(Partidos!$D$4:$D$107,MATCH($A74,Partidos!$A$4:$A$107,0)),"")</f>
        <v/>
      </c>
      <c r="C74" s="24">
        <f>IFERROR(INDEX(Partidos!$E$4:$E$107,MATCH($A74,Partidos!$A$4:$A$107,0)),"")</f>
        <v/>
      </c>
      <c r="D74" s="31" t="inlineStr">
        <is>
          <t>Quintero</t>
        </is>
      </c>
      <c r="E74" s="24">
        <f>IFERROR(INDEX(Quintero!F$4:F$107,MATCH($A74,Quintero!$A$4:$A$107,0)),"")</f>
        <v/>
      </c>
      <c r="F74" s="24">
        <f>IFERROR(INDEX(Quintero!G$4:G$107,MATCH($A74,Quintero!$A$4:$A$107,0)),"")</f>
        <v/>
      </c>
      <c r="G74" s="21">
        <f>IFERROR(IF(INDEX(Partidos!$H$4:$H$107,MATCH($A74,Partidos!$A$4:$A$107,0))&lt;&gt;"Finalizado","",IF(OR(NOT(ISNUMBER($E74)),NOT(ISNUMBER($F74))),"",IF(INDEX(Partidos!$J$4:$J$107,MATCH($A74,Partidos!$A$4:$A$107,0))="Grupos",IF(AND($E74=INDEX(Partidos!$F$4:$F$107,MATCH($A74,Partidos!$A$4:$A$107,0)),$F74=INDEX(Partidos!$G$4:$G$107,MATCH($A74,Partidos!$A$4:$A$107,0))),Puntuacion!$B$4,IF(($E74-$F74)=(INDEX(Partidos!$F$4:$F$107,MATCH($A74,Partidos!$A$4:$A$107,0))-INDEX(Partidos!$G$4:$G$107,MATCH($A74,Partidos!$A$4:$A$107,0))),Puntuacion!$B$5,IF(OR(AND($E74&gt;$F74,INDEX(Partidos!$F$4:$F$107,MATCH($A74,Partidos!$A$4:$A$107,0))&gt;INDEX(Partidos!$G$4:$G$107,MATCH($A74,Partidos!$A$4:$A$107,0))),AND($E74=$F74,INDEX(Partidos!$F$4:$F$107,MATCH($A74,Partidos!$A$4:$A$107,0))=INDEX(Partidos!$G$4:$G$107,MATCH($A74,Partidos!$A$4:$A$107,0))),AND($E74&lt;$F74,INDEX(Partidos!$F$4:$F$107,MATCH($A74,Partidos!$A$4:$A$107,0))&lt;INDEX(Partidos!$G$4:$G$107,MATCH($A74,Partidos!$A$4:$A$107,0)))),Puntuacion!$B$6,0))),IF(AND($E74=INDEX(Partidos!$F$4:$F$107,MATCH($A74,Partidos!$A$4:$A$107,0)),$F74=INDEX(Partidos!$G$4:$G$107,MATCH($A74,Partidos!$A$4:$A$107,0))),Puntuacion!$B$9,IF(($E74-$F74)=(INDEX(Partidos!$F$4:$F$107,MATCH($A74,Partidos!$A$4:$A$107,0))-INDEX(Partidos!$G$4:$G$107,MATCH($A74,Partidos!$A$4:$A$107,0))),Puntuacion!$B$10,IF(AND($H74&lt;&gt;"",$H74=INDEX(Partidos!$K$4:$K$107,MATCH($A74,Partidos!$A$4:$A$107,0))),Puntuacion!$B$11,0)))))),"")</f>
        <v/>
      </c>
      <c r="H74" s="24">
        <f>IFERROR(INDEX(Quintero!H$4:H$107,MATCH($A74,Quintero!$A$4:$A$107,0)),"")</f>
        <v/>
      </c>
      <c r="I74" s="24">
        <f>IFERROR(INDEX(Partidos!$J$4:$J$107,MATCH($A74,Partidos!$A$4:$A$107,0)),"")</f>
        <v/>
      </c>
      <c r="J74" s="21">
        <f>IF(AND(INDEX(Partidos!$J$4:$J$107,MATCH($A74,Partidos!$A$4:$A$107,0))&lt;&gt;"Grupos",INDEX(Partidos!$H$4:$H$107,MATCH($A74,Partidos!$A$4:$A$107,0))="Finalizado",$H74&lt;&gt;"",$H74=INDEX(Partidos!$K$4:$K$107,MATCH($A74,Partidos!$A$4:$A$107,0))),1,0)</f>
        <v/>
      </c>
    </row>
    <row r="75">
      <c r="A75" s="29" t="n">
        <v>7</v>
      </c>
      <c r="B75" s="24">
        <f>IFERROR(INDEX(Partidos!$D$4:$D$107,MATCH($A75,Partidos!$A$4:$A$107,0)),"")</f>
        <v/>
      </c>
      <c r="C75" s="24">
        <f>IFERROR(INDEX(Partidos!$E$4:$E$107,MATCH($A75,Partidos!$A$4:$A$107,0)),"")</f>
        <v/>
      </c>
      <c r="D75" s="29" t="inlineStr">
        <is>
          <t>Nacho</t>
        </is>
      </c>
      <c r="E75" s="24">
        <f>IFERROR(INDEX(Nacho!F$4:F$107,MATCH($A75,Nacho!$A$4:$A$107,0)),"")</f>
        <v/>
      </c>
      <c r="F75" s="24">
        <f>IFERROR(INDEX(Nacho!G$4:G$107,MATCH($A75,Nacho!$A$4:$A$107,0)),"")</f>
        <v/>
      </c>
      <c r="G75" s="21">
        <f>IFERROR(IF(INDEX(Partidos!$H$4:$H$107,MATCH($A75,Partidos!$A$4:$A$107,0))&lt;&gt;"Finalizado","",IF(OR(NOT(ISNUMBER($E75)),NOT(ISNUMBER($F75))),"",IF(INDEX(Partidos!$J$4:$J$107,MATCH($A75,Partidos!$A$4:$A$107,0))="Grupos",IF(AND($E75=INDEX(Partidos!$F$4:$F$107,MATCH($A75,Partidos!$A$4:$A$107,0)),$F75=INDEX(Partidos!$G$4:$G$107,MATCH($A75,Partidos!$A$4:$A$107,0))),Puntuacion!$B$4,IF(($E75-$F75)=(INDEX(Partidos!$F$4:$F$107,MATCH($A75,Partidos!$A$4:$A$107,0))-INDEX(Partidos!$G$4:$G$107,MATCH($A75,Partidos!$A$4:$A$107,0))),Puntuacion!$B$5,IF(OR(AND($E75&gt;$F75,INDEX(Partidos!$F$4:$F$107,MATCH($A75,Partidos!$A$4:$A$107,0))&gt;INDEX(Partidos!$G$4:$G$107,MATCH($A75,Partidos!$A$4:$A$107,0))),AND($E75=$F75,INDEX(Partidos!$F$4:$F$107,MATCH($A75,Partidos!$A$4:$A$107,0))=INDEX(Partidos!$G$4:$G$107,MATCH($A75,Partidos!$A$4:$A$107,0))),AND($E75&lt;$F75,INDEX(Partidos!$F$4:$F$107,MATCH($A75,Partidos!$A$4:$A$107,0))&lt;INDEX(Partidos!$G$4:$G$107,MATCH($A75,Partidos!$A$4:$A$107,0)))),Puntuacion!$B$6,0))),IF(AND($E75=INDEX(Partidos!$F$4:$F$107,MATCH($A75,Partidos!$A$4:$A$107,0)),$F75=INDEX(Partidos!$G$4:$G$107,MATCH($A75,Partidos!$A$4:$A$107,0))),Puntuacion!$B$9,IF(($E75-$F75)=(INDEX(Partidos!$F$4:$F$107,MATCH($A75,Partidos!$A$4:$A$107,0))-INDEX(Partidos!$G$4:$G$107,MATCH($A75,Partidos!$A$4:$A$107,0))),Puntuacion!$B$10,IF(AND($H75&lt;&gt;"",$H75=INDEX(Partidos!$K$4:$K$107,MATCH($A75,Partidos!$A$4:$A$107,0))),Puntuacion!$B$11,0)))))),"")</f>
        <v/>
      </c>
      <c r="H75" s="24">
        <f>IFERROR(INDEX(Nacho!H$4:H$107,MATCH($A75,Nacho!$A$4:$A$107,0)),"")</f>
        <v/>
      </c>
      <c r="I75" s="24">
        <f>IFERROR(INDEX(Partidos!$J$4:$J$107,MATCH($A75,Partidos!$A$4:$A$107,0)),"")</f>
        <v/>
      </c>
      <c r="J75" s="21">
        <f>IF(AND(INDEX(Partidos!$J$4:$J$107,MATCH($A75,Partidos!$A$4:$A$107,0))&lt;&gt;"Grupos",INDEX(Partidos!$H$4:$H$107,MATCH($A75,Partidos!$A$4:$A$107,0))="Finalizado",$H75&lt;&gt;"",$H75=INDEX(Partidos!$K$4:$K$107,MATCH($A75,Partidos!$A$4:$A$107,0))),1,0)</f>
        <v/>
      </c>
    </row>
    <row r="76">
      <c r="A76" s="31" t="n">
        <v>7</v>
      </c>
      <c r="B76" s="24">
        <f>IFERROR(INDEX(Partidos!$D$4:$D$107,MATCH($A76,Partidos!$A$4:$A$107,0)),"")</f>
        <v/>
      </c>
      <c r="C76" s="24">
        <f>IFERROR(INDEX(Partidos!$E$4:$E$107,MATCH($A76,Partidos!$A$4:$A$107,0)),"")</f>
        <v/>
      </c>
      <c r="D76" s="31" t="inlineStr">
        <is>
          <t>Luis</t>
        </is>
      </c>
      <c r="E76" s="24">
        <f>IFERROR(INDEX(Luis!F$4:F$107,MATCH($A76,Luis!$A$4:$A$107,0)),"")</f>
        <v/>
      </c>
      <c r="F76" s="24">
        <f>IFERROR(INDEX(Luis!G$4:G$107,MATCH($A76,Luis!$A$4:$A$107,0)),"")</f>
        <v/>
      </c>
      <c r="G76" s="21">
        <f>IFERROR(IF(INDEX(Partidos!$H$4:$H$107,MATCH($A76,Partidos!$A$4:$A$107,0))&lt;&gt;"Finalizado","",IF(OR(NOT(ISNUMBER($E76)),NOT(ISNUMBER($F76))),"",IF(INDEX(Partidos!$J$4:$J$107,MATCH($A76,Partidos!$A$4:$A$107,0))="Grupos",IF(AND($E76=INDEX(Partidos!$F$4:$F$107,MATCH($A76,Partidos!$A$4:$A$107,0)),$F76=INDEX(Partidos!$G$4:$G$107,MATCH($A76,Partidos!$A$4:$A$107,0))),Puntuacion!$B$4,IF(($E76-$F76)=(INDEX(Partidos!$F$4:$F$107,MATCH($A76,Partidos!$A$4:$A$107,0))-INDEX(Partidos!$G$4:$G$107,MATCH($A76,Partidos!$A$4:$A$107,0))),Puntuacion!$B$5,IF(OR(AND($E76&gt;$F76,INDEX(Partidos!$F$4:$F$107,MATCH($A76,Partidos!$A$4:$A$107,0))&gt;INDEX(Partidos!$G$4:$G$107,MATCH($A76,Partidos!$A$4:$A$107,0))),AND($E76=$F76,INDEX(Partidos!$F$4:$F$107,MATCH($A76,Partidos!$A$4:$A$107,0))=INDEX(Partidos!$G$4:$G$107,MATCH($A76,Partidos!$A$4:$A$107,0))),AND($E76&lt;$F76,INDEX(Partidos!$F$4:$F$107,MATCH($A76,Partidos!$A$4:$A$107,0))&lt;INDEX(Partidos!$G$4:$G$107,MATCH($A76,Partidos!$A$4:$A$107,0)))),Puntuacion!$B$6,0))),IF(AND($E76=INDEX(Partidos!$F$4:$F$107,MATCH($A76,Partidos!$A$4:$A$107,0)),$F76=INDEX(Partidos!$G$4:$G$107,MATCH($A76,Partidos!$A$4:$A$107,0))),Puntuacion!$B$9,IF(($E76-$F76)=(INDEX(Partidos!$F$4:$F$107,MATCH($A76,Partidos!$A$4:$A$107,0))-INDEX(Partidos!$G$4:$G$107,MATCH($A76,Partidos!$A$4:$A$107,0))),Puntuacion!$B$10,IF(AND($H76&lt;&gt;"",$H76=INDEX(Partidos!$K$4:$K$107,MATCH($A76,Partidos!$A$4:$A$107,0))),Puntuacion!$B$11,0)))))),"")</f>
        <v/>
      </c>
      <c r="H76" s="24">
        <f>IFERROR(INDEX(Luis!H$4:H$107,MATCH($A76,Luis!$A$4:$A$107,0)),"")</f>
        <v/>
      </c>
      <c r="I76" s="24">
        <f>IFERROR(INDEX(Partidos!$J$4:$J$107,MATCH($A76,Partidos!$A$4:$A$107,0)),"")</f>
        <v/>
      </c>
      <c r="J76" s="21">
        <f>IF(AND(INDEX(Partidos!$J$4:$J$107,MATCH($A76,Partidos!$A$4:$A$107,0))&lt;&gt;"Grupos",INDEX(Partidos!$H$4:$H$107,MATCH($A76,Partidos!$A$4:$A$107,0))="Finalizado",$H76&lt;&gt;"",$H76=INDEX(Partidos!$K$4:$K$107,MATCH($A76,Partidos!$A$4:$A$107,0))),1,0)</f>
        <v/>
      </c>
    </row>
    <row r="77">
      <c r="A77" s="29" t="n">
        <v>7</v>
      </c>
      <c r="B77" s="24">
        <f>IFERROR(INDEX(Partidos!$D$4:$D$107,MATCH($A77,Partidos!$A$4:$A$107,0)),"")</f>
        <v/>
      </c>
      <c r="C77" s="24">
        <f>IFERROR(INDEX(Partidos!$E$4:$E$107,MATCH($A77,Partidos!$A$4:$A$107,0)),"")</f>
        <v/>
      </c>
      <c r="D77" s="29" t="inlineStr">
        <is>
          <t>Felipe</t>
        </is>
      </c>
      <c r="E77" s="24">
        <f>IFERROR(INDEX(Felipe!F$4:F$107,MATCH($A77,Felipe!$A$4:$A$107,0)),"")</f>
        <v/>
      </c>
      <c r="F77" s="24">
        <f>IFERROR(INDEX(Felipe!G$4:G$107,MATCH($A77,Felipe!$A$4:$A$107,0)),"")</f>
        <v/>
      </c>
      <c r="G77" s="21">
        <f>IFERROR(IF(INDEX(Partidos!$H$4:$H$107,MATCH($A77,Partidos!$A$4:$A$107,0))&lt;&gt;"Finalizado","",IF(OR(NOT(ISNUMBER($E77)),NOT(ISNUMBER($F77))),"",IF(INDEX(Partidos!$J$4:$J$107,MATCH($A77,Partidos!$A$4:$A$107,0))="Grupos",IF(AND($E77=INDEX(Partidos!$F$4:$F$107,MATCH($A77,Partidos!$A$4:$A$107,0)),$F77=INDEX(Partidos!$G$4:$G$107,MATCH($A77,Partidos!$A$4:$A$107,0))),Puntuacion!$B$4,IF(($E77-$F77)=(INDEX(Partidos!$F$4:$F$107,MATCH($A77,Partidos!$A$4:$A$107,0))-INDEX(Partidos!$G$4:$G$107,MATCH($A77,Partidos!$A$4:$A$107,0))),Puntuacion!$B$5,IF(OR(AND($E77&gt;$F77,INDEX(Partidos!$F$4:$F$107,MATCH($A77,Partidos!$A$4:$A$107,0))&gt;INDEX(Partidos!$G$4:$G$107,MATCH($A77,Partidos!$A$4:$A$107,0))),AND($E77=$F77,INDEX(Partidos!$F$4:$F$107,MATCH($A77,Partidos!$A$4:$A$107,0))=INDEX(Partidos!$G$4:$G$107,MATCH($A77,Partidos!$A$4:$A$107,0))),AND($E77&lt;$F77,INDEX(Partidos!$F$4:$F$107,MATCH($A77,Partidos!$A$4:$A$107,0))&lt;INDEX(Partidos!$G$4:$G$107,MATCH($A77,Partidos!$A$4:$A$107,0)))),Puntuacion!$B$6,0))),IF(AND($E77=INDEX(Partidos!$F$4:$F$107,MATCH($A77,Partidos!$A$4:$A$107,0)),$F77=INDEX(Partidos!$G$4:$G$107,MATCH($A77,Partidos!$A$4:$A$107,0))),Puntuacion!$B$9,IF(($E77-$F77)=(INDEX(Partidos!$F$4:$F$107,MATCH($A77,Partidos!$A$4:$A$107,0))-INDEX(Partidos!$G$4:$G$107,MATCH($A77,Partidos!$A$4:$A$107,0))),Puntuacion!$B$10,IF(AND($H77&lt;&gt;"",$H77=INDEX(Partidos!$K$4:$K$107,MATCH($A77,Partidos!$A$4:$A$107,0))),Puntuacion!$B$11,0)))))),"")</f>
        <v/>
      </c>
      <c r="H77" s="24">
        <f>IFERROR(INDEX(Felipe!H$4:H$107,MATCH($A77,Felipe!$A$4:$A$107,0)),"")</f>
        <v/>
      </c>
      <c r="I77" s="24">
        <f>IFERROR(INDEX(Partidos!$J$4:$J$107,MATCH($A77,Partidos!$A$4:$A$107,0)),"")</f>
        <v/>
      </c>
      <c r="J77" s="21">
        <f>IF(AND(INDEX(Partidos!$J$4:$J$107,MATCH($A77,Partidos!$A$4:$A$107,0))&lt;&gt;"Grupos",INDEX(Partidos!$H$4:$H$107,MATCH($A77,Partidos!$A$4:$A$107,0))="Finalizado",$H77&lt;&gt;"",$H77=INDEX(Partidos!$K$4:$K$107,MATCH($A77,Partidos!$A$4:$A$107,0))),1,0)</f>
        <v/>
      </c>
    </row>
    <row r="78">
      <c r="A78" s="31" t="n">
        <v>7</v>
      </c>
      <c r="B78" s="24">
        <f>IFERROR(INDEX(Partidos!$D$4:$D$107,MATCH($A78,Partidos!$A$4:$A$107,0)),"")</f>
        <v/>
      </c>
      <c r="C78" s="24">
        <f>IFERROR(INDEX(Partidos!$E$4:$E$107,MATCH($A78,Partidos!$A$4:$A$107,0)),"")</f>
        <v/>
      </c>
      <c r="D78" s="31" t="inlineStr">
        <is>
          <t>Simón</t>
        </is>
      </c>
      <c r="E78" s="24">
        <f>IFERROR(INDEX(Simón!F$4:F$107,MATCH($A78,Simón!$A$4:$A$107,0)),"")</f>
        <v/>
      </c>
      <c r="F78" s="24">
        <f>IFERROR(INDEX(Simón!G$4:G$107,MATCH($A78,Simón!$A$4:$A$107,0)),"")</f>
        <v/>
      </c>
      <c r="G78" s="21">
        <f>IFERROR(IF(INDEX(Partidos!$H$4:$H$107,MATCH($A78,Partidos!$A$4:$A$107,0))&lt;&gt;"Finalizado","",IF(OR(NOT(ISNUMBER($E78)),NOT(ISNUMBER($F78))),"",IF(INDEX(Partidos!$J$4:$J$107,MATCH($A78,Partidos!$A$4:$A$107,0))="Grupos",IF(AND($E78=INDEX(Partidos!$F$4:$F$107,MATCH($A78,Partidos!$A$4:$A$107,0)),$F78=INDEX(Partidos!$G$4:$G$107,MATCH($A78,Partidos!$A$4:$A$107,0))),Puntuacion!$B$4,IF(($E78-$F78)=(INDEX(Partidos!$F$4:$F$107,MATCH($A78,Partidos!$A$4:$A$107,0))-INDEX(Partidos!$G$4:$G$107,MATCH($A78,Partidos!$A$4:$A$107,0))),Puntuacion!$B$5,IF(OR(AND($E78&gt;$F78,INDEX(Partidos!$F$4:$F$107,MATCH($A78,Partidos!$A$4:$A$107,0))&gt;INDEX(Partidos!$G$4:$G$107,MATCH($A78,Partidos!$A$4:$A$107,0))),AND($E78=$F78,INDEX(Partidos!$F$4:$F$107,MATCH($A78,Partidos!$A$4:$A$107,0))=INDEX(Partidos!$G$4:$G$107,MATCH($A78,Partidos!$A$4:$A$107,0))),AND($E78&lt;$F78,INDEX(Partidos!$F$4:$F$107,MATCH($A78,Partidos!$A$4:$A$107,0))&lt;INDEX(Partidos!$G$4:$G$107,MATCH($A78,Partidos!$A$4:$A$107,0)))),Puntuacion!$B$6,0))),IF(AND($E78=INDEX(Partidos!$F$4:$F$107,MATCH($A78,Partidos!$A$4:$A$107,0)),$F78=INDEX(Partidos!$G$4:$G$107,MATCH($A78,Partidos!$A$4:$A$107,0))),Puntuacion!$B$9,IF(($E78-$F78)=(INDEX(Partidos!$F$4:$F$107,MATCH($A78,Partidos!$A$4:$A$107,0))-INDEX(Partidos!$G$4:$G$107,MATCH($A78,Partidos!$A$4:$A$107,0))),Puntuacion!$B$10,IF(AND($H78&lt;&gt;"",$H78=INDEX(Partidos!$K$4:$K$107,MATCH($A78,Partidos!$A$4:$A$107,0))),Puntuacion!$B$11,0)))))),"")</f>
        <v/>
      </c>
      <c r="H78" s="24">
        <f>IFERROR(INDEX(Simón!H$4:H$107,MATCH($A78,Simón!$A$4:$A$107,0)),"")</f>
        <v/>
      </c>
      <c r="I78" s="24">
        <f>IFERROR(INDEX(Partidos!$J$4:$J$107,MATCH($A78,Partidos!$A$4:$A$107,0)),"")</f>
        <v/>
      </c>
      <c r="J78" s="21">
        <f>IF(AND(INDEX(Partidos!$J$4:$J$107,MATCH($A78,Partidos!$A$4:$A$107,0))&lt;&gt;"Grupos",INDEX(Partidos!$H$4:$H$107,MATCH($A78,Partidos!$A$4:$A$107,0))="Finalizado",$H78&lt;&gt;"",$H78=INDEX(Partidos!$K$4:$K$107,MATCH($A78,Partidos!$A$4:$A$107,0))),1,0)</f>
        <v/>
      </c>
    </row>
    <row r="79">
      <c r="A79" s="29" t="n">
        <v>7</v>
      </c>
      <c r="B79" s="24">
        <f>IFERROR(INDEX(Partidos!$D$4:$D$107,MATCH($A79,Partidos!$A$4:$A$107,0)),"")</f>
        <v/>
      </c>
      <c r="C79" s="24">
        <f>IFERROR(INDEX(Partidos!$E$4:$E$107,MATCH($A79,Partidos!$A$4:$A$107,0)),"")</f>
        <v/>
      </c>
      <c r="D79" s="29" t="inlineStr">
        <is>
          <t>Muni</t>
        </is>
      </c>
      <c r="E79" s="24">
        <f>IFERROR(INDEX(Muni!F$4:F$107,MATCH($A79,Muni!$A$4:$A$107,0)),"")</f>
        <v/>
      </c>
      <c r="F79" s="24">
        <f>IFERROR(INDEX(Muni!G$4:G$107,MATCH($A79,Muni!$A$4:$A$107,0)),"")</f>
        <v/>
      </c>
      <c r="G79" s="21">
        <f>IFERROR(IF(INDEX(Partidos!$H$4:$H$107,MATCH($A79,Partidos!$A$4:$A$107,0))&lt;&gt;"Finalizado","",IF(OR(NOT(ISNUMBER($E79)),NOT(ISNUMBER($F79))),"",IF(INDEX(Partidos!$J$4:$J$107,MATCH($A79,Partidos!$A$4:$A$107,0))="Grupos",IF(AND($E79=INDEX(Partidos!$F$4:$F$107,MATCH($A79,Partidos!$A$4:$A$107,0)),$F79=INDEX(Partidos!$G$4:$G$107,MATCH($A79,Partidos!$A$4:$A$107,0))),Puntuacion!$B$4,IF(($E79-$F79)=(INDEX(Partidos!$F$4:$F$107,MATCH($A79,Partidos!$A$4:$A$107,0))-INDEX(Partidos!$G$4:$G$107,MATCH($A79,Partidos!$A$4:$A$107,0))),Puntuacion!$B$5,IF(OR(AND($E79&gt;$F79,INDEX(Partidos!$F$4:$F$107,MATCH($A79,Partidos!$A$4:$A$107,0))&gt;INDEX(Partidos!$G$4:$G$107,MATCH($A79,Partidos!$A$4:$A$107,0))),AND($E79=$F79,INDEX(Partidos!$F$4:$F$107,MATCH($A79,Partidos!$A$4:$A$107,0))=INDEX(Partidos!$G$4:$G$107,MATCH($A79,Partidos!$A$4:$A$107,0))),AND($E79&lt;$F79,INDEX(Partidos!$F$4:$F$107,MATCH($A79,Partidos!$A$4:$A$107,0))&lt;INDEX(Partidos!$G$4:$G$107,MATCH($A79,Partidos!$A$4:$A$107,0)))),Puntuacion!$B$6,0))),IF(AND($E79=INDEX(Partidos!$F$4:$F$107,MATCH($A79,Partidos!$A$4:$A$107,0)),$F79=INDEX(Partidos!$G$4:$G$107,MATCH($A79,Partidos!$A$4:$A$107,0))),Puntuacion!$B$9,IF(($E79-$F79)=(INDEX(Partidos!$F$4:$F$107,MATCH($A79,Partidos!$A$4:$A$107,0))-INDEX(Partidos!$G$4:$G$107,MATCH($A79,Partidos!$A$4:$A$107,0))),Puntuacion!$B$10,IF(AND($H79&lt;&gt;"",$H79=INDEX(Partidos!$K$4:$K$107,MATCH($A79,Partidos!$A$4:$A$107,0))),Puntuacion!$B$11,0)))))),"")</f>
        <v/>
      </c>
      <c r="H79" s="24">
        <f>IFERROR(INDEX(Muni!H$4:H$107,MATCH($A79,Muni!$A$4:$A$107,0)),"")</f>
        <v/>
      </c>
      <c r="I79" s="24">
        <f>IFERROR(INDEX(Partidos!$J$4:$J$107,MATCH($A79,Partidos!$A$4:$A$107,0)),"")</f>
        <v/>
      </c>
      <c r="J79" s="21">
        <f>IF(AND(INDEX(Partidos!$J$4:$J$107,MATCH($A79,Partidos!$A$4:$A$107,0))&lt;&gt;"Grupos",INDEX(Partidos!$H$4:$H$107,MATCH($A79,Partidos!$A$4:$A$107,0))="Finalizado",$H79&lt;&gt;"",$H79=INDEX(Partidos!$K$4:$K$107,MATCH($A79,Partidos!$A$4:$A$107,0))),1,0)</f>
        <v/>
      </c>
    </row>
    <row r="80">
      <c r="A80" s="31" t="n">
        <v>7</v>
      </c>
      <c r="B80" s="24">
        <f>IFERROR(INDEX(Partidos!$D$4:$D$107,MATCH($A80,Partidos!$A$4:$A$107,0)),"")</f>
        <v/>
      </c>
      <c r="C80" s="24">
        <f>IFERROR(INDEX(Partidos!$E$4:$E$107,MATCH($A80,Partidos!$A$4:$A$107,0)),"")</f>
        <v/>
      </c>
      <c r="D80" s="31" t="inlineStr">
        <is>
          <t>Fer</t>
        </is>
      </c>
      <c r="E80" s="24">
        <f>IFERROR(INDEX(Fer!F$4:F$107,MATCH($A80,Fer!$A$4:$A$107,0)),"")</f>
        <v/>
      </c>
      <c r="F80" s="24">
        <f>IFERROR(INDEX(Fer!G$4:G$107,MATCH($A80,Fer!$A$4:$A$107,0)),"")</f>
        <v/>
      </c>
      <c r="G80" s="21">
        <f>IFERROR(IF(INDEX(Partidos!$H$4:$H$107,MATCH($A80,Partidos!$A$4:$A$107,0))&lt;&gt;"Finalizado","",IF(OR(NOT(ISNUMBER($E80)),NOT(ISNUMBER($F80))),"",IF(INDEX(Partidos!$J$4:$J$107,MATCH($A80,Partidos!$A$4:$A$107,0))="Grupos",IF(AND($E80=INDEX(Partidos!$F$4:$F$107,MATCH($A80,Partidos!$A$4:$A$107,0)),$F80=INDEX(Partidos!$G$4:$G$107,MATCH($A80,Partidos!$A$4:$A$107,0))),Puntuacion!$B$4,IF(($E80-$F80)=(INDEX(Partidos!$F$4:$F$107,MATCH($A80,Partidos!$A$4:$A$107,0))-INDEX(Partidos!$G$4:$G$107,MATCH($A80,Partidos!$A$4:$A$107,0))),Puntuacion!$B$5,IF(OR(AND($E80&gt;$F80,INDEX(Partidos!$F$4:$F$107,MATCH($A80,Partidos!$A$4:$A$107,0))&gt;INDEX(Partidos!$G$4:$G$107,MATCH($A80,Partidos!$A$4:$A$107,0))),AND($E80=$F80,INDEX(Partidos!$F$4:$F$107,MATCH($A80,Partidos!$A$4:$A$107,0))=INDEX(Partidos!$G$4:$G$107,MATCH($A80,Partidos!$A$4:$A$107,0))),AND($E80&lt;$F80,INDEX(Partidos!$F$4:$F$107,MATCH($A80,Partidos!$A$4:$A$107,0))&lt;INDEX(Partidos!$G$4:$G$107,MATCH($A80,Partidos!$A$4:$A$107,0)))),Puntuacion!$B$6,0))),IF(AND($E80=INDEX(Partidos!$F$4:$F$107,MATCH($A80,Partidos!$A$4:$A$107,0)),$F80=INDEX(Partidos!$G$4:$G$107,MATCH($A80,Partidos!$A$4:$A$107,0))),Puntuacion!$B$9,IF(($E80-$F80)=(INDEX(Partidos!$F$4:$F$107,MATCH($A80,Partidos!$A$4:$A$107,0))-INDEX(Partidos!$G$4:$G$107,MATCH($A80,Partidos!$A$4:$A$107,0))),Puntuacion!$B$10,IF(AND($H80&lt;&gt;"",$H80=INDEX(Partidos!$K$4:$K$107,MATCH($A80,Partidos!$A$4:$A$107,0))),Puntuacion!$B$11,0)))))),"")</f>
        <v/>
      </c>
      <c r="H80" s="24">
        <f>IFERROR(INDEX(Fer!H$4:H$107,MATCH($A80,Fer!$A$4:$A$107,0)),"")</f>
        <v/>
      </c>
      <c r="I80" s="24">
        <f>IFERROR(INDEX(Partidos!$J$4:$J$107,MATCH($A80,Partidos!$A$4:$A$107,0)),"")</f>
        <v/>
      </c>
      <c r="J80" s="21">
        <f>IF(AND(INDEX(Partidos!$J$4:$J$107,MATCH($A80,Partidos!$A$4:$A$107,0))&lt;&gt;"Grupos",INDEX(Partidos!$H$4:$H$107,MATCH($A80,Partidos!$A$4:$A$107,0))="Finalizado",$H80&lt;&gt;"",$H80=INDEX(Partidos!$K$4:$K$107,MATCH($A80,Partidos!$A$4:$A$107,0))),1,0)</f>
        <v/>
      </c>
    </row>
    <row r="81">
      <c r="A81" s="29" t="n">
        <v>8</v>
      </c>
      <c r="B81" s="24">
        <f>IFERROR(INDEX(Partidos!$D$4:$D$107,MATCH($A81,Partidos!$A$4:$A$107,0)),"")</f>
        <v/>
      </c>
      <c r="C81" s="24">
        <f>IFERROR(INDEX(Partidos!$E$4:$E$107,MATCH($A81,Partidos!$A$4:$A$107,0)),"")</f>
        <v/>
      </c>
      <c r="D81" s="29" t="inlineStr">
        <is>
          <t>Álvaro</t>
        </is>
      </c>
      <c r="E81" s="24">
        <f>IFERROR(INDEX(Álvaro!F$4:F$107,MATCH($A81,Álvaro!$A$4:$A$107,0)),"")</f>
        <v/>
      </c>
      <c r="F81" s="24">
        <f>IFERROR(INDEX(Álvaro!G$4:G$107,MATCH($A81,Álvaro!$A$4:$A$107,0)),"")</f>
        <v/>
      </c>
      <c r="G81" s="21">
        <f>IFERROR(IF(INDEX(Partidos!$H$4:$H$107,MATCH($A81,Partidos!$A$4:$A$107,0))&lt;&gt;"Finalizado","",IF(OR(NOT(ISNUMBER($E81)),NOT(ISNUMBER($F81))),"",IF(INDEX(Partidos!$J$4:$J$107,MATCH($A81,Partidos!$A$4:$A$107,0))="Grupos",IF(AND($E81=INDEX(Partidos!$F$4:$F$107,MATCH($A81,Partidos!$A$4:$A$107,0)),$F81=INDEX(Partidos!$G$4:$G$107,MATCH($A81,Partidos!$A$4:$A$107,0))),Puntuacion!$B$4,IF(($E81-$F81)=(INDEX(Partidos!$F$4:$F$107,MATCH($A81,Partidos!$A$4:$A$107,0))-INDEX(Partidos!$G$4:$G$107,MATCH($A81,Partidos!$A$4:$A$107,0))),Puntuacion!$B$5,IF(OR(AND($E81&gt;$F81,INDEX(Partidos!$F$4:$F$107,MATCH($A81,Partidos!$A$4:$A$107,0))&gt;INDEX(Partidos!$G$4:$G$107,MATCH($A81,Partidos!$A$4:$A$107,0))),AND($E81=$F81,INDEX(Partidos!$F$4:$F$107,MATCH($A81,Partidos!$A$4:$A$107,0))=INDEX(Partidos!$G$4:$G$107,MATCH($A81,Partidos!$A$4:$A$107,0))),AND($E81&lt;$F81,INDEX(Partidos!$F$4:$F$107,MATCH($A81,Partidos!$A$4:$A$107,0))&lt;INDEX(Partidos!$G$4:$G$107,MATCH($A81,Partidos!$A$4:$A$107,0)))),Puntuacion!$B$6,0))),IF(AND($E81=INDEX(Partidos!$F$4:$F$107,MATCH($A81,Partidos!$A$4:$A$107,0)),$F81=INDEX(Partidos!$G$4:$G$107,MATCH($A81,Partidos!$A$4:$A$107,0))),Puntuacion!$B$9,IF(($E81-$F81)=(INDEX(Partidos!$F$4:$F$107,MATCH($A81,Partidos!$A$4:$A$107,0))-INDEX(Partidos!$G$4:$G$107,MATCH($A81,Partidos!$A$4:$A$107,0))),Puntuacion!$B$10,IF(AND($H81&lt;&gt;"",$H81=INDEX(Partidos!$K$4:$K$107,MATCH($A81,Partidos!$A$4:$A$107,0))),Puntuacion!$B$11,0)))))),"")</f>
        <v/>
      </c>
      <c r="H81" s="24">
        <f>IFERROR(INDEX(Álvaro!H$4:H$107,MATCH($A81,Álvaro!$A$4:$A$107,0)),"")</f>
        <v/>
      </c>
      <c r="I81" s="24">
        <f>IFERROR(INDEX(Partidos!$J$4:$J$107,MATCH($A81,Partidos!$A$4:$A$107,0)),"")</f>
        <v/>
      </c>
      <c r="J81" s="21">
        <f>IF(AND(INDEX(Partidos!$J$4:$J$107,MATCH($A81,Partidos!$A$4:$A$107,0))&lt;&gt;"Grupos",INDEX(Partidos!$H$4:$H$107,MATCH($A81,Partidos!$A$4:$A$107,0))="Finalizado",$H81&lt;&gt;"",$H81=INDEX(Partidos!$K$4:$K$107,MATCH($A81,Partidos!$A$4:$A$107,0))),1,0)</f>
        <v/>
      </c>
    </row>
    <row r="82">
      <c r="A82" s="31" t="n">
        <v>8</v>
      </c>
      <c r="B82" s="24">
        <f>IFERROR(INDEX(Partidos!$D$4:$D$107,MATCH($A82,Partidos!$A$4:$A$107,0)),"")</f>
        <v/>
      </c>
      <c r="C82" s="24">
        <f>IFERROR(INDEX(Partidos!$E$4:$E$107,MATCH($A82,Partidos!$A$4:$A$107,0)),"")</f>
        <v/>
      </c>
      <c r="D82" s="31" t="inlineStr">
        <is>
          <t>Pepe</t>
        </is>
      </c>
      <c r="E82" s="24">
        <f>IFERROR(INDEX(Pepe!F$4:F$107,MATCH($A82,Pepe!$A$4:$A$107,0)),"")</f>
        <v/>
      </c>
      <c r="F82" s="24">
        <f>IFERROR(INDEX(Pepe!G$4:G$107,MATCH($A82,Pepe!$A$4:$A$107,0)),"")</f>
        <v/>
      </c>
      <c r="G82" s="21">
        <f>IFERROR(IF(INDEX(Partidos!$H$4:$H$107,MATCH($A82,Partidos!$A$4:$A$107,0))&lt;&gt;"Finalizado","",IF(OR(NOT(ISNUMBER($E82)),NOT(ISNUMBER($F82))),"",IF(INDEX(Partidos!$J$4:$J$107,MATCH($A82,Partidos!$A$4:$A$107,0))="Grupos",IF(AND($E82=INDEX(Partidos!$F$4:$F$107,MATCH($A82,Partidos!$A$4:$A$107,0)),$F82=INDEX(Partidos!$G$4:$G$107,MATCH($A82,Partidos!$A$4:$A$107,0))),Puntuacion!$B$4,IF(($E82-$F82)=(INDEX(Partidos!$F$4:$F$107,MATCH($A82,Partidos!$A$4:$A$107,0))-INDEX(Partidos!$G$4:$G$107,MATCH($A82,Partidos!$A$4:$A$107,0))),Puntuacion!$B$5,IF(OR(AND($E82&gt;$F82,INDEX(Partidos!$F$4:$F$107,MATCH($A82,Partidos!$A$4:$A$107,0))&gt;INDEX(Partidos!$G$4:$G$107,MATCH($A82,Partidos!$A$4:$A$107,0))),AND($E82=$F82,INDEX(Partidos!$F$4:$F$107,MATCH($A82,Partidos!$A$4:$A$107,0))=INDEX(Partidos!$G$4:$G$107,MATCH($A82,Partidos!$A$4:$A$107,0))),AND($E82&lt;$F82,INDEX(Partidos!$F$4:$F$107,MATCH($A82,Partidos!$A$4:$A$107,0))&lt;INDEX(Partidos!$G$4:$G$107,MATCH($A82,Partidos!$A$4:$A$107,0)))),Puntuacion!$B$6,0))),IF(AND($E82=INDEX(Partidos!$F$4:$F$107,MATCH($A82,Partidos!$A$4:$A$107,0)),$F82=INDEX(Partidos!$G$4:$G$107,MATCH($A82,Partidos!$A$4:$A$107,0))),Puntuacion!$B$9,IF(($E82-$F82)=(INDEX(Partidos!$F$4:$F$107,MATCH($A82,Partidos!$A$4:$A$107,0))-INDEX(Partidos!$G$4:$G$107,MATCH($A82,Partidos!$A$4:$A$107,0))),Puntuacion!$B$10,IF(AND($H82&lt;&gt;"",$H82=INDEX(Partidos!$K$4:$K$107,MATCH($A82,Partidos!$A$4:$A$107,0))),Puntuacion!$B$11,0)))))),"")</f>
        <v/>
      </c>
      <c r="H82" s="24">
        <f>IFERROR(INDEX(Pepe!H$4:H$107,MATCH($A82,Pepe!$A$4:$A$107,0)),"")</f>
        <v/>
      </c>
      <c r="I82" s="24">
        <f>IFERROR(INDEX(Partidos!$J$4:$J$107,MATCH($A82,Partidos!$A$4:$A$107,0)),"")</f>
        <v/>
      </c>
      <c r="J82" s="21">
        <f>IF(AND(INDEX(Partidos!$J$4:$J$107,MATCH($A82,Partidos!$A$4:$A$107,0))&lt;&gt;"Grupos",INDEX(Partidos!$H$4:$H$107,MATCH($A82,Partidos!$A$4:$A$107,0))="Finalizado",$H82&lt;&gt;"",$H82=INDEX(Partidos!$K$4:$K$107,MATCH($A82,Partidos!$A$4:$A$107,0))),1,0)</f>
        <v/>
      </c>
    </row>
    <row r="83">
      <c r="A83" s="29" t="n">
        <v>8</v>
      </c>
      <c r="B83" s="24">
        <f>IFERROR(INDEX(Partidos!$D$4:$D$107,MATCH($A83,Partidos!$A$4:$A$107,0)),"")</f>
        <v/>
      </c>
      <c r="C83" s="24">
        <f>IFERROR(INDEX(Partidos!$E$4:$E$107,MATCH($A83,Partidos!$A$4:$A$107,0)),"")</f>
        <v/>
      </c>
      <c r="D83" s="29" t="inlineStr">
        <is>
          <t>Patri</t>
        </is>
      </c>
      <c r="E83" s="24">
        <f>IFERROR(INDEX(Patri!F$4:F$107,MATCH($A83,Patri!$A$4:$A$107,0)),"")</f>
        <v/>
      </c>
      <c r="F83" s="24">
        <f>IFERROR(INDEX(Patri!G$4:G$107,MATCH($A83,Patri!$A$4:$A$107,0)),"")</f>
        <v/>
      </c>
      <c r="G83" s="21">
        <f>IFERROR(IF(INDEX(Partidos!$H$4:$H$107,MATCH($A83,Partidos!$A$4:$A$107,0))&lt;&gt;"Finalizado","",IF(OR(NOT(ISNUMBER($E83)),NOT(ISNUMBER($F83))),"",IF(INDEX(Partidos!$J$4:$J$107,MATCH($A83,Partidos!$A$4:$A$107,0))="Grupos",IF(AND($E83=INDEX(Partidos!$F$4:$F$107,MATCH($A83,Partidos!$A$4:$A$107,0)),$F83=INDEX(Partidos!$G$4:$G$107,MATCH($A83,Partidos!$A$4:$A$107,0))),Puntuacion!$B$4,IF(($E83-$F83)=(INDEX(Partidos!$F$4:$F$107,MATCH($A83,Partidos!$A$4:$A$107,0))-INDEX(Partidos!$G$4:$G$107,MATCH($A83,Partidos!$A$4:$A$107,0))),Puntuacion!$B$5,IF(OR(AND($E83&gt;$F83,INDEX(Partidos!$F$4:$F$107,MATCH($A83,Partidos!$A$4:$A$107,0))&gt;INDEX(Partidos!$G$4:$G$107,MATCH($A83,Partidos!$A$4:$A$107,0))),AND($E83=$F83,INDEX(Partidos!$F$4:$F$107,MATCH($A83,Partidos!$A$4:$A$107,0))=INDEX(Partidos!$G$4:$G$107,MATCH($A83,Partidos!$A$4:$A$107,0))),AND($E83&lt;$F83,INDEX(Partidos!$F$4:$F$107,MATCH($A83,Partidos!$A$4:$A$107,0))&lt;INDEX(Partidos!$G$4:$G$107,MATCH($A83,Partidos!$A$4:$A$107,0)))),Puntuacion!$B$6,0))),IF(AND($E83=INDEX(Partidos!$F$4:$F$107,MATCH($A83,Partidos!$A$4:$A$107,0)),$F83=INDEX(Partidos!$G$4:$G$107,MATCH($A83,Partidos!$A$4:$A$107,0))),Puntuacion!$B$9,IF(($E83-$F83)=(INDEX(Partidos!$F$4:$F$107,MATCH($A83,Partidos!$A$4:$A$107,0))-INDEX(Partidos!$G$4:$G$107,MATCH($A83,Partidos!$A$4:$A$107,0))),Puntuacion!$B$10,IF(AND($H83&lt;&gt;"",$H83=INDEX(Partidos!$K$4:$K$107,MATCH($A83,Partidos!$A$4:$A$107,0))),Puntuacion!$B$11,0)))))),"")</f>
        <v/>
      </c>
      <c r="H83" s="24">
        <f>IFERROR(INDEX(Patri!H$4:H$107,MATCH($A83,Patri!$A$4:$A$107,0)),"")</f>
        <v/>
      </c>
      <c r="I83" s="24">
        <f>IFERROR(INDEX(Partidos!$J$4:$J$107,MATCH($A83,Partidos!$A$4:$A$107,0)),"")</f>
        <v/>
      </c>
      <c r="J83" s="21">
        <f>IF(AND(INDEX(Partidos!$J$4:$J$107,MATCH($A83,Partidos!$A$4:$A$107,0))&lt;&gt;"Grupos",INDEX(Partidos!$H$4:$H$107,MATCH($A83,Partidos!$A$4:$A$107,0))="Finalizado",$H83&lt;&gt;"",$H83=INDEX(Partidos!$K$4:$K$107,MATCH($A83,Partidos!$A$4:$A$107,0))),1,0)</f>
        <v/>
      </c>
    </row>
    <row r="84">
      <c r="A84" s="31" t="n">
        <v>8</v>
      </c>
      <c r="B84" s="24">
        <f>IFERROR(INDEX(Partidos!$D$4:$D$107,MATCH($A84,Partidos!$A$4:$A$107,0)),"")</f>
        <v/>
      </c>
      <c r="C84" s="24">
        <f>IFERROR(INDEX(Partidos!$E$4:$E$107,MATCH($A84,Partidos!$A$4:$A$107,0)),"")</f>
        <v/>
      </c>
      <c r="D84" s="31" t="inlineStr">
        <is>
          <t>Kike</t>
        </is>
      </c>
      <c r="E84" s="24">
        <f>IFERROR(INDEX(Kike!F$4:F$107,MATCH($A84,Kike!$A$4:$A$107,0)),"")</f>
        <v/>
      </c>
      <c r="F84" s="24">
        <f>IFERROR(INDEX(Kike!G$4:G$107,MATCH($A84,Kike!$A$4:$A$107,0)),"")</f>
        <v/>
      </c>
      <c r="G84" s="21">
        <f>IFERROR(IF(INDEX(Partidos!$H$4:$H$107,MATCH($A84,Partidos!$A$4:$A$107,0))&lt;&gt;"Finalizado","",IF(OR(NOT(ISNUMBER($E84)),NOT(ISNUMBER($F84))),"",IF(INDEX(Partidos!$J$4:$J$107,MATCH($A84,Partidos!$A$4:$A$107,0))="Grupos",IF(AND($E84=INDEX(Partidos!$F$4:$F$107,MATCH($A84,Partidos!$A$4:$A$107,0)),$F84=INDEX(Partidos!$G$4:$G$107,MATCH($A84,Partidos!$A$4:$A$107,0))),Puntuacion!$B$4,IF(($E84-$F84)=(INDEX(Partidos!$F$4:$F$107,MATCH($A84,Partidos!$A$4:$A$107,0))-INDEX(Partidos!$G$4:$G$107,MATCH($A84,Partidos!$A$4:$A$107,0))),Puntuacion!$B$5,IF(OR(AND($E84&gt;$F84,INDEX(Partidos!$F$4:$F$107,MATCH($A84,Partidos!$A$4:$A$107,0))&gt;INDEX(Partidos!$G$4:$G$107,MATCH($A84,Partidos!$A$4:$A$107,0))),AND($E84=$F84,INDEX(Partidos!$F$4:$F$107,MATCH($A84,Partidos!$A$4:$A$107,0))=INDEX(Partidos!$G$4:$G$107,MATCH($A84,Partidos!$A$4:$A$107,0))),AND($E84&lt;$F84,INDEX(Partidos!$F$4:$F$107,MATCH($A84,Partidos!$A$4:$A$107,0))&lt;INDEX(Partidos!$G$4:$G$107,MATCH($A84,Partidos!$A$4:$A$107,0)))),Puntuacion!$B$6,0))),IF(AND($E84=INDEX(Partidos!$F$4:$F$107,MATCH($A84,Partidos!$A$4:$A$107,0)),$F84=INDEX(Partidos!$G$4:$G$107,MATCH($A84,Partidos!$A$4:$A$107,0))),Puntuacion!$B$9,IF(($E84-$F84)=(INDEX(Partidos!$F$4:$F$107,MATCH($A84,Partidos!$A$4:$A$107,0))-INDEX(Partidos!$G$4:$G$107,MATCH($A84,Partidos!$A$4:$A$107,0))),Puntuacion!$B$10,IF(AND($H84&lt;&gt;"",$H84=INDEX(Partidos!$K$4:$K$107,MATCH($A84,Partidos!$A$4:$A$107,0))),Puntuacion!$B$11,0)))))),"")</f>
        <v/>
      </c>
      <c r="H84" s="24">
        <f>IFERROR(INDEX(Kike!H$4:H$107,MATCH($A84,Kike!$A$4:$A$107,0)),"")</f>
        <v/>
      </c>
      <c r="I84" s="24">
        <f>IFERROR(INDEX(Partidos!$J$4:$J$107,MATCH($A84,Partidos!$A$4:$A$107,0)),"")</f>
        <v/>
      </c>
      <c r="J84" s="21">
        <f>IF(AND(INDEX(Partidos!$J$4:$J$107,MATCH($A84,Partidos!$A$4:$A$107,0))&lt;&gt;"Grupos",INDEX(Partidos!$H$4:$H$107,MATCH($A84,Partidos!$A$4:$A$107,0))="Finalizado",$H84&lt;&gt;"",$H84=INDEX(Partidos!$K$4:$K$107,MATCH($A84,Partidos!$A$4:$A$107,0))),1,0)</f>
        <v/>
      </c>
    </row>
    <row r="85">
      <c r="A85" s="29" t="n">
        <v>8</v>
      </c>
      <c r="B85" s="24">
        <f>IFERROR(INDEX(Partidos!$D$4:$D$107,MATCH($A85,Partidos!$A$4:$A$107,0)),"")</f>
        <v/>
      </c>
      <c r="C85" s="24">
        <f>IFERROR(INDEX(Partidos!$E$4:$E$107,MATCH($A85,Partidos!$A$4:$A$107,0)),"")</f>
        <v/>
      </c>
      <c r="D85" s="29" t="inlineStr">
        <is>
          <t>Quintero</t>
        </is>
      </c>
      <c r="E85" s="24">
        <f>IFERROR(INDEX(Quintero!F$4:F$107,MATCH($A85,Quintero!$A$4:$A$107,0)),"")</f>
        <v/>
      </c>
      <c r="F85" s="24">
        <f>IFERROR(INDEX(Quintero!G$4:G$107,MATCH($A85,Quintero!$A$4:$A$107,0)),"")</f>
        <v/>
      </c>
      <c r="G85" s="21">
        <f>IFERROR(IF(INDEX(Partidos!$H$4:$H$107,MATCH($A85,Partidos!$A$4:$A$107,0))&lt;&gt;"Finalizado","",IF(OR(NOT(ISNUMBER($E85)),NOT(ISNUMBER($F85))),"",IF(INDEX(Partidos!$J$4:$J$107,MATCH($A85,Partidos!$A$4:$A$107,0))="Grupos",IF(AND($E85=INDEX(Partidos!$F$4:$F$107,MATCH($A85,Partidos!$A$4:$A$107,0)),$F85=INDEX(Partidos!$G$4:$G$107,MATCH($A85,Partidos!$A$4:$A$107,0))),Puntuacion!$B$4,IF(($E85-$F85)=(INDEX(Partidos!$F$4:$F$107,MATCH($A85,Partidos!$A$4:$A$107,0))-INDEX(Partidos!$G$4:$G$107,MATCH($A85,Partidos!$A$4:$A$107,0))),Puntuacion!$B$5,IF(OR(AND($E85&gt;$F85,INDEX(Partidos!$F$4:$F$107,MATCH($A85,Partidos!$A$4:$A$107,0))&gt;INDEX(Partidos!$G$4:$G$107,MATCH($A85,Partidos!$A$4:$A$107,0))),AND($E85=$F85,INDEX(Partidos!$F$4:$F$107,MATCH($A85,Partidos!$A$4:$A$107,0))=INDEX(Partidos!$G$4:$G$107,MATCH($A85,Partidos!$A$4:$A$107,0))),AND($E85&lt;$F85,INDEX(Partidos!$F$4:$F$107,MATCH($A85,Partidos!$A$4:$A$107,0))&lt;INDEX(Partidos!$G$4:$G$107,MATCH($A85,Partidos!$A$4:$A$107,0)))),Puntuacion!$B$6,0))),IF(AND($E85=INDEX(Partidos!$F$4:$F$107,MATCH($A85,Partidos!$A$4:$A$107,0)),$F85=INDEX(Partidos!$G$4:$G$107,MATCH($A85,Partidos!$A$4:$A$107,0))),Puntuacion!$B$9,IF(($E85-$F85)=(INDEX(Partidos!$F$4:$F$107,MATCH($A85,Partidos!$A$4:$A$107,0))-INDEX(Partidos!$G$4:$G$107,MATCH($A85,Partidos!$A$4:$A$107,0))),Puntuacion!$B$10,IF(AND($H85&lt;&gt;"",$H85=INDEX(Partidos!$K$4:$K$107,MATCH($A85,Partidos!$A$4:$A$107,0))),Puntuacion!$B$11,0)))))),"")</f>
        <v/>
      </c>
      <c r="H85" s="24">
        <f>IFERROR(INDEX(Quintero!H$4:H$107,MATCH($A85,Quintero!$A$4:$A$107,0)),"")</f>
        <v/>
      </c>
      <c r="I85" s="24">
        <f>IFERROR(INDEX(Partidos!$J$4:$J$107,MATCH($A85,Partidos!$A$4:$A$107,0)),"")</f>
        <v/>
      </c>
      <c r="J85" s="21">
        <f>IF(AND(INDEX(Partidos!$J$4:$J$107,MATCH($A85,Partidos!$A$4:$A$107,0))&lt;&gt;"Grupos",INDEX(Partidos!$H$4:$H$107,MATCH($A85,Partidos!$A$4:$A$107,0))="Finalizado",$H85&lt;&gt;"",$H85=INDEX(Partidos!$K$4:$K$107,MATCH($A85,Partidos!$A$4:$A$107,0))),1,0)</f>
        <v/>
      </c>
    </row>
    <row r="86">
      <c r="A86" s="31" t="n">
        <v>8</v>
      </c>
      <c r="B86" s="24">
        <f>IFERROR(INDEX(Partidos!$D$4:$D$107,MATCH($A86,Partidos!$A$4:$A$107,0)),"")</f>
        <v/>
      </c>
      <c r="C86" s="24">
        <f>IFERROR(INDEX(Partidos!$E$4:$E$107,MATCH($A86,Partidos!$A$4:$A$107,0)),"")</f>
        <v/>
      </c>
      <c r="D86" s="31" t="inlineStr">
        <is>
          <t>Nacho</t>
        </is>
      </c>
      <c r="E86" s="24">
        <f>IFERROR(INDEX(Nacho!F$4:F$107,MATCH($A86,Nacho!$A$4:$A$107,0)),"")</f>
        <v/>
      </c>
      <c r="F86" s="24">
        <f>IFERROR(INDEX(Nacho!G$4:G$107,MATCH($A86,Nacho!$A$4:$A$107,0)),"")</f>
        <v/>
      </c>
      <c r="G86" s="21">
        <f>IFERROR(IF(INDEX(Partidos!$H$4:$H$107,MATCH($A86,Partidos!$A$4:$A$107,0))&lt;&gt;"Finalizado","",IF(OR(NOT(ISNUMBER($E86)),NOT(ISNUMBER($F86))),"",IF(INDEX(Partidos!$J$4:$J$107,MATCH($A86,Partidos!$A$4:$A$107,0))="Grupos",IF(AND($E86=INDEX(Partidos!$F$4:$F$107,MATCH($A86,Partidos!$A$4:$A$107,0)),$F86=INDEX(Partidos!$G$4:$G$107,MATCH($A86,Partidos!$A$4:$A$107,0))),Puntuacion!$B$4,IF(($E86-$F86)=(INDEX(Partidos!$F$4:$F$107,MATCH($A86,Partidos!$A$4:$A$107,0))-INDEX(Partidos!$G$4:$G$107,MATCH($A86,Partidos!$A$4:$A$107,0))),Puntuacion!$B$5,IF(OR(AND($E86&gt;$F86,INDEX(Partidos!$F$4:$F$107,MATCH($A86,Partidos!$A$4:$A$107,0))&gt;INDEX(Partidos!$G$4:$G$107,MATCH($A86,Partidos!$A$4:$A$107,0))),AND($E86=$F86,INDEX(Partidos!$F$4:$F$107,MATCH($A86,Partidos!$A$4:$A$107,0))=INDEX(Partidos!$G$4:$G$107,MATCH($A86,Partidos!$A$4:$A$107,0))),AND($E86&lt;$F86,INDEX(Partidos!$F$4:$F$107,MATCH($A86,Partidos!$A$4:$A$107,0))&lt;INDEX(Partidos!$G$4:$G$107,MATCH($A86,Partidos!$A$4:$A$107,0)))),Puntuacion!$B$6,0))),IF(AND($E86=INDEX(Partidos!$F$4:$F$107,MATCH($A86,Partidos!$A$4:$A$107,0)),$F86=INDEX(Partidos!$G$4:$G$107,MATCH($A86,Partidos!$A$4:$A$107,0))),Puntuacion!$B$9,IF(($E86-$F86)=(INDEX(Partidos!$F$4:$F$107,MATCH($A86,Partidos!$A$4:$A$107,0))-INDEX(Partidos!$G$4:$G$107,MATCH($A86,Partidos!$A$4:$A$107,0))),Puntuacion!$B$10,IF(AND($H86&lt;&gt;"",$H86=INDEX(Partidos!$K$4:$K$107,MATCH($A86,Partidos!$A$4:$A$107,0))),Puntuacion!$B$11,0)))))),"")</f>
        <v/>
      </c>
      <c r="H86" s="24">
        <f>IFERROR(INDEX(Nacho!H$4:H$107,MATCH($A86,Nacho!$A$4:$A$107,0)),"")</f>
        <v/>
      </c>
      <c r="I86" s="24">
        <f>IFERROR(INDEX(Partidos!$J$4:$J$107,MATCH($A86,Partidos!$A$4:$A$107,0)),"")</f>
        <v/>
      </c>
      <c r="J86" s="21">
        <f>IF(AND(INDEX(Partidos!$J$4:$J$107,MATCH($A86,Partidos!$A$4:$A$107,0))&lt;&gt;"Grupos",INDEX(Partidos!$H$4:$H$107,MATCH($A86,Partidos!$A$4:$A$107,0))="Finalizado",$H86&lt;&gt;"",$H86=INDEX(Partidos!$K$4:$K$107,MATCH($A86,Partidos!$A$4:$A$107,0))),1,0)</f>
        <v/>
      </c>
    </row>
    <row r="87">
      <c r="A87" s="29" t="n">
        <v>8</v>
      </c>
      <c r="B87" s="24">
        <f>IFERROR(INDEX(Partidos!$D$4:$D$107,MATCH($A87,Partidos!$A$4:$A$107,0)),"")</f>
        <v/>
      </c>
      <c r="C87" s="24">
        <f>IFERROR(INDEX(Partidos!$E$4:$E$107,MATCH($A87,Partidos!$A$4:$A$107,0)),"")</f>
        <v/>
      </c>
      <c r="D87" s="29" t="inlineStr">
        <is>
          <t>Luis</t>
        </is>
      </c>
      <c r="E87" s="24">
        <f>IFERROR(INDEX(Luis!F$4:F$107,MATCH($A87,Luis!$A$4:$A$107,0)),"")</f>
        <v/>
      </c>
      <c r="F87" s="24">
        <f>IFERROR(INDEX(Luis!G$4:G$107,MATCH($A87,Luis!$A$4:$A$107,0)),"")</f>
        <v/>
      </c>
      <c r="G87" s="21">
        <f>IFERROR(IF(INDEX(Partidos!$H$4:$H$107,MATCH($A87,Partidos!$A$4:$A$107,0))&lt;&gt;"Finalizado","",IF(OR(NOT(ISNUMBER($E87)),NOT(ISNUMBER($F87))),"",IF(INDEX(Partidos!$J$4:$J$107,MATCH($A87,Partidos!$A$4:$A$107,0))="Grupos",IF(AND($E87=INDEX(Partidos!$F$4:$F$107,MATCH($A87,Partidos!$A$4:$A$107,0)),$F87=INDEX(Partidos!$G$4:$G$107,MATCH($A87,Partidos!$A$4:$A$107,0))),Puntuacion!$B$4,IF(($E87-$F87)=(INDEX(Partidos!$F$4:$F$107,MATCH($A87,Partidos!$A$4:$A$107,0))-INDEX(Partidos!$G$4:$G$107,MATCH($A87,Partidos!$A$4:$A$107,0))),Puntuacion!$B$5,IF(OR(AND($E87&gt;$F87,INDEX(Partidos!$F$4:$F$107,MATCH($A87,Partidos!$A$4:$A$107,0))&gt;INDEX(Partidos!$G$4:$G$107,MATCH($A87,Partidos!$A$4:$A$107,0))),AND($E87=$F87,INDEX(Partidos!$F$4:$F$107,MATCH($A87,Partidos!$A$4:$A$107,0))=INDEX(Partidos!$G$4:$G$107,MATCH($A87,Partidos!$A$4:$A$107,0))),AND($E87&lt;$F87,INDEX(Partidos!$F$4:$F$107,MATCH($A87,Partidos!$A$4:$A$107,0))&lt;INDEX(Partidos!$G$4:$G$107,MATCH($A87,Partidos!$A$4:$A$107,0)))),Puntuacion!$B$6,0))),IF(AND($E87=INDEX(Partidos!$F$4:$F$107,MATCH($A87,Partidos!$A$4:$A$107,0)),$F87=INDEX(Partidos!$G$4:$G$107,MATCH($A87,Partidos!$A$4:$A$107,0))),Puntuacion!$B$9,IF(($E87-$F87)=(INDEX(Partidos!$F$4:$F$107,MATCH($A87,Partidos!$A$4:$A$107,0))-INDEX(Partidos!$G$4:$G$107,MATCH($A87,Partidos!$A$4:$A$107,0))),Puntuacion!$B$10,IF(AND($H87&lt;&gt;"",$H87=INDEX(Partidos!$K$4:$K$107,MATCH($A87,Partidos!$A$4:$A$107,0))),Puntuacion!$B$11,0)))))),"")</f>
        <v/>
      </c>
      <c r="H87" s="24">
        <f>IFERROR(INDEX(Luis!H$4:H$107,MATCH($A87,Luis!$A$4:$A$107,0)),"")</f>
        <v/>
      </c>
      <c r="I87" s="24">
        <f>IFERROR(INDEX(Partidos!$J$4:$J$107,MATCH($A87,Partidos!$A$4:$A$107,0)),"")</f>
        <v/>
      </c>
      <c r="J87" s="21">
        <f>IF(AND(INDEX(Partidos!$J$4:$J$107,MATCH($A87,Partidos!$A$4:$A$107,0))&lt;&gt;"Grupos",INDEX(Partidos!$H$4:$H$107,MATCH($A87,Partidos!$A$4:$A$107,0))="Finalizado",$H87&lt;&gt;"",$H87=INDEX(Partidos!$K$4:$K$107,MATCH($A87,Partidos!$A$4:$A$107,0))),1,0)</f>
        <v/>
      </c>
    </row>
    <row r="88">
      <c r="A88" s="31" t="n">
        <v>8</v>
      </c>
      <c r="B88" s="24">
        <f>IFERROR(INDEX(Partidos!$D$4:$D$107,MATCH($A88,Partidos!$A$4:$A$107,0)),"")</f>
        <v/>
      </c>
      <c r="C88" s="24">
        <f>IFERROR(INDEX(Partidos!$E$4:$E$107,MATCH($A88,Partidos!$A$4:$A$107,0)),"")</f>
        <v/>
      </c>
      <c r="D88" s="31" t="inlineStr">
        <is>
          <t>Felipe</t>
        </is>
      </c>
      <c r="E88" s="24">
        <f>IFERROR(INDEX(Felipe!F$4:F$107,MATCH($A88,Felipe!$A$4:$A$107,0)),"")</f>
        <v/>
      </c>
      <c r="F88" s="24">
        <f>IFERROR(INDEX(Felipe!G$4:G$107,MATCH($A88,Felipe!$A$4:$A$107,0)),"")</f>
        <v/>
      </c>
      <c r="G88" s="21">
        <f>IFERROR(IF(INDEX(Partidos!$H$4:$H$107,MATCH($A88,Partidos!$A$4:$A$107,0))&lt;&gt;"Finalizado","",IF(OR(NOT(ISNUMBER($E88)),NOT(ISNUMBER($F88))),"",IF(INDEX(Partidos!$J$4:$J$107,MATCH($A88,Partidos!$A$4:$A$107,0))="Grupos",IF(AND($E88=INDEX(Partidos!$F$4:$F$107,MATCH($A88,Partidos!$A$4:$A$107,0)),$F88=INDEX(Partidos!$G$4:$G$107,MATCH($A88,Partidos!$A$4:$A$107,0))),Puntuacion!$B$4,IF(($E88-$F88)=(INDEX(Partidos!$F$4:$F$107,MATCH($A88,Partidos!$A$4:$A$107,0))-INDEX(Partidos!$G$4:$G$107,MATCH($A88,Partidos!$A$4:$A$107,0))),Puntuacion!$B$5,IF(OR(AND($E88&gt;$F88,INDEX(Partidos!$F$4:$F$107,MATCH($A88,Partidos!$A$4:$A$107,0))&gt;INDEX(Partidos!$G$4:$G$107,MATCH($A88,Partidos!$A$4:$A$107,0))),AND($E88=$F88,INDEX(Partidos!$F$4:$F$107,MATCH($A88,Partidos!$A$4:$A$107,0))=INDEX(Partidos!$G$4:$G$107,MATCH($A88,Partidos!$A$4:$A$107,0))),AND($E88&lt;$F88,INDEX(Partidos!$F$4:$F$107,MATCH($A88,Partidos!$A$4:$A$107,0))&lt;INDEX(Partidos!$G$4:$G$107,MATCH($A88,Partidos!$A$4:$A$107,0)))),Puntuacion!$B$6,0))),IF(AND($E88=INDEX(Partidos!$F$4:$F$107,MATCH($A88,Partidos!$A$4:$A$107,0)),$F88=INDEX(Partidos!$G$4:$G$107,MATCH($A88,Partidos!$A$4:$A$107,0))),Puntuacion!$B$9,IF(($E88-$F88)=(INDEX(Partidos!$F$4:$F$107,MATCH($A88,Partidos!$A$4:$A$107,0))-INDEX(Partidos!$G$4:$G$107,MATCH($A88,Partidos!$A$4:$A$107,0))),Puntuacion!$B$10,IF(AND($H88&lt;&gt;"",$H88=INDEX(Partidos!$K$4:$K$107,MATCH($A88,Partidos!$A$4:$A$107,0))),Puntuacion!$B$11,0)))))),"")</f>
        <v/>
      </c>
      <c r="H88" s="24">
        <f>IFERROR(INDEX(Felipe!H$4:H$107,MATCH($A88,Felipe!$A$4:$A$107,0)),"")</f>
        <v/>
      </c>
      <c r="I88" s="24">
        <f>IFERROR(INDEX(Partidos!$J$4:$J$107,MATCH($A88,Partidos!$A$4:$A$107,0)),"")</f>
        <v/>
      </c>
      <c r="J88" s="21">
        <f>IF(AND(INDEX(Partidos!$J$4:$J$107,MATCH($A88,Partidos!$A$4:$A$107,0))&lt;&gt;"Grupos",INDEX(Partidos!$H$4:$H$107,MATCH($A88,Partidos!$A$4:$A$107,0))="Finalizado",$H88&lt;&gt;"",$H88=INDEX(Partidos!$K$4:$K$107,MATCH($A88,Partidos!$A$4:$A$107,0))),1,0)</f>
        <v/>
      </c>
    </row>
    <row r="89">
      <c r="A89" s="29" t="n">
        <v>8</v>
      </c>
      <c r="B89" s="24">
        <f>IFERROR(INDEX(Partidos!$D$4:$D$107,MATCH($A89,Partidos!$A$4:$A$107,0)),"")</f>
        <v/>
      </c>
      <c r="C89" s="24">
        <f>IFERROR(INDEX(Partidos!$E$4:$E$107,MATCH($A89,Partidos!$A$4:$A$107,0)),"")</f>
        <v/>
      </c>
      <c r="D89" s="29" t="inlineStr">
        <is>
          <t>Simón</t>
        </is>
      </c>
      <c r="E89" s="24">
        <f>IFERROR(INDEX(Simón!F$4:F$107,MATCH($A89,Simón!$A$4:$A$107,0)),"")</f>
        <v/>
      </c>
      <c r="F89" s="24">
        <f>IFERROR(INDEX(Simón!G$4:G$107,MATCH($A89,Simón!$A$4:$A$107,0)),"")</f>
        <v/>
      </c>
      <c r="G89" s="21">
        <f>IFERROR(IF(INDEX(Partidos!$H$4:$H$107,MATCH($A89,Partidos!$A$4:$A$107,0))&lt;&gt;"Finalizado","",IF(OR(NOT(ISNUMBER($E89)),NOT(ISNUMBER($F89))),"",IF(INDEX(Partidos!$J$4:$J$107,MATCH($A89,Partidos!$A$4:$A$107,0))="Grupos",IF(AND($E89=INDEX(Partidos!$F$4:$F$107,MATCH($A89,Partidos!$A$4:$A$107,0)),$F89=INDEX(Partidos!$G$4:$G$107,MATCH($A89,Partidos!$A$4:$A$107,0))),Puntuacion!$B$4,IF(($E89-$F89)=(INDEX(Partidos!$F$4:$F$107,MATCH($A89,Partidos!$A$4:$A$107,0))-INDEX(Partidos!$G$4:$G$107,MATCH($A89,Partidos!$A$4:$A$107,0))),Puntuacion!$B$5,IF(OR(AND($E89&gt;$F89,INDEX(Partidos!$F$4:$F$107,MATCH($A89,Partidos!$A$4:$A$107,0))&gt;INDEX(Partidos!$G$4:$G$107,MATCH($A89,Partidos!$A$4:$A$107,0))),AND($E89=$F89,INDEX(Partidos!$F$4:$F$107,MATCH($A89,Partidos!$A$4:$A$107,0))=INDEX(Partidos!$G$4:$G$107,MATCH($A89,Partidos!$A$4:$A$107,0))),AND($E89&lt;$F89,INDEX(Partidos!$F$4:$F$107,MATCH($A89,Partidos!$A$4:$A$107,0))&lt;INDEX(Partidos!$G$4:$G$107,MATCH($A89,Partidos!$A$4:$A$107,0)))),Puntuacion!$B$6,0))),IF(AND($E89=INDEX(Partidos!$F$4:$F$107,MATCH($A89,Partidos!$A$4:$A$107,0)),$F89=INDEX(Partidos!$G$4:$G$107,MATCH($A89,Partidos!$A$4:$A$107,0))),Puntuacion!$B$9,IF(($E89-$F89)=(INDEX(Partidos!$F$4:$F$107,MATCH($A89,Partidos!$A$4:$A$107,0))-INDEX(Partidos!$G$4:$G$107,MATCH($A89,Partidos!$A$4:$A$107,0))),Puntuacion!$B$10,IF(AND($H89&lt;&gt;"",$H89=INDEX(Partidos!$K$4:$K$107,MATCH($A89,Partidos!$A$4:$A$107,0))),Puntuacion!$B$11,0)))))),"")</f>
        <v/>
      </c>
      <c r="H89" s="24">
        <f>IFERROR(INDEX(Simón!H$4:H$107,MATCH($A89,Simón!$A$4:$A$107,0)),"")</f>
        <v/>
      </c>
      <c r="I89" s="24">
        <f>IFERROR(INDEX(Partidos!$J$4:$J$107,MATCH($A89,Partidos!$A$4:$A$107,0)),"")</f>
        <v/>
      </c>
      <c r="J89" s="21">
        <f>IF(AND(INDEX(Partidos!$J$4:$J$107,MATCH($A89,Partidos!$A$4:$A$107,0))&lt;&gt;"Grupos",INDEX(Partidos!$H$4:$H$107,MATCH($A89,Partidos!$A$4:$A$107,0))="Finalizado",$H89&lt;&gt;"",$H89=INDEX(Partidos!$K$4:$K$107,MATCH($A89,Partidos!$A$4:$A$107,0))),1,0)</f>
        <v/>
      </c>
    </row>
    <row r="90">
      <c r="A90" s="31" t="n">
        <v>8</v>
      </c>
      <c r="B90" s="24">
        <f>IFERROR(INDEX(Partidos!$D$4:$D$107,MATCH($A90,Partidos!$A$4:$A$107,0)),"")</f>
        <v/>
      </c>
      <c r="C90" s="24">
        <f>IFERROR(INDEX(Partidos!$E$4:$E$107,MATCH($A90,Partidos!$A$4:$A$107,0)),"")</f>
        <v/>
      </c>
      <c r="D90" s="31" t="inlineStr">
        <is>
          <t>Muni</t>
        </is>
      </c>
      <c r="E90" s="24">
        <f>IFERROR(INDEX(Muni!F$4:F$107,MATCH($A90,Muni!$A$4:$A$107,0)),"")</f>
        <v/>
      </c>
      <c r="F90" s="24">
        <f>IFERROR(INDEX(Muni!G$4:G$107,MATCH($A90,Muni!$A$4:$A$107,0)),"")</f>
        <v/>
      </c>
      <c r="G90" s="21">
        <f>IFERROR(IF(INDEX(Partidos!$H$4:$H$107,MATCH($A90,Partidos!$A$4:$A$107,0))&lt;&gt;"Finalizado","",IF(OR(NOT(ISNUMBER($E90)),NOT(ISNUMBER($F90))),"",IF(INDEX(Partidos!$J$4:$J$107,MATCH($A90,Partidos!$A$4:$A$107,0))="Grupos",IF(AND($E90=INDEX(Partidos!$F$4:$F$107,MATCH($A90,Partidos!$A$4:$A$107,0)),$F90=INDEX(Partidos!$G$4:$G$107,MATCH($A90,Partidos!$A$4:$A$107,0))),Puntuacion!$B$4,IF(($E90-$F90)=(INDEX(Partidos!$F$4:$F$107,MATCH($A90,Partidos!$A$4:$A$107,0))-INDEX(Partidos!$G$4:$G$107,MATCH($A90,Partidos!$A$4:$A$107,0))),Puntuacion!$B$5,IF(OR(AND($E90&gt;$F90,INDEX(Partidos!$F$4:$F$107,MATCH($A90,Partidos!$A$4:$A$107,0))&gt;INDEX(Partidos!$G$4:$G$107,MATCH($A90,Partidos!$A$4:$A$107,0))),AND($E90=$F90,INDEX(Partidos!$F$4:$F$107,MATCH($A90,Partidos!$A$4:$A$107,0))=INDEX(Partidos!$G$4:$G$107,MATCH($A90,Partidos!$A$4:$A$107,0))),AND($E90&lt;$F90,INDEX(Partidos!$F$4:$F$107,MATCH($A90,Partidos!$A$4:$A$107,0))&lt;INDEX(Partidos!$G$4:$G$107,MATCH($A90,Partidos!$A$4:$A$107,0)))),Puntuacion!$B$6,0))),IF(AND($E90=INDEX(Partidos!$F$4:$F$107,MATCH($A90,Partidos!$A$4:$A$107,0)),$F90=INDEX(Partidos!$G$4:$G$107,MATCH($A90,Partidos!$A$4:$A$107,0))),Puntuacion!$B$9,IF(($E90-$F90)=(INDEX(Partidos!$F$4:$F$107,MATCH($A90,Partidos!$A$4:$A$107,0))-INDEX(Partidos!$G$4:$G$107,MATCH($A90,Partidos!$A$4:$A$107,0))),Puntuacion!$B$10,IF(AND($H90&lt;&gt;"",$H90=INDEX(Partidos!$K$4:$K$107,MATCH($A90,Partidos!$A$4:$A$107,0))),Puntuacion!$B$11,0)))))),"")</f>
        <v/>
      </c>
      <c r="H90" s="24">
        <f>IFERROR(INDEX(Muni!H$4:H$107,MATCH($A90,Muni!$A$4:$A$107,0)),"")</f>
        <v/>
      </c>
      <c r="I90" s="24">
        <f>IFERROR(INDEX(Partidos!$J$4:$J$107,MATCH($A90,Partidos!$A$4:$A$107,0)),"")</f>
        <v/>
      </c>
      <c r="J90" s="21">
        <f>IF(AND(INDEX(Partidos!$J$4:$J$107,MATCH($A90,Partidos!$A$4:$A$107,0))&lt;&gt;"Grupos",INDEX(Partidos!$H$4:$H$107,MATCH($A90,Partidos!$A$4:$A$107,0))="Finalizado",$H90&lt;&gt;"",$H90=INDEX(Partidos!$K$4:$K$107,MATCH($A90,Partidos!$A$4:$A$107,0))),1,0)</f>
        <v/>
      </c>
    </row>
    <row r="91">
      <c r="A91" s="29" t="n">
        <v>8</v>
      </c>
      <c r="B91" s="24">
        <f>IFERROR(INDEX(Partidos!$D$4:$D$107,MATCH($A91,Partidos!$A$4:$A$107,0)),"")</f>
        <v/>
      </c>
      <c r="C91" s="24">
        <f>IFERROR(INDEX(Partidos!$E$4:$E$107,MATCH($A91,Partidos!$A$4:$A$107,0)),"")</f>
        <v/>
      </c>
      <c r="D91" s="29" t="inlineStr">
        <is>
          <t>Fer</t>
        </is>
      </c>
      <c r="E91" s="24">
        <f>IFERROR(INDEX(Fer!F$4:F$107,MATCH($A91,Fer!$A$4:$A$107,0)),"")</f>
        <v/>
      </c>
      <c r="F91" s="24">
        <f>IFERROR(INDEX(Fer!G$4:G$107,MATCH($A91,Fer!$A$4:$A$107,0)),"")</f>
        <v/>
      </c>
      <c r="G91" s="21">
        <f>IFERROR(IF(INDEX(Partidos!$H$4:$H$107,MATCH($A91,Partidos!$A$4:$A$107,0))&lt;&gt;"Finalizado","",IF(OR(NOT(ISNUMBER($E91)),NOT(ISNUMBER($F91))),"",IF(INDEX(Partidos!$J$4:$J$107,MATCH($A91,Partidos!$A$4:$A$107,0))="Grupos",IF(AND($E91=INDEX(Partidos!$F$4:$F$107,MATCH($A91,Partidos!$A$4:$A$107,0)),$F91=INDEX(Partidos!$G$4:$G$107,MATCH($A91,Partidos!$A$4:$A$107,0))),Puntuacion!$B$4,IF(($E91-$F91)=(INDEX(Partidos!$F$4:$F$107,MATCH($A91,Partidos!$A$4:$A$107,0))-INDEX(Partidos!$G$4:$G$107,MATCH($A91,Partidos!$A$4:$A$107,0))),Puntuacion!$B$5,IF(OR(AND($E91&gt;$F91,INDEX(Partidos!$F$4:$F$107,MATCH($A91,Partidos!$A$4:$A$107,0))&gt;INDEX(Partidos!$G$4:$G$107,MATCH($A91,Partidos!$A$4:$A$107,0))),AND($E91=$F91,INDEX(Partidos!$F$4:$F$107,MATCH($A91,Partidos!$A$4:$A$107,0))=INDEX(Partidos!$G$4:$G$107,MATCH($A91,Partidos!$A$4:$A$107,0))),AND($E91&lt;$F91,INDEX(Partidos!$F$4:$F$107,MATCH($A91,Partidos!$A$4:$A$107,0))&lt;INDEX(Partidos!$G$4:$G$107,MATCH($A91,Partidos!$A$4:$A$107,0)))),Puntuacion!$B$6,0))),IF(AND($E91=INDEX(Partidos!$F$4:$F$107,MATCH($A91,Partidos!$A$4:$A$107,0)),$F91=INDEX(Partidos!$G$4:$G$107,MATCH($A91,Partidos!$A$4:$A$107,0))),Puntuacion!$B$9,IF(($E91-$F91)=(INDEX(Partidos!$F$4:$F$107,MATCH($A91,Partidos!$A$4:$A$107,0))-INDEX(Partidos!$G$4:$G$107,MATCH($A91,Partidos!$A$4:$A$107,0))),Puntuacion!$B$10,IF(AND($H91&lt;&gt;"",$H91=INDEX(Partidos!$K$4:$K$107,MATCH($A91,Partidos!$A$4:$A$107,0))),Puntuacion!$B$11,0)))))),"")</f>
        <v/>
      </c>
      <c r="H91" s="24">
        <f>IFERROR(INDEX(Fer!H$4:H$107,MATCH($A91,Fer!$A$4:$A$107,0)),"")</f>
        <v/>
      </c>
      <c r="I91" s="24">
        <f>IFERROR(INDEX(Partidos!$J$4:$J$107,MATCH($A91,Partidos!$A$4:$A$107,0)),"")</f>
        <v/>
      </c>
      <c r="J91" s="21">
        <f>IF(AND(INDEX(Partidos!$J$4:$J$107,MATCH($A91,Partidos!$A$4:$A$107,0))&lt;&gt;"Grupos",INDEX(Partidos!$H$4:$H$107,MATCH($A91,Partidos!$A$4:$A$107,0))="Finalizado",$H91&lt;&gt;"",$H91=INDEX(Partidos!$K$4:$K$107,MATCH($A91,Partidos!$A$4:$A$107,0))),1,0)</f>
        <v/>
      </c>
    </row>
    <row r="92">
      <c r="A92" s="31" t="n">
        <v>9</v>
      </c>
      <c r="B92" s="24">
        <f>IFERROR(INDEX(Partidos!$D$4:$D$107,MATCH($A92,Partidos!$A$4:$A$107,0)),"")</f>
        <v/>
      </c>
      <c r="C92" s="24">
        <f>IFERROR(INDEX(Partidos!$E$4:$E$107,MATCH($A92,Partidos!$A$4:$A$107,0)),"")</f>
        <v/>
      </c>
      <c r="D92" s="31" t="inlineStr">
        <is>
          <t>Álvaro</t>
        </is>
      </c>
      <c r="E92" s="24">
        <f>IFERROR(INDEX(Álvaro!F$4:F$107,MATCH($A92,Álvaro!$A$4:$A$107,0)),"")</f>
        <v/>
      </c>
      <c r="F92" s="24">
        <f>IFERROR(INDEX(Álvaro!G$4:G$107,MATCH($A92,Álvaro!$A$4:$A$107,0)),"")</f>
        <v/>
      </c>
      <c r="G92" s="21">
        <f>IFERROR(IF(INDEX(Partidos!$H$4:$H$107,MATCH($A92,Partidos!$A$4:$A$107,0))&lt;&gt;"Finalizado","",IF(OR(NOT(ISNUMBER($E92)),NOT(ISNUMBER($F92))),"",IF(INDEX(Partidos!$J$4:$J$107,MATCH($A92,Partidos!$A$4:$A$107,0))="Grupos",IF(AND($E92=INDEX(Partidos!$F$4:$F$107,MATCH($A92,Partidos!$A$4:$A$107,0)),$F92=INDEX(Partidos!$G$4:$G$107,MATCH($A92,Partidos!$A$4:$A$107,0))),Puntuacion!$B$4,IF(($E92-$F92)=(INDEX(Partidos!$F$4:$F$107,MATCH($A92,Partidos!$A$4:$A$107,0))-INDEX(Partidos!$G$4:$G$107,MATCH($A92,Partidos!$A$4:$A$107,0))),Puntuacion!$B$5,IF(OR(AND($E92&gt;$F92,INDEX(Partidos!$F$4:$F$107,MATCH($A92,Partidos!$A$4:$A$107,0))&gt;INDEX(Partidos!$G$4:$G$107,MATCH($A92,Partidos!$A$4:$A$107,0))),AND($E92=$F92,INDEX(Partidos!$F$4:$F$107,MATCH($A92,Partidos!$A$4:$A$107,0))=INDEX(Partidos!$G$4:$G$107,MATCH($A92,Partidos!$A$4:$A$107,0))),AND($E92&lt;$F92,INDEX(Partidos!$F$4:$F$107,MATCH($A92,Partidos!$A$4:$A$107,0))&lt;INDEX(Partidos!$G$4:$G$107,MATCH($A92,Partidos!$A$4:$A$107,0)))),Puntuacion!$B$6,0))),IF(AND($E92=INDEX(Partidos!$F$4:$F$107,MATCH($A92,Partidos!$A$4:$A$107,0)),$F92=INDEX(Partidos!$G$4:$G$107,MATCH($A92,Partidos!$A$4:$A$107,0))),Puntuacion!$B$9,IF(($E92-$F92)=(INDEX(Partidos!$F$4:$F$107,MATCH($A92,Partidos!$A$4:$A$107,0))-INDEX(Partidos!$G$4:$G$107,MATCH($A92,Partidos!$A$4:$A$107,0))),Puntuacion!$B$10,IF(AND($H92&lt;&gt;"",$H92=INDEX(Partidos!$K$4:$K$107,MATCH($A92,Partidos!$A$4:$A$107,0))),Puntuacion!$B$11,0)))))),"")</f>
        <v/>
      </c>
      <c r="H92" s="24">
        <f>IFERROR(INDEX(Álvaro!H$4:H$107,MATCH($A92,Álvaro!$A$4:$A$107,0)),"")</f>
        <v/>
      </c>
      <c r="I92" s="24">
        <f>IFERROR(INDEX(Partidos!$J$4:$J$107,MATCH($A92,Partidos!$A$4:$A$107,0)),"")</f>
        <v/>
      </c>
      <c r="J92" s="21">
        <f>IF(AND(INDEX(Partidos!$J$4:$J$107,MATCH($A92,Partidos!$A$4:$A$107,0))&lt;&gt;"Grupos",INDEX(Partidos!$H$4:$H$107,MATCH($A92,Partidos!$A$4:$A$107,0))="Finalizado",$H92&lt;&gt;"",$H92=INDEX(Partidos!$K$4:$K$107,MATCH($A92,Partidos!$A$4:$A$107,0))),1,0)</f>
        <v/>
      </c>
    </row>
    <row r="93">
      <c r="A93" s="29" t="n">
        <v>9</v>
      </c>
      <c r="B93" s="24">
        <f>IFERROR(INDEX(Partidos!$D$4:$D$107,MATCH($A93,Partidos!$A$4:$A$107,0)),"")</f>
        <v/>
      </c>
      <c r="C93" s="24">
        <f>IFERROR(INDEX(Partidos!$E$4:$E$107,MATCH($A93,Partidos!$A$4:$A$107,0)),"")</f>
        <v/>
      </c>
      <c r="D93" s="29" t="inlineStr">
        <is>
          <t>Pepe</t>
        </is>
      </c>
      <c r="E93" s="24">
        <f>IFERROR(INDEX(Pepe!F$4:F$107,MATCH($A93,Pepe!$A$4:$A$107,0)),"")</f>
        <v/>
      </c>
      <c r="F93" s="24">
        <f>IFERROR(INDEX(Pepe!G$4:G$107,MATCH($A93,Pepe!$A$4:$A$107,0)),"")</f>
        <v/>
      </c>
      <c r="G93" s="21">
        <f>IFERROR(IF(INDEX(Partidos!$H$4:$H$107,MATCH($A93,Partidos!$A$4:$A$107,0))&lt;&gt;"Finalizado","",IF(OR(NOT(ISNUMBER($E93)),NOT(ISNUMBER($F93))),"",IF(INDEX(Partidos!$J$4:$J$107,MATCH($A93,Partidos!$A$4:$A$107,0))="Grupos",IF(AND($E93=INDEX(Partidos!$F$4:$F$107,MATCH($A93,Partidos!$A$4:$A$107,0)),$F93=INDEX(Partidos!$G$4:$G$107,MATCH($A93,Partidos!$A$4:$A$107,0))),Puntuacion!$B$4,IF(($E93-$F93)=(INDEX(Partidos!$F$4:$F$107,MATCH($A93,Partidos!$A$4:$A$107,0))-INDEX(Partidos!$G$4:$G$107,MATCH($A93,Partidos!$A$4:$A$107,0))),Puntuacion!$B$5,IF(OR(AND($E93&gt;$F93,INDEX(Partidos!$F$4:$F$107,MATCH($A93,Partidos!$A$4:$A$107,0))&gt;INDEX(Partidos!$G$4:$G$107,MATCH($A93,Partidos!$A$4:$A$107,0))),AND($E93=$F93,INDEX(Partidos!$F$4:$F$107,MATCH($A93,Partidos!$A$4:$A$107,0))=INDEX(Partidos!$G$4:$G$107,MATCH($A93,Partidos!$A$4:$A$107,0))),AND($E93&lt;$F93,INDEX(Partidos!$F$4:$F$107,MATCH($A93,Partidos!$A$4:$A$107,0))&lt;INDEX(Partidos!$G$4:$G$107,MATCH($A93,Partidos!$A$4:$A$107,0)))),Puntuacion!$B$6,0))),IF(AND($E93=INDEX(Partidos!$F$4:$F$107,MATCH($A93,Partidos!$A$4:$A$107,0)),$F93=INDEX(Partidos!$G$4:$G$107,MATCH($A93,Partidos!$A$4:$A$107,0))),Puntuacion!$B$9,IF(($E93-$F93)=(INDEX(Partidos!$F$4:$F$107,MATCH($A93,Partidos!$A$4:$A$107,0))-INDEX(Partidos!$G$4:$G$107,MATCH($A93,Partidos!$A$4:$A$107,0))),Puntuacion!$B$10,IF(AND($H93&lt;&gt;"",$H93=INDEX(Partidos!$K$4:$K$107,MATCH($A93,Partidos!$A$4:$A$107,0))),Puntuacion!$B$11,0)))))),"")</f>
        <v/>
      </c>
      <c r="H93" s="24">
        <f>IFERROR(INDEX(Pepe!H$4:H$107,MATCH($A93,Pepe!$A$4:$A$107,0)),"")</f>
        <v/>
      </c>
      <c r="I93" s="24">
        <f>IFERROR(INDEX(Partidos!$J$4:$J$107,MATCH($A93,Partidos!$A$4:$A$107,0)),"")</f>
        <v/>
      </c>
      <c r="J93" s="21">
        <f>IF(AND(INDEX(Partidos!$J$4:$J$107,MATCH($A93,Partidos!$A$4:$A$107,0))&lt;&gt;"Grupos",INDEX(Partidos!$H$4:$H$107,MATCH($A93,Partidos!$A$4:$A$107,0))="Finalizado",$H93&lt;&gt;"",$H93=INDEX(Partidos!$K$4:$K$107,MATCH($A93,Partidos!$A$4:$A$107,0))),1,0)</f>
        <v/>
      </c>
    </row>
    <row r="94">
      <c r="A94" s="31" t="n">
        <v>9</v>
      </c>
      <c r="B94" s="24">
        <f>IFERROR(INDEX(Partidos!$D$4:$D$107,MATCH($A94,Partidos!$A$4:$A$107,0)),"")</f>
        <v/>
      </c>
      <c r="C94" s="24">
        <f>IFERROR(INDEX(Partidos!$E$4:$E$107,MATCH($A94,Partidos!$A$4:$A$107,0)),"")</f>
        <v/>
      </c>
      <c r="D94" s="31" t="inlineStr">
        <is>
          <t>Patri</t>
        </is>
      </c>
      <c r="E94" s="24">
        <f>IFERROR(INDEX(Patri!F$4:F$107,MATCH($A94,Patri!$A$4:$A$107,0)),"")</f>
        <v/>
      </c>
      <c r="F94" s="24">
        <f>IFERROR(INDEX(Patri!G$4:G$107,MATCH($A94,Patri!$A$4:$A$107,0)),"")</f>
        <v/>
      </c>
      <c r="G94" s="21">
        <f>IFERROR(IF(INDEX(Partidos!$H$4:$H$107,MATCH($A94,Partidos!$A$4:$A$107,0))&lt;&gt;"Finalizado","",IF(OR(NOT(ISNUMBER($E94)),NOT(ISNUMBER($F94))),"",IF(INDEX(Partidos!$J$4:$J$107,MATCH($A94,Partidos!$A$4:$A$107,0))="Grupos",IF(AND($E94=INDEX(Partidos!$F$4:$F$107,MATCH($A94,Partidos!$A$4:$A$107,0)),$F94=INDEX(Partidos!$G$4:$G$107,MATCH($A94,Partidos!$A$4:$A$107,0))),Puntuacion!$B$4,IF(($E94-$F94)=(INDEX(Partidos!$F$4:$F$107,MATCH($A94,Partidos!$A$4:$A$107,0))-INDEX(Partidos!$G$4:$G$107,MATCH($A94,Partidos!$A$4:$A$107,0))),Puntuacion!$B$5,IF(OR(AND($E94&gt;$F94,INDEX(Partidos!$F$4:$F$107,MATCH($A94,Partidos!$A$4:$A$107,0))&gt;INDEX(Partidos!$G$4:$G$107,MATCH($A94,Partidos!$A$4:$A$107,0))),AND($E94=$F94,INDEX(Partidos!$F$4:$F$107,MATCH($A94,Partidos!$A$4:$A$107,0))=INDEX(Partidos!$G$4:$G$107,MATCH($A94,Partidos!$A$4:$A$107,0))),AND($E94&lt;$F94,INDEX(Partidos!$F$4:$F$107,MATCH($A94,Partidos!$A$4:$A$107,0))&lt;INDEX(Partidos!$G$4:$G$107,MATCH($A94,Partidos!$A$4:$A$107,0)))),Puntuacion!$B$6,0))),IF(AND($E94=INDEX(Partidos!$F$4:$F$107,MATCH($A94,Partidos!$A$4:$A$107,0)),$F94=INDEX(Partidos!$G$4:$G$107,MATCH($A94,Partidos!$A$4:$A$107,0))),Puntuacion!$B$9,IF(($E94-$F94)=(INDEX(Partidos!$F$4:$F$107,MATCH($A94,Partidos!$A$4:$A$107,0))-INDEX(Partidos!$G$4:$G$107,MATCH($A94,Partidos!$A$4:$A$107,0))),Puntuacion!$B$10,IF(AND($H94&lt;&gt;"",$H94=INDEX(Partidos!$K$4:$K$107,MATCH($A94,Partidos!$A$4:$A$107,0))),Puntuacion!$B$11,0)))))),"")</f>
        <v/>
      </c>
      <c r="H94" s="24">
        <f>IFERROR(INDEX(Patri!H$4:H$107,MATCH($A94,Patri!$A$4:$A$107,0)),"")</f>
        <v/>
      </c>
      <c r="I94" s="24">
        <f>IFERROR(INDEX(Partidos!$J$4:$J$107,MATCH($A94,Partidos!$A$4:$A$107,0)),"")</f>
        <v/>
      </c>
      <c r="J94" s="21">
        <f>IF(AND(INDEX(Partidos!$J$4:$J$107,MATCH($A94,Partidos!$A$4:$A$107,0))&lt;&gt;"Grupos",INDEX(Partidos!$H$4:$H$107,MATCH($A94,Partidos!$A$4:$A$107,0))="Finalizado",$H94&lt;&gt;"",$H94=INDEX(Partidos!$K$4:$K$107,MATCH($A94,Partidos!$A$4:$A$107,0))),1,0)</f>
        <v/>
      </c>
    </row>
    <row r="95">
      <c r="A95" s="29" t="n">
        <v>9</v>
      </c>
      <c r="B95" s="24">
        <f>IFERROR(INDEX(Partidos!$D$4:$D$107,MATCH($A95,Partidos!$A$4:$A$107,0)),"")</f>
        <v/>
      </c>
      <c r="C95" s="24">
        <f>IFERROR(INDEX(Partidos!$E$4:$E$107,MATCH($A95,Partidos!$A$4:$A$107,0)),"")</f>
        <v/>
      </c>
      <c r="D95" s="29" t="inlineStr">
        <is>
          <t>Kike</t>
        </is>
      </c>
      <c r="E95" s="24">
        <f>IFERROR(INDEX(Kike!F$4:F$107,MATCH($A95,Kike!$A$4:$A$107,0)),"")</f>
        <v/>
      </c>
      <c r="F95" s="24">
        <f>IFERROR(INDEX(Kike!G$4:G$107,MATCH($A95,Kike!$A$4:$A$107,0)),"")</f>
        <v/>
      </c>
      <c r="G95" s="21">
        <f>IFERROR(IF(INDEX(Partidos!$H$4:$H$107,MATCH($A95,Partidos!$A$4:$A$107,0))&lt;&gt;"Finalizado","",IF(OR(NOT(ISNUMBER($E95)),NOT(ISNUMBER($F95))),"",IF(INDEX(Partidos!$J$4:$J$107,MATCH($A95,Partidos!$A$4:$A$107,0))="Grupos",IF(AND($E95=INDEX(Partidos!$F$4:$F$107,MATCH($A95,Partidos!$A$4:$A$107,0)),$F95=INDEX(Partidos!$G$4:$G$107,MATCH($A95,Partidos!$A$4:$A$107,0))),Puntuacion!$B$4,IF(($E95-$F95)=(INDEX(Partidos!$F$4:$F$107,MATCH($A95,Partidos!$A$4:$A$107,0))-INDEX(Partidos!$G$4:$G$107,MATCH($A95,Partidos!$A$4:$A$107,0))),Puntuacion!$B$5,IF(OR(AND($E95&gt;$F95,INDEX(Partidos!$F$4:$F$107,MATCH($A95,Partidos!$A$4:$A$107,0))&gt;INDEX(Partidos!$G$4:$G$107,MATCH($A95,Partidos!$A$4:$A$107,0))),AND($E95=$F95,INDEX(Partidos!$F$4:$F$107,MATCH($A95,Partidos!$A$4:$A$107,0))=INDEX(Partidos!$G$4:$G$107,MATCH($A95,Partidos!$A$4:$A$107,0))),AND($E95&lt;$F95,INDEX(Partidos!$F$4:$F$107,MATCH($A95,Partidos!$A$4:$A$107,0))&lt;INDEX(Partidos!$G$4:$G$107,MATCH($A95,Partidos!$A$4:$A$107,0)))),Puntuacion!$B$6,0))),IF(AND($E95=INDEX(Partidos!$F$4:$F$107,MATCH($A95,Partidos!$A$4:$A$107,0)),$F95=INDEX(Partidos!$G$4:$G$107,MATCH($A95,Partidos!$A$4:$A$107,0))),Puntuacion!$B$9,IF(($E95-$F95)=(INDEX(Partidos!$F$4:$F$107,MATCH($A95,Partidos!$A$4:$A$107,0))-INDEX(Partidos!$G$4:$G$107,MATCH($A95,Partidos!$A$4:$A$107,0))),Puntuacion!$B$10,IF(AND($H95&lt;&gt;"",$H95=INDEX(Partidos!$K$4:$K$107,MATCH($A95,Partidos!$A$4:$A$107,0))),Puntuacion!$B$11,0)))))),"")</f>
        <v/>
      </c>
      <c r="H95" s="24">
        <f>IFERROR(INDEX(Kike!H$4:H$107,MATCH($A95,Kike!$A$4:$A$107,0)),"")</f>
        <v/>
      </c>
      <c r="I95" s="24">
        <f>IFERROR(INDEX(Partidos!$J$4:$J$107,MATCH($A95,Partidos!$A$4:$A$107,0)),"")</f>
        <v/>
      </c>
      <c r="J95" s="21">
        <f>IF(AND(INDEX(Partidos!$J$4:$J$107,MATCH($A95,Partidos!$A$4:$A$107,0))&lt;&gt;"Grupos",INDEX(Partidos!$H$4:$H$107,MATCH($A95,Partidos!$A$4:$A$107,0))="Finalizado",$H95&lt;&gt;"",$H95=INDEX(Partidos!$K$4:$K$107,MATCH($A95,Partidos!$A$4:$A$107,0))),1,0)</f>
        <v/>
      </c>
    </row>
    <row r="96">
      <c r="A96" s="31" t="n">
        <v>9</v>
      </c>
      <c r="B96" s="24">
        <f>IFERROR(INDEX(Partidos!$D$4:$D$107,MATCH($A96,Partidos!$A$4:$A$107,0)),"")</f>
        <v/>
      </c>
      <c r="C96" s="24">
        <f>IFERROR(INDEX(Partidos!$E$4:$E$107,MATCH($A96,Partidos!$A$4:$A$107,0)),"")</f>
        <v/>
      </c>
      <c r="D96" s="31" t="inlineStr">
        <is>
          <t>Quintero</t>
        </is>
      </c>
      <c r="E96" s="24">
        <f>IFERROR(INDEX(Quintero!F$4:F$107,MATCH($A96,Quintero!$A$4:$A$107,0)),"")</f>
        <v/>
      </c>
      <c r="F96" s="24">
        <f>IFERROR(INDEX(Quintero!G$4:G$107,MATCH($A96,Quintero!$A$4:$A$107,0)),"")</f>
        <v/>
      </c>
      <c r="G96" s="21">
        <f>IFERROR(IF(INDEX(Partidos!$H$4:$H$107,MATCH($A96,Partidos!$A$4:$A$107,0))&lt;&gt;"Finalizado","",IF(OR(NOT(ISNUMBER($E96)),NOT(ISNUMBER($F96))),"",IF(INDEX(Partidos!$J$4:$J$107,MATCH($A96,Partidos!$A$4:$A$107,0))="Grupos",IF(AND($E96=INDEX(Partidos!$F$4:$F$107,MATCH($A96,Partidos!$A$4:$A$107,0)),$F96=INDEX(Partidos!$G$4:$G$107,MATCH($A96,Partidos!$A$4:$A$107,0))),Puntuacion!$B$4,IF(($E96-$F96)=(INDEX(Partidos!$F$4:$F$107,MATCH($A96,Partidos!$A$4:$A$107,0))-INDEX(Partidos!$G$4:$G$107,MATCH($A96,Partidos!$A$4:$A$107,0))),Puntuacion!$B$5,IF(OR(AND($E96&gt;$F96,INDEX(Partidos!$F$4:$F$107,MATCH($A96,Partidos!$A$4:$A$107,0))&gt;INDEX(Partidos!$G$4:$G$107,MATCH($A96,Partidos!$A$4:$A$107,0))),AND($E96=$F96,INDEX(Partidos!$F$4:$F$107,MATCH($A96,Partidos!$A$4:$A$107,0))=INDEX(Partidos!$G$4:$G$107,MATCH($A96,Partidos!$A$4:$A$107,0))),AND($E96&lt;$F96,INDEX(Partidos!$F$4:$F$107,MATCH($A96,Partidos!$A$4:$A$107,0))&lt;INDEX(Partidos!$G$4:$G$107,MATCH($A96,Partidos!$A$4:$A$107,0)))),Puntuacion!$B$6,0))),IF(AND($E96=INDEX(Partidos!$F$4:$F$107,MATCH($A96,Partidos!$A$4:$A$107,0)),$F96=INDEX(Partidos!$G$4:$G$107,MATCH($A96,Partidos!$A$4:$A$107,0))),Puntuacion!$B$9,IF(($E96-$F96)=(INDEX(Partidos!$F$4:$F$107,MATCH($A96,Partidos!$A$4:$A$107,0))-INDEX(Partidos!$G$4:$G$107,MATCH($A96,Partidos!$A$4:$A$107,0))),Puntuacion!$B$10,IF(AND($H96&lt;&gt;"",$H96=INDEX(Partidos!$K$4:$K$107,MATCH($A96,Partidos!$A$4:$A$107,0))),Puntuacion!$B$11,0)))))),"")</f>
        <v/>
      </c>
      <c r="H96" s="24">
        <f>IFERROR(INDEX(Quintero!H$4:H$107,MATCH($A96,Quintero!$A$4:$A$107,0)),"")</f>
        <v/>
      </c>
      <c r="I96" s="24">
        <f>IFERROR(INDEX(Partidos!$J$4:$J$107,MATCH($A96,Partidos!$A$4:$A$107,0)),"")</f>
        <v/>
      </c>
      <c r="J96" s="21">
        <f>IF(AND(INDEX(Partidos!$J$4:$J$107,MATCH($A96,Partidos!$A$4:$A$107,0))&lt;&gt;"Grupos",INDEX(Partidos!$H$4:$H$107,MATCH($A96,Partidos!$A$4:$A$107,0))="Finalizado",$H96&lt;&gt;"",$H96=INDEX(Partidos!$K$4:$K$107,MATCH($A96,Partidos!$A$4:$A$107,0))),1,0)</f>
        <v/>
      </c>
    </row>
    <row r="97">
      <c r="A97" s="29" t="n">
        <v>9</v>
      </c>
      <c r="B97" s="24">
        <f>IFERROR(INDEX(Partidos!$D$4:$D$107,MATCH($A97,Partidos!$A$4:$A$107,0)),"")</f>
        <v/>
      </c>
      <c r="C97" s="24">
        <f>IFERROR(INDEX(Partidos!$E$4:$E$107,MATCH($A97,Partidos!$A$4:$A$107,0)),"")</f>
        <v/>
      </c>
      <c r="D97" s="29" t="inlineStr">
        <is>
          <t>Nacho</t>
        </is>
      </c>
      <c r="E97" s="24">
        <f>IFERROR(INDEX(Nacho!F$4:F$107,MATCH($A97,Nacho!$A$4:$A$107,0)),"")</f>
        <v/>
      </c>
      <c r="F97" s="24">
        <f>IFERROR(INDEX(Nacho!G$4:G$107,MATCH($A97,Nacho!$A$4:$A$107,0)),"")</f>
        <v/>
      </c>
      <c r="G97" s="21">
        <f>IFERROR(IF(INDEX(Partidos!$H$4:$H$107,MATCH($A97,Partidos!$A$4:$A$107,0))&lt;&gt;"Finalizado","",IF(OR(NOT(ISNUMBER($E97)),NOT(ISNUMBER($F97))),"",IF(INDEX(Partidos!$J$4:$J$107,MATCH($A97,Partidos!$A$4:$A$107,0))="Grupos",IF(AND($E97=INDEX(Partidos!$F$4:$F$107,MATCH($A97,Partidos!$A$4:$A$107,0)),$F97=INDEX(Partidos!$G$4:$G$107,MATCH($A97,Partidos!$A$4:$A$107,0))),Puntuacion!$B$4,IF(($E97-$F97)=(INDEX(Partidos!$F$4:$F$107,MATCH($A97,Partidos!$A$4:$A$107,0))-INDEX(Partidos!$G$4:$G$107,MATCH($A97,Partidos!$A$4:$A$107,0))),Puntuacion!$B$5,IF(OR(AND($E97&gt;$F97,INDEX(Partidos!$F$4:$F$107,MATCH($A97,Partidos!$A$4:$A$107,0))&gt;INDEX(Partidos!$G$4:$G$107,MATCH($A97,Partidos!$A$4:$A$107,0))),AND($E97=$F97,INDEX(Partidos!$F$4:$F$107,MATCH($A97,Partidos!$A$4:$A$107,0))=INDEX(Partidos!$G$4:$G$107,MATCH($A97,Partidos!$A$4:$A$107,0))),AND($E97&lt;$F97,INDEX(Partidos!$F$4:$F$107,MATCH($A97,Partidos!$A$4:$A$107,0))&lt;INDEX(Partidos!$G$4:$G$107,MATCH($A97,Partidos!$A$4:$A$107,0)))),Puntuacion!$B$6,0))),IF(AND($E97=INDEX(Partidos!$F$4:$F$107,MATCH($A97,Partidos!$A$4:$A$107,0)),$F97=INDEX(Partidos!$G$4:$G$107,MATCH($A97,Partidos!$A$4:$A$107,0))),Puntuacion!$B$9,IF(($E97-$F97)=(INDEX(Partidos!$F$4:$F$107,MATCH($A97,Partidos!$A$4:$A$107,0))-INDEX(Partidos!$G$4:$G$107,MATCH($A97,Partidos!$A$4:$A$107,0))),Puntuacion!$B$10,IF(AND($H97&lt;&gt;"",$H97=INDEX(Partidos!$K$4:$K$107,MATCH($A97,Partidos!$A$4:$A$107,0))),Puntuacion!$B$11,0)))))),"")</f>
        <v/>
      </c>
      <c r="H97" s="24">
        <f>IFERROR(INDEX(Nacho!H$4:H$107,MATCH($A97,Nacho!$A$4:$A$107,0)),"")</f>
        <v/>
      </c>
      <c r="I97" s="24">
        <f>IFERROR(INDEX(Partidos!$J$4:$J$107,MATCH($A97,Partidos!$A$4:$A$107,0)),"")</f>
        <v/>
      </c>
      <c r="J97" s="21">
        <f>IF(AND(INDEX(Partidos!$J$4:$J$107,MATCH($A97,Partidos!$A$4:$A$107,0))&lt;&gt;"Grupos",INDEX(Partidos!$H$4:$H$107,MATCH($A97,Partidos!$A$4:$A$107,0))="Finalizado",$H97&lt;&gt;"",$H97=INDEX(Partidos!$K$4:$K$107,MATCH($A97,Partidos!$A$4:$A$107,0))),1,0)</f>
        <v/>
      </c>
    </row>
    <row r="98">
      <c r="A98" s="31" t="n">
        <v>9</v>
      </c>
      <c r="B98" s="24">
        <f>IFERROR(INDEX(Partidos!$D$4:$D$107,MATCH($A98,Partidos!$A$4:$A$107,0)),"")</f>
        <v/>
      </c>
      <c r="C98" s="24">
        <f>IFERROR(INDEX(Partidos!$E$4:$E$107,MATCH($A98,Partidos!$A$4:$A$107,0)),"")</f>
        <v/>
      </c>
      <c r="D98" s="31" t="inlineStr">
        <is>
          <t>Luis</t>
        </is>
      </c>
      <c r="E98" s="24">
        <f>IFERROR(INDEX(Luis!F$4:F$107,MATCH($A98,Luis!$A$4:$A$107,0)),"")</f>
        <v/>
      </c>
      <c r="F98" s="24">
        <f>IFERROR(INDEX(Luis!G$4:G$107,MATCH($A98,Luis!$A$4:$A$107,0)),"")</f>
        <v/>
      </c>
      <c r="G98" s="21">
        <f>IFERROR(IF(INDEX(Partidos!$H$4:$H$107,MATCH($A98,Partidos!$A$4:$A$107,0))&lt;&gt;"Finalizado","",IF(OR(NOT(ISNUMBER($E98)),NOT(ISNUMBER($F98))),"",IF(INDEX(Partidos!$J$4:$J$107,MATCH($A98,Partidos!$A$4:$A$107,0))="Grupos",IF(AND($E98=INDEX(Partidos!$F$4:$F$107,MATCH($A98,Partidos!$A$4:$A$107,0)),$F98=INDEX(Partidos!$G$4:$G$107,MATCH($A98,Partidos!$A$4:$A$107,0))),Puntuacion!$B$4,IF(($E98-$F98)=(INDEX(Partidos!$F$4:$F$107,MATCH($A98,Partidos!$A$4:$A$107,0))-INDEX(Partidos!$G$4:$G$107,MATCH($A98,Partidos!$A$4:$A$107,0))),Puntuacion!$B$5,IF(OR(AND($E98&gt;$F98,INDEX(Partidos!$F$4:$F$107,MATCH($A98,Partidos!$A$4:$A$107,0))&gt;INDEX(Partidos!$G$4:$G$107,MATCH($A98,Partidos!$A$4:$A$107,0))),AND($E98=$F98,INDEX(Partidos!$F$4:$F$107,MATCH($A98,Partidos!$A$4:$A$107,0))=INDEX(Partidos!$G$4:$G$107,MATCH($A98,Partidos!$A$4:$A$107,0))),AND($E98&lt;$F98,INDEX(Partidos!$F$4:$F$107,MATCH($A98,Partidos!$A$4:$A$107,0))&lt;INDEX(Partidos!$G$4:$G$107,MATCH($A98,Partidos!$A$4:$A$107,0)))),Puntuacion!$B$6,0))),IF(AND($E98=INDEX(Partidos!$F$4:$F$107,MATCH($A98,Partidos!$A$4:$A$107,0)),$F98=INDEX(Partidos!$G$4:$G$107,MATCH($A98,Partidos!$A$4:$A$107,0))),Puntuacion!$B$9,IF(($E98-$F98)=(INDEX(Partidos!$F$4:$F$107,MATCH($A98,Partidos!$A$4:$A$107,0))-INDEX(Partidos!$G$4:$G$107,MATCH($A98,Partidos!$A$4:$A$107,0))),Puntuacion!$B$10,IF(AND($H98&lt;&gt;"",$H98=INDEX(Partidos!$K$4:$K$107,MATCH($A98,Partidos!$A$4:$A$107,0))),Puntuacion!$B$11,0)))))),"")</f>
        <v/>
      </c>
      <c r="H98" s="24">
        <f>IFERROR(INDEX(Luis!H$4:H$107,MATCH($A98,Luis!$A$4:$A$107,0)),"")</f>
        <v/>
      </c>
      <c r="I98" s="24">
        <f>IFERROR(INDEX(Partidos!$J$4:$J$107,MATCH($A98,Partidos!$A$4:$A$107,0)),"")</f>
        <v/>
      </c>
      <c r="J98" s="21">
        <f>IF(AND(INDEX(Partidos!$J$4:$J$107,MATCH($A98,Partidos!$A$4:$A$107,0))&lt;&gt;"Grupos",INDEX(Partidos!$H$4:$H$107,MATCH($A98,Partidos!$A$4:$A$107,0))="Finalizado",$H98&lt;&gt;"",$H98=INDEX(Partidos!$K$4:$K$107,MATCH($A98,Partidos!$A$4:$A$107,0))),1,0)</f>
        <v/>
      </c>
    </row>
    <row r="99">
      <c r="A99" s="29" t="n">
        <v>9</v>
      </c>
      <c r="B99" s="24">
        <f>IFERROR(INDEX(Partidos!$D$4:$D$107,MATCH($A99,Partidos!$A$4:$A$107,0)),"")</f>
        <v/>
      </c>
      <c r="C99" s="24">
        <f>IFERROR(INDEX(Partidos!$E$4:$E$107,MATCH($A99,Partidos!$A$4:$A$107,0)),"")</f>
        <v/>
      </c>
      <c r="D99" s="29" t="inlineStr">
        <is>
          <t>Felipe</t>
        </is>
      </c>
      <c r="E99" s="24">
        <f>IFERROR(INDEX(Felipe!F$4:F$107,MATCH($A99,Felipe!$A$4:$A$107,0)),"")</f>
        <v/>
      </c>
      <c r="F99" s="24">
        <f>IFERROR(INDEX(Felipe!G$4:G$107,MATCH($A99,Felipe!$A$4:$A$107,0)),"")</f>
        <v/>
      </c>
      <c r="G99" s="21">
        <f>IFERROR(IF(INDEX(Partidos!$H$4:$H$107,MATCH($A99,Partidos!$A$4:$A$107,0))&lt;&gt;"Finalizado","",IF(OR(NOT(ISNUMBER($E99)),NOT(ISNUMBER($F99))),"",IF(INDEX(Partidos!$J$4:$J$107,MATCH($A99,Partidos!$A$4:$A$107,0))="Grupos",IF(AND($E99=INDEX(Partidos!$F$4:$F$107,MATCH($A99,Partidos!$A$4:$A$107,0)),$F99=INDEX(Partidos!$G$4:$G$107,MATCH($A99,Partidos!$A$4:$A$107,0))),Puntuacion!$B$4,IF(($E99-$F99)=(INDEX(Partidos!$F$4:$F$107,MATCH($A99,Partidos!$A$4:$A$107,0))-INDEX(Partidos!$G$4:$G$107,MATCH($A99,Partidos!$A$4:$A$107,0))),Puntuacion!$B$5,IF(OR(AND($E99&gt;$F99,INDEX(Partidos!$F$4:$F$107,MATCH($A99,Partidos!$A$4:$A$107,0))&gt;INDEX(Partidos!$G$4:$G$107,MATCH($A99,Partidos!$A$4:$A$107,0))),AND($E99=$F99,INDEX(Partidos!$F$4:$F$107,MATCH($A99,Partidos!$A$4:$A$107,0))=INDEX(Partidos!$G$4:$G$107,MATCH($A99,Partidos!$A$4:$A$107,0))),AND($E99&lt;$F99,INDEX(Partidos!$F$4:$F$107,MATCH($A99,Partidos!$A$4:$A$107,0))&lt;INDEX(Partidos!$G$4:$G$107,MATCH($A99,Partidos!$A$4:$A$107,0)))),Puntuacion!$B$6,0))),IF(AND($E99=INDEX(Partidos!$F$4:$F$107,MATCH($A99,Partidos!$A$4:$A$107,0)),$F99=INDEX(Partidos!$G$4:$G$107,MATCH($A99,Partidos!$A$4:$A$107,0))),Puntuacion!$B$9,IF(($E99-$F99)=(INDEX(Partidos!$F$4:$F$107,MATCH($A99,Partidos!$A$4:$A$107,0))-INDEX(Partidos!$G$4:$G$107,MATCH($A99,Partidos!$A$4:$A$107,0))),Puntuacion!$B$10,IF(AND($H99&lt;&gt;"",$H99=INDEX(Partidos!$K$4:$K$107,MATCH($A99,Partidos!$A$4:$A$107,0))),Puntuacion!$B$11,0)))))),"")</f>
        <v/>
      </c>
      <c r="H99" s="24">
        <f>IFERROR(INDEX(Felipe!H$4:H$107,MATCH($A99,Felipe!$A$4:$A$107,0)),"")</f>
        <v/>
      </c>
      <c r="I99" s="24">
        <f>IFERROR(INDEX(Partidos!$J$4:$J$107,MATCH($A99,Partidos!$A$4:$A$107,0)),"")</f>
        <v/>
      </c>
      <c r="J99" s="21">
        <f>IF(AND(INDEX(Partidos!$J$4:$J$107,MATCH($A99,Partidos!$A$4:$A$107,0))&lt;&gt;"Grupos",INDEX(Partidos!$H$4:$H$107,MATCH($A99,Partidos!$A$4:$A$107,0))="Finalizado",$H99&lt;&gt;"",$H99=INDEX(Partidos!$K$4:$K$107,MATCH($A99,Partidos!$A$4:$A$107,0))),1,0)</f>
        <v/>
      </c>
    </row>
    <row r="100">
      <c r="A100" s="31" t="n">
        <v>9</v>
      </c>
      <c r="B100" s="24">
        <f>IFERROR(INDEX(Partidos!$D$4:$D$107,MATCH($A100,Partidos!$A$4:$A$107,0)),"")</f>
        <v/>
      </c>
      <c r="C100" s="24">
        <f>IFERROR(INDEX(Partidos!$E$4:$E$107,MATCH($A100,Partidos!$A$4:$A$107,0)),"")</f>
        <v/>
      </c>
      <c r="D100" s="31" t="inlineStr">
        <is>
          <t>Simón</t>
        </is>
      </c>
      <c r="E100" s="24">
        <f>IFERROR(INDEX(Simón!F$4:F$107,MATCH($A100,Simón!$A$4:$A$107,0)),"")</f>
        <v/>
      </c>
      <c r="F100" s="24">
        <f>IFERROR(INDEX(Simón!G$4:G$107,MATCH($A100,Simón!$A$4:$A$107,0)),"")</f>
        <v/>
      </c>
      <c r="G100" s="21">
        <f>IFERROR(IF(INDEX(Partidos!$H$4:$H$107,MATCH($A100,Partidos!$A$4:$A$107,0))&lt;&gt;"Finalizado","",IF(OR(NOT(ISNUMBER($E100)),NOT(ISNUMBER($F100))),"",IF(INDEX(Partidos!$J$4:$J$107,MATCH($A100,Partidos!$A$4:$A$107,0))="Grupos",IF(AND($E100=INDEX(Partidos!$F$4:$F$107,MATCH($A100,Partidos!$A$4:$A$107,0)),$F100=INDEX(Partidos!$G$4:$G$107,MATCH($A100,Partidos!$A$4:$A$107,0))),Puntuacion!$B$4,IF(($E100-$F100)=(INDEX(Partidos!$F$4:$F$107,MATCH($A100,Partidos!$A$4:$A$107,0))-INDEX(Partidos!$G$4:$G$107,MATCH($A100,Partidos!$A$4:$A$107,0))),Puntuacion!$B$5,IF(OR(AND($E100&gt;$F100,INDEX(Partidos!$F$4:$F$107,MATCH($A100,Partidos!$A$4:$A$107,0))&gt;INDEX(Partidos!$G$4:$G$107,MATCH($A100,Partidos!$A$4:$A$107,0))),AND($E100=$F100,INDEX(Partidos!$F$4:$F$107,MATCH($A100,Partidos!$A$4:$A$107,0))=INDEX(Partidos!$G$4:$G$107,MATCH($A100,Partidos!$A$4:$A$107,0))),AND($E100&lt;$F100,INDEX(Partidos!$F$4:$F$107,MATCH($A100,Partidos!$A$4:$A$107,0))&lt;INDEX(Partidos!$G$4:$G$107,MATCH($A100,Partidos!$A$4:$A$107,0)))),Puntuacion!$B$6,0))),IF(AND($E100=INDEX(Partidos!$F$4:$F$107,MATCH($A100,Partidos!$A$4:$A$107,0)),$F100=INDEX(Partidos!$G$4:$G$107,MATCH($A100,Partidos!$A$4:$A$107,0))),Puntuacion!$B$9,IF(($E100-$F100)=(INDEX(Partidos!$F$4:$F$107,MATCH($A100,Partidos!$A$4:$A$107,0))-INDEX(Partidos!$G$4:$G$107,MATCH($A100,Partidos!$A$4:$A$107,0))),Puntuacion!$B$10,IF(AND($H100&lt;&gt;"",$H100=INDEX(Partidos!$K$4:$K$107,MATCH($A100,Partidos!$A$4:$A$107,0))),Puntuacion!$B$11,0)))))),"")</f>
        <v/>
      </c>
      <c r="H100" s="24">
        <f>IFERROR(INDEX(Simón!H$4:H$107,MATCH($A100,Simón!$A$4:$A$107,0)),"")</f>
        <v/>
      </c>
      <c r="I100" s="24">
        <f>IFERROR(INDEX(Partidos!$J$4:$J$107,MATCH($A100,Partidos!$A$4:$A$107,0)),"")</f>
        <v/>
      </c>
      <c r="J100" s="21">
        <f>IF(AND(INDEX(Partidos!$J$4:$J$107,MATCH($A100,Partidos!$A$4:$A$107,0))&lt;&gt;"Grupos",INDEX(Partidos!$H$4:$H$107,MATCH($A100,Partidos!$A$4:$A$107,0))="Finalizado",$H100&lt;&gt;"",$H100=INDEX(Partidos!$K$4:$K$107,MATCH($A100,Partidos!$A$4:$A$107,0))),1,0)</f>
        <v/>
      </c>
    </row>
    <row r="101">
      <c r="A101" s="29" t="n">
        <v>9</v>
      </c>
      <c r="B101" s="24">
        <f>IFERROR(INDEX(Partidos!$D$4:$D$107,MATCH($A101,Partidos!$A$4:$A$107,0)),"")</f>
        <v/>
      </c>
      <c r="C101" s="24">
        <f>IFERROR(INDEX(Partidos!$E$4:$E$107,MATCH($A101,Partidos!$A$4:$A$107,0)),"")</f>
        <v/>
      </c>
      <c r="D101" s="29" t="inlineStr">
        <is>
          <t>Muni</t>
        </is>
      </c>
      <c r="E101" s="24">
        <f>IFERROR(INDEX(Muni!F$4:F$107,MATCH($A101,Muni!$A$4:$A$107,0)),"")</f>
        <v/>
      </c>
      <c r="F101" s="24">
        <f>IFERROR(INDEX(Muni!G$4:G$107,MATCH($A101,Muni!$A$4:$A$107,0)),"")</f>
        <v/>
      </c>
      <c r="G101" s="21">
        <f>IFERROR(IF(INDEX(Partidos!$H$4:$H$107,MATCH($A101,Partidos!$A$4:$A$107,0))&lt;&gt;"Finalizado","",IF(OR(NOT(ISNUMBER($E101)),NOT(ISNUMBER($F101))),"",IF(INDEX(Partidos!$J$4:$J$107,MATCH($A101,Partidos!$A$4:$A$107,0))="Grupos",IF(AND($E101=INDEX(Partidos!$F$4:$F$107,MATCH($A101,Partidos!$A$4:$A$107,0)),$F101=INDEX(Partidos!$G$4:$G$107,MATCH($A101,Partidos!$A$4:$A$107,0))),Puntuacion!$B$4,IF(($E101-$F101)=(INDEX(Partidos!$F$4:$F$107,MATCH($A101,Partidos!$A$4:$A$107,0))-INDEX(Partidos!$G$4:$G$107,MATCH($A101,Partidos!$A$4:$A$107,0))),Puntuacion!$B$5,IF(OR(AND($E101&gt;$F101,INDEX(Partidos!$F$4:$F$107,MATCH($A101,Partidos!$A$4:$A$107,0))&gt;INDEX(Partidos!$G$4:$G$107,MATCH($A101,Partidos!$A$4:$A$107,0))),AND($E101=$F101,INDEX(Partidos!$F$4:$F$107,MATCH($A101,Partidos!$A$4:$A$107,0))=INDEX(Partidos!$G$4:$G$107,MATCH($A101,Partidos!$A$4:$A$107,0))),AND($E101&lt;$F101,INDEX(Partidos!$F$4:$F$107,MATCH($A101,Partidos!$A$4:$A$107,0))&lt;INDEX(Partidos!$G$4:$G$107,MATCH($A101,Partidos!$A$4:$A$107,0)))),Puntuacion!$B$6,0))),IF(AND($E101=INDEX(Partidos!$F$4:$F$107,MATCH($A101,Partidos!$A$4:$A$107,0)),$F101=INDEX(Partidos!$G$4:$G$107,MATCH($A101,Partidos!$A$4:$A$107,0))),Puntuacion!$B$9,IF(($E101-$F101)=(INDEX(Partidos!$F$4:$F$107,MATCH($A101,Partidos!$A$4:$A$107,0))-INDEX(Partidos!$G$4:$G$107,MATCH($A101,Partidos!$A$4:$A$107,0))),Puntuacion!$B$10,IF(AND($H101&lt;&gt;"",$H101=INDEX(Partidos!$K$4:$K$107,MATCH($A101,Partidos!$A$4:$A$107,0))),Puntuacion!$B$11,0)))))),"")</f>
        <v/>
      </c>
      <c r="H101" s="24">
        <f>IFERROR(INDEX(Muni!H$4:H$107,MATCH($A101,Muni!$A$4:$A$107,0)),"")</f>
        <v/>
      </c>
      <c r="I101" s="24">
        <f>IFERROR(INDEX(Partidos!$J$4:$J$107,MATCH($A101,Partidos!$A$4:$A$107,0)),"")</f>
        <v/>
      </c>
      <c r="J101" s="21">
        <f>IF(AND(INDEX(Partidos!$J$4:$J$107,MATCH($A101,Partidos!$A$4:$A$107,0))&lt;&gt;"Grupos",INDEX(Partidos!$H$4:$H$107,MATCH($A101,Partidos!$A$4:$A$107,0))="Finalizado",$H101&lt;&gt;"",$H101=INDEX(Partidos!$K$4:$K$107,MATCH($A101,Partidos!$A$4:$A$107,0))),1,0)</f>
        <v/>
      </c>
    </row>
    <row r="102">
      <c r="A102" s="31" t="n">
        <v>9</v>
      </c>
      <c r="B102" s="24">
        <f>IFERROR(INDEX(Partidos!$D$4:$D$107,MATCH($A102,Partidos!$A$4:$A$107,0)),"")</f>
        <v/>
      </c>
      <c r="C102" s="24">
        <f>IFERROR(INDEX(Partidos!$E$4:$E$107,MATCH($A102,Partidos!$A$4:$A$107,0)),"")</f>
        <v/>
      </c>
      <c r="D102" s="31" t="inlineStr">
        <is>
          <t>Fer</t>
        </is>
      </c>
      <c r="E102" s="24">
        <f>IFERROR(INDEX(Fer!F$4:F$107,MATCH($A102,Fer!$A$4:$A$107,0)),"")</f>
        <v/>
      </c>
      <c r="F102" s="24">
        <f>IFERROR(INDEX(Fer!G$4:G$107,MATCH($A102,Fer!$A$4:$A$107,0)),"")</f>
        <v/>
      </c>
      <c r="G102" s="21">
        <f>IFERROR(IF(INDEX(Partidos!$H$4:$H$107,MATCH($A102,Partidos!$A$4:$A$107,0))&lt;&gt;"Finalizado","",IF(OR(NOT(ISNUMBER($E102)),NOT(ISNUMBER($F102))),"",IF(INDEX(Partidos!$J$4:$J$107,MATCH($A102,Partidos!$A$4:$A$107,0))="Grupos",IF(AND($E102=INDEX(Partidos!$F$4:$F$107,MATCH($A102,Partidos!$A$4:$A$107,0)),$F102=INDEX(Partidos!$G$4:$G$107,MATCH($A102,Partidos!$A$4:$A$107,0))),Puntuacion!$B$4,IF(($E102-$F102)=(INDEX(Partidos!$F$4:$F$107,MATCH($A102,Partidos!$A$4:$A$107,0))-INDEX(Partidos!$G$4:$G$107,MATCH($A102,Partidos!$A$4:$A$107,0))),Puntuacion!$B$5,IF(OR(AND($E102&gt;$F102,INDEX(Partidos!$F$4:$F$107,MATCH($A102,Partidos!$A$4:$A$107,0))&gt;INDEX(Partidos!$G$4:$G$107,MATCH($A102,Partidos!$A$4:$A$107,0))),AND($E102=$F102,INDEX(Partidos!$F$4:$F$107,MATCH($A102,Partidos!$A$4:$A$107,0))=INDEX(Partidos!$G$4:$G$107,MATCH($A102,Partidos!$A$4:$A$107,0))),AND($E102&lt;$F102,INDEX(Partidos!$F$4:$F$107,MATCH($A102,Partidos!$A$4:$A$107,0))&lt;INDEX(Partidos!$G$4:$G$107,MATCH($A102,Partidos!$A$4:$A$107,0)))),Puntuacion!$B$6,0))),IF(AND($E102=INDEX(Partidos!$F$4:$F$107,MATCH($A102,Partidos!$A$4:$A$107,0)),$F102=INDEX(Partidos!$G$4:$G$107,MATCH($A102,Partidos!$A$4:$A$107,0))),Puntuacion!$B$9,IF(($E102-$F102)=(INDEX(Partidos!$F$4:$F$107,MATCH($A102,Partidos!$A$4:$A$107,0))-INDEX(Partidos!$G$4:$G$107,MATCH($A102,Partidos!$A$4:$A$107,0))),Puntuacion!$B$10,IF(AND($H102&lt;&gt;"",$H102=INDEX(Partidos!$K$4:$K$107,MATCH($A102,Partidos!$A$4:$A$107,0))),Puntuacion!$B$11,0)))))),"")</f>
        <v/>
      </c>
      <c r="H102" s="24">
        <f>IFERROR(INDEX(Fer!H$4:H$107,MATCH($A102,Fer!$A$4:$A$107,0)),"")</f>
        <v/>
      </c>
      <c r="I102" s="24">
        <f>IFERROR(INDEX(Partidos!$J$4:$J$107,MATCH($A102,Partidos!$A$4:$A$107,0)),"")</f>
        <v/>
      </c>
      <c r="J102" s="21">
        <f>IF(AND(INDEX(Partidos!$J$4:$J$107,MATCH($A102,Partidos!$A$4:$A$107,0))&lt;&gt;"Grupos",INDEX(Partidos!$H$4:$H$107,MATCH($A102,Partidos!$A$4:$A$107,0))="Finalizado",$H102&lt;&gt;"",$H102=INDEX(Partidos!$K$4:$K$107,MATCH($A102,Partidos!$A$4:$A$107,0))),1,0)</f>
        <v/>
      </c>
    </row>
    <row r="103">
      <c r="A103" s="29" t="n">
        <v>10</v>
      </c>
      <c r="B103" s="24">
        <f>IFERROR(INDEX(Partidos!$D$4:$D$107,MATCH($A103,Partidos!$A$4:$A$107,0)),"")</f>
        <v/>
      </c>
      <c r="C103" s="24">
        <f>IFERROR(INDEX(Partidos!$E$4:$E$107,MATCH($A103,Partidos!$A$4:$A$107,0)),"")</f>
        <v/>
      </c>
      <c r="D103" s="29" t="inlineStr">
        <is>
          <t>Álvaro</t>
        </is>
      </c>
      <c r="E103" s="24">
        <f>IFERROR(INDEX(Álvaro!F$4:F$107,MATCH($A103,Álvaro!$A$4:$A$107,0)),"")</f>
        <v/>
      </c>
      <c r="F103" s="24">
        <f>IFERROR(INDEX(Álvaro!G$4:G$107,MATCH($A103,Álvaro!$A$4:$A$107,0)),"")</f>
        <v/>
      </c>
      <c r="G103" s="21">
        <f>IFERROR(IF(INDEX(Partidos!$H$4:$H$107,MATCH($A103,Partidos!$A$4:$A$107,0))&lt;&gt;"Finalizado","",IF(OR(NOT(ISNUMBER($E103)),NOT(ISNUMBER($F103))),"",IF(INDEX(Partidos!$J$4:$J$107,MATCH($A103,Partidos!$A$4:$A$107,0))="Grupos",IF(AND($E103=INDEX(Partidos!$F$4:$F$107,MATCH($A103,Partidos!$A$4:$A$107,0)),$F103=INDEX(Partidos!$G$4:$G$107,MATCH($A103,Partidos!$A$4:$A$107,0))),Puntuacion!$B$4,IF(($E103-$F103)=(INDEX(Partidos!$F$4:$F$107,MATCH($A103,Partidos!$A$4:$A$107,0))-INDEX(Partidos!$G$4:$G$107,MATCH($A103,Partidos!$A$4:$A$107,0))),Puntuacion!$B$5,IF(OR(AND($E103&gt;$F103,INDEX(Partidos!$F$4:$F$107,MATCH($A103,Partidos!$A$4:$A$107,0))&gt;INDEX(Partidos!$G$4:$G$107,MATCH($A103,Partidos!$A$4:$A$107,0))),AND($E103=$F103,INDEX(Partidos!$F$4:$F$107,MATCH($A103,Partidos!$A$4:$A$107,0))=INDEX(Partidos!$G$4:$G$107,MATCH($A103,Partidos!$A$4:$A$107,0))),AND($E103&lt;$F103,INDEX(Partidos!$F$4:$F$107,MATCH($A103,Partidos!$A$4:$A$107,0))&lt;INDEX(Partidos!$G$4:$G$107,MATCH($A103,Partidos!$A$4:$A$107,0)))),Puntuacion!$B$6,0))),IF(AND($E103=INDEX(Partidos!$F$4:$F$107,MATCH($A103,Partidos!$A$4:$A$107,0)),$F103=INDEX(Partidos!$G$4:$G$107,MATCH($A103,Partidos!$A$4:$A$107,0))),Puntuacion!$B$9,IF(($E103-$F103)=(INDEX(Partidos!$F$4:$F$107,MATCH($A103,Partidos!$A$4:$A$107,0))-INDEX(Partidos!$G$4:$G$107,MATCH($A103,Partidos!$A$4:$A$107,0))),Puntuacion!$B$10,IF(AND($H103&lt;&gt;"",$H103=INDEX(Partidos!$K$4:$K$107,MATCH($A103,Partidos!$A$4:$A$107,0))),Puntuacion!$B$11,0)))))),"")</f>
        <v/>
      </c>
      <c r="H103" s="24">
        <f>IFERROR(INDEX(Álvaro!H$4:H$107,MATCH($A103,Álvaro!$A$4:$A$107,0)),"")</f>
        <v/>
      </c>
      <c r="I103" s="24">
        <f>IFERROR(INDEX(Partidos!$J$4:$J$107,MATCH($A103,Partidos!$A$4:$A$107,0)),"")</f>
        <v/>
      </c>
      <c r="J103" s="21">
        <f>IF(AND(INDEX(Partidos!$J$4:$J$107,MATCH($A103,Partidos!$A$4:$A$107,0))&lt;&gt;"Grupos",INDEX(Partidos!$H$4:$H$107,MATCH($A103,Partidos!$A$4:$A$107,0))="Finalizado",$H103&lt;&gt;"",$H103=INDEX(Partidos!$K$4:$K$107,MATCH($A103,Partidos!$A$4:$A$107,0))),1,0)</f>
        <v/>
      </c>
    </row>
    <row r="104">
      <c r="A104" s="31" t="n">
        <v>10</v>
      </c>
      <c r="B104" s="24">
        <f>IFERROR(INDEX(Partidos!$D$4:$D$107,MATCH($A104,Partidos!$A$4:$A$107,0)),"")</f>
        <v/>
      </c>
      <c r="C104" s="24">
        <f>IFERROR(INDEX(Partidos!$E$4:$E$107,MATCH($A104,Partidos!$A$4:$A$107,0)),"")</f>
        <v/>
      </c>
      <c r="D104" s="31" t="inlineStr">
        <is>
          <t>Pepe</t>
        </is>
      </c>
      <c r="E104" s="24">
        <f>IFERROR(INDEX(Pepe!F$4:F$107,MATCH($A104,Pepe!$A$4:$A$107,0)),"")</f>
        <v/>
      </c>
      <c r="F104" s="24">
        <f>IFERROR(INDEX(Pepe!G$4:G$107,MATCH($A104,Pepe!$A$4:$A$107,0)),"")</f>
        <v/>
      </c>
      <c r="G104" s="21">
        <f>IFERROR(IF(INDEX(Partidos!$H$4:$H$107,MATCH($A104,Partidos!$A$4:$A$107,0))&lt;&gt;"Finalizado","",IF(OR(NOT(ISNUMBER($E104)),NOT(ISNUMBER($F104))),"",IF(INDEX(Partidos!$J$4:$J$107,MATCH($A104,Partidos!$A$4:$A$107,0))="Grupos",IF(AND($E104=INDEX(Partidos!$F$4:$F$107,MATCH($A104,Partidos!$A$4:$A$107,0)),$F104=INDEX(Partidos!$G$4:$G$107,MATCH($A104,Partidos!$A$4:$A$107,0))),Puntuacion!$B$4,IF(($E104-$F104)=(INDEX(Partidos!$F$4:$F$107,MATCH($A104,Partidos!$A$4:$A$107,0))-INDEX(Partidos!$G$4:$G$107,MATCH($A104,Partidos!$A$4:$A$107,0))),Puntuacion!$B$5,IF(OR(AND($E104&gt;$F104,INDEX(Partidos!$F$4:$F$107,MATCH($A104,Partidos!$A$4:$A$107,0))&gt;INDEX(Partidos!$G$4:$G$107,MATCH($A104,Partidos!$A$4:$A$107,0))),AND($E104=$F104,INDEX(Partidos!$F$4:$F$107,MATCH($A104,Partidos!$A$4:$A$107,0))=INDEX(Partidos!$G$4:$G$107,MATCH($A104,Partidos!$A$4:$A$107,0))),AND($E104&lt;$F104,INDEX(Partidos!$F$4:$F$107,MATCH($A104,Partidos!$A$4:$A$107,0))&lt;INDEX(Partidos!$G$4:$G$107,MATCH($A104,Partidos!$A$4:$A$107,0)))),Puntuacion!$B$6,0))),IF(AND($E104=INDEX(Partidos!$F$4:$F$107,MATCH($A104,Partidos!$A$4:$A$107,0)),$F104=INDEX(Partidos!$G$4:$G$107,MATCH($A104,Partidos!$A$4:$A$107,0))),Puntuacion!$B$9,IF(($E104-$F104)=(INDEX(Partidos!$F$4:$F$107,MATCH($A104,Partidos!$A$4:$A$107,0))-INDEX(Partidos!$G$4:$G$107,MATCH($A104,Partidos!$A$4:$A$107,0))),Puntuacion!$B$10,IF(AND($H104&lt;&gt;"",$H104=INDEX(Partidos!$K$4:$K$107,MATCH($A104,Partidos!$A$4:$A$107,0))),Puntuacion!$B$11,0)))))),"")</f>
        <v/>
      </c>
      <c r="H104" s="24">
        <f>IFERROR(INDEX(Pepe!H$4:H$107,MATCH($A104,Pepe!$A$4:$A$107,0)),"")</f>
        <v/>
      </c>
      <c r="I104" s="24">
        <f>IFERROR(INDEX(Partidos!$J$4:$J$107,MATCH($A104,Partidos!$A$4:$A$107,0)),"")</f>
        <v/>
      </c>
      <c r="J104" s="21">
        <f>IF(AND(INDEX(Partidos!$J$4:$J$107,MATCH($A104,Partidos!$A$4:$A$107,0))&lt;&gt;"Grupos",INDEX(Partidos!$H$4:$H$107,MATCH($A104,Partidos!$A$4:$A$107,0))="Finalizado",$H104&lt;&gt;"",$H104=INDEX(Partidos!$K$4:$K$107,MATCH($A104,Partidos!$A$4:$A$107,0))),1,0)</f>
        <v/>
      </c>
    </row>
    <row r="105">
      <c r="A105" s="29" t="n">
        <v>10</v>
      </c>
      <c r="B105" s="24">
        <f>IFERROR(INDEX(Partidos!$D$4:$D$107,MATCH($A105,Partidos!$A$4:$A$107,0)),"")</f>
        <v/>
      </c>
      <c r="C105" s="24">
        <f>IFERROR(INDEX(Partidos!$E$4:$E$107,MATCH($A105,Partidos!$A$4:$A$107,0)),"")</f>
        <v/>
      </c>
      <c r="D105" s="29" t="inlineStr">
        <is>
          <t>Patri</t>
        </is>
      </c>
      <c r="E105" s="24">
        <f>IFERROR(INDEX(Patri!F$4:F$107,MATCH($A105,Patri!$A$4:$A$107,0)),"")</f>
        <v/>
      </c>
      <c r="F105" s="24">
        <f>IFERROR(INDEX(Patri!G$4:G$107,MATCH($A105,Patri!$A$4:$A$107,0)),"")</f>
        <v/>
      </c>
      <c r="G105" s="21">
        <f>IFERROR(IF(INDEX(Partidos!$H$4:$H$107,MATCH($A105,Partidos!$A$4:$A$107,0))&lt;&gt;"Finalizado","",IF(OR(NOT(ISNUMBER($E105)),NOT(ISNUMBER($F105))),"",IF(INDEX(Partidos!$J$4:$J$107,MATCH($A105,Partidos!$A$4:$A$107,0))="Grupos",IF(AND($E105=INDEX(Partidos!$F$4:$F$107,MATCH($A105,Partidos!$A$4:$A$107,0)),$F105=INDEX(Partidos!$G$4:$G$107,MATCH($A105,Partidos!$A$4:$A$107,0))),Puntuacion!$B$4,IF(($E105-$F105)=(INDEX(Partidos!$F$4:$F$107,MATCH($A105,Partidos!$A$4:$A$107,0))-INDEX(Partidos!$G$4:$G$107,MATCH($A105,Partidos!$A$4:$A$107,0))),Puntuacion!$B$5,IF(OR(AND($E105&gt;$F105,INDEX(Partidos!$F$4:$F$107,MATCH($A105,Partidos!$A$4:$A$107,0))&gt;INDEX(Partidos!$G$4:$G$107,MATCH($A105,Partidos!$A$4:$A$107,0))),AND($E105=$F105,INDEX(Partidos!$F$4:$F$107,MATCH($A105,Partidos!$A$4:$A$107,0))=INDEX(Partidos!$G$4:$G$107,MATCH($A105,Partidos!$A$4:$A$107,0))),AND($E105&lt;$F105,INDEX(Partidos!$F$4:$F$107,MATCH($A105,Partidos!$A$4:$A$107,0))&lt;INDEX(Partidos!$G$4:$G$107,MATCH($A105,Partidos!$A$4:$A$107,0)))),Puntuacion!$B$6,0))),IF(AND($E105=INDEX(Partidos!$F$4:$F$107,MATCH($A105,Partidos!$A$4:$A$107,0)),$F105=INDEX(Partidos!$G$4:$G$107,MATCH($A105,Partidos!$A$4:$A$107,0))),Puntuacion!$B$9,IF(($E105-$F105)=(INDEX(Partidos!$F$4:$F$107,MATCH($A105,Partidos!$A$4:$A$107,0))-INDEX(Partidos!$G$4:$G$107,MATCH($A105,Partidos!$A$4:$A$107,0))),Puntuacion!$B$10,IF(AND($H105&lt;&gt;"",$H105=INDEX(Partidos!$K$4:$K$107,MATCH($A105,Partidos!$A$4:$A$107,0))),Puntuacion!$B$11,0)))))),"")</f>
        <v/>
      </c>
      <c r="H105" s="24">
        <f>IFERROR(INDEX(Patri!H$4:H$107,MATCH($A105,Patri!$A$4:$A$107,0)),"")</f>
        <v/>
      </c>
      <c r="I105" s="24">
        <f>IFERROR(INDEX(Partidos!$J$4:$J$107,MATCH($A105,Partidos!$A$4:$A$107,0)),"")</f>
        <v/>
      </c>
      <c r="J105" s="21">
        <f>IF(AND(INDEX(Partidos!$J$4:$J$107,MATCH($A105,Partidos!$A$4:$A$107,0))&lt;&gt;"Grupos",INDEX(Partidos!$H$4:$H$107,MATCH($A105,Partidos!$A$4:$A$107,0))="Finalizado",$H105&lt;&gt;"",$H105=INDEX(Partidos!$K$4:$K$107,MATCH($A105,Partidos!$A$4:$A$107,0))),1,0)</f>
        <v/>
      </c>
    </row>
    <row r="106">
      <c r="A106" s="31" t="n">
        <v>10</v>
      </c>
      <c r="B106" s="24">
        <f>IFERROR(INDEX(Partidos!$D$4:$D$107,MATCH($A106,Partidos!$A$4:$A$107,0)),"")</f>
        <v/>
      </c>
      <c r="C106" s="24">
        <f>IFERROR(INDEX(Partidos!$E$4:$E$107,MATCH($A106,Partidos!$A$4:$A$107,0)),"")</f>
        <v/>
      </c>
      <c r="D106" s="31" t="inlineStr">
        <is>
          <t>Kike</t>
        </is>
      </c>
      <c r="E106" s="24">
        <f>IFERROR(INDEX(Kike!F$4:F$107,MATCH($A106,Kike!$A$4:$A$107,0)),"")</f>
        <v/>
      </c>
      <c r="F106" s="24">
        <f>IFERROR(INDEX(Kike!G$4:G$107,MATCH($A106,Kike!$A$4:$A$107,0)),"")</f>
        <v/>
      </c>
      <c r="G106" s="21">
        <f>IFERROR(IF(INDEX(Partidos!$H$4:$H$107,MATCH($A106,Partidos!$A$4:$A$107,0))&lt;&gt;"Finalizado","",IF(OR(NOT(ISNUMBER($E106)),NOT(ISNUMBER($F106))),"",IF(INDEX(Partidos!$J$4:$J$107,MATCH($A106,Partidos!$A$4:$A$107,0))="Grupos",IF(AND($E106=INDEX(Partidos!$F$4:$F$107,MATCH($A106,Partidos!$A$4:$A$107,0)),$F106=INDEX(Partidos!$G$4:$G$107,MATCH($A106,Partidos!$A$4:$A$107,0))),Puntuacion!$B$4,IF(($E106-$F106)=(INDEX(Partidos!$F$4:$F$107,MATCH($A106,Partidos!$A$4:$A$107,0))-INDEX(Partidos!$G$4:$G$107,MATCH($A106,Partidos!$A$4:$A$107,0))),Puntuacion!$B$5,IF(OR(AND($E106&gt;$F106,INDEX(Partidos!$F$4:$F$107,MATCH($A106,Partidos!$A$4:$A$107,0))&gt;INDEX(Partidos!$G$4:$G$107,MATCH($A106,Partidos!$A$4:$A$107,0))),AND($E106=$F106,INDEX(Partidos!$F$4:$F$107,MATCH($A106,Partidos!$A$4:$A$107,0))=INDEX(Partidos!$G$4:$G$107,MATCH($A106,Partidos!$A$4:$A$107,0))),AND($E106&lt;$F106,INDEX(Partidos!$F$4:$F$107,MATCH($A106,Partidos!$A$4:$A$107,0))&lt;INDEX(Partidos!$G$4:$G$107,MATCH($A106,Partidos!$A$4:$A$107,0)))),Puntuacion!$B$6,0))),IF(AND($E106=INDEX(Partidos!$F$4:$F$107,MATCH($A106,Partidos!$A$4:$A$107,0)),$F106=INDEX(Partidos!$G$4:$G$107,MATCH($A106,Partidos!$A$4:$A$107,0))),Puntuacion!$B$9,IF(($E106-$F106)=(INDEX(Partidos!$F$4:$F$107,MATCH($A106,Partidos!$A$4:$A$107,0))-INDEX(Partidos!$G$4:$G$107,MATCH($A106,Partidos!$A$4:$A$107,0))),Puntuacion!$B$10,IF(AND($H106&lt;&gt;"",$H106=INDEX(Partidos!$K$4:$K$107,MATCH($A106,Partidos!$A$4:$A$107,0))),Puntuacion!$B$11,0)))))),"")</f>
        <v/>
      </c>
      <c r="H106" s="24">
        <f>IFERROR(INDEX(Kike!H$4:H$107,MATCH($A106,Kike!$A$4:$A$107,0)),"")</f>
        <v/>
      </c>
      <c r="I106" s="24">
        <f>IFERROR(INDEX(Partidos!$J$4:$J$107,MATCH($A106,Partidos!$A$4:$A$107,0)),"")</f>
        <v/>
      </c>
      <c r="J106" s="21">
        <f>IF(AND(INDEX(Partidos!$J$4:$J$107,MATCH($A106,Partidos!$A$4:$A$107,0))&lt;&gt;"Grupos",INDEX(Partidos!$H$4:$H$107,MATCH($A106,Partidos!$A$4:$A$107,0))="Finalizado",$H106&lt;&gt;"",$H106=INDEX(Partidos!$K$4:$K$107,MATCH($A106,Partidos!$A$4:$A$107,0))),1,0)</f>
        <v/>
      </c>
    </row>
    <row r="107">
      <c r="A107" s="29" t="n">
        <v>10</v>
      </c>
      <c r="B107" s="24">
        <f>IFERROR(INDEX(Partidos!$D$4:$D$107,MATCH($A107,Partidos!$A$4:$A$107,0)),"")</f>
        <v/>
      </c>
      <c r="C107" s="24">
        <f>IFERROR(INDEX(Partidos!$E$4:$E$107,MATCH($A107,Partidos!$A$4:$A$107,0)),"")</f>
        <v/>
      </c>
      <c r="D107" s="29" t="inlineStr">
        <is>
          <t>Quintero</t>
        </is>
      </c>
      <c r="E107" s="24">
        <f>IFERROR(INDEX(Quintero!F$4:F$107,MATCH($A107,Quintero!$A$4:$A$107,0)),"")</f>
        <v/>
      </c>
      <c r="F107" s="24">
        <f>IFERROR(INDEX(Quintero!G$4:G$107,MATCH($A107,Quintero!$A$4:$A$107,0)),"")</f>
        <v/>
      </c>
      <c r="G107" s="21">
        <f>IFERROR(IF(INDEX(Partidos!$H$4:$H$107,MATCH($A107,Partidos!$A$4:$A$107,0))&lt;&gt;"Finalizado","",IF(OR(NOT(ISNUMBER($E107)),NOT(ISNUMBER($F107))),"",IF(INDEX(Partidos!$J$4:$J$107,MATCH($A107,Partidos!$A$4:$A$107,0))="Grupos",IF(AND($E107=INDEX(Partidos!$F$4:$F$107,MATCH($A107,Partidos!$A$4:$A$107,0)),$F107=INDEX(Partidos!$G$4:$G$107,MATCH($A107,Partidos!$A$4:$A$107,0))),Puntuacion!$B$4,IF(($E107-$F107)=(INDEX(Partidos!$F$4:$F$107,MATCH($A107,Partidos!$A$4:$A$107,0))-INDEX(Partidos!$G$4:$G$107,MATCH($A107,Partidos!$A$4:$A$107,0))),Puntuacion!$B$5,IF(OR(AND($E107&gt;$F107,INDEX(Partidos!$F$4:$F$107,MATCH($A107,Partidos!$A$4:$A$107,0))&gt;INDEX(Partidos!$G$4:$G$107,MATCH($A107,Partidos!$A$4:$A$107,0))),AND($E107=$F107,INDEX(Partidos!$F$4:$F$107,MATCH($A107,Partidos!$A$4:$A$107,0))=INDEX(Partidos!$G$4:$G$107,MATCH($A107,Partidos!$A$4:$A$107,0))),AND($E107&lt;$F107,INDEX(Partidos!$F$4:$F$107,MATCH($A107,Partidos!$A$4:$A$107,0))&lt;INDEX(Partidos!$G$4:$G$107,MATCH($A107,Partidos!$A$4:$A$107,0)))),Puntuacion!$B$6,0))),IF(AND($E107=INDEX(Partidos!$F$4:$F$107,MATCH($A107,Partidos!$A$4:$A$107,0)),$F107=INDEX(Partidos!$G$4:$G$107,MATCH($A107,Partidos!$A$4:$A$107,0))),Puntuacion!$B$9,IF(($E107-$F107)=(INDEX(Partidos!$F$4:$F$107,MATCH($A107,Partidos!$A$4:$A$107,0))-INDEX(Partidos!$G$4:$G$107,MATCH($A107,Partidos!$A$4:$A$107,0))),Puntuacion!$B$10,IF(AND($H107&lt;&gt;"",$H107=INDEX(Partidos!$K$4:$K$107,MATCH($A107,Partidos!$A$4:$A$107,0))),Puntuacion!$B$11,0)))))),"")</f>
        <v/>
      </c>
      <c r="H107" s="24">
        <f>IFERROR(INDEX(Quintero!H$4:H$107,MATCH($A107,Quintero!$A$4:$A$107,0)),"")</f>
        <v/>
      </c>
      <c r="I107" s="24">
        <f>IFERROR(INDEX(Partidos!$J$4:$J$107,MATCH($A107,Partidos!$A$4:$A$107,0)),"")</f>
        <v/>
      </c>
      <c r="J107" s="21">
        <f>IF(AND(INDEX(Partidos!$J$4:$J$107,MATCH($A107,Partidos!$A$4:$A$107,0))&lt;&gt;"Grupos",INDEX(Partidos!$H$4:$H$107,MATCH($A107,Partidos!$A$4:$A$107,0))="Finalizado",$H107&lt;&gt;"",$H107=INDEX(Partidos!$K$4:$K$107,MATCH($A107,Partidos!$A$4:$A$107,0))),1,0)</f>
        <v/>
      </c>
    </row>
    <row r="108">
      <c r="A108" s="31" t="n">
        <v>10</v>
      </c>
      <c r="B108" s="24">
        <f>IFERROR(INDEX(Partidos!$D$4:$D$107,MATCH($A108,Partidos!$A$4:$A$107,0)),"")</f>
        <v/>
      </c>
      <c r="C108" s="24">
        <f>IFERROR(INDEX(Partidos!$E$4:$E$107,MATCH($A108,Partidos!$A$4:$A$107,0)),"")</f>
        <v/>
      </c>
      <c r="D108" s="31" t="inlineStr">
        <is>
          <t>Nacho</t>
        </is>
      </c>
      <c r="E108" s="24">
        <f>IFERROR(INDEX(Nacho!F$4:F$107,MATCH($A108,Nacho!$A$4:$A$107,0)),"")</f>
        <v/>
      </c>
      <c r="F108" s="24">
        <f>IFERROR(INDEX(Nacho!G$4:G$107,MATCH($A108,Nacho!$A$4:$A$107,0)),"")</f>
        <v/>
      </c>
      <c r="G108" s="21">
        <f>IFERROR(IF(INDEX(Partidos!$H$4:$H$107,MATCH($A108,Partidos!$A$4:$A$107,0))&lt;&gt;"Finalizado","",IF(OR(NOT(ISNUMBER($E108)),NOT(ISNUMBER($F108))),"",IF(INDEX(Partidos!$J$4:$J$107,MATCH($A108,Partidos!$A$4:$A$107,0))="Grupos",IF(AND($E108=INDEX(Partidos!$F$4:$F$107,MATCH($A108,Partidos!$A$4:$A$107,0)),$F108=INDEX(Partidos!$G$4:$G$107,MATCH($A108,Partidos!$A$4:$A$107,0))),Puntuacion!$B$4,IF(($E108-$F108)=(INDEX(Partidos!$F$4:$F$107,MATCH($A108,Partidos!$A$4:$A$107,0))-INDEX(Partidos!$G$4:$G$107,MATCH($A108,Partidos!$A$4:$A$107,0))),Puntuacion!$B$5,IF(OR(AND($E108&gt;$F108,INDEX(Partidos!$F$4:$F$107,MATCH($A108,Partidos!$A$4:$A$107,0))&gt;INDEX(Partidos!$G$4:$G$107,MATCH($A108,Partidos!$A$4:$A$107,0))),AND($E108=$F108,INDEX(Partidos!$F$4:$F$107,MATCH($A108,Partidos!$A$4:$A$107,0))=INDEX(Partidos!$G$4:$G$107,MATCH($A108,Partidos!$A$4:$A$107,0))),AND($E108&lt;$F108,INDEX(Partidos!$F$4:$F$107,MATCH($A108,Partidos!$A$4:$A$107,0))&lt;INDEX(Partidos!$G$4:$G$107,MATCH($A108,Partidos!$A$4:$A$107,0)))),Puntuacion!$B$6,0))),IF(AND($E108=INDEX(Partidos!$F$4:$F$107,MATCH($A108,Partidos!$A$4:$A$107,0)),$F108=INDEX(Partidos!$G$4:$G$107,MATCH($A108,Partidos!$A$4:$A$107,0))),Puntuacion!$B$9,IF(($E108-$F108)=(INDEX(Partidos!$F$4:$F$107,MATCH($A108,Partidos!$A$4:$A$107,0))-INDEX(Partidos!$G$4:$G$107,MATCH($A108,Partidos!$A$4:$A$107,0))),Puntuacion!$B$10,IF(AND($H108&lt;&gt;"",$H108=INDEX(Partidos!$K$4:$K$107,MATCH($A108,Partidos!$A$4:$A$107,0))),Puntuacion!$B$11,0)))))),"")</f>
        <v/>
      </c>
      <c r="H108" s="24">
        <f>IFERROR(INDEX(Nacho!H$4:H$107,MATCH($A108,Nacho!$A$4:$A$107,0)),"")</f>
        <v/>
      </c>
      <c r="I108" s="24">
        <f>IFERROR(INDEX(Partidos!$J$4:$J$107,MATCH($A108,Partidos!$A$4:$A$107,0)),"")</f>
        <v/>
      </c>
      <c r="J108" s="21">
        <f>IF(AND(INDEX(Partidos!$J$4:$J$107,MATCH($A108,Partidos!$A$4:$A$107,0))&lt;&gt;"Grupos",INDEX(Partidos!$H$4:$H$107,MATCH($A108,Partidos!$A$4:$A$107,0))="Finalizado",$H108&lt;&gt;"",$H108=INDEX(Partidos!$K$4:$K$107,MATCH($A108,Partidos!$A$4:$A$107,0))),1,0)</f>
        <v/>
      </c>
    </row>
    <row r="109">
      <c r="A109" s="29" t="n">
        <v>10</v>
      </c>
      <c r="B109" s="24">
        <f>IFERROR(INDEX(Partidos!$D$4:$D$107,MATCH($A109,Partidos!$A$4:$A$107,0)),"")</f>
        <v/>
      </c>
      <c r="C109" s="24">
        <f>IFERROR(INDEX(Partidos!$E$4:$E$107,MATCH($A109,Partidos!$A$4:$A$107,0)),"")</f>
        <v/>
      </c>
      <c r="D109" s="29" t="inlineStr">
        <is>
          <t>Luis</t>
        </is>
      </c>
      <c r="E109" s="24">
        <f>IFERROR(INDEX(Luis!F$4:F$107,MATCH($A109,Luis!$A$4:$A$107,0)),"")</f>
        <v/>
      </c>
      <c r="F109" s="24">
        <f>IFERROR(INDEX(Luis!G$4:G$107,MATCH($A109,Luis!$A$4:$A$107,0)),"")</f>
        <v/>
      </c>
      <c r="G109" s="21">
        <f>IFERROR(IF(INDEX(Partidos!$H$4:$H$107,MATCH($A109,Partidos!$A$4:$A$107,0))&lt;&gt;"Finalizado","",IF(OR(NOT(ISNUMBER($E109)),NOT(ISNUMBER($F109))),"",IF(INDEX(Partidos!$J$4:$J$107,MATCH($A109,Partidos!$A$4:$A$107,0))="Grupos",IF(AND($E109=INDEX(Partidos!$F$4:$F$107,MATCH($A109,Partidos!$A$4:$A$107,0)),$F109=INDEX(Partidos!$G$4:$G$107,MATCH($A109,Partidos!$A$4:$A$107,0))),Puntuacion!$B$4,IF(($E109-$F109)=(INDEX(Partidos!$F$4:$F$107,MATCH($A109,Partidos!$A$4:$A$107,0))-INDEX(Partidos!$G$4:$G$107,MATCH($A109,Partidos!$A$4:$A$107,0))),Puntuacion!$B$5,IF(OR(AND($E109&gt;$F109,INDEX(Partidos!$F$4:$F$107,MATCH($A109,Partidos!$A$4:$A$107,0))&gt;INDEX(Partidos!$G$4:$G$107,MATCH($A109,Partidos!$A$4:$A$107,0))),AND($E109=$F109,INDEX(Partidos!$F$4:$F$107,MATCH($A109,Partidos!$A$4:$A$107,0))=INDEX(Partidos!$G$4:$G$107,MATCH($A109,Partidos!$A$4:$A$107,0))),AND($E109&lt;$F109,INDEX(Partidos!$F$4:$F$107,MATCH($A109,Partidos!$A$4:$A$107,0))&lt;INDEX(Partidos!$G$4:$G$107,MATCH($A109,Partidos!$A$4:$A$107,0)))),Puntuacion!$B$6,0))),IF(AND($E109=INDEX(Partidos!$F$4:$F$107,MATCH($A109,Partidos!$A$4:$A$107,0)),$F109=INDEX(Partidos!$G$4:$G$107,MATCH($A109,Partidos!$A$4:$A$107,0))),Puntuacion!$B$9,IF(($E109-$F109)=(INDEX(Partidos!$F$4:$F$107,MATCH($A109,Partidos!$A$4:$A$107,0))-INDEX(Partidos!$G$4:$G$107,MATCH($A109,Partidos!$A$4:$A$107,0))),Puntuacion!$B$10,IF(AND($H109&lt;&gt;"",$H109=INDEX(Partidos!$K$4:$K$107,MATCH($A109,Partidos!$A$4:$A$107,0))),Puntuacion!$B$11,0)))))),"")</f>
        <v/>
      </c>
      <c r="H109" s="24">
        <f>IFERROR(INDEX(Luis!H$4:H$107,MATCH($A109,Luis!$A$4:$A$107,0)),"")</f>
        <v/>
      </c>
      <c r="I109" s="24">
        <f>IFERROR(INDEX(Partidos!$J$4:$J$107,MATCH($A109,Partidos!$A$4:$A$107,0)),"")</f>
        <v/>
      </c>
      <c r="J109" s="21">
        <f>IF(AND(INDEX(Partidos!$J$4:$J$107,MATCH($A109,Partidos!$A$4:$A$107,0))&lt;&gt;"Grupos",INDEX(Partidos!$H$4:$H$107,MATCH($A109,Partidos!$A$4:$A$107,0))="Finalizado",$H109&lt;&gt;"",$H109=INDEX(Partidos!$K$4:$K$107,MATCH($A109,Partidos!$A$4:$A$107,0))),1,0)</f>
        <v/>
      </c>
    </row>
    <row r="110">
      <c r="A110" s="31" t="n">
        <v>10</v>
      </c>
      <c r="B110" s="24">
        <f>IFERROR(INDEX(Partidos!$D$4:$D$107,MATCH($A110,Partidos!$A$4:$A$107,0)),"")</f>
        <v/>
      </c>
      <c r="C110" s="24">
        <f>IFERROR(INDEX(Partidos!$E$4:$E$107,MATCH($A110,Partidos!$A$4:$A$107,0)),"")</f>
        <v/>
      </c>
      <c r="D110" s="31" t="inlineStr">
        <is>
          <t>Felipe</t>
        </is>
      </c>
      <c r="E110" s="24">
        <f>IFERROR(INDEX(Felipe!F$4:F$107,MATCH($A110,Felipe!$A$4:$A$107,0)),"")</f>
        <v/>
      </c>
      <c r="F110" s="24">
        <f>IFERROR(INDEX(Felipe!G$4:G$107,MATCH($A110,Felipe!$A$4:$A$107,0)),"")</f>
        <v/>
      </c>
      <c r="G110" s="21">
        <f>IFERROR(IF(INDEX(Partidos!$H$4:$H$107,MATCH($A110,Partidos!$A$4:$A$107,0))&lt;&gt;"Finalizado","",IF(OR(NOT(ISNUMBER($E110)),NOT(ISNUMBER($F110))),"",IF(INDEX(Partidos!$J$4:$J$107,MATCH($A110,Partidos!$A$4:$A$107,0))="Grupos",IF(AND($E110=INDEX(Partidos!$F$4:$F$107,MATCH($A110,Partidos!$A$4:$A$107,0)),$F110=INDEX(Partidos!$G$4:$G$107,MATCH($A110,Partidos!$A$4:$A$107,0))),Puntuacion!$B$4,IF(($E110-$F110)=(INDEX(Partidos!$F$4:$F$107,MATCH($A110,Partidos!$A$4:$A$107,0))-INDEX(Partidos!$G$4:$G$107,MATCH($A110,Partidos!$A$4:$A$107,0))),Puntuacion!$B$5,IF(OR(AND($E110&gt;$F110,INDEX(Partidos!$F$4:$F$107,MATCH($A110,Partidos!$A$4:$A$107,0))&gt;INDEX(Partidos!$G$4:$G$107,MATCH($A110,Partidos!$A$4:$A$107,0))),AND($E110=$F110,INDEX(Partidos!$F$4:$F$107,MATCH($A110,Partidos!$A$4:$A$107,0))=INDEX(Partidos!$G$4:$G$107,MATCH($A110,Partidos!$A$4:$A$107,0))),AND($E110&lt;$F110,INDEX(Partidos!$F$4:$F$107,MATCH($A110,Partidos!$A$4:$A$107,0))&lt;INDEX(Partidos!$G$4:$G$107,MATCH($A110,Partidos!$A$4:$A$107,0)))),Puntuacion!$B$6,0))),IF(AND($E110=INDEX(Partidos!$F$4:$F$107,MATCH($A110,Partidos!$A$4:$A$107,0)),$F110=INDEX(Partidos!$G$4:$G$107,MATCH($A110,Partidos!$A$4:$A$107,0))),Puntuacion!$B$9,IF(($E110-$F110)=(INDEX(Partidos!$F$4:$F$107,MATCH($A110,Partidos!$A$4:$A$107,0))-INDEX(Partidos!$G$4:$G$107,MATCH($A110,Partidos!$A$4:$A$107,0))),Puntuacion!$B$10,IF(AND($H110&lt;&gt;"",$H110=INDEX(Partidos!$K$4:$K$107,MATCH($A110,Partidos!$A$4:$A$107,0))),Puntuacion!$B$11,0)))))),"")</f>
        <v/>
      </c>
      <c r="H110" s="24">
        <f>IFERROR(INDEX(Felipe!H$4:H$107,MATCH($A110,Felipe!$A$4:$A$107,0)),"")</f>
        <v/>
      </c>
      <c r="I110" s="24">
        <f>IFERROR(INDEX(Partidos!$J$4:$J$107,MATCH($A110,Partidos!$A$4:$A$107,0)),"")</f>
        <v/>
      </c>
      <c r="J110" s="21">
        <f>IF(AND(INDEX(Partidos!$J$4:$J$107,MATCH($A110,Partidos!$A$4:$A$107,0))&lt;&gt;"Grupos",INDEX(Partidos!$H$4:$H$107,MATCH($A110,Partidos!$A$4:$A$107,0))="Finalizado",$H110&lt;&gt;"",$H110=INDEX(Partidos!$K$4:$K$107,MATCH($A110,Partidos!$A$4:$A$107,0))),1,0)</f>
        <v/>
      </c>
    </row>
    <row r="111">
      <c r="A111" s="29" t="n">
        <v>10</v>
      </c>
      <c r="B111" s="24">
        <f>IFERROR(INDEX(Partidos!$D$4:$D$107,MATCH($A111,Partidos!$A$4:$A$107,0)),"")</f>
        <v/>
      </c>
      <c r="C111" s="24">
        <f>IFERROR(INDEX(Partidos!$E$4:$E$107,MATCH($A111,Partidos!$A$4:$A$107,0)),"")</f>
        <v/>
      </c>
      <c r="D111" s="29" t="inlineStr">
        <is>
          <t>Simón</t>
        </is>
      </c>
      <c r="E111" s="24">
        <f>IFERROR(INDEX(Simón!F$4:F$107,MATCH($A111,Simón!$A$4:$A$107,0)),"")</f>
        <v/>
      </c>
      <c r="F111" s="24">
        <f>IFERROR(INDEX(Simón!G$4:G$107,MATCH($A111,Simón!$A$4:$A$107,0)),"")</f>
        <v/>
      </c>
      <c r="G111" s="21">
        <f>IFERROR(IF(INDEX(Partidos!$H$4:$H$107,MATCH($A111,Partidos!$A$4:$A$107,0))&lt;&gt;"Finalizado","",IF(OR(NOT(ISNUMBER($E111)),NOT(ISNUMBER($F111))),"",IF(INDEX(Partidos!$J$4:$J$107,MATCH($A111,Partidos!$A$4:$A$107,0))="Grupos",IF(AND($E111=INDEX(Partidos!$F$4:$F$107,MATCH($A111,Partidos!$A$4:$A$107,0)),$F111=INDEX(Partidos!$G$4:$G$107,MATCH($A111,Partidos!$A$4:$A$107,0))),Puntuacion!$B$4,IF(($E111-$F111)=(INDEX(Partidos!$F$4:$F$107,MATCH($A111,Partidos!$A$4:$A$107,0))-INDEX(Partidos!$G$4:$G$107,MATCH($A111,Partidos!$A$4:$A$107,0))),Puntuacion!$B$5,IF(OR(AND($E111&gt;$F111,INDEX(Partidos!$F$4:$F$107,MATCH($A111,Partidos!$A$4:$A$107,0))&gt;INDEX(Partidos!$G$4:$G$107,MATCH($A111,Partidos!$A$4:$A$107,0))),AND($E111=$F111,INDEX(Partidos!$F$4:$F$107,MATCH($A111,Partidos!$A$4:$A$107,0))=INDEX(Partidos!$G$4:$G$107,MATCH($A111,Partidos!$A$4:$A$107,0))),AND($E111&lt;$F111,INDEX(Partidos!$F$4:$F$107,MATCH($A111,Partidos!$A$4:$A$107,0))&lt;INDEX(Partidos!$G$4:$G$107,MATCH($A111,Partidos!$A$4:$A$107,0)))),Puntuacion!$B$6,0))),IF(AND($E111=INDEX(Partidos!$F$4:$F$107,MATCH($A111,Partidos!$A$4:$A$107,0)),$F111=INDEX(Partidos!$G$4:$G$107,MATCH($A111,Partidos!$A$4:$A$107,0))),Puntuacion!$B$9,IF(($E111-$F111)=(INDEX(Partidos!$F$4:$F$107,MATCH($A111,Partidos!$A$4:$A$107,0))-INDEX(Partidos!$G$4:$G$107,MATCH($A111,Partidos!$A$4:$A$107,0))),Puntuacion!$B$10,IF(AND($H111&lt;&gt;"",$H111=INDEX(Partidos!$K$4:$K$107,MATCH($A111,Partidos!$A$4:$A$107,0))),Puntuacion!$B$11,0)))))),"")</f>
        <v/>
      </c>
      <c r="H111" s="24">
        <f>IFERROR(INDEX(Simón!H$4:H$107,MATCH($A111,Simón!$A$4:$A$107,0)),"")</f>
        <v/>
      </c>
      <c r="I111" s="24">
        <f>IFERROR(INDEX(Partidos!$J$4:$J$107,MATCH($A111,Partidos!$A$4:$A$107,0)),"")</f>
        <v/>
      </c>
      <c r="J111" s="21">
        <f>IF(AND(INDEX(Partidos!$J$4:$J$107,MATCH($A111,Partidos!$A$4:$A$107,0))&lt;&gt;"Grupos",INDEX(Partidos!$H$4:$H$107,MATCH($A111,Partidos!$A$4:$A$107,0))="Finalizado",$H111&lt;&gt;"",$H111=INDEX(Partidos!$K$4:$K$107,MATCH($A111,Partidos!$A$4:$A$107,0))),1,0)</f>
        <v/>
      </c>
    </row>
    <row r="112">
      <c r="A112" s="31" t="n">
        <v>10</v>
      </c>
      <c r="B112" s="24">
        <f>IFERROR(INDEX(Partidos!$D$4:$D$107,MATCH($A112,Partidos!$A$4:$A$107,0)),"")</f>
        <v/>
      </c>
      <c r="C112" s="24">
        <f>IFERROR(INDEX(Partidos!$E$4:$E$107,MATCH($A112,Partidos!$A$4:$A$107,0)),"")</f>
        <v/>
      </c>
      <c r="D112" s="31" t="inlineStr">
        <is>
          <t>Muni</t>
        </is>
      </c>
      <c r="E112" s="24">
        <f>IFERROR(INDEX(Muni!F$4:F$107,MATCH($A112,Muni!$A$4:$A$107,0)),"")</f>
        <v/>
      </c>
      <c r="F112" s="24">
        <f>IFERROR(INDEX(Muni!G$4:G$107,MATCH($A112,Muni!$A$4:$A$107,0)),"")</f>
        <v/>
      </c>
      <c r="G112" s="21">
        <f>IFERROR(IF(INDEX(Partidos!$H$4:$H$107,MATCH($A112,Partidos!$A$4:$A$107,0))&lt;&gt;"Finalizado","",IF(OR(NOT(ISNUMBER($E112)),NOT(ISNUMBER($F112))),"",IF(INDEX(Partidos!$J$4:$J$107,MATCH($A112,Partidos!$A$4:$A$107,0))="Grupos",IF(AND($E112=INDEX(Partidos!$F$4:$F$107,MATCH($A112,Partidos!$A$4:$A$107,0)),$F112=INDEX(Partidos!$G$4:$G$107,MATCH($A112,Partidos!$A$4:$A$107,0))),Puntuacion!$B$4,IF(($E112-$F112)=(INDEX(Partidos!$F$4:$F$107,MATCH($A112,Partidos!$A$4:$A$107,0))-INDEX(Partidos!$G$4:$G$107,MATCH($A112,Partidos!$A$4:$A$107,0))),Puntuacion!$B$5,IF(OR(AND($E112&gt;$F112,INDEX(Partidos!$F$4:$F$107,MATCH($A112,Partidos!$A$4:$A$107,0))&gt;INDEX(Partidos!$G$4:$G$107,MATCH($A112,Partidos!$A$4:$A$107,0))),AND($E112=$F112,INDEX(Partidos!$F$4:$F$107,MATCH($A112,Partidos!$A$4:$A$107,0))=INDEX(Partidos!$G$4:$G$107,MATCH($A112,Partidos!$A$4:$A$107,0))),AND($E112&lt;$F112,INDEX(Partidos!$F$4:$F$107,MATCH($A112,Partidos!$A$4:$A$107,0))&lt;INDEX(Partidos!$G$4:$G$107,MATCH($A112,Partidos!$A$4:$A$107,0)))),Puntuacion!$B$6,0))),IF(AND($E112=INDEX(Partidos!$F$4:$F$107,MATCH($A112,Partidos!$A$4:$A$107,0)),$F112=INDEX(Partidos!$G$4:$G$107,MATCH($A112,Partidos!$A$4:$A$107,0))),Puntuacion!$B$9,IF(($E112-$F112)=(INDEX(Partidos!$F$4:$F$107,MATCH($A112,Partidos!$A$4:$A$107,0))-INDEX(Partidos!$G$4:$G$107,MATCH($A112,Partidos!$A$4:$A$107,0))),Puntuacion!$B$10,IF(AND($H112&lt;&gt;"",$H112=INDEX(Partidos!$K$4:$K$107,MATCH($A112,Partidos!$A$4:$A$107,0))),Puntuacion!$B$11,0)))))),"")</f>
        <v/>
      </c>
      <c r="H112" s="24">
        <f>IFERROR(INDEX(Muni!H$4:H$107,MATCH($A112,Muni!$A$4:$A$107,0)),"")</f>
        <v/>
      </c>
      <c r="I112" s="24">
        <f>IFERROR(INDEX(Partidos!$J$4:$J$107,MATCH($A112,Partidos!$A$4:$A$107,0)),"")</f>
        <v/>
      </c>
      <c r="J112" s="21">
        <f>IF(AND(INDEX(Partidos!$J$4:$J$107,MATCH($A112,Partidos!$A$4:$A$107,0))&lt;&gt;"Grupos",INDEX(Partidos!$H$4:$H$107,MATCH($A112,Partidos!$A$4:$A$107,0))="Finalizado",$H112&lt;&gt;"",$H112=INDEX(Partidos!$K$4:$K$107,MATCH($A112,Partidos!$A$4:$A$107,0))),1,0)</f>
        <v/>
      </c>
    </row>
    <row r="113">
      <c r="A113" s="29" t="n">
        <v>10</v>
      </c>
      <c r="B113" s="24">
        <f>IFERROR(INDEX(Partidos!$D$4:$D$107,MATCH($A113,Partidos!$A$4:$A$107,0)),"")</f>
        <v/>
      </c>
      <c r="C113" s="24">
        <f>IFERROR(INDEX(Partidos!$E$4:$E$107,MATCH($A113,Partidos!$A$4:$A$107,0)),"")</f>
        <v/>
      </c>
      <c r="D113" s="29" t="inlineStr">
        <is>
          <t>Fer</t>
        </is>
      </c>
      <c r="E113" s="24">
        <f>IFERROR(INDEX(Fer!F$4:F$107,MATCH($A113,Fer!$A$4:$A$107,0)),"")</f>
        <v/>
      </c>
      <c r="F113" s="24">
        <f>IFERROR(INDEX(Fer!G$4:G$107,MATCH($A113,Fer!$A$4:$A$107,0)),"")</f>
        <v/>
      </c>
      <c r="G113" s="21">
        <f>IFERROR(IF(INDEX(Partidos!$H$4:$H$107,MATCH($A113,Partidos!$A$4:$A$107,0))&lt;&gt;"Finalizado","",IF(OR(NOT(ISNUMBER($E113)),NOT(ISNUMBER($F113))),"",IF(INDEX(Partidos!$J$4:$J$107,MATCH($A113,Partidos!$A$4:$A$107,0))="Grupos",IF(AND($E113=INDEX(Partidos!$F$4:$F$107,MATCH($A113,Partidos!$A$4:$A$107,0)),$F113=INDEX(Partidos!$G$4:$G$107,MATCH($A113,Partidos!$A$4:$A$107,0))),Puntuacion!$B$4,IF(($E113-$F113)=(INDEX(Partidos!$F$4:$F$107,MATCH($A113,Partidos!$A$4:$A$107,0))-INDEX(Partidos!$G$4:$G$107,MATCH($A113,Partidos!$A$4:$A$107,0))),Puntuacion!$B$5,IF(OR(AND($E113&gt;$F113,INDEX(Partidos!$F$4:$F$107,MATCH($A113,Partidos!$A$4:$A$107,0))&gt;INDEX(Partidos!$G$4:$G$107,MATCH($A113,Partidos!$A$4:$A$107,0))),AND($E113=$F113,INDEX(Partidos!$F$4:$F$107,MATCH($A113,Partidos!$A$4:$A$107,0))=INDEX(Partidos!$G$4:$G$107,MATCH($A113,Partidos!$A$4:$A$107,0))),AND($E113&lt;$F113,INDEX(Partidos!$F$4:$F$107,MATCH($A113,Partidos!$A$4:$A$107,0))&lt;INDEX(Partidos!$G$4:$G$107,MATCH($A113,Partidos!$A$4:$A$107,0)))),Puntuacion!$B$6,0))),IF(AND($E113=INDEX(Partidos!$F$4:$F$107,MATCH($A113,Partidos!$A$4:$A$107,0)),$F113=INDEX(Partidos!$G$4:$G$107,MATCH($A113,Partidos!$A$4:$A$107,0))),Puntuacion!$B$9,IF(($E113-$F113)=(INDEX(Partidos!$F$4:$F$107,MATCH($A113,Partidos!$A$4:$A$107,0))-INDEX(Partidos!$G$4:$G$107,MATCH($A113,Partidos!$A$4:$A$107,0))),Puntuacion!$B$10,IF(AND($H113&lt;&gt;"",$H113=INDEX(Partidos!$K$4:$K$107,MATCH($A113,Partidos!$A$4:$A$107,0))),Puntuacion!$B$11,0)))))),"")</f>
        <v/>
      </c>
      <c r="H113" s="24">
        <f>IFERROR(INDEX(Fer!H$4:H$107,MATCH($A113,Fer!$A$4:$A$107,0)),"")</f>
        <v/>
      </c>
      <c r="I113" s="24">
        <f>IFERROR(INDEX(Partidos!$J$4:$J$107,MATCH($A113,Partidos!$A$4:$A$107,0)),"")</f>
        <v/>
      </c>
      <c r="J113" s="21">
        <f>IF(AND(INDEX(Partidos!$J$4:$J$107,MATCH($A113,Partidos!$A$4:$A$107,0))&lt;&gt;"Grupos",INDEX(Partidos!$H$4:$H$107,MATCH($A113,Partidos!$A$4:$A$107,0))="Finalizado",$H113&lt;&gt;"",$H113=INDEX(Partidos!$K$4:$K$107,MATCH($A113,Partidos!$A$4:$A$107,0))),1,0)</f>
        <v/>
      </c>
    </row>
    <row r="114">
      <c r="A114" s="31" t="n">
        <v>11</v>
      </c>
      <c r="B114" s="24">
        <f>IFERROR(INDEX(Partidos!$D$4:$D$107,MATCH($A114,Partidos!$A$4:$A$107,0)),"")</f>
        <v/>
      </c>
      <c r="C114" s="24">
        <f>IFERROR(INDEX(Partidos!$E$4:$E$107,MATCH($A114,Partidos!$A$4:$A$107,0)),"")</f>
        <v/>
      </c>
      <c r="D114" s="31" t="inlineStr">
        <is>
          <t>Álvaro</t>
        </is>
      </c>
      <c r="E114" s="24">
        <f>IFERROR(INDEX(Álvaro!F$4:F$107,MATCH($A114,Álvaro!$A$4:$A$107,0)),"")</f>
        <v/>
      </c>
      <c r="F114" s="24">
        <f>IFERROR(INDEX(Álvaro!G$4:G$107,MATCH($A114,Álvaro!$A$4:$A$107,0)),"")</f>
        <v/>
      </c>
      <c r="G114" s="21">
        <f>IFERROR(IF(INDEX(Partidos!$H$4:$H$107,MATCH($A114,Partidos!$A$4:$A$107,0))&lt;&gt;"Finalizado","",IF(OR(NOT(ISNUMBER($E114)),NOT(ISNUMBER($F114))),"",IF(INDEX(Partidos!$J$4:$J$107,MATCH($A114,Partidos!$A$4:$A$107,0))="Grupos",IF(AND($E114=INDEX(Partidos!$F$4:$F$107,MATCH($A114,Partidos!$A$4:$A$107,0)),$F114=INDEX(Partidos!$G$4:$G$107,MATCH($A114,Partidos!$A$4:$A$107,0))),Puntuacion!$B$4,IF(($E114-$F114)=(INDEX(Partidos!$F$4:$F$107,MATCH($A114,Partidos!$A$4:$A$107,0))-INDEX(Partidos!$G$4:$G$107,MATCH($A114,Partidos!$A$4:$A$107,0))),Puntuacion!$B$5,IF(OR(AND($E114&gt;$F114,INDEX(Partidos!$F$4:$F$107,MATCH($A114,Partidos!$A$4:$A$107,0))&gt;INDEX(Partidos!$G$4:$G$107,MATCH($A114,Partidos!$A$4:$A$107,0))),AND($E114=$F114,INDEX(Partidos!$F$4:$F$107,MATCH($A114,Partidos!$A$4:$A$107,0))=INDEX(Partidos!$G$4:$G$107,MATCH($A114,Partidos!$A$4:$A$107,0))),AND($E114&lt;$F114,INDEX(Partidos!$F$4:$F$107,MATCH($A114,Partidos!$A$4:$A$107,0))&lt;INDEX(Partidos!$G$4:$G$107,MATCH($A114,Partidos!$A$4:$A$107,0)))),Puntuacion!$B$6,0))),IF(AND($E114=INDEX(Partidos!$F$4:$F$107,MATCH($A114,Partidos!$A$4:$A$107,0)),$F114=INDEX(Partidos!$G$4:$G$107,MATCH($A114,Partidos!$A$4:$A$107,0))),Puntuacion!$B$9,IF(($E114-$F114)=(INDEX(Partidos!$F$4:$F$107,MATCH($A114,Partidos!$A$4:$A$107,0))-INDEX(Partidos!$G$4:$G$107,MATCH($A114,Partidos!$A$4:$A$107,0))),Puntuacion!$B$10,IF(AND($H114&lt;&gt;"",$H114=INDEX(Partidos!$K$4:$K$107,MATCH($A114,Partidos!$A$4:$A$107,0))),Puntuacion!$B$11,0)))))),"")</f>
        <v/>
      </c>
      <c r="H114" s="24">
        <f>IFERROR(INDEX(Álvaro!H$4:H$107,MATCH($A114,Álvaro!$A$4:$A$107,0)),"")</f>
        <v/>
      </c>
      <c r="I114" s="24">
        <f>IFERROR(INDEX(Partidos!$J$4:$J$107,MATCH($A114,Partidos!$A$4:$A$107,0)),"")</f>
        <v/>
      </c>
      <c r="J114" s="21">
        <f>IF(AND(INDEX(Partidos!$J$4:$J$107,MATCH($A114,Partidos!$A$4:$A$107,0))&lt;&gt;"Grupos",INDEX(Partidos!$H$4:$H$107,MATCH($A114,Partidos!$A$4:$A$107,0))="Finalizado",$H114&lt;&gt;"",$H114=INDEX(Partidos!$K$4:$K$107,MATCH($A114,Partidos!$A$4:$A$107,0))),1,0)</f>
        <v/>
      </c>
    </row>
    <row r="115">
      <c r="A115" s="29" t="n">
        <v>11</v>
      </c>
      <c r="B115" s="24">
        <f>IFERROR(INDEX(Partidos!$D$4:$D$107,MATCH($A115,Partidos!$A$4:$A$107,0)),"")</f>
        <v/>
      </c>
      <c r="C115" s="24">
        <f>IFERROR(INDEX(Partidos!$E$4:$E$107,MATCH($A115,Partidos!$A$4:$A$107,0)),"")</f>
        <v/>
      </c>
      <c r="D115" s="29" t="inlineStr">
        <is>
          <t>Pepe</t>
        </is>
      </c>
      <c r="E115" s="24">
        <f>IFERROR(INDEX(Pepe!F$4:F$107,MATCH($A115,Pepe!$A$4:$A$107,0)),"")</f>
        <v/>
      </c>
      <c r="F115" s="24">
        <f>IFERROR(INDEX(Pepe!G$4:G$107,MATCH($A115,Pepe!$A$4:$A$107,0)),"")</f>
        <v/>
      </c>
      <c r="G115" s="21">
        <f>IFERROR(IF(INDEX(Partidos!$H$4:$H$107,MATCH($A115,Partidos!$A$4:$A$107,0))&lt;&gt;"Finalizado","",IF(OR(NOT(ISNUMBER($E115)),NOT(ISNUMBER($F115))),"",IF(INDEX(Partidos!$J$4:$J$107,MATCH($A115,Partidos!$A$4:$A$107,0))="Grupos",IF(AND($E115=INDEX(Partidos!$F$4:$F$107,MATCH($A115,Partidos!$A$4:$A$107,0)),$F115=INDEX(Partidos!$G$4:$G$107,MATCH($A115,Partidos!$A$4:$A$107,0))),Puntuacion!$B$4,IF(($E115-$F115)=(INDEX(Partidos!$F$4:$F$107,MATCH($A115,Partidos!$A$4:$A$107,0))-INDEX(Partidos!$G$4:$G$107,MATCH($A115,Partidos!$A$4:$A$107,0))),Puntuacion!$B$5,IF(OR(AND($E115&gt;$F115,INDEX(Partidos!$F$4:$F$107,MATCH($A115,Partidos!$A$4:$A$107,0))&gt;INDEX(Partidos!$G$4:$G$107,MATCH($A115,Partidos!$A$4:$A$107,0))),AND($E115=$F115,INDEX(Partidos!$F$4:$F$107,MATCH($A115,Partidos!$A$4:$A$107,0))=INDEX(Partidos!$G$4:$G$107,MATCH($A115,Partidos!$A$4:$A$107,0))),AND($E115&lt;$F115,INDEX(Partidos!$F$4:$F$107,MATCH($A115,Partidos!$A$4:$A$107,0))&lt;INDEX(Partidos!$G$4:$G$107,MATCH($A115,Partidos!$A$4:$A$107,0)))),Puntuacion!$B$6,0))),IF(AND($E115=INDEX(Partidos!$F$4:$F$107,MATCH($A115,Partidos!$A$4:$A$107,0)),$F115=INDEX(Partidos!$G$4:$G$107,MATCH($A115,Partidos!$A$4:$A$107,0))),Puntuacion!$B$9,IF(($E115-$F115)=(INDEX(Partidos!$F$4:$F$107,MATCH($A115,Partidos!$A$4:$A$107,0))-INDEX(Partidos!$G$4:$G$107,MATCH($A115,Partidos!$A$4:$A$107,0))),Puntuacion!$B$10,IF(AND($H115&lt;&gt;"",$H115=INDEX(Partidos!$K$4:$K$107,MATCH($A115,Partidos!$A$4:$A$107,0))),Puntuacion!$B$11,0)))))),"")</f>
        <v/>
      </c>
      <c r="H115" s="24">
        <f>IFERROR(INDEX(Pepe!H$4:H$107,MATCH($A115,Pepe!$A$4:$A$107,0)),"")</f>
        <v/>
      </c>
      <c r="I115" s="24">
        <f>IFERROR(INDEX(Partidos!$J$4:$J$107,MATCH($A115,Partidos!$A$4:$A$107,0)),"")</f>
        <v/>
      </c>
      <c r="J115" s="21">
        <f>IF(AND(INDEX(Partidos!$J$4:$J$107,MATCH($A115,Partidos!$A$4:$A$107,0))&lt;&gt;"Grupos",INDEX(Partidos!$H$4:$H$107,MATCH($A115,Partidos!$A$4:$A$107,0))="Finalizado",$H115&lt;&gt;"",$H115=INDEX(Partidos!$K$4:$K$107,MATCH($A115,Partidos!$A$4:$A$107,0))),1,0)</f>
        <v/>
      </c>
    </row>
    <row r="116">
      <c r="A116" s="31" t="n">
        <v>11</v>
      </c>
      <c r="B116" s="24">
        <f>IFERROR(INDEX(Partidos!$D$4:$D$107,MATCH($A116,Partidos!$A$4:$A$107,0)),"")</f>
        <v/>
      </c>
      <c r="C116" s="24">
        <f>IFERROR(INDEX(Partidos!$E$4:$E$107,MATCH($A116,Partidos!$A$4:$A$107,0)),"")</f>
        <v/>
      </c>
      <c r="D116" s="31" t="inlineStr">
        <is>
          <t>Patri</t>
        </is>
      </c>
      <c r="E116" s="24">
        <f>IFERROR(INDEX(Patri!F$4:F$107,MATCH($A116,Patri!$A$4:$A$107,0)),"")</f>
        <v/>
      </c>
      <c r="F116" s="24">
        <f>IFERROR(INDEX(Patri!G$4:G$107,MATCH($A116,Patri!$A$4:$A$107,0)),"")</f>
        <v/>
      </c>
      <c r="G116" s="21">
        <f>IFERROR(IF(INDEX(Partidos!$H$4:$H$107,MATCH($A116,Partidos!$A$4:$A$107,0))&lt;&gt;"Finalizado","",IF(OR(NOT(ISNUMBER($E116)),NOT(ISNUMBER($F116))),"",IF(INDEX(Partidos!$J$4:$J$107,MATCH($A116,Partidos!$A$4:$A$107,0))="Grupos",IF(AND($E116=INDEX(Partidos!$F$4:$F$107,MATCH($A116,Partidos!$A$4:$A$107,0)),$F116=INDEX(Partidos!$G$4:$G$107,MATCH($A116,Partidos!$A$4:$A$107,0))),Puntuacion!$B$4,IF(($E116-$F116)=(INDEX(Partidos!$F$4:$F$107,MATCH($A116,Partidos!$A$4:$A$107,0))-INDEX(Partidos!$G$4:$G$107,MATCH($A116,Partidos!$A$4:$A$107,0))),Puntuacion!$B$5,IF(OR(AND($E116&gt;$F116,INDEX(Partidos!$F$4:$F$107,MATCH($A116,Partidos!$A$4:$A$107,0))&gt;INDEX(Partidos!$G$4:$G$107,MATCH($A116,Partidos!$A$4:$A$107,0))),AND($E116=$F116,INDEX(Partidos!$F$4:$F$107,MATCH($A116,Partidos!$A$4:$A$107,0))=INDEX(Partidos!$G$4:$G$107,MATCH($A116,Partidos!$A$4:$A$107,0))),AND($E116&lt;$F116,INDEX(Partidos!$F$4:$F$107,MATCH($A116,Partidos!$A$4:$A$107,0))&lt;INDEX(Partidos!$G$4:$G$107,MATCH($A116,Partidos!$A$4:$A$107,0)))),Puntuacion!$B$6,0))),IF(AND($E116=INDEX(Partidos!$F$4:$F$107,MATCH($A116,Partidos!$A$4:$A$107,0)),$F116=INDEX(Partidos!$G$4:$G$107,MATCH($A116,Partidos!$A$4:$A$107,0))),Puntuacion!$B$9,IF(($E116-$F116)=(INDEX(Partidos!$F$4:$F$107,MATCH($A116,Partidos!$A$4:$A$107,0))-INDEX(Partidos!$G$4:$G$107,MATCH($A116,Partidos!$A$4:$A$107,0))),Puntuacion!$B$10,IF(AND($H116&lt;&gt;"",$H116=INDEX(Partidos!$K$4:$K$107,MATCH($A116,Partidos!$A$4:$A$107,0))),Puntuacion!$B$11,0)))))),"")</f>
        <v/>
      </c>
      <c r="H116" s="24">
        <f>IFERROR(INDEX(Patri!H$4:H$107,MATCH($A116,Patri!$A$4:$A$107,0)),"")</f>
        <v/>
      </c>
      <c r="I116" s="24">
        <f>IFERROR(INDEX(Partidos!$J$4:$J$107,MATCH($A116,Partidos!$A$4:$A$107,0)),"")</f>
        <v/>
      </c>
      <c r="J116" s="21">
        <f>IF(AND(INDEX(Partidos!$J$4:$J$107,MATCH($A116,Partidos!$A$4:$A$107,0))&lt;&gt;"Grupos",INDEX(Partidos!$H$4:$H$107,MATCH($A116,Partidos!$A$4:$A$107,0))="Finalizado",$H116&lt;&gt;"",$H116=INDEX(Partidos!$K$4:$K$107,MATCH($A116,Partidos!$A$4:$A$107,0))),1,0)</f>
        <v/>
      </c>
    </row>
    <row r="117">
      <c r="A117" s="29" t="n">
        <v>11</v>
      </c>
      <c r="B117" s="24">
        <f>IFERROR(INDEX(Partidos!$D$4:$D$107,MATCH($A117,Partidos!$A$4:$A$107,0)),"")</f>
        <v/>
      </c>
      <c r="C117" s="24">
        <f>IFERROR(INDEX(Partidos!$E$4:$E$107,MATCH($A117,Partidos!$A$4:$A$107,0)),"")</f>
        <v/>
      </c>
      <c r="D117" s="29" t="inlineStr">
        <is>
          <t>Kike</t>
        </is>
      </c>
      <c r="E117" s="24">
        <f>IFERROR(INDEX(Kike!F$4:F$107,MATCH($A117,Kike!$A$4:$A$107,0)),"")</f>
        <v/>
      </c>
      <c r="F117" s="24">
        <f>IFERROR(INDEX(Kike!G$4:G$107,MATCH($A117,Kike!$A$4:$A$107,0)),"")</f>
        <v/>
      </c>
      <c r="G117" s="21">
        <f>IFERROR(IF(INDEX(Partidos!$H$4:$H$107,MATCH($A117,Partidos!$A$4:$A$107,0))&lt;&gt;"Finalizado","",IF(OR(NOT(ISNUMBER($E117)),NOT(ISNUMBER($F117))),"",IF(INDEX(Partidos!$J$4:$J$107,MATCH($A117,Partidos!$A$4:$A$107,0))="Grupos",IF(AND($E117=INDEX(Partidos!$F$4:$F$107,MATCH($A117,Partidos!$A$4:$A$107,0)),$F117=INDEX(Partidos!$G$4:$G$107,MATCH($A117,Partidos!$A$4:$A$107,0))),Puntuacion!$B$4,IF(($E117-$F117)=(INDEX(Partidos!$F$4:$F$107,MATCH($A117,Partidos!$A$4:$A$107,0))-INDEX(Partidos!$G$4:$G$107,MATCH($A117,Partidos!$A$4:$A$107,0))),Puntuacion!$B$5,IF(OR(AND($E117&gt;$F117,INDEX(Partidos!$F$4:$F$107,MATCH($A117,Partidos!$A$4:$A$107,0))&gt;INDEX(Partidos!$G$4:$G$107,MATCH($A117,Partidos!$A$4:$A$107,0))),AND($E117=$F117,INDEX(Partidos!$F$4:$F$107,MATCH($A117,Partidos!$A$4:$A$107,0))=INDEX(Partidos!$G$4:$G$107,MATCH($A117,Partidos!$A$4:$A$107,0))),AND($E117&lt;$F117,INDEX(Partidos!$F$4:$F$107,MATCH($A117,Partidos!$A$4:$A$107,0))&lt;INDEX(Partidos!$G$4:$G$107,MATCH($A117,Partidos!$A$4:$A$107,0)))),Puntuacion!$B$6,0))),IF(AND($E117=INDEX(Partidos!$F$4:$F$107,MATCH($A117,Partidos!$A$4:$A$107,0)),$F117=INDEX(Partidos!$G$4:$G$107,MATCH($A117,Partidos!$A$4:$A$107,0))),Puntuacion!$B$9,IF(($E117-$F117)=(INDEX(Partidos!$F$4:$F$107,MATCH($A117,Partidos!$A$4:$A$107,0))-INDEX(Partidos!$G$4:$G$107,MATCH($A117,Partidos!$A$4:$A$107,0))),Puntuacion!$B$10,IF(AND($H117&lt;&gt;"",$H117=INDEX(Partidos!$K$4:$K$107,MATCH($A117,Partidos!$A$4:$A$107,0))),Puntuacion!$B$11,0)))))),"")</f>
        <v/>
      </c>
      <c r="H117" s="24">
        <f>IFERROR(INDEX(Kike!H$4:H$107,MATCH($A117,Kike!$A$4:$A$107,0)),"")</f>
        <v/>
      </c>
      <c r="I117" s="24">
        <f>IFERROR(INDEX(Partidos!$J$4:$J$107,MATCH($A117,Partidos!$A$4:$A$107,0)),"")</f>
        <v/>
      </c>
      <c r="J117" s="21">
        <f>IF(AND(INDEX(Partidos!$J$4:$J$107,MATCH($A117,Partidos!$A$4:$A$107,0))&lt;&gt;"Grupos",INDEX(Partidos!$H$4:$H$107,MATCH($A117,Partidos!$A$4:$A$107,0))="Finalizado",$H117&lt;&gt;"",$H117=INDEX(Partidos!$K$4:$K$107,MATCH($A117,Partidos!$A$4:$A$107,0))),1,0)</f>
        <v/>
      </c>
    </row>
    <row r="118">
      <c r="A118" s="31" t="n">
        <v>11</v>
      </c>
      <c r="B118" s="24">
        <f>IFERROR(INDEX(Partidos!$D$4:$D$107,MATCH($A118,Partidos!$A$4:$A$107,0)),"")</f>
        <v/>
      </c>
      <c r="C118" s="24">
        <f>IFERROR(INDEX(Partidos!$E$4:$E$107,MATCH($A118,Partidos!$A$4:$A$107,0)),"")</f>
        <v/>
      </c>
      <c r="D118" s="31" t="inlineStr">
        <is>
          <t>Quintero</t>
        </is>
      </c>
      <c r="E118" s="24">
        <f>IFERROR(INDEX(Quintero!F$4:F$107,MATCH($A118,Quintero!$A$4:$A$107,0)),"")</f>
        <v/>
      </c>
      <c r="F118" s="24">
        <f>IFERROR(INDEX(Quintero!G$4:G$107,MATCH($A118,Quintero!$A$4:$A$107,0)),"")</f>
        <v/>
      </c>
      <c r="G118" s="21">
        <f>IFERROR(IF(INDEX(Partidos!$H$4:$H$107,MATCH($A118,Partidos!$A$4:$A$107,0))&lt;&gt;"Finalizado","",IF(OR(NOT(ISNUMBER($E118)),NOT(ISNUMBER($F118))),"",IF(INDEX(Partidos!$J$4:$J$107,MATCH($A118,Partidos!$A$4:$A$107,0))="Grupos",IF(AND($E118=INDEX(Partidos!$F$4:$F$107,MATCH($A118,Partidos!$A$4:$A$107,0)),$F118=INDEX(Partidos!$G$4:$G$107,MATCH($A118,Partidos!$A$4:$A$107,0))),Puntuacion!$B$4,IF(($E118-$F118)=(INDEX(Partidos!$F$4:$F$107,MATCH($A118,Partidos!$A$4:$A$107,0))-INDEX(Partidos!$G$4:$G$107,MATCH($A118,Partidos!$A$4:$A$107,0))),Puntuacion!$B$5,IF(OR(AND($E118&gt;$F118,INDEX(Partidos!$F$4:$F$107,MATCH($A118,Partidos!$A$4:$A$107,0))&gt;INDEX(Partidos!$G$4:$G$107,MATCH($A118,Partidos!$A$4:$A$107,0))),AND($E118=$F118,INDEX(Partidos!$F$4:$F$107,MATCH($A118,Partidos!$A$4:$A$107,0))=INDEX(Partidos!$G$4:$G$107,MATCH($A118,Partidos!$A$4:$A$107,0))),AND($E118&lt;$F118,INDEX(Partidos!$F$4:$F$107,MATCH($A118,Partidos!$A$4:$A$107,0))&lt;INDEX(Partidos!$G$4:$G$107,MATCH($A118,Partidos!$A$4:$A$107,0)))),Puntuacion!$B$6,0))),IF(AND($E118=INDEX(Partidos!$F$4:$F$107,MATCH($A118,Partidos!$A$4:$A$107,0)),$F118=INDEX(Partidos!$G$4:$G$107,MATCH($A118,Partidos!$A$4:$A$107,0))),Puntuacion!$B$9,IF(($E118-$F118)=(INDEX(Partidos!$F$4:$F$107,MATCH($A118,Partidos!$A$4:$A$107,0))-INDEX(Partidos!$G$4:$G$107,MATCH($A118,Partidos!$A$4:$A$107,0))),Puntuacion!$B$10,IF(AND($H118&lt;&gt;"",$H118=INDEX(Partidos!$K$4:$K$107,MATCH($A118,Partidos!$A$4:$A$107,0))),Puntuacion!$B$11,0)))))),"")</f>
        <v/>
      </c>
      <c r="H118" s="24">
        <f>IFERROR(INDEX(Quintero!H$4:H$107,MATCH($A118,Quintero!$A$4:$A$107,0)),"")</f>
        <v/>
      </c>
      <c r="I118" s="24">
        <f>IFERROR(INDEX(Partidos!$J$4:$J$107,MATCH($A118,Partidos!$A$4:$A$107,0)),"")</f>
        <v/>
      </c>
      <c r="J118" s="21">
        <f>IF(AND(INDEX(Partidos!$J$4:$J$107,MATCH($A118,Partidos!$A$4:$A$107,0))&lt;&gt;"Grupos",INDEX(Partidos!$H$4:$H$107,MATCH($A118,Partidos!$A$4:$A$107,0))="Finalizado",$H118&lt;&gt;"",$H118=INDEX(Partidos!$K$4:$K$107,MATCH($A118,Partidos!$A$4:$A$107,0))),1,0)</f>
        <v/>
      </c>
    </row>
    <row r="119">
      <c r="A119" s="29" t="n">
        <v>11</v>
      </c>
      <c r="B119" s="24">
        <f>IFERROR(INDEX(Partidos!$D$4:$D$107,MATCH($A119,Partidos!$A$4:$A$107,0)),"")</f>
        <v/>
      </c>
      <c r="C119" s="24">
        <f>IFERROR(INDEX(Partidos!$E$4:$E$107,MATCH($A119,Partidos!$A$4:$A$107,0)),"")</f>
        <v/>
      </c>
      <c r="D119" s="29" t="inlineStr">
        <is>
          <t>Nacho</t>
        </is>
      </c>
      <c r="E119" s="24">
        <f>IFERROR(INDEX(Nacho!F$4:F$107,MATCH($A119,Nacho!$A$4:$A$107,0)),"")</f>
        <v/>
      </c>
      <c r="F119" s="24">
        <f>IFERROR(INDEX(Nacho!G$4:G$107,MATCH($A119,Nacho!$A$4:$A$107,0)),"")</f>
        <v/>
      </c>
      <c r="G119" s="21">
        <f>IFERROR(IF(INDEX(Partidos!$H$4:$H$107,MATCH($A119,Partidos!$A$4:$A$107,0))&lt;&gt;"Finalizado","",IF(OR(NOT(ISNUMBER($E119)),NOT(ISNUMBER($F119))),"",IF(INDEX(Partidos!$J$4:$J$107,MATCH($A119,Partidos!$A$4:$A$107,0))="Grupos",IF(AND($E119=INDEX(Partidos!$F$4:$F$107,MATCH($A119,Partidos!$A$4:$A$107,0)),$F119=INDEX(Partidos!$G$4:$G$107,MATCH($A119,Partidos!$A$4:$A$107,0))),Puntuacion!$B$4,IF(($E119-$F119)=(INDEX(Partidos!$F$4:$F$107,MATCH($A119,Partidos!$A$4:$A$107,0))-INDEX(Partidos!$G$4:$G$107,MATCH($A119,Partidos!$A$4:$A$107,0))),Puntuacion!$B$5,IF(OR(AND($E119&gt;$F119,INDEX(Partidos!$F$4:$F$107,MATCH($A119,Partidos!$A$4:$A$107,0))&gt;INDEX(Partidos!$G$4:$G$107,MATCH($A119,Partidos!$A$4:$A$107,0))),AND($E119=$F119,INDEX(Partidos!$F$4:$F$107,MATCH($A119,Partidos!$A$4:$A$107,0))=INDEX(Partidos!$G$4:$G$107,MATCH($A119,Partidos!$A$4:$A$107,0))),AND($E119&lt;$F119,INDEX(Partidos!$F$4:$F$107,MATCH($A119,Partidos!$A$4:$A$107,0))&lt;INDEX(Partidos!$G$4:$G$107,MATCH($A119,Partidos!$A$4:$A$107,0)))),Puntuacion!$B$6,0))),IF(AND($E119=INDEX(Partidos!$F$4:$F$107,MATCH($A119,Partidos!$A$4:$A$107,0)),$F119=INDEX(Partidos!$G$4:$G$107,MATCH($A119,Partidos!$A$4:$A$107,0))),Puntuacion!$B$9,IF(($E119-$F119)=(INDEX(Partidos!$F$4:$F$107,MATCH($A119,Partidos!$A$4:$A$107,0))-INDEX(Partidos!$G$4:$G$107,MATCH($A119,Partidos!$A$4:$A$107,0))),Puntuacion!$B$10,IF(AND($H119&lt;&gt;"",$H119=INDEX(Partidos!$K$4:$K$107,MATCH($A119,Partidos!$A$4:$A$107,0))),Puntuacion!$B$11,0)))))),"")</f>
        <v/>
      </c>
      <c r="H119" s="24">
        <f>IFERROR(INDEX(Nacho!H$4:H$107,MATCH($A119,Nacho!$A$4:$A$107,0)),"")</f>
        <v/>
      </c>
      <c r="I119" s="24">
        <f>IFERROR(INDEX(Partidos!$J$4:$J$107,MATCH($A119,Partidos!$A$4:$A$107,0)),"")</f>
        <v/>
      </c>
      <c r="J119" s="21">
        <f>IF(AND(INDEX(Partidos!$J$4:$J$107,MATCH($A119,Partidos!$A$4:$A$107,0))&lt;&gt;"Grupos",INDEX(Partidos!$H$4:$H$107,MATCH($A119,Partidos!$A$4:$A$107,0))="Finalizado",$H119&lt;&gt;"",$H119=INDEX(Partidos!$K$4:$K$107,MATCH($A119,Partidos!$A$4:$A$107,0))),1,0)</f>
        <v/>
      </c>
    </row>
    <row r="120">
      <c r="A120" s="31" t="n">
        <v>11</v>
      </c>
      <c r="B120" s="24">
        <f>IFERROR(INDEX(Partidos!$D$4:$D$107,MATCH($A120,Partidos!$A$4:$A$107,0)),"")</f>
        <v/>
      </c>
      <c r="C120" s="24">
        <f>IFERROR(INDEX(Partidos!$E$4:$E$107,MATCH($A120,Partidos!$A$4:$A$107,0)),"")</f>
        <v/>
      </c>
      <c r="D120" s="31" t="inlineStr">
        <is>
          <t>Luis</t>
        </is>
      </c>
      <c r="E120" s="24">
        <f>IFERROR(INDEX(Luis!F$4:F$107,MATCH($A120,Luis!$A$4:$A$107,0)),"")</f>
        <v/>
      </c>
      <c r="F120" s="24">
        <f>IFERROR(INDEX(Luis!G$4:G$107,MATCH($A120,Luis!$A$4:$A$107,0)),"")</f>
        <v/>
      </c>
      <c r="G120" s="21">
        <f>IFERROR(IF(INDEX(Partidos!$H$4:$H$107,MATCH($A120,Partidos!$A$4:$A$107,0))&lt;&gt;"Finalizado","",IF(OR(NOT(ISNUMBER($E120)),NOT(ISNUMBER($F120))),"",IF(INDEX(Partidos!$J$4:$J$107,MATCH($A120,Partidos!$A$4:$A$107,0))="Grupos",IF(AND($E120=INDEX(Partidos!$F$4:$F$107,MATCH($A120,Partidos!$A$4:$A$107,0)),$F120=INDEX(Partidos!$G$4:$G$107,MATCH($A120,Partidos!$A$4:$A$107,0))),Puntuacion!$B$4,IF(($E120-$F120)=(INDEX(Partidos!$F$4:$F$107,MATCH($A120,Partidos!$A$4:$A$107,0))-INDEX(Partidos!$G$4:$G$107,MATCH($A120,Partidos!$A$4:$A$107,0))),Puntuacion!$B$5,IF(OR(AND($E120&gt;$F120,INDEX(Partidos!$F$4:$F$107,MATCH($A120,Partidos!$A$4:$A$107,0))&gt;INDEX(Partidos!$G$4:$G$107,MATCH($A120,Partidos!$A$4:$A$107,0))),AND($E120=$F120,INDEX(Partidos!$F$4:$F$107,MATCH($A120,Partidos!$A$4:$A$107,0))=INDEX(Partidos!$G$4:$G$107,MATCH($A120,Partidos!$A$4:$A$107,0))),AND($E120&lt;$F120,INDEX(Partidos!$F$4:$F$107,MATCH($A120,Partidos!$A$4:$A$107,0))&lt;INDEX(Partidos!$G$4:$G$107,MATCH($A120,Partidos!$A$4:$A$107,0)))),Puntuacion!$B$6,0))),IF(AND($E120=INDEX(Partidos!$F$4:$F$107,MATCH($A120,Partidos!$A$4:$A$107,0)),$F120=INDEX(Partidos!$G$4:$G$107,MATCH($A120,Partidos!$A$4:$A$107,0))),Puntuacion!$B$9,IF(($E120-$F120)=(INDEX(Partidos!$F$4:$F$107,MATCH($A120,Partidos!$A$4:$A$107,0))-INDEX(Partidos!$G$4:$G$107,MATCH($A120,Partidos!$A$4:$A$107,0))),Puntuacion!$B$10,IF(AND($H120&lt;&gt;"",$H120=INDEX(Partidos!$K$4:$K$107,MATCH($A120,Partidos!$A$4:$A$107,0))),Puntuacion!$B$11,0)))))),"")</f>
        <v/>
      </c>
      <c r="H120" s="24">
        <f>IFERROR(INDEX(Luis!H$4:H$107,MATCH($A120,Luis!$A$4:$A$107,0)),"")</f>
        <v/>
      </c>
      <c r="I120" s="24">
        <f>IFERROR(INDEX(Partidos!$J$4:$J$107,MATCH($A120,Partidos!$A$4:$A$107,0)),"")</f>
        <v/>
      </c>
      <c r="J120" s="21">
        <f>IF(AND(INDEX(Partidos!$J$4:$J$107,MATCH($A120,Partidos!$A$4:$A$107,0))&lt;&gt;"Grupos",INDEX(Partidos!$H$4:$H$107,MATCH($A120,Partidos!$A$4:$A$107,0))="Finalizado",$H120&lt;&gt;"",$H120=INDEX(Partidos!$K$4:$K$107,MATCH($A120,Partidos!$A$4:$A$107,0))),1,0)</f>
        <v/>
      </c>
    </row>
    <row r="121">
      <c r="A121" s="29" t="n">
        <v>11</v>
      </c>
      <c r="B121" s="24">
        <f>IFERROR(INDEX(Partidos!$D$4:$D$107,MATCH($A121,Partidos!$A$4:$A$107,0)),"")</f>
        <v/>
      </c>
      <c r="C121" s="24">
        <f>IFERROR(INDEX(Partidos!$E$4:$E$107,MATCH($A121,Partidos!$A$4:$A$107,0)),"")</f>
        <v/>
      </c>
      <c r="D121" s="29" t="inlineStr">
        <is>
          <t>Felipe</t>
        </is>
      </c>
      <c r="E121" s="24">
        <f>IFERROR(INDEX(Felipe!F$4:F$107,MATCH($A121,Felipe!$A$4:$A$107,0)),"")</f>
        <v/>
      </c>
      <c r="F121" s="24">
        <f>IFERROR(INDEX(Felipe!G$4:G$107,MATCH($A121,Felipe!$A$4:$A$107,0)),"")</f>
        <v/>
      </c>
      <c r="G121" s="21">
        <f>IFERROR(IF(INDEX(Partidos!$H$4:$H$107,MATCH($A121,Partidos!$A$4:$A$107,0))&lt;&gt;"Finalizado","",IF(OR(NOT(ISNUMBER($E121)),NOT(ISNUMBER($F121))),"",IF(INDEX(Partidos!$J$4:$J$107,MATCH($A121,Partidos!$A$4:$A$107,0))="Grupos",IF(AND($E121=INDEX(Partidos!$F$4:$F$107,MATCH($A121,Partidos!$A$4:$A$107,0)),$F121=INDEX(Partidos!$G$4:$G$107,MATCH($A121,Partidos!$A$4:$A$107,0))),Puntuacion!$B$4,IF(($E121-$F121)=(INDEX(Partidos!$F$4:$F$107,MATCH($A121,Partidos!$A$4:$A$107,0))-INDEX(Partidos!$G$4:$G$107,MATCH($A121,Partidos!$A$4:$A$107,0))),Puntuacion!$B$5,IF(OR(AND($E121&gt;$F121,INDEX(Partidos!$F$4:$F$107,MATCH($A121,Partidos!$A$4:$A$107,0))&gt;INDEX(Partidos!$G$4:$G$107,MATCH($A121,Partidos!$A$4:$A$107,0))),AND($E121=$F121,INDEX(Partidos!$F$4:$F$107,MATCH($A121,Partidos!$A$4:$A$107,0))=INDEX(Partidos!$G$4:$G$107,MATCH($A121,Partidos!$A$4:$A$107,0))),AND($E121&lt;$F121,INDEX(Partidos!$F$4:$F$107,MATCH($A121,Partidos!$A$4:$A$107,0))&lt;INDEX(Partidos!$G$4:$G$107,MATCH($A121,Partidos!$A$4:$A$107,0)))),Puntuacion!$B$6,0))),IF(AND($E121=INDEX(Partidos!$F$4:$F$107,MATCH($A121,Partidos!$A$4:$A$107,0)),$F121=INDEX(Partidos!$G$4:$G$107,MATCH($A121,Partidos!$A$4:$A$107,0))),Puntuacion!$B$9,IF(($E121-$F121)=(INDEX(Partidos!$F$4:$F$107,MATCH($A121,Partidos!$A$4:$A$107,0))-INDEX(Partidos!$G$4:$G$107,MATCH($A121,Partidos!$A$4:$A$107,0))),Puntuacion!$B$10,IF(AND($H121&lt;&gt;"",$H121=INDEX(Partidos!$K$4:$K$107,MATCH($A121,Partidos!$A$4:$A$107,0))),Puntuacion!$B$11,0)))))),"")</f>
        <v/>
      </c>
      <c r="H121" s="24">
        <f>IFERROR(INDEX(Felipe!H$4:H$107,MATCH($A121,Felipe!$A$4:$A$107,0)),"")</f>
        <v/>
      </c>
      <c r="I121" s="24">
        <f>IFERROR(INDEX(Partidos!$J$4:$J$107,MATCH($A121,Partidos!$A$4:$A$107,0)),"")</f>
        <v/>
      </c>
      <c r="J121" s="21">
        <f>IF(AND(INDEX(Partidos!$J$4:$J$107,MATCH($A121,Partidos!$A$4:$A$107,0))&lt;&gt;"Grupos",INDEX(Partidos!$H$4:$H$107,MATCH($A121,Partidos!$A$4:$A$107,0))="Finalizado",$H121&lt;&gt;"",$H121=INDEX(Partidos!$K$4:$K$107,MATCH($A121,Partidos!$A$4:$A$107,0))),1,0)</f>
        <v/>
      </c>
    </row>
    <row r="122">
      <c r="A122" s="31" t="n">
        <v>11</v>
      </c>
      <c r="B122" s="24">
        <f>IFERROR(INDEX(Partidos!$D$4:$D$107,MATCH($A122,Partidos!$A$4:$A$107,0)),"")</f>
        <v/>
      </c>
      <c r="C122" s="24">
        <f>IFERROR(INDEX(Partidos!$E$4:$E$107,MATCH($A122,Partidos!$A$4:$A$107,0)),"")</f>
        <v/>
      </c>
      <c r="D122" s="31" t="inlineStr">
        <is>
          <t>Simón</t>
        </is>
      </c>
      <c r="E122" s="24">
        <f>IFERROR(INDEX(Simón!F$4:F$107,MATCH($A122,Simón!$A$4:$A$107,0)),"")</f>
        <v/>
      </c>
      <c r="F122" s="24">
        <f>IFERROR(INDEX(Simón!G$4:G$107,MATCH($A122,Simón!$A$4:$A$107,0)),"")</f>
        <v/>
      </c>
      <c r="G122" s="21">
        <f>IFERROR(IF(INDEX(Partidos!$H$4:$H$107,MATCH($A122,Partidos!$A$4:$A$107,0))&lt;&gt;"Finalizado","",IF(OR(NOT(ISNUMBER($E122)),NOT(ISNUMBER($F122))),"",IF(INDEX(Partidos!$J$4:$J$107,MATCH($A122,Partidos!$A$4:$A$107,0))="Grupos",IF(AND($E122=INDEX(Partidos!$F$4:$F$107,MATCH($A122,Partidos!$A$4:$A$107,0)),$F122=INDEX(Partidos!$G$4:$G$107,MATCH($A122,Partidos!$A$4:$A$107,0))),Puntuacion!$B$4,IF(($E122-$F122)=(INDEX(Partidos!$F$4:$F$107,MATCH($A122,Partidos!$A$4:$A$107,0))-INDEX(Partidos!$G$4:$G$107,MATCH($A122,Partidos!$A$4:$A$107,0))),Puntuacion!$B$5,IF(OR(AND($E122&gt;$F122,INDEX(Partidos!$F$4:$F$107,MATCH($A122,Partidos!$A$4:$A$107,0))&gt;INDEX(Partidos!$G$4:$G$107,MATCH($A122,Partidos!$A$4:$A$107,0))),AND($E122=$F122,INDEX(Partidos!$F$4:$F$107,MATCH($A122,Partidos!$A$4:$A$107,0))=INDEX(Partidos!$G$4:$G$107,MATCH($A122,Partidos!$A$4:$A$107,0))),AND($E122&lt;$F122,INDEX(Partidos!$F$4:$F$107,MATCH($A122,Partidos!$A$4:$A$107,0))&lt;INDEX(Partidos!$G$4:$G$107,MATCH($A122,Partidos!$A$4:$A$107,0)))),Puntuacion!$B$6,0))),IF(AND($E122=INDEX(Partidos!$F$4:$F$107,MATCH($A122,Partidos!$A$4:$A$107,0)),$F122=INDEX(Partidos!$G$4:$G$107,MATCH($A122,Partidos!$A$4:$A$107,0))),Puntuacion!$B$9,IF(($E122-$F122)=(INDEX(Partidos!$F$4:$F$107,MATCH($A122,Partidos!$A$4:$A$107,0))-INDEX(Partidos!$G$4:$G$107,MATCH($A122,Partidos!$A$4:$A$107,0))),Puntuacion!$B$10,IF(AND($H122&lt;&gt;"",$H122=INDEX(Partidos!$K$4:$K$107,MATCH($A122,Partidos!$A$4:$A$107,0))),Puntuacion!$B$11,0)))))),"")</f>
        <v/>
      </c>
      <c r="H122" s="24">
        <f>IFERROR(INDEX(Simón!H$4:H$107,MATCH($A122,Simón!$A$4:$A$107,0)),"")</f>
        <v/>
      </c>
      <c r="I122" s="24">
        <f>IFERROR(INDEX(Partidos!$J$4:$J$107,MATCH($A122,Partidos!$A$4:$A$107,0)),"")</f>
        <v/>
      </c>
      <c r="J122" s="21">
        <f>IF(AND(INDEX(Partidos!$J$4:$J$107,MATCH($A122,Partidos!$A$4:$A$107,0))&lt;&gt;"Grupos",INDEX(Partidos!$H$4:$H$107,MATCH($A122,Partidos!$A$4:$A$107,0))="Finalizado",$H122&lt;&gt;"",$H122=INDEX(Partidos!$K$4:$K$107,MATCH($A122,Partidos!$A$4:$A$107,0))),1,0)</f>
        <v/>
      </c>
    </row>
    <row r="123">
      <c r="A123" s="29" t="n">
        <v>11</v>
      </c>
      <c r="B123" s="24">
        <f>IFERROR(INDEX(Partidos!$D$4:$D$107,MATCH($A123,Partidos!$A$4:$A$107,0)),"")</f>
        <v/>
      </c>
      <c r="C123" s="24">
        <f>IFERROR(INDEX(Partidos!$E$4:$E$107,MATCH($A123,Partidos!$A$4:$A$107,0)),"")</f>
        <v/>
      </c>
      <c r="D123" s="29" t="inlineStr">
        <is>
          <t>Muni</t>
        </is>
      </c>
      <c r="E123" s="24">
        <f>IFERROR(INDEX(Muni!F$4:F$107,MATCH($A123,Muni!$A$4:$A$107,0)),"")</f>
        <v/>
      </c>
      <c r="F123" s="24">
        <f>IFERROR(INDEX(Muni!G$4:G$107,MATCH($A123,Muni!$A$4:$A$107,0)),"")</f>
        <v/>
      </c>
      <c r="G123" s="21">
        <f>IFERROR(IF(INDEX(Partidos!$H$4:$H$107,MATCH($A123,Partidos!$A$4:$A$107,0))&lt;&gt;"Finalizado","",IF(OR(NOT(ISNUMBER($E123)),NOT(ISNUMBER($F123))),"",IF(INDEX(Partidos!$J$4:$J$107,MATCH($A123,Partidos!$A$4:$A$107,0))="Grupos",IF(AND($E123=INDEX(Partidos!$F$4:$F$107,MATCH($A123,Partidos!$A$4:$A$107,0)),$F123=INDEX(Partidos!$G$4:$G$107,MATCH($A123,Partidos!$A$4:$A$107,0))),Puntuacion!$B$4,IF(($E123-$F123)=(INDEX(Partidos!$F$4:$F$107,MATCH($A123,Partidos!$A$4:$A$107,0))-INDEX(Partidos!$G$4:$G$107,MATCH($A123,Partidos!$A$4:$A$107,0))),Puntuacion!$B$5,IF(OR(AND($E123&gt;$F123,INDEX(Partidos!$F$4:$F$107,MATCH($A123,Partidos!$A$4:$A$107,0))&gt;INDEX(Partidos!$G$4:$G$107,MATCH($A123,Partidos!$A$4:$A$107,0))),AND($E123=$F123,INDEX(Partidos!$F$4:$F$107,MATCH($A123,Partidos!$A$4:$A$107,0))=INDEX(Partidos!$G$4:$G$107,MATCH($A123,Partidos!$A$4:$A$107,0))),AND($E123&lt;$F123,INDEX(Partidos!$F$4:$F$107,MATCH($A123,Partidos!$A$4:$A$107,0))&lt;INDEX(Partidos!$G$4:$G$107,MATCH($A123,Partidos!$A$4:$A$107,0)))),Puntuacion!$B$6,0))),IF(AND($E123=INDEX(Partidos!$F$4:$F$107,MATCH($A123,Partidos!$A$4:$A$107,0)),$F123=INDEX(Partidos!$G$4:$G$107,MATCH($A123,Partidos!$A$4:$A$107,0))),Puntuacion!$B$9,IF(($E123-$F123)=(INDEX(Partidos!$F$4:$F$107,MATCH($A123,Partidos!$A$4:$A$107,0))-INDEX(Partidos!$G$4:$G$107,MATCH($A123,Partidos!$A$4:$A$107,0))),Puntuacion!$B$10,IF(AND($H123&lt;&gt;"",$H123=INDEX(Partidos!$K$4:$K$107,MATCH($A123,Partidos!$A$4:$A$107,0))),Puntuacion!$B$11,0)))))),"")</f>
        <v/>
      </c>
      <c r="H123" s="24">
        <f>IFERROR(INDEX(Muni!H$4:H$107,MATCH($A123,Muni!$A$4:$A$107,0)),"")</f>
        <v/>
      </c>
      <c r="I123" s="24">
        <f>IFERROR(INDEX(Partidos!$J$4:$J$107,MATCH($A123,Partidos!$A$4:$A$107,0)),"")</f>
        <v/>
      </c>
      <c r="J123" s="21">
        <f>IF(AND(INDEX(Partidos!$J$4:$J$107,MATCH($A123,Partidos!$A$4:$A$107,0))&lt;&gt;"Grupos",INDEX(Partidos!$H$4:$H$107,MATCH($A123,Partidos!$A$4:$A$107,0))="Finalizado",$H123&lt;&gt;"",$H123=INDEX(Partidos!$K$4:$K$107,MATCH($A123,Partidos!$A$4:$A$107,0))),1,0)</f>
        <v/>
      </c>
    </row>
    <row r="124">
      <c r="A124" s="31" t="n">
        <v>11</v>
      </c>
      <c r="B124" s="24">
        <f>IFERROR(INDEX(Partidos!$D$4:$D$107,MATCH($A124,Partidos!$A$4:$A$107,0)),"")</f>
        <v/>
      </c>
      <c r="C124" s="24">
        <f>IFERROR(INDEX(Partidos!$E$4:$E$107,MATCH($A124,Partidos!$A$4:$A$107,0)),"")</f>
        <v/>
      </c>
      <c r="D124" s="31" t="inlineStr">
        <is>
          <t>Fer</t>
        </is>
      </c>
      <c r="E124" s="24">
        <f>IFERROR(INDEX(Fer!F$4:F$107,MATCH($A124,Fer!$A$4:$A$107,0)),"")</f>
        <v/>
      </c>
      <c r="F124" s="24">
        <f>IFERROR(INDEX(Fer!G$4:G$107,MATCH($A124,Fer!$A$4:$A$107,0)),"")</f>
        <v/>
      </c>
      <c r="G124" s="21">
        <f>IFERROR(IF(INDEX(Partidos!$H$4:$H$107,MATCH($A124,Partidos!$A$4:$A$107,0))&lt;&gt;"Finalizado","",IF(OR(NOT(ISNUMBER($E124)),NOT(ISNUMBER($F124))),"",IF(INDEX(Partidos!$J$4:$J$107,MATCH($A124,Partidos!$A$4:$A$107,0))="Grupos",IF(AND($E124=INDEX(Partidos!$F$4:$F$107,MATCH($A124,Partidos!$A$4:$A$107,0)),$F124=INDEX(Partidos!$G$4:$G$107,MATCH($A124,Partidos!$A$4:$A$107,0))),Puntuacion!$B$4,IF(($E124-$F124)=(INDEX(Partidos!$F$4:$F$107,MATCH($A124,Partidos!$A$4:$A$107,0))-INDEX(Partidos!$G$4:$G$107,MATCH($A124,Partidos!$A$4:$A$107,0))),Puntuacion!$B$5,IF(OR(AND($E124&gt;$F124,INDEX(Partidos!$F$4:$F$107,MATCH($A124,Partidos!$A$4:$A$107,0))&gt;INDEX(Partidos!$G$4:$G$107,MATCH($A124,Partidos!$A$4:$A$107,0))),AND($E124=$F124,INDEX(Partidos!$F$4:$F$107,MATCH($A124,Partidos!$A$4:$A$107,0))=INDEX(Partidos!$G$4:$G$107,MATCH($A124,Partidos!$A$4:$A$107,0))),AND($E124&lt;$F124,INDEX(Partidos!$F$4:$F$107,MATCH($A124,Partidos!$A$4:$A$107,0))&lt;INDEX(Partidos!$G$4:$G$107,MATCH($A124,Partidos!$A$4:$A$107,0)))),Puntuacion!$B$6,0))),IF(AND($E124=INDEX(Partidos!$F$4:$F$107,MATCH($A124,Partidos!$A$4:$A$107,0)),$F124=INDEX(Partidos!$G$4:$G$107,MATCH($A124,Partidos!$A$4:$A$107,0))),Puntuacion!$B$9,IF(($E124-$F124)=(INDEX(Partidos!$F$4:$F$107,MATCH($A124,Partidos!$A$4:$A$107,0))-INDEX(Partidos!$G$4:$G$107,MATCH($A124,Partidos!$A$4:$A$107,0))),Puntuacion!$B$10,IF(AND($H124&lt;&gt;"",$H124=INDEX(Partidos!$K$4:$K$107,MATCH($A124,Partidos!$A$4:$A$107,0))),Puntuacion!$B$11,0)))))),"")</f>
        <v/>
      </c>
      <c r="H124" s="24">
        <f>IFERROR(INDEX(Fer!H$4:H$107,MATCH($A124,Fer!$A$4:$A$107,0)),"")</f>
        <v/>
      </c>
      <c r="I124" s="24">
        <f>IFERROR(INDEX(Partidos!$J$4:$J$107,MATCH($A124,Partidos!$A$4:$A$107,0)),"")</f>
        <v/>
      </c>
      <c r="J124" s="21">
        <f>IF(AND(INDEX(Partidos!$J$4:$J$107,MATCH($A124,Partidos!$A$4:$A$107,0))&lt;&gt;"Grupos",INDEX(Partidos!$H$4:$H$107,MATCH($A124,Partidos!$A$4:$A$107,0))="Finalizado",$H124&lt;&gt;"",$H124=INDEX(Partidos!$K$4:$K$107,MATCH($A124,Partidos!$A$4:$A$107,0))),1,0)</f>
        <v/>
      </c>
    </row>
    <row r="125">
      <c r="A125" s="29" t="n">
        <v>12</v>
      </c>
      <c r="B125" s="24">
        <f>IFERROR(INDEX(Partidos!$D$4:$D$107,MATCH($A125,Partidos!$A$4:$A$107,0)),"")</f>
        <v/>
      </c>
      <c r="C125" s="24">
        <f>IFERROR(INDEX(Partidos!$E$4:$E$107,MATCH($A125,Partidos!$A$4:$A$107,0)),"")</f>
        <v/>
      </c>
      <c r="D125" s="29" t="inlineStr">
        <is>
          <t>Álvaro</t>
        </is>
      </c>
      <c r="E125" s="24">
        <f>IFERROR(INDEX(Álvaro!F$4:F$107,MATCH($A125,Álvaro!$A$4:$A$107,0)),"")</f>
        <v/>
      </c>
      <c r="F125" s="24">
        <f>IFERROR(INDEX(Álvaro!G$4:G$107,MATCH($A125,Álvaro!$A$4:$A$107,0)),"")</f>
        <v/>
      </c>
      <c r="G125" s="21">
        <f>IFERROR(IF(INDEX(Partidos!$H$4:$H$107,MATCH($A125,Partidos!$A$4:$A$107,0))&lt;&gt;"Finalizado","",IF(OR(NOT(ISNUMBER($E125)),NOT(ISNUMBER($F125))),"",IF(INDEX(Partidos!$J$4:$J$107,MATCH($A125,Partidos!$A$4:$A$107,0))="Grupos",IF(AND($E125=INDEX(Partidos!$F$4:$F$107,MATCH($A125,Partidos!$A$4:$A$107,0)),$F125=INDEX(Partidos!$G$4:$G$107,MATCH($A125,Partidos!$A$4:$A$107,0))),Puntuacion!$B$4,IF(($E125-$F125)=(INDEX(Partidos!$F$4:$F$107,MATCH($A125,Partidos!$A$4:$A$107,0))-INDEX(Partidos!$G$4:$G$107,MATCH($A125,Partidos!$A$4:$A$107,0))),Puntuacion!$B$5,IF(OR(AND($E125&gt;$F125,INDEX(Partidos!$F$4:$F$107,MATCH($A125,Partidos!$A$4:$A$107,0))&gt;INDEX(Partidos!$G$4:$G$107,MATCH($A125,Partidos!$A$4:$A$107,0))),AND($E125=$F125,INDEX(Partidos!$F$4:$F$107,MATCH($A125,Partidos!$A$4:$A$107,0))=INDEX(Partidos!$G$4:$G$107,MATCH($A125,Partidos!$A$4:$A$107,0))),AND($E125&lt;$F125,INDEX(Partidos!$F$4:$F$107,MATCH($A125,Partidos!$A$4:$A$107,0))&lt;INDEX(Partidos!$G$4:$G$107,MATCH($A125,Partidos!$A$4:$A$107,0)))),Puntuacion!$B$6,0))),IF(AND($E125=INDEX(Partidos!$F$4:$F$107,MATCH($A125,Partidos!$A$4:$A$107,0)),$F125=INDEX(Partidos!$G$4:$G$107,MATCH($A125,Partidos!$A$4:$A$107,0))),Puntuacion!$B$9,IF(($E125-$F125)=(INDEX(Partidos!$F$4:$F$107,MATCH($A125,Partidos!$A$4:$A$107,0))-INDEX(Partidos!$G$4:$G$107,MATCH($A125,Partidos!$A$4:$A$107,0))),Puntuacion!$B$10,IF(AND($H125&lt;&gt;"",$H125=INDEX(Partidos!$K$4:$K$107,MATCH($A125,Partidos!$A$4:$A$107,0))),Puntuacion!$B$11,0)))))),"")</f>
        <v/>
      </c>
      <c r="H125" s="24">
        <f>IFERROR(INDEX(Álvaro!H$4:H$107,MATCH($A125,Álvaro!$A$4:$A$107,0)),"")</f>
        <v/>
      </c>
      <c r="I125" s="24">
        <f>IFERROR(INDEX(Partidos!$J$4:$J$107,MATCH($A125,Partidos!$A$4:$A$107,0)),"")</f>
        <v/>
      </c>
      <c r="J125" s="21">
        <f>IF(AND(INDEX(Partidos!$J$4:$J$107,MATCH($A125,Partidos!$A$4:$A$107,0))&lt;&gt;"Grupos",INDEX(Partidos!$H$4:$H$107,MATCH($A125,Partidos!$A$4:$A$107,0))="Finalizado",$H125&lt;&gt;"",$H125=INDEX(Partidos!$K$4:$K$107,MATCH($A125,Partidos!$A$4:$A$107,0))),1,0)</f>
        <v/>
      </c>
    </row>
    <row r="126">
      <c r="A126" s="31" t="n">
        <v>12</v>
      </c>
      <c r="B126" s="24">
        <f>IFERROR(INDEX(Partidos!$D$4:$D$107,MATCH($A126,Partidos!$A$4:$A$107,0)),"")</f>
        <v/>
      </c>
      <c r="C126" s="24">
        <f>IFERROR(INDEX(Partidos!$E$4:$E$107,MATCH($A126,Partidos!$A$4:$A$107,0)),"")</f>
        <v/>
      </c>
      <c r="D126" s="31" t="inlineStr">
        <is>
          <t>Pepe</t>
        </is>
      </c>
      <c r="E126" s="24">
        <f>IFERROR(INDEX(Pepe!F$4:F$107,MATCH($A126,Pepe!$A$4:$A$107,0)),"")</f>
        <v/>
      </c>
      <c r="F126" s="24">
        <f>IFERROR(INDEX(Pepe!G$4:G$107,MATCH($A126,Pepe!$A$4:$A$107,0)),"")</f>
        <v/>
      </c>
      <c r="G126" s="21">
        <f>IFERROR(IF(INDEX(Partidos!$H$4:$H$107,MATCH($A126,Partidos!$A$4:$A$107,0))&lt;&gt;"Finalizado","",IF(OR(NOT(ISNUMBER($E126)),NOT(ISNUMBER($F126))),"",IF(INDEX(Partidos!$J$4:$J$107,MATCH($A126,Partidos!$A$4:$A$107,0))="Grupos",IF(AND($E126=INDEX(Partidos!$F$4:$F$107,MATCH($A126,Partidos!$A$4:$A$107,0)),$F126=INDEX(Partidos!$G$4:$G$107,MATCH($A126,Partidos!$A$4:$A$107,0))),Puntuacion!$B$4,IF(($E126-$F126)=(INDEX(Partidos!$F$4:$F$107,MATCH($A126,Partidos!$A$4:$A$107,0))-INDEX(Partidos!$G$4:$G$107,MATCH($A126,Partidos!$A$4:$A$107,0))),Puntuacion!$B$5,IF(OR(AND($E126&gt;$F126,INDEX(Partidos!$F$4:$F$107,MATCH($A126,Partidos!$A$4:$A$107,0))&gt;INDEX(Partidos!$G$4:$G$107,MATCH($A126,Partidos!$A$4:$A$107,0))),AND($E126=$F126,INDEX(Partidos!$F$4:$F$107,MATCH($A126,Partidos!$A$4:$A$107,0))=INDEX(Partidos!$G$4:$G$107,MATCH($A126,Partidos!$A$4:$A$107,0))),AND($E126&lt;$F126,INDEX(Partidos!$F$4:$F$107,MATCH($A126,Partidos!$A$4:$A$107,0))&lt;INDEX(Partidos!$G$4:$G$107,MATCH($A126,Partidos!$A$4:$A$107,0)))),Puntuacion!$B$6,0))),IF(AND($E126=INDEX(Partidos!$F$4:$F$107,MATCH($A126,Partidos!$A$4:$A$107,0)),$F126=INDEX(Partidos!$G$4:$G$107,MATCH($A126,Partidos!$A$4:$A$107,0))),Puntuacion!$B$9,IF(($E126-$F126)=(INDEX(Partidos!$F$4:$F$107,MATCH($A126,Partidos!$A$4:$A$107,0))-INDEX(Partidos!$G$4:$G$107,MATCH($A126,Partidos!$A$4:$A$107,0))),Puntuacion!$B$10,IF(AND($H126&lt;&gt;"",$H126=INDEX(Partidos!$K$4:$K$107,MATCH($A126,Partidos!$A$4:$A$107,0))),Puntuacion!$B$11,0)))))),"")</f>
        <v/>
      </c>
      <c r="H126" s="24">
        <f>IFERROR(INDEX(Pepe!H$4:H$107,MATCH($A126,Pepe!$A$4:$A$107,0)),"")</f>
        <v/>
      </c>
      <c r="I126" s="24">
        <f>IFERROR(INDEX(Partidos!$J$4:$J$107,MATCH($A126,Partidos!$A$4:$A$107,0)),"")</f>
        <v/>
      </c>
      <c r="J126" s="21">
        <f>IF(AND(INDEX(Partidos!$J$4:$J$107,MATCH($A126,Partidos!$A$4:$A$107,0))&lt;&gt;"Grupos",INDEX(Partidos!$H$4:$H$107,MATCH($A126,Partidos!$A$4:$A$107,0))="Finalizado",$H126&lt;&gt;"",$H126=INDEX(Partidos!$K$4:$K$107,MATCH($A126,Partidos!$A$4:$A$107,0))),1,0)</f>
        <v/>
      </c>
    </row>
    <row r="127">
      <c r="A127" s="29" t="n">
        <v>12</v>
      </c>
      <c r="B127" s="24">
        <f>IFERROR(INDEX(Partidos!$D$4:$D$107,MATCH($A127,Partidos!$A$4:$A$107,0)),"")</f>
        <v/>
      </c>
      <c r="C127" s="24">
        <f>IFERROR(INDEX(Partidos!$E$4:$E$107,MATCH($A127,Partidos!$A$4:$A$107,0)),"")</f>
        <v/>
      </c>
      <c r="D127" s="29" t="inlineStr">
        <is>
          <t>Patri</t>
        </is>
      </c>
      <c r="E127" s="24">
        <f>IFERROR(INDEX(Patri!F$4:F$107,MATCH($A127,Patri!$A$4:$A$107,0)),"")</f>
        <v/>
      </c>
      <c r="F127" s="24">
        <f>IFERROR(INDEX(Patri!G$4:G$107,MATCH($A127,Patri!$A$4:$A$107,0)),"")</f>
        <v/>
      </c>
      <c r="G127" s="21">
        <f>IFERROR(IF(INDEX(Partidos!$H$4:$H$107,MATCH($A127,Partidos!$A$4:$A$107,0))&lt;&gt;"Finalizado","",IF(OR(NOT(ISNUMBER($E127)),NOT(ISNUMBER($F127))),"",IF(INDEX(Partidos!$J$4:$J$107,MATCH($A127,Partidos!$A$4:$A$107,0))="Grupos",IF(AND($E127=INDEX(Partidos!$F$4:$F$107,MATCH($A127,Partidos!$A$4:$A$107,0)),$F127=INDEX(Partidos!$G$4:$G$107,MATCH($A127,Partidos!$A$4:$A$107,0))),Puntuacion!$B$4,IF(($E127-$F127)=(INDEX(Partidos!$F$4:$F$107,MATCH($A127,Partidos!$A$4:$A$107,0))-INDEX(Partidos!$G$4:$G$107,MATCH($A127,Partidos!$A$4:$A$107,0))),Puntuacion!$B$5,IF(OR(AND($E127&gt;$F127,INDEX(Partidos!$F$4:$F$107,MATCH($A127,Partidos!$A$4:$A$107,0))&gt;INDEX(Partidos!$G$4:$G$107,MATCH($A127,Partidos!$A$4:$A$107,0))),AND($E127=$F127,INDEX(Partidos!$F$4:$F$107,MATCH($A127,Partidos!$A$4:$A$107,0))=INDEX(Partidos!$G$4:$G$107,MATCH($A127,Partidos!$A$4:$A$107,0))),AND($E127&lt;$F127,INDEX(Partidos!$F$4:$F$107,MATCH($A127,Partidos!$A$4:$A$107,0))&lt;INDEX(Partidos!$G$4:$G$107,MATCH($A127,Partidos!$A$4:$A$107,0)))),Puntuacion!$B$6,0))),IF(AND($E127=INDEX(Partidos!$F$4:$F$107,MATCH($A127,Partidos!$A$4:$A$107,0)),$F127=INDEX(Partidos!$G$4:$G$107,MATCH($A127,Partidos!$A$4:$A$107,0))),Puntuacion!$B$9,IF(($E127-$F127)=(INDEX(Partidos!$F$4:$F$107,MATCH($A127,Partidos!$A$4:$A$107,0))-INDEX(Partidos!$G$4:$G$107,MATCH($A127,Partidos!$A$4:$A$107,0))),Puntuacion!$B$10,IF(AND($H127&lt;&gt;"",$H127=INDEX(Partidos!$K$4:$K$107,MATCH($A127,Partidos!$A$4:$A$107,0))),Puntuacion!$B$11,0)))))),"")</f>
        <v/>
      </c>
      <c r="H127" s="24">
        <f>IFERROR(INDEX(Patri!H$4:H$107,MATCH($A127,Patri!$A$4:$A$107,0)),"")</f>
        <v/>
      </c>
      <c r="I127" s="24">
        <f>IFERROR(INDEX(Partidos!$J$4:$J$107,MATCH($A127,Partidos!$A$4:$A$107,0)),"")</f>
        <v/>
      </c>
      <c r="J127" s="21">
        <f>IF(AND(INDEX(Partidos!$J$4:$J$107,MATCH($A127,Partidos!$A$4:$A$107,0))&lt;&gt;"Grupos",INDEX(Partidos!$H$4:$H$107,MATCH($A127,Partidos!$A$4:$A$107,0))="Finalizado",$H127&lt;&gt;"",$H127=INDEX(Partidos!$K$4:$K$107,MATCH($A127,Partidos!$A$4:$A$107,0))),1,0)</f>
        <v/>
      </c>
    </row>
    <row r="128">
      <c r="A128" s="31" t="n">
        <v>12</v>
      </c>
      <c r="B128" s="24">
        <f>IFERROR(INDEX(Partidos!$D$4:$D$107,MATCH($A128,Partidos!$A$4:$A$107,0)),"")</f>
        <v/>
      </c>
      <c r="C128" s="24">
        <f>IFERROR(INDEX(Partidos!$E$4:$E$107,MATCH($A128,Partidos!$A$4:$A$107,0)),"")</f>
        <v/>
      </c>
      <c r="D128" s="31" t="inlineStr">
        <is>
          <t>Kike</t>
        </is>
      </c>
      <c r="E128" s="24">
        <f>IFERROR(INDEX(Kike!F$4:F$107,MATCH($A128,Kike!$A$4:$A$107,0)),"")</f>
        <v/>
      </c>
      <c r="F128" s="24">
        <f>IFERROR(INDEX(Kike!G$4:G$107,MATCH($A128,Kike!$A$4:$A$107,0)),"")</f>
        <v/>
      </c>
      <c r="G128" s="21">
        <f>IFERROR(IF(INDEX(Partidos!$H$4:$H$107,MATCH($A128,Partidos!$A$4:$A$107,0))&lt;&gt;"Finalizado","",IF(OR(NOT(ISNUMBER($E128)),NOT(ISNUMBER($F128))),"",IF(INDEX(Partidos!$J$4:$J$107,MATCH($A128,Partidos!$A$4:$A$107,0))="Grupos",IF(AND($E128=INDEX(Partidos!$F$4:$F$107,MATCH($A128,Partidos!$A$4:$A$107,0)),$F128=INDEX(Partidos!$G$4:$G$107,MATCH($A128,Partidos!$A$4:$A$107,0))),Puntuacion!$B$4,IF(($E128-$F128)=(INDEX(Partidos!$F$4:$F$107,MATCH($A128,Partidos!$A$4:$A$107,0))-INDEX(Partidos!$G$4:$G$107,MATCH($A128,Partidos!$A$4:$A$107,0))),Puntuacion!$B$5,IF(OR(AND($E128&gt;$F128,INDEX(Partidos!$F$4:$F$107,MATCH($A128,Partidos!$A$4:$A$107,0))&gt;INDEX(Partidos!$G$4:$G$107,MATCH($A128,Partidos!$A$4:$A$107,0))),AND($E128=$F128,INDEX(Partidos!$F$4:$F$107,MATCH($A128,Partidos!$A$4:$A$107,0))=INDEX(Partidos!$G$4:$G$107,MATCH($A128,Partidos!$A$4:$A$107,0))),AND($E128&lt;$F128,INDEX(Partidos!$F$4:$F$107,MATCH($A128,Partidos!$A$4:$A$107,0))&lt;INDEX(Partidos!$G$4:$G$107,MATCH($A128,Partidos!$A$4:$A$107,0)))),Puntuacion!$B$6,0))),IF(AND($E128=INDEX(Partidos!$F$4:$F$107,MATCH($A128,Partidos!$A$4:$A$107,0)),$F128=INDEX(Partidos!$G$4:$G$107,MATCH($A128,Partidos!$A$4:$A$107,0))),Puntuacion!$B$9,IF(($E128-$F128)=(INDEX(Partidos!$F$4:$F$107,MATCH($A128,Partidos!$A$4:$A$107,0))-INDEX(Partidos!$G$4:$G$107,MATCH($A128,Partidos!$A$4:$A$107,0))),Puntuacion!$B$10,IF(AND($H128&lt;&gt;"",$H128=INDEX(Partidos!$K$4:$K$107,MATCH($A128,Partidos!$A$4:$A$107,0))),Puntuacion!$B$11,0)))))),"")</f>
        <v/>
      </c>
      <c r="H128" s="24">
        <f>IFERROR(INDEX(Kike!H$4:H$107,MATCH($A128,Kike!$A$4:$A$107,0)),"")</f>
        <v/>
      </c>
      <c r="I128" s="24">
        <f>IFERROR(INDEX(Partidos!$J$4:$J$107,MATCH($A128,Partidos!$A$4:$A$107,0)),"")</f>
        <v/>
      </c>
      <c r="J128" s="21">
        <f>IF(AND(INDEX(Partidos!$J$4:$J$107,MATCH($A128,Partidos!$A$4:$A$107,0))&lt;&gt;"Grupos",INDEX(Partidos!$H$4:$H$107,MATCH($A128,Partidos!$A$4:$A$107,0))="Finalizado",$H128&lt;&gt;"",$H128=INDEX(Partidos!$K$4:$K$107,MATCH($A128,Partidos!$A$4:$A$107,0))),1,0)</f>
        <v/>
      </c>
    </row>
    <row r="129">
      <c r="A129" s="29" t="n">
        <v>12</v>
      </c>
      <c r="B129" s="24">
        <f>IFERROR(INDEX(Partidos!$D$4:$D$107,MATCH($A129,Partidos!$A$4:$A$107,0)),"")</f>
        <v/>
      </c>
      <c r="C129" s="24">
        <f>IFERROR(INDEX(Partidos!$E$4:$E$107,MATCH($A129,Partidos!$A$4:$A$107,0)),"")</f>
        <v/>
      </c>
      <c r="D129" s="29" t="inlineStr">
        <is>
          <t>Quintero</t>
        </is>
      </c>
      <c r="E129" s="24">
        <f>IFERROR(INDEX(Quintero!F$4:F$107,MATCH($A129,Quintero!$A$4:$A$107,0)),"")</f>
        <v/>
      </c>
      <c r="F129" s="24">
        <f>IFERROR(INDEX(Quintero!G$4:G$107,MATCH($A129,Quintero!$A$4:$A$107,0)),"")</f>
        <v/>
      </c>
      <c r="G129" s="21">
        <f>IFERROR(IF(INDEX(Partidos!$H$4:$H$107,MATCH($A129,Partidos!$A$4:$A$107,0))&lt;&gt;"Finalizado","",IF(OR(NOT(ISNUMBER($E129)),NOT(ISNUMBER($F129))),"",IF(INDEX(Partidos!$J$4:$J$107,MATCH($A129,Partidos!$A$4:$A$107,0))="Grupos",IF(AND($E129=INDEX(Partidos!$F$4:$F$107,MATCH($A129,Partidos!$A$4:$A$107,0)),$F129=INDEX(Partidos!$G$4:$G$107,MATCH($A129,Partidos!$A$4:$A$107,0))),Puntuacion!$B$4,IF(($E129-$F129)=(INDEX(Partidos!$F$4:$F$107,MATCH($A129,Partidos!$A$4:$A$107,0))-INDEX(Partidos!$G$4:$G$107,MATCH($A129,Partidos!$A$4:$A$107,0))),Puntuacion!$B$5,IF(OR(AND($E129&gt;$F129,INDEX(Partidos!$F$4:$F$107,MATCH($A129,Partidos!$A$4:$A$107,0))&gt;INDEX(Partidos!$G$4:$G$107,MATCH($A129,Partidos!$A$4:$A$107,0))),AND($E129=$F129,INDEX(Partidos!$F$4:$F$107,MATCH($A129,Partidos!$A$4:$A$107,0))=INDEX(Partidos!$G$4:$G$107,MATCH($A129,Partidos!$A$4:$A$107,0))),AND($E129&lt;$F129,INDEX(Partidos!$F$4:$F$107,MATCH($A129,Partidos!$A$4:$A$107,0))&lt;INDEX(Partidos!$G$4:$G$107,MATCH($A129,Partidos!$A$4:$A$107,0)))),Puntuacion!$B$6,0))),IF(AND($E129=INDEX(Partidos!$F$4:$F$107,MATCH($A129,Partidos!$A$4:$A$107,0)),$F129=INDEX(Partidos!$G$4:$G$107,MATCH($A129,Partidos!$A$4:$A$107,0))),Puntuacion!$B$9,IF(($E129-$F129)=(INDEX(Partidos!$F$4:$F$107,MATCH($A129,Partidos!$A$4:$A$107,0))-INDEX(Partidos!$G$4:$G$107,MATCH($A129,Partidos!$A$4:$A$107,0))),Puntuacion!$B$10,IF(AND($H129&lt;&gt;"",$H129=INDEX(Partidos!$K$4:$K$107,MATCH($A129,Partidos!$A$4:$A$107,0))),Puntuacion!$B$11,0)))))),"")</f>
        <v/>
      </c>
      <c r="H129" s="24">
        <f>IFERROR(INDEX(Quintero!H$4:H$107,MATCH($A129,Quintero!$A$4:$A$107,0)),"")</f>
        <v/>
      </c>
      <c r="I129" s="24">
        <f>IFERROR(INDEX(Partidos!$J$4:$J$107,MATCH($A129,Partidos!$A$4:$A$107,0)),"")</f>
        <v/>
      </c>
      <c r="J129" s="21">
        <f>IF(AND(INDEX(Partidos!$J$4:$J$107,MATCH($A129,Partidos!$A$4:$A$107,0))&lt;&gt;"Grupos",INDEX(Partidos!$H$4:$H$107,MATCH($A129,Partidos!$A$4:$A$107,0))="Finalizado",$H129&lt;&gt;"",$H129=INDEX(Partidos!$K$4:$K$107,MATCH($A129,Partidos!$A$4:$A$107,0))),1,0)</f>
        <v/>
      </c>
    </row>
    <row r="130">
      <c r="A130" s="31" t="n">
        <v>12</v>
      </c>
      <c r="B130" s="24">
        <f>IFERROR(INDEX(Partidos!$D$4:$D$107,MATCH($A130,Partidos!$A$4:$A$107,0)),"")</f>
        <v/>
      </c>
      <c r="C130" s="24">
        <f>IFERROR(INDEX(Partidos!$E$4:$E$107,MATCH($A130,Partidos!$A$4:$A$107,0)),"")</f>
        <v/>
      </c>
      <c r="D130" s="31" t="inlineStr">
        <is>
          <t>Nacho</t>
        </is>
      </c>
      <c r="E130" s="24">
        <f>IFERROR(INDEX(Nacho!F$4:F$107,MATCH($A130,Nacho!$A$4:$A$107,0)),"")</f>
        <v/>
      </c>
      <c r="F130" s="24">
        <f>IFERROR(INDEX(Nacho!G$4:G$107,MATCH($A130,Nacho!$A$4:$A$107,0)),"")</f>
        <v/>
      </c>
      <c r="G130" s="21">
        <f>IFERROR(IF(INDEX(Partidos!$H$4:$H$107,MATCH($A130,Partidos!$A$4:$A$107,0))&lt;&gt;"Finalizado","",IF(OR(NOT(ISNUMBER($E130)),NOT(ISNUMBER($F130))),"",IF(INDEX(Partidos!$J$4:$J$107,MATCH($A130,Partidos!$A$4:$A$107,0))="Grupos",IF(AND($E130=INDEX(Partidos!$F$4:$F$107,MATCH($A130,Partidos!$A$4:$A$107,0)),$F130=INDEX(Partidos!$G$4:$G$107,MATCH($A130,Partidos!$A$4:$A$107,0))),Puntuacion!$B$4,IF(($E130-$F130)=(INDEX(Partidos!$F$4:$F$107,MATCH($A130,Partidos!$A$4:$A$107,0))-INDEX(Partidos!$G$4:$G$107,MATCH($A130,Partidos!$A$4:$A$107,0))),Puntuacion!$B$5,IF(OR(AND($E130&gt;$F130,INDEX(Partidos!$F$4:$F$107,MATCH($A130,Partidos!$A$4:$A$107,0))&gt;INDEX(Partidos!$G$4:$G$107,MATCH($A130,Partidos!$A$4:$A$107,0))),AND($E130=$F130,INDEX(Partidos!$F$4:$F$107,MATCH($A130,Partidos!$A$4:$A$107,0))=INDEX(Partidos!$G$4:$G$107,MATCH($A130,Partidos!$A$4:$A$107,0))),AND($E130&lt;$F130,INDEX(Partidos!$F$4:$F$107,MATCH($A130,Partidos!$A$4:$A$107,0))&lt;INDEX(Partidos!$G$4:$G$107,MATCH($A130,Partidos!$A$4:$A$107,0)))),Puntuacion!$B$6,0))),IF(AND($E130=INDEX(Partidos!$F$4:$F$107,MATCH($A130,Partidos!$A$4:$A$107,0)),$F130=INDEX(Partidos!$G$4:$G$107,MATCH($A130,Partidos!$A$4:$A$107,0))),Puntuacion!$B$9,IF(($E130-$F130)=(INDEX(Partidos!$F$4:$F$107,MATCH($A130,Partidos!$A$4:$A$107,0))-INDEX(Partidos!$G$4:$G$107,MATCH($A130,Partidos!$A$4:$A$107,0))),Puntuacion!$B$10,IF(AND($H130&lt;&gt;"",$H130=INDEX(Partidos!$K$4:$K$107,MATCH($A130,Partidos!$A$4:$A$107,0))),Puntuacion!$B$11,0)))))),"")</f>
        <v/>
      </c>
      <c r="H130" s="24">
        <f>IFERROR(INDEX(Nacho!H$4:H$107,MATCH($A130,Nacho!$A$4:$A$107,0)),"")</f>
        <v/>
      </c>
      <c r="I130" s="24">
        <f>IFERROR(INDEX(Partidos!$J$4:$J$107,MATCH($A130,Partidos!$A$4:$A$107,0)),"")</f>
        <v/>
      </c>
      <c r="J130" s="21">
        <f>IF(AND(INDEX(Partidos!$J$4:$J$107,MATCH($A130,Partidos!$A$4:$A$107,0))&lt;&gt;"Grupos",INDEX(Partidos!$H$4:$H$107,MATCH($A130,Partidos!$A$4:$A$107,0))="Finalizado",$H130&lt;&gt;"",$H130=INDEX(Partidos!$K$4:$K$107,MATCH($A130,Partidos!$A$4:$A$107,0))),1,0)</f>
        <v/>
      </c>
    </row>
    <row r="131">
      <c r="A131" s="29" t="n">
        <v>12</v>
      </c>
      <c r="B131" s="24">
        <f>IFERROR(INDEX(Partidos!$D$4:$D$107,MATCH($A131,Partidos!$A$4:$A$107,0)),"")</f>
        <v/>
      </c>
      <c r="C131" s="24">
        <f>IFERROR(INDEX(Partidos!$E$4:$E$107,MATCH($A131,Partidos!$A$4:$A$107,0)),"")</f>
        <v/>
      </c>
      <c r="D131" s="29" t="inlineStr">
        <is>
          <t>Luis</t>
        </is>
      </c>
      <c r="E131" s="24">
        <f>IFERROR(INDEX(Luis!F$4:F$107,MATCH($A131,Luis!$A$4:$A$107,0)),"")</f>
        <v/>
      </c>
      <c r="F131" s="24">
        <f>IFERROR(INDEX(Luis!G$4:G$107,MATCH($A131,Luis!$A$4:$A$107,0)),"")</f>
        <v/>
      </c>
      <c r="G131" s="21">
        <f>IFERROR(IF(INDEX(Partidos!$H$4:$H$107,MATCH($A131,Partidos!$A$4:$A$107,0))&lt;&gt;"Finalizado","",IF(OR(NOT(ISNUMBER($E131)),NOT(ISNUMBER($F131))),"",IF(INDEX(Partidos!$J$4:$J$107,MATCH($A131,Partidos!$A$4:$A$107,0))="Grupos",IF(AND($E131=INDEX(Partidos!$F$4:$F$107,MATCH($A131,Partidos!$A$4:$A$107,0)),$F131=INDEX(Partidos!$G$4:$G$107,MATCH($A131,Partidos!$A$4:$A$107,0))),Puntuacion!$B$4,IF(($E131-$F131)=(INDEX(Partidos!$F$4:$F$107,MATCH($A131,Partidos!$A$4:$A$107,0))-INDEX(Partidos!$G$4:$G$107,MATCH($A131,Partidos!$A$4:$A$107,0))),Puntuacion!$B$5,IF(OR(AND($E131&gt;$F131,INDEX(Partidos!$F$4:$F$107,MATCH($A131,Partidos!$A$4:$A$107,0))&gt;INDEX(Partidos!$G$4:$G$107,MATCH($A131,Partidos!$A$4:$A$107,0))),AND($E131=$F131,INDEX(Partidos!$F$4:$F$107,MATCH($A131,Partidos!$A$4:$A$107,0))=INDEX(Partidos!$G$4:$G$107,MATCH($A131,Partidos!$A$4:$A$107,0))),AND($E131&lt;$F131,INDEX(Partidos!$F$4:$F$107,MATCH($A131,Partidos!$A$4:$A$107,0))&lt;INDEX(Partidos!$G$4:$G$107,MATCH($A131,Partidos!$A$4:$A$107,0)))),Puntuacion!$B$6,0))),IF(AND($E131=INDEX(Partidos!$F$4:$F$107,MATCH($A131,Partidos!$A$4:$A$107,0)),$F131=INDEX(Partidos!$G$4:$G$107,MATCH($A131,Partidos!$A$4:$A$107,0))),Puntuacion!$B$9,IF(($E131-$F131)=(INDEX(Partidos!$F$4:$F$107,MATCH($A131,Partidos!$A$4:$A$107,0))-INDEX(Partidos!$G$4:$G$107,MATCH($A131,Partidos!$A$4:$A$107,0))),Puntuacion!$B$10,IF(AND($H131&lt;&gt;"",$H131=INDEX(Partidos!$K$4:$K$107,MATCH($A131,Partidos!$A$4:$A$107,0))),Puntuacion!$B$11,0)))))),"")</f>
        <v/>
      </c>
      <c r="H131" s="24">
        <f>IFERROR(INDEX(Luis!H$4:H$107,MATCH($A131,Luis!$A$4:$A$107,0)),"")</f>
        <v/>
      </c>
      <c r="I131" s="24">
        <f>IFERROR(INDEX(Partidos!$J$4:$J$107,MATCH($A131,Partidos!$A$4:$A$107,0)),"")</f>
        <v/>
      </c>
      <c r="J131" s="21">
        <f>IF(AND(INDEX(Partidos!$J$4:$J$107,MATCH($A131,Partidos!$A$4:$A$107,0))&lt;&gt;"Grupos",INDEX(Partidos!$H$4:$H$107,MATCH($A131,Partidos!$A$4:$A$107,0))="Finalizado",$H131&lt;&gt;"",$H131=INDEX(Partidos!$K$4:$K$107,MATCH($A131,Partidos!$A$4:$A$107,0))),1,0)</f>
        <v/>
      </c>
    </row>
    <row r="132">
      <c r="A132" s="31" t="n">
        <v>12</v>
      </c>
      <c r="B132" s="24">
        <f>IFERROR(INDEX(Partidos!$D$4:$D$107,MATCH($A132,Partidos!$A$4:$A$107,0)),"")</f>
        <v/>
      </c>
      <c r="C132" s="24">
        <f>IFERROR(INDEX(Partidos!$E$4:$E$107,MATCH($A132,Partidos!$A$4:$A$107,0)),"")</f>
        <v/>
      </c>
      <c r="D132" s="31" t="inlineStr">
        <is>
          <t>Felipe</t>
        </is>
      </c>
      <c r="E132" s="24">
        <f>IFERROR(INDEX(Felipe!F$4:F$107,MATCH($A132,Felipe!$A$4:$A$107,0)),"")</f>
        <v/>
      </c>
      <c r="F132" s="24">
        <f>IFERROR(INDEX(Felipe!G$4:G$107,MATCH($A132,Felipe!$A$4:$A$107,0)),"")</f>
        <v/>
      </c>
      <c r="G132" s="21">
        <f>IFERROR(IF(INDEX(Partidos!$H$4:$H$107,MATCH($A132,Partidos!$A$4:$A$107,0))&lt;&gt;"Finalizado","",IF(OR(NOT(ISNUMBER($E132)),NOT(ISNUMBER($F132))),"",IF(INDEX(Partidos!$J$4:$J$107,MATCH($A132,Partidos!$A$4:$A$107,0))="Grupos",IF(AND($E132=INDEX(Partidos!$F$4:$F$107,MATCH($A132,Partidos!$A$4:$A$107,0)),$F132=INDEX(Partidos!$G$4:$G$107,MATCH($A132,Partidos!$A$4:$A$107,0))),Puntuacion!$B$4,IF(($E132-$F132)=(INDEX(Partidos!$F$4:$F$107,MATCH($A132,Partidos!$A$4:$A$107,0))-INDEX(Partidos!$G$4:$G$107,MATCH($A132,Partidos!$A$4:$A$107,0))),Puntuacion!$B$5,IF(OR(AND($E132&gt;$F132,INDEX(Partidos!$F$4:$F$107,MATCH($A132,Partidos!$A$4:$A$107,0))&gt;INDEX(Partidos!$G$4:$G$107,MATCH($A132,Partidos!$A$4:$A$107,0))),AND($E132=$F132,INDEX(Partidos!$F$4:$F$107,MATCH($A132,Partidos!$A$4:$A$107,0))=INDEX(Partidos!$G$4:$G$107,MATCH($A132,Partidos!$A$4:$A$107,0))),AND($E132&lt;$F132,INDEX(Partidos!$F$4:$F$107,MATCH($A132,Partidos!$A$4:$A$107,0))&lt;INDEX(Partidos!$G$4:$G$107,MATCH($A132,Partidos!$A$4:$A$107,0)))),Puntuacion!$B$6,0))),IF(AND($E132=INDEX(Partidos!$F$4:$F$107,MATCH($A132,Partidos!$A$4:$A$107,0)),$F132=INDEX(Partidos!$G$4:$G$107,MATCH($A132,Partidos!$A$4:$A$107,0))),Puntuacion!$B$9,IF(($E132-$F132)=(INDEX(Partidos!$F$4:$F$107,MATCH($A132,Partidos!$A$4:$A$107,0))-INDEX(Partidos!$G$4:$G$107,MATCH($A132,Partidos!$A$4:$A$107,0))),Puntuacion!$B$10,IF(AND($H132&lt;&gt;"",$H132=INDEX(Partidos!$K$4:$K$107,MATCH($A132,Partidos!$A$4:$A$107,0))),Puntuacion!$B$11,0)))))),"")</f>
        <v/>
      </c>
      <c r="H132" s="24">
        <f>IFERROR(INDEX(Felipe!H$4:H$107,MATCH($A132,Felipe!$A$4:$A$107,0)),"")</f>
        <v/>
      </c>
      <c r="I132" s="24">
        <f>IFERROR(INDEX(Partidos!$J$4:$J$107,MATCH($A132,Partidos!$A$4:$A$107,0)),"")</f>
        <v/>
      </c>
      <c r="J132" s="21">
        <f>IF(AND(INDEX(Partidos!$J$4:$J$107,MATCH($A132,Partidos!$A$4:$A$107,0))&lt;&gt;"Grupos",INDEX(Partidos!$H$4:$H$107,MATCH($A132,Partidos!$A$4:$A$107,0))="Finalizado",$H132&lt;&gt;"",$H132=INDEX(Partidos!$K$4:$K$107,MATCH($A132,Partidos!$A$4:$A$107,0))),1,0)</f>
        <v/>
      </c>
    </row>
    <row r="133">
      <c r="A133" s="29" t="n">
        <v>12</v>
      </c>
      <c r="B133" s="24">
        <f>IFERROR(INDEX(Partidos!$D$4:$D$107,MATCH($A133,Partidos!$A$4:$A$107,0)),"")</f>
        <v/>
      </c>
      <c r="C133" s="24">
        <f>IFERROR(INDEX(Partidos!$E$4:$E$107,MATCH($A133,Partidos!$A$4:$A$107,0)),"")</f>
        <v/>
      </c>
      <c r="D133" s="29" t="inlineStr">
        <is>
          <t>Simón</t>
        </is>
      </c>
      <c r="E133" s="24">
        <f>IFERROR(INDEX(Simón!F$4:F$107,MATCH($A133,Simón!$A$4:$A$107,0)),"")</f>
        <v/>
      </c>
      <c r="F133" s="24">
        <f>IFERROR(INDEX(Simón!G$4:G$107,MATCH($A133,Simón!$A$4:$A$107,0)),"")</f>
        <v/>
      </c>
      <c r="G133" s="21">
        <f>IFERROR(IF(INDEX(Partidos!$H$4:$H$107,MATCH($A133,Partidos!$A$4:$A$107,0))&lt;&gt;"Finalizado","",IF(OR(NOT(ISNUMBER($E133)),NOT(ISNUMBER($F133))),"",IF(INDEX(Partidos!$J$4:$J$107,MATCH($A133,Partidos!$A$4:$A$107,0))="Grupos",IF(AND($E133=INDEX(Partidos!$F$4:$F$107,MATCH($A133,Partidos!$A$4:$A$107,0)),$F133=INDEX(Partidos!$G$4:$G$107,MATCH($A133,Partidos!$A$4:$A$107,0))),Puntuacion!$B$4,IF(($E133-$F133)=(INDEX(Partidos!$F$4:$F$107,MATCH($A133,Partidos!$A$4:$A$107,0))-INDEX(Partidos!$G$4:$G$107,MATCH($A133,Partidos!$A$4:$A$107,0))),Puntuacion!$B$5,IF(OR(AND($E133&gt;$F133,INDEX(Partidos!$F$4:$F$107,MATCH($A133,Partidos!$A$4:$A$107,0))&gt;INDEX(Partidos!$G$4:$G$107,MATCH($A133,Partidos!$A$4:$A$107,0))),AND($E133=$F133,INDEX(Partidos!$F$4:$F$107,MATCH($A133,Partidos!$A$4:$A$107,0))=INDEX(Partidos!$G$4:$G$107,MATCH($A133,Partidos!$A$4:$A$107,0))),AND($E133&lt;$F133,INDEX(Partidos!$F$4:$F$107,MATCH($A133,Partidos!$A$4:$A$107,0))&lt;INDEX(Partidos!$G$4:$G$107,MATCH($A133,Partidos!$A$4:$A$107,0)))),Puntuacion!$B$6,0))),IF(AND($E133=INDEX(Partidos!$F$4:$F$107,MATCH($A133,Partidos!$A$4:$A$107,0)),$F133=INDEX(Partidos!$G$4:$G$107,MATCH($A133,Partidos!$A$4:$A$107,0))),Puntuacion!$B$9,IF(($E133-$F133)=(INDEX(Partidos!$F$4:$F$107,MATCH($A133,Partidos!$A$4:$A$107,0))-INDEX(Partidos!$G$4:$G$107,MATCH($A133,Partidos!$A$4:$A$107,0))),Puntuacion!$B$10,IF(AND($H133&lt;&gt;"",$H133=INDEX(Partidos!$K$4:$K$107,MATCH($A133,Partidos!$A$4:$A$107,0))),Puntuacion!$B$11,0)))))),"")</f>
        <v/>
      </c>
      <c r="H133" s="24">
        <f>IFERROR(INDEX(Simón!H$4:H$107,MATCH($A133,Simón!$A$4:$A$107,0)),"")</f>
        <v/>
      </c>
      <c r="I133" s="24">
        <f>IFERROR(INDEX(Partidos!$J$4:$J$107,MATCH($A133,Partidos!$A$4:$A$107,0)),"")</f>
        <v/>
      </c>
      <c r="J133" s="21">
        <f>IF(AND(INDEX(Partidos!$J$4:$J$107,MATCH($A133,Partidos!$A$4:$A$107,0))&lt;&gt;"Grupos",INDEX(Partidos!$H$4:$H$107,MATCH($A133,Partidos!$A$4:$A$107,0))="Finalizado",$H133&lt;&gt;"",$H133=INDEX(Partidos!$K$4:$K$107,MATCH($A133,Partidos!$A$4:$A$107,0))),1,0)</f>
        <v/>
      </c>
    </row>
    <row r="134">
      <c r="A134" s="31" t="n">
        <v>12</v>
      </c>
      <c r="B134" s="24">
        <f>IFERROR(INDEX(Partidos!$D$4:$D$107,MATCH($A134,Partidos!$A$4:$A$107,0)),"")</f>
        <v/>
      </c>
      <c r="C134" s="24">
        <f>IFERROR(INDEX(Partidos!$E$4:$E$107,MATCH($A134,Partidos!$A$4:$A$107,0)),"")</f>
        <v/>
      </c>
      <c r="D134" s="31" t="inlineStr">
        <is>
          <t>Muni</t>
        </is>
      </c>
      <c r="E134" s="24">
        <f>IFERROR(INDEX(Muni!F$4:F$107,MATCH($A134,Muni!$A$4:$A$107,0)),"")</f>
        <v/>
      </c>
      <c r="F134" s="24">
        <f>IFERROR(INDEX(Muni!G$4:G$107,MATCH($A134,Muni!$A$4:$A$107,0)),"")</f>
        <v/>
      </c>
      <c r="G134" s="21">
        <f>IFERROR(IF(INDEX(Partidos!$H$4:$H$107,MATCH($A134,Partidos!$A$4:$A$107,0))&lt;&gt;"Finalizado","",IF(OR(NOT(ISNUMBER($E134)),NOT(ISNUMBER($F134))),"",IF(INDEX(Partidos!$J$4:$J$107,MATCH($A134,Partidos!$A$4:$A$107,0))="Grupos",IF(AND($E134=INDEX(Partidos!$F$4:$F$107,MATCH($A134,Partidos!$A$4:$A$107,0)),$F134=INDEX(Partidos!$G$4:$G$107,MATCH($A134,Partidos!$A$4:$A$107,0))),Puntuacion!$B$4,IF(($E134-$F134)=(INDEX(Partidos!$F$4:$F$107,MATCH($A134,Partidos!$A$4:$A$107,0))-INDEX(Partidos!$G$4:$G$107,MATCH($A134,Partidos!$A$4:$A$107,0))),Puntuacion!$B$5,IF(OR(AND($E134&gt;$F134,INDEX(Partidos!$F$4:$F$107,MATCH($A134,Partidos!$A$4:$A$107,0))&gt;INDEX(Partidos!$G$4:$G$107,MATCH($A134,Partidos!$A$4:$A$107,0))),AND($E134=$F134,INDEX(Partidos!$F$4:$F$107,MATCH($A134,Partidos!$A$4:$A$107,0))=INDEX(Partidos!$G$4:$G$107,MATCH($A134,Partidos!$A$4:$A$107,0))),AND($E134&lt;$F134,INDEX(Partidos!$F$4:$F$107,MATCH($A134,Partidos!$A$4:$A$107,0))&lt;INDEX(Partidos!$G$4:$G$107,MATCH($A134,Partidos!$A$4:$A$107,0)))),Puntuacion!$B$6,0))),IF(AND($E134=INDEX(Partidos!$F$4:$F$107,MATCH($A134,Partidos!$A$4:$A$107,0)),$F134=INDEX(Partidos!$G$4:$G$107,MATCH($A134,Partidos!$A$4:$A$107,0))),Puntuacion!$B$9,IF(($E134-$F134)=(INDEX(Partidos!$F$4:$F$107,MATCH($A134,Partidos!$A$4:$A$107,0))-INDEX(Partidos!$G$4:$G$107,MATCH($A134,Partidos!$A$4:$A$107,0))),Puntuacion!$B$10,IF(AND($H134&lt;&gt;"",$H134=INDEX(Partidos!$K$4:$K$107,MATCH($A134,Partidos!$A$4:$A$107,0))),Puntuacion!$B$11,0)))))),"")</f>
        <v/>
      </c>
      <c r="H134" s="24">
        <f>IFERROR(INDEX(Muni!H$4:H$107,MATCH($A134,Muni!$A$4:$A$107,0)),"")</f>
        <v/>
      </c>
      <c r="I134" s="24">
        <f>IFERROR(INDEX(Partidos!$J$4:$J$107,MATCH($A134,Partidos!$A$4:$A$107,0)),"")</f>
        <v/>
      </c>
      <c r="J134" s="21">
        <f>IF(AND(INDEX(Partidos!$J$4:$J$107,MATCH($A134,Partidos!$A$4:$A$107,0))&lt;&gt;"Grupos",INDEX(Partidos!$H$4:$H$107,MATCH($A134,Partidos!$A$4:$A$107,0))="Finalizado",$H134&lt;&gt;"",$H134=INDEX(Partidos!$K$4:$K$107,MATCH($A134,Partidos!$A$4:$A$107,0))),1,0)</f>
        <v/>
      </c>
    </row>
    <row r="135">
      <c r="A135" s="29" t="n">
        <v>12</v>
      </c>
      <c r="B135" s="24">
        <f>IFERROR(INDEX(Partidos!$D$4:$D$107,MATCH($A135,Partidos!$A$4:$A$107,0)),"")</f>
        <v/>
      </c>
      <c r="C135" s="24">
        <f>IFERROR(INDEX(Partidos!$E$4:$E$107,MATCH($A135,Partidos!$A$4:$A$107,0)),"")</f>
        <v/>
      </c>
      <c r="D135" s="29" t="inlineStr">
        <is>
          <t>Fer</t>
        </is>
      </c>
      <c r="E135" s="24">
        <f>IFERROR(INDEX(Fer!F$4:F$107,MATCH($A135,Fer!$A$4:$A$107,0)),"")</f>
        <v/>
      </c>
      <c r="F135" s="24">
        <f>IFERROR(INDEX(Fer!G$4:G$107,MATCH($A135,Fer!$A$4:$A$107,0)),"")</f>
        <v/>
      </c>
      <c r="G135" s="21">
        <f>IFERROR(IF(INDEX(Partidos!$H$4:$H$107,MATCH($A135,Partidos!$A$4:$A$107,0))&lt;&gt;"Finalizado","",IF(OR(NOT(ISNUMBER($E135)),NOT(ISNUMBER($F135))),"",IF(INDEX(Partidos!$J$4:$J$107,MATCH($A135,Partidos!$A$4:$A$107,0))="Grupos",IF(AND($E135=INDEX(Partidos!$F$4:$F$107,MATCH($A135,Partidos!$A$4:$A$107,0)),$F135=INDEX(Partidos!$G$4:$G$107,MATCH($A135,Partidos!$A$4:$A$107,0))),Puntuacion!$B$4,IF(($E135-$F135)=(INDEX(Partidos!$F$4:$F$107,MATCH($A135,Partidos!$A$4:$A$107,0))-INDEX(Partidos!$G$4:$G$107,MATCH($A135,Partidos!$A$4:$A$107,0))),Puntuacion!$B$5,IF(OR(AND($E135&gt;$F135,INDEX(Partidos!$F$4:$F$107,MATCH($A135,Partidos!$A$4:$A$107,0))&gt;INDEX(Partidos!$G$4:$G$107,MATCH($A135,Partidos!$A$4:$A$107,0))),AND($E135=$F135,INDEX(Partidos!$F$4:$F$107,MATCH($A135,Partidos!$A$4:$A$107,0))=INDEX(Partidos!$G$4:$G$107,MATCH($A135,Partidos!$A$4:$A$107,0))),AND($E135&lt;$F135,INDEX(Partidos!$F$4:$F$107,MATCH($A135,Partidos!$A$4:$A$107,0))&lt;INDEX(Partidos!$G$4:$G$107,MATCH($A135,Partidos!$A$4:$A$107,0)))),Puntuacion!$B$6,0))),IF(AND($E135=INDEX(Partidos!$F$4:$F$107,MATCH($A135,Partidos!$A$4:$A$107,0)),$F135=INDEX(Partidos!$G$4:$G$107,MATCH($A135,Partidos!$A$4:$A$107,0))),Puntuacion!$B$9,IF(($E135-$F135)=(INDEX(Partidos!$F$4:$F$107,MATCH($A135,Partidos!$A$4:$A$107,0))-INDEX(Partidos!$G$4:$G$107,MATCH($A135,Partidos!$A$4:$A$107,0))),Puntuacion!$B$10,IF(AND($H135&lt;&gt;"",$H135=INDEX(Partidos!$K$4:$K$107,MATCH($A135,Partidos!$A$4:$A$107,0))),Puntuacion!$B$11,0)))))),"")</f>
        <v/>
      </c>
      <c r="H135" s="24">
        <f>IFERROR(INDEX(Fer!H$4:H$107,MATCH($A135,Fer!$A$4:$A$107,0)),"")</f>
        <v/>
      </c>
      <c r="I135" s="24">
        <f>IFERROR(INDEX(Partidos!$J$4:$J$107,MATCH($A135,Partidos!$A$4:$A$107,0)),"")</f>
        <v/>
      </c>
      <c r="J135" s="21">
        <f>IF(AND(INDEX(Partidos!$J$4:$J$107,MATCH($A135,Partidos!$A$4:$A$107,0))&lt;&gt;"Grupos",INDEX(Partidos!$H$4:$H$107,MATCH($A135,Partidos!$A$4:$A$107,0))="Finalizado",$H135&lt;&gt;"",$H135=INDEX(Partidos!$K$4:$K$107,MATCH($A135,Partidos!$A$4:$A$107,0))),1,0)</f>
        <v/>
      </c>
    </row>
    <row r="136">
      <c r="A136" s="31" t="n">
        <v>13</v>
      </c>
      <c r="B136" s="24">
        <f>IFERROR(INDEX(Partidos!$D$4:$D$107,MATCH($A136,Partidos!$A$4:$A$107,0)),"")</f>
        <v/>
      </c>
      <c r="C136" s="24">
        <f>IFERROR(INDEX(Partidos!$E$4:$E$107,MATCH($A136,Partidos!$A$4:$A$107,0)),"")</f>
        <v/>
      </c>
      <c r="D136" s="31" t="inlineStr">
        <is>
          <t>Álvaro</t>
        </is>
      </c>
      <c r="E136" s="24">
        <f>IFERROR(INDEX(Álvaro!F$4:F$107,MATCH($A136,Álvaro!$A$4:$A$107,0)),"")</f>
        <v/>
      </c>
      <c r="F136" s="24">
        <f>IFERROR(INDEX(Álvaro!G$4:G$107,MATCH($A136,Álvaro!$A$4:$A$107,0)),"")</f>
        <v/>
      </c>
      <c r="G136" s="21">
        <f>IFERROR(IF(INDEX(Partidos!$H$4:$H$107,MATCH($A136,Partidos!$A$4:$A$107,0))&lt;&gt;"Finalizado","",IF(OR(NOT(ISNUMBER($E136)),NOT(ISNUMBER($F136))),"",IF(INDEX(Partidos!$J$4:$J$107,MATCH($A136,Partidos!$A$4:$A$107,0))="Grupos",IF(AND($E136=INDEX(Partidos!$F$4:$F$107,MATCH($A136,Partidos!$A$4:$A$107,0)),$F136=INDEX(Partidos!$G$4:$G$107,MATCH($A136,Partidos!$A$4:$A$107,0))),Puntuacion!$B$4,IF(($E136-$F136)=(INDEX(Partidos!$F$4:$F$107,MATCH($A136,Partidos!$A$4:$A$107,0))-INDEX(Partidos!$G$4:$G$107,MATCH($A136,Partidos!$A$4:$A$107,0))),Puntuacion!$B$5,IF(OR(AND($E136&gt;$F136,INDEX(Partidos!$F$4:$F$107,MATCH($A136,Partidos!$A$4:$A$107,0))&gt;INDEX(Partidos!$G$4:$G$107,MATCH($A136,Partidos!$A$4:$A$107,0))),AND($E136=$F136,INDEX(Partidos!$F$4:$F$107,MATCH($A136,Partidos!$A$4:$A$107,0))=INDEX(Partidos!$G$4:$G$107,MATCH($A136,Partidos!$A$4:$A$107,0))),AND($E136&lt;$F136,INDEX(Partidos!$F$4:$F$107,MATCH($A136,Partidos!$A$4:$A$107,0))&lt;INDEX(Partidos!$G$4:$G$107,MATCH($A136,Partidos!$A$4:$A$107,0)))),Puntuacion!$B$6,0))),IF(AND($E136=INDEX(Partidos!$F$4:$F$107,MATCH($A136,Partidos!$A$4:$A$107,0)),$F136=INDEX(Partidos!$G$4:$G$107,MATCH($A136,Partidos!$A$4:$A$107,0))),Puntuacion!$B$9,IF(($E136-$F136)=(INDEX(Partidos!$F$4:$F$107,MATCH($A136,Partidos!$A$4:$A$107,0))-INDEX(Partidos!$G$4:$G$107,MATCH($A136,Partidos!$A$4:$A$107,0))),Puntuacion!$B$10,IF(AND($H136&lt;&gt;"",$H136=INDEX(Partidos!$K$4:$K$107,MATCH($A136,Partidos!$A$4:$A$107,0))),Puntuacion!$B$11,0)))))),"")</f>
        <v/>
      </c>
      <c r="H136" s="24">
        <f>IFERROR(INDEX(Álvaro!H$4:H$107,MATCH($A136,Álvaro!$A$4:$A$107,0)),"")</f>
        <v/>
      </c>
      <c r="I136" s="24">
        <f>IFERROR(INDEX(Partidos!$J$4:$J$107,MATCH($A136,Partidos!$A$4:$A$107,0)),"")</f>
        <v/>
      </c>
      <c r="J136" s="21">
        <f>IF(AND(INDEX(Partidos!$J$4:$J$107,MATCH($A136,Partidos!$A$4:$A$107,0))&lt;&gt;"Grupos",INDEX(Partidos!$H$4:$H$107,MATCH($A136,Partidos!$A$4:$A$107,0))="Finalizado",$H136&lt;&gt;"",$H136=INDEX(Partidos!$K$4:$K$107,MATCH($A136,Partidos!$A$4:$A$107,0))),1,0)</f>
        <v/>
      </c>
    </row>
    <row r="137">
      <c r="A137" s="29" t="n">
        <v>13</v>
      </c>
      <c r="B137" s="24">
        <f>IFERROR(INDEX(Partidos!$D$4:$D$107,MATCH($A137,Partidos!$A$4:$A$107,0)),"")</f>
        <v/>
      </c>
      <c r="C137" s="24">
        <f>IFERROR(INDEX(Partidos!$E$4:$E$107,MATCH($A137,Partidos!$A$4:$A$107,0)),"")</f>
        <v/>
      </c>
      <c r="D137" s="29" t="inlineStr">
        <is>
          <t>Pepe</t>
        </is>
      </c>
      <c r="E137" s="24">
        <f>IFERROR(INDEX(Pepe!F$4:F$107,MATCH($A137,Pepe!$A$4:$A$107,0)),"")</f>
        <v/>
      </c>
      <c r="F137" s="24">
        <f>IFERROR(INDEX(Pepe!G$4:G$107,MATCH($A137,Pepe!$A$4:$A$107,0)),"")</f>
        <v/>
      </c>
      <c r="G137" s="21">
        <f>IFERROR(IF(INDEX(Partidos!$H$4:$H$107,MATCH($A137,Partidos!$A$4:$A$107,0))&lt;&gt;"Finalizado","",IF(OR(NOT(ISNUMBER($E137)),NOT(ISNUMBER($F137))),"",IF(INDEX(Partidos!$J$4:$J$107,MATCH($A137,Partidos!$A$4:$A$107,0))="Grupos",IF(AND($E137=INDEX(Partidos!$F$4:$F$107,MATCH($A137,Partidos!$A$4:$A$107,0)),$F137=INDEX(Partidos!$G$4:$G$107,MATCH($A137,Partidos!$A$4:$A$107,0))),Puntuacion!$B$4,IF(($E137-$F137)=(INDEX(Partidos!$F$4:$F$107,MATCH($A137,Partidos!$A$4:$A$107,0))-INDEX(Partidos!$G$4:$G$107,MATCH($A137,Partidos!$A$4:$A$107,0))),Puntuacion!$B$5,IF(OR(AND($E137&gt;$F137,INDEX(Partidos!$F$4:$F$107,MATCH($A137,Partidos!$A$4:$A$107,0))&gt;INDEX(Partidos!$G$4:$G$107,MATCH($A137,Partidos!$A$4:$A$107,0))),AND($E137=$F137,INDEX(Partidos!$F$4:$F$107,MATCH($A137,Partidos!$A$4:$A$107,0))=INDEX(Partidos!$G$4:$G$107,MATCH($A137,Partidos!$A$4:$A$107,0))),AND($E137&lt;$F137,INDEX(Partidos!$F$4:$F$107,MATCH($A137,Partidos!$A$4:$A$107,0))&lt;INDEX(Partidos!$G$4:$G$107,MATCH($A137,Partidos!$A$4:$A$107,0)))),Puntuacion!$B$6,0))),IF(AND($E137=INDEX(Partidos!$F$4:$F$107,MATCH($A137,Partidos!$A$4:$A$107,0)),$F137=INDEX(Partidos!$G$4:$G$107,MATCH($A137,Partidos!$A$4:$A$107,0))),Puntuacion!$B$9,IF(($E137-$F137)=(INDEX(Partidos!$F$4:$F$107,MATCH($A137,Partidos!$A$4:$A$107,0))-INDEX(Partidos!$G$4:$G$107,MATCH($A137,Partidos!$A$4:$A$107,0))),Puntuacion!$B$10,IF(AND($H137&lt;&gt;"",$H137=INDEX(Partidos!$K$4:$K$107,MATCH($A137,Partidos!$A$4:$A$107,0))),Puntuacion!$B$11,0)))))),"")</f>
        <v/>
      </c>
      <c r="H137" s="24">
        <f>IFERROR(INDEX(Pepe!H$4:H$107,MATCH($A137,Pepe!$A$4:$A$107,0)),"")</f>
        <v/>
      </c>
      <c r="I137" s="24">
        <f>IFERROR(INDEX(Partidos!$J$4:$J$107,MATCH($A137,Partidos!$A$4:$A$107,0)),"")</f>
        <v/>
      </c>
      <c r="J137" s="21">
        <f>IF(AND(INDEX(Partidos!$J$4:$J$107,MATCH($A137,Partidos!$A$4:$A$107,0))&lt;&gt;"Grupos",INDEX(Partidos!$H$4:$H$107,MATCH($A137,Partidos!$A$4:$A$107,0))="Finalizado",$H137&lt;&gt;"",$H137=INDEX(Partidos!$K$4:$K$107,MATCH($A137,Partidos!$A$4:$A$107,0))),1,0)</f>
        <v/>
      </c>
    </row>
    <row r="138">
      <c r="A138" s="31" t="n">
        <v>13</v>
      </c>
      <c r="B138" s="24">
        <f>IFERROR(INDEX(Partidos!$D$4:$D$107,MATCH($A138,Partidos!$A$4:$A$107,0)),"")</f>
        <v/>
      </c>
      <c r="C138" s="24">
        <f>IFERROR(INDEX(Partidos!$E$4:$E$107,MATCH($A138,Partidos!$A$4:$A$107,0)),"")</f>
        <v/>
      </c>
      <c r="D138" s="31" t="inlineStr">
        <is>
          <t>Patri</t>
        </is>
      </c>
      <c r="E138" s="24">
        <f>IFERROR(INDEX(Patri!F$4:F$107,MATCH($A138,Patri!$A$4:$A$107,0)),"")</f>
        <v/>
      </c>
      <c r="F138" s="24">
        <f>IFERROR(INDEX(Patri!G$4:G$107,MATCH($A138,Patri!$A$4:$A$107,0)),"")</f>
        <v/>
      </c>
      <c r="G138" s="21">
        <f>IFERROR(IF(INDEX(Partidos!$H$4:$H$107,MATCH($A138,Partidos!$A$4:$A$107,0))&lt;&gt;"Finalizado","",IF(OR(NOT(ISNUMBER($E138)),NOT(ISNUMBER($F138))),"",IF(INDEX(Partidos!$J$4:$J$107,MATCH($A138,Partidos!$A$4:$A$107,0))="Grupos",IF(AND($E138=INDEX(Partidos!$F$4:$F$107,MATCH($A138,Partidos!$A$4:$A$107,0)),$F138=INDEX(Partidos!$G$4:$G$107,MATCH($A138,Partidos!$A$4:$A$107,0))),Puntuacion!$B$4,IF(($E138-$F138)=(INDEX(Partidos!$F$4:$F$107,MATCH($A138,Partidos!$A$4:$A$107,0))-INDEX(Partidos!$G$4:$G$107,MATCH($A138,Partidos!$A$4:$A$107,0))),Puntuacion!$B$5,IF(OR(AND($E138&gt;$F138,INDEX(Partidos!$F$4:$F$107,MATCH($A138,Partidos!$A$4:$A$107,0))&gt;INDEX(Partidos!$G$4:$G$107,MATCH($A138,Partidos!$A$4:$A$107,0))),AND($E138=$F138,INDEX(Partidos!$F$4:$F$107,MATCH($A138,Partidos!$A$4:$A$107,0))=INDEX(Partidos!$G$4:$G$107,MATCH($A138,Partidos!$A$4:$A$107,0))),AND($E138&lt;$F138,INDEX(Partidos!$F$4:$F$107,MATCH($A138,Partidos!$A$4:$A$107,0))&lt;INDEX(Partidos!$G$4:$G$107,MATCH($A138,Partidos!$A$4:$A$107,0)))),Puntuacion!$B$6,0))),IF(AND($E138=INDEX(Partidos!$F$4:$F$107,MATCH($A138,Partidos!$A$4:$A$107,0)),$F138=INDEX(Partidos!$G$4:$G$107,MATCH($A138,Partidos!$A$4:$A$107,0))),Puntuacion!$B$9,IF(($E138-$F138)=(INDEX(Partidos!$F$4:$F$107,MATCH($A138,Partidos!$A$4:$A$107,0))-INDEX(Partidos!$G$4:$G$107,MATCH($A138,Partidos!$A$4:$A$107,0))),Puntuacion!$B$10,IF(AND($H138&lt;&gt;"",$H138=INDEX(Partidos!$K$4:$K$107,MATCH($A138,Partidos!$A$4:$A$107,0))),Puntuacion!$B$11,0)))))),"")</f>
        <v/>
      </c>
      <c r="H138" s="24">
        <f>IFERROR(INDEX(Patri!H$4:H$107,MATCH($A138,Patri!$A$4:$A$107,0)),"")</f>
        <v/>
      </c>
      <c r="I138" s="24">
        <f>IFERROR(INDEX(Partidos!$J$4:$J$107,MATCH($A138,Partidos!$A$4:$A$107,0)),"")</f>
        <v/>
      </c>
      <c r="J138" s="21">
        <f>IF(AND(INDEX(Partidos!$J$4:$J$107,MATCH($A138,Partidos!$A$4:$A$107,0))&lt;&gt;"Grupos",INDEX(Partidos!$H$4:$H$107,MATCH($A138,Partidos!$A$4:$A$107,0))="Finalizado",$H138&lt;&gt;"",$H138=INDEX(Partidos!$K$4:$K$107,MATCH($A138,Partidos!$A$4:$A$107,0))),1,0)</f>
        <v/>
      </c>
    </row>
    <row r="139">
      <c r="A139" s="29" t="n">
        <v>13</v>
      </c>
      <c r="B139" s="24">
        <f>IFERROR(INDEX(Partidos!$D$4:$D$107,MATCH($A139,Partidos!$A$4:$A$107,0)),"")</f>
        <v/>
      </c>
      <c r="C139" s="24">
        <f>IFERROR(INDEX(Partidos!$E$4:$E$107,MATCH($A139,Partidos!$A$4:$A$107,0)),"")</f>
        <v/>
      </c>
      <c r="D139" s="29" t="inlineStr">
        <is>
          <t>Kike</t>
        </is>
      </c>
      <c r="E139" s="24">
        <f>IFERROR(INDEX(Kike!F$4:F$107,MATCH($A139,Kike!$A$4:$A$107,0)),"")</f>
        <v/>
      </c>
      <c r="F139" s="24">
        <f>IFERROR(INDEX(Kike!G$4:G$107,MATCH($A139,Kike!$A$4:$A$107,0)),"")</f>
        <v/>
      </c>
      <c r="G139" s="21">
        <f>IFERROR(IF(INDEX(Partidos!$H$4:$H$107,MATCH($A139,Partidos!$A$4:$A$107,0))&lt;&gt;"Finalizado","",IF(OR(NOT(ISNUMBER($E139)),NOT(ISNUMBER($F139))),"",IF(INDEX(Partidos!$J$4:$J$107,MATCH($A139,Partidos!$A$4:$A$107,0))="Grupos",IF(AND($E139=INDEX(Partidos!$F$4:$F$107,MATCH($A139,Partidos!$A$4:$A$107,0)),$F139=INDEX(Partidos!$G$4:$G$107,MATCH($A139,Partidos!$A$4:$A$107,0))),Puntuacion!$B$4,IF(($E139-$F139)=(INDEX(Partidos!$F$4:$F$107,MATCH($A139,Partidos!$A$4:$A$107,0))-INDEX(Partidos!$G$4:$G$107,MATCH($A139,Partidos!$A$4:$A$107,0))),Puntuacion!$B$5,IF(OR(AND($E139&gt;$F139,INDEX(Partidos!$F$4:$F$107,MATCH($A139,Partidos!$A$4:$A$107,0))&gt;INDEX(Partidos!$G$4:$G$107,MATCH($A139,Partidos!$A$4:$A$107,0))),AND($E139=$F139,INDEX(Partidos!$F$4:$F$107,MATCH($A139,Partidos!$A$4:$A$107,0))=INDEX(Partidos!$G$4:$G$107,MATCH($A139,Partidos!$A$4:$A$107,0))),AND($E139&lt;$F139,INDEX(Partidos!$F$4:$F$107,MATCH($A139,Partidos!$A$4:$A$107,0))&lt;INDEX(Partidos!$G$4:$G$107,MATCH($A139,Partidos!$A$4:$A$107,0)))),Puntuacion!$B$6,0))),IF(AND($E139=INDEX(Partidos!$F$4:$F$107,MATCH($A139,Partidos!$A$4:$A$107,0)),$F139=INDEX(Partidos!$G$4:$G$107,MATCH($A139,Partidos!$A$4:$A$107,0))),Puntuacion!$B$9,IF(($E139-$F139)=(INDEX(Partidos!$F$4:$F$107,MATCH($A139,Partidos!$A$4:$A$107,0))-INDEX(Partidos!$G$4:$G$107,MATCH($A139,Partidos!$A$4:$A$107,0))),Puntuacion!$B$10,IF(AND($H139&lt;&gt;"",$H139=INDEX(Partidos!$K$4:$K$107,MATCH($A139,Partidos!$A$4:$A$107,0))),Puntuacion!$B$11,0)))))),"")</f>
        <v/>
      </c>
      <c r="H139" s="24">
        <f>IFERROR(INDEX(Kike!H$4:H$107,MATCH($A139,Kike!$A$4:$A$107,0)),"")</f>
        <v/>
      </c>
      <c r="I139" s="24">
        <f>IFERROR(INDEX(Partidos!$J$4:$J$107,MATCH($A139,Partidos!$A$4:$A$107,0)),"")</f>
        <v/>
      </c>
      <c r="J139" s="21">
        <f>IF(AND(INDEX(Partidos!$J$4:$J$107,MATCH($A139,Partidos!$A$4:$A$107,0))&lt;&gt;"Grupos",INDEX(Partidos!$H$4:$H$107,MATCH($A139,Partidos!$A$4:$A$107,0))="Finalizado",$H139&lt;&gt;"",$H139=INDEX(Partidos!$K$4:$K$107,MATCH($A139,Partidos!$A$4:$A$107,0))),1,0)</f>
        <v/>
      </c>
    </row>
    <row r="140">
      <c r="A140" s="31" t="n">
        <v>13</v>
      </c>
      <c r="B140" s="24">
        <f>IFERROR(INDEX(Partidos!$D$4:$D$107,MATCH($A140,Partidos!$A$4:$A$107,0)),"")</f>
        <v/>
      </c>
      <c r="C140" s="24">
        <f>IFERROR(INDEX(Partidos!$E$4:$E$107,MATCH($A140,Partidos!$A$4:$A$107,0)),"")</f>
        <v/>
      </c>
      <c r="D140" s="31" t="inlineStr">
        <is>
          <t>Quintero</t>
        </is>
      </c>
      <c r="E140" s="24">
        <f>IFERROR(INDEX(Quintero!F$4:F$107,MATCH($A140,Quintero!$A$4:$A$107,0)),"")</f>
        <v/>
      </c>
      <c r="F140" s="24">
        <f>IFERROR(INDEX(Quintero!G$4:G$107,MATCH($A140,Quintero!$A$4:$A$107,0)),"")</f>
        <v/>
      </c>
      <c r="G140" s="21">
        <f>IFERROR(IF(INDEX(Partidos!$H$4:$H$107,MATCH($A140,Partidos!$A$4:$A$107,0))&lt;&gt;"Finalizado","",IF(OR(NOT(ISNUMBER($E140)),NOT(ISNUMBER($F140))),"",IF(INDEX(Partidos!$J$4:$J$107,MATCH($A140,Partidos!$A$4:$A$107,0))="Grupos",IF(AND($E140=INDEX(Partidos!$F$4:$F$107,MATCH($A140,Partidos!$A$4:$A$107,0)),$F140=INDEX(Partidos!$G$4:$G$107,MATCH($A140,Partidos!$A$4:$A$107,0))),Puntuacion!$B$4,IF(($E140-$F140)=(INDEX(Partidos!$F$4:$F$107,MATCH($A140,Partidos!$A$4:$A$107,0))-INDEX(Partidos!$G$4:$G$107,MATCH($A140,Partidos!$A$4:$A$107,0))),Puntuacion!$B$5,IF(OR(AND($E140&gt;$F140,INDEX(Partidos!$F$4:$F$107,MATCH($A140,Partidos!$A$4:$A$107,0))&gt;INDEX(Partidos!$G$4:$G$107,MATCH($A140,Partidos!$A$4:$A$107,0))),AND($E140=$F140,INDEX(Partidos!$F$4:$F$107,MATCH($A140,Partidos!$A$4:$A$107,0))=INDEX(Partidos!$G$4:$G$107,MATCH($A140,Partidos!$A$4:$A$107,0))),AND($E140&lt;$F140,INDEX(Partidos!$F$4:$F$107,MATCH($A140,Partidos!$A$4:$A$107,0))&lt;INDEX(Partidos!$G$4:$G$107,MATCH($A140,Partidos!$A$4:$A$107,0)))),Puntuacion!$B$6,0))),IF(AND($E140=INDEX(Partidos!$F$4:$F$107,MATCH($A140,Partidos!$A$4:$A$107,0)),$F140=INDEX(Partidos!$G$4:$G$107,MATCH($A140,Partidos!$A$4:$A$107,0))),Puntuacion!$B$9,IF(($E140-$F140)=(INDEX(Partidos!$F$4:$F$107,MATCH($A140,Partidos!$A$4:$A$107,0))-INDEX(Partidos!$G$4:$G$107,MATCH($A140,Partidos!$A$4:$A$107,0))),Puntuacion!$B$10,IF(AND($H140&lt;&gt;"",$H140=INDEX(Partidos!$K$4:$K$107,MATCH($A140,Partidos!$A$4:$A$107,0))),Puntuacion!$B$11,0)))))),"")</f>
        <v/>
      </c>
      <c r="H140" s="24">
        <f>IFERROR(INDEX(Quintero!H$4:H$107,MATCH($A140,Quintero!$A$4:$A$107,0)),"")</f>
        <v/>
      </c>
      <c r="I140" s="24">
        <f>IFERROR(INDEX(Partidos!$J$4:$J$107,MATCH($A140,Partidos!$A$4:$A$107,0)),"")</f>
        <v/>
      </c>
      <c r="J140" s="21">
        <f>IF(AND(INDEX(Partidos!$J$4:$J$107,MATCH($A140,Partidos!$A$4:$A$107,0))&lt;&gt;"Grupos",INDEX(Partidos!$H$4:$H$107,MATCH($A140,Partidos!$A$4:$A$107,0))="Finalizado",$H140&lt;&gt;"",$H140=INDEX(Partidos!$K$4:$K$107,MATCH($A140,Partidos!$A$4:$A$107,0))),1,0)</f>
        <v/>
      </c>
    </row>
    <row r="141">
      <c r="A141" s="29" t="n">
        <v>13</v>
      </c>
      <c r="B141" s="24">
        <f>IFERROR(INDEX(Partidos!$D$4:$D$107,MATCH($A141,Partidos!$A$4:$A$107,0)),"")</f>
        <v/>
      </c>
      <c r="C141" s="24">
        <f>IFERROR(INDEX(Partidos!$E$4:$E$107,MATCH($A141,Partidos!$A$4:$A$107,0)),"")</f>
        <v/>
      </c>
      <c r="D141" s="29" t="inlineStr">
        <is>
          <t>Nacho</t>
        </is>
      </c>
      <c r="E141" s="24">
        <f>IFERROR(INDEX(Nacho!F$4:F$107,MATCH($A141,Nacho!$A$4:$A$107,0)),"")</f>
        <v/>
      </c>
      <c r="F141" s="24">
        <f>IFERROR(INDEX(Nacho!G$4:G$107,MATCH($A141,Nacho!$A$4:$A$107,0)),"")</f>
        <v/>
      </c>
      <c r="G141" s="21">
        <f>IFERROR(IF(INDEX(Partidos!$H$4:$H$107,MATCH($A141,Partidos!$A$4:$A$107,0))&lt;&gt;"Finalizado","",IF(OR(NOT(ISNUMBER($E141)),NOT(ISNUMBER($F141))),"",IF(INDEX(Partidos!$J$4:$J$107,MATCH($A141,Partidos!$A$4:$A$107,0))="Grupos",IF(AND($E141=INDEX(Partidos!$F$4:$F$107,MATCH($A141,Partidos!$A$4:$A$107,0)),$F141=INDEX(Partidos!$G$4:$G$107,MATCH($A141,Partidos!$A$4:$A$107,0))),Puntuacion!$B$4,IF(($E141-$F141)=(INDEX(Partidos!$F$4:$F$107,MATCH($A141,Partidos!$A$4:$A$107,0))-INDEX(Partidos!$G$4:$G$107,MATCH($A141,Partidos!$A$4:$A$107,0))),Puntuacion!$B$5,IF(OR(AND($E141&gt;$F141,INDEX(Partidos!$F$4:$F$107,MATCH($A141,Partidos!$A$4:$A$107,0))&gt;INDEX(Partidos!$G$4:$G$107,MATCH($A141,Partidos!$A$4:$A$107,0))),AND($E141=$F141,INDEX(Partidos!$F$4:$F$107,MATCH($A141,Partidos!$A$4:$A$107,0))=INDEX(Partidos!$G$4:$G$107,MATCH($A141,Partidos!$A$4:$A$107,0))),AND($E141&lt;$F141,INDEX(Partidos!$F$4:$F$107,MATCH($A141,Partidos!$A$4:$A$107,0))&lt;INDEX(Partidos!$G$4:$G$107,MATCH($A141,Partidos!$A$4:$A$107,0)))),Puntuacion!$B$6,0))),IF(AND($E141=INDEX(Partidos!$F$4:$F$107,MATCH($A141,Partidos!$A$4:$A$107,0)),$F141=INDEX(Partidos!$G$4:$G$107,MATCH($A141,Partidos!$A$4:$A$107,0))),Puntuacion!$B$9,IF(($E141-$F141)=(INDEX(Partidos!$F$4:$F$107,MATCH($A141,Partidos!$A$4:$A$107,0))-INDEX(Partidos!$G$4:$G$107,MATCH($A141,Partidos!$A$4:$A$107,0))),Puntuacion!$B$10,IF(AND($H141&lt;&gt;"",$H141=INDEX(Partidos!$K$4:$K$107,MATCH($A141,Partidos!$A$4:$A$107,0))),Puntuacion!$B$11,0)))))),"")</f>
        <v/>
      </c>
      <c r="H141" s="24">
        <f>IFERROR(INDEX(Nacho!H$4:H$107,MATCH($A141,Nacho!$A$4:$A$107,0)),"")</f>
        <v/>
      </c>
      <c r="I141" s="24">
        <f>IFERROR(INDEX(Partidos!$J$4:$J$107,MATCH($A141,Partidos!$A$4:$A$107,0)),"")</f>
        <v/>
      </c>
      <c r="J141" s="21">
        <f>IF(AND(INDEX(Partidos!$J$4:$J$107,MATCH($A141,Partidos!$A$4:$A$107,0))&lt;&gt;"Grupos",INDEX(Partidos!$H$4:$H$107,MATCH($A141,Partidos!$A$4:$A$107,0))="Finalizado",$H141&lt;&gt;"",$H141=INDEX(Partidos!$K$4:$K$107,MATCH($A141,Partidos!$A$4:$A$107,0))),1,0)</f>
        <v/>
      </c>
    </row>
    <row r="142">
      <c r="A142" s="31" t="n">
        <v>13</v>
      </c>
      <c r="B142" s="24">
        <f>IFERROR(INDEX(Partidos!$D$4:$D$107,MATCH($A142,Partidos!$A$4:$A$107,0)),"")</f>
        <v/>
      </c>
      <c r="C142" s="24">
        <f>IFERROR(INDEX(Partidos!$E$4:$E$107,MATCH($A142,Partidos!$A$4:$A$107,0)),"")</f>
        <v/>
      </c>
      <c r="D142" s="31" t="inlineStr">
        <is>
          <t>Luis</t>
        </is>
      </c>
      <c r="E142" s="24">
        <f>IFERROR(INDEX(Luis!F$4:F$107,MATCH($A142,Luis!$A$4:$A$107,0)),"")</f>
        <v/>
      </c>
      <c r="F142" s="24">
        <f>IFERROR(INDEX(Luis!G$4:G$107,MATCH($A142,Luis!$A$4:$A$107,0)),"")</f>
        <v/>
      </c>
      <c r="G142" s="21">
        <f>IFERROR(IF(INDEX(Partidos!$H$4:$H$107,MATCH($A142,Partidos!$A$4:$A$107,0))&lt;&gt;"Finalizado","",IF(OR(NOT(ISNUMBER($E142)),NOT(ISNUMBER($F142))),"",IF(INDEX(Partidos!$J$4:$J$107,MATCH($A142,Partidos!$A$4:$A$107,0))="Grupos",IF(AND($E142=INDEX(Partidos!$F$4:$F$107,MATCH($A142,Partidos!$A$4:$A$107,0)),$F142=INDEX(Partidos!$G$4:$G$107,MATCH($A142,Partidos!$A$4:$A$107,0))),Puntuacion!$B$4,IF(($E142-$F142)=(INDEX(Partidos!$F$4:$F$107,MATCH($A142,Partidos!$A$4:$A$107,0))-INDEX(Partidos!$G$4:$G$107,MATCH($A142,Partidos!$A$4:$A$107,0))),Puntuacion!$B$5,IF(OR(AND($E142&gt;$F142,INDEX(Partidos!$F$4:$F$107,MATCH($A142,Partidos!$A$4:$A$107,0))&gt;INDEX(Partidos!$G$4:$G$107,MATCH($A142,Partidos!$A$4:$A$107,0))),AND($E142=$F142,INDEX(Partidos!$F$4:$F$107,MATCH($A142,Partidos!$A$4:$A$107,0))=INDEX(Partidos!$G$4:$G$107,MATCH($A142,Partidos!$A$4:$A$107,0))),AND($E142&lt;$F142,INDEX(Partidos!$F$4:$F$107,MATCH($A142,Partidos!$A$4:$A$107,0))&lt;INDEX(Partidos!$G$4:$G$107,MATCH($A142,Partidos!$A$4:$A$107,0)))),Puntuacion!$B$6,0))),IF(AND($E142=INDEX(Partidos!$F$4:$F$107,MATCH($A142,Partidos!$A$4:$A$107,0)),$F142=INDEX(Partidos!$G$4:$G$107,MATCH($A142,Partidos!$A$4:$A$107,0))),Puntuacion!$B$9,IF(($E142-$F142)=(INDEX(Partidos!$F$4:$F$107,MATCH($A142,Partidos!$A$4:$A$107,0))-INDEX(Partidos!$G$4:$G$107,MATCH($A142,Partidos!$A$4:$A$107,0))),Puntuacion!$B$10,IF(AND($H142&lt;&gt;"",$H142=INDEX(Partidos!$K$4:$K$107,MATCH($A142,Partidos!$A$4:$A$107,0))),Puntuacion!$B$11,0)))))),"")</f>
        <v/>
      </c>
      <c r="H142" s="24">
        <f>IFERROR(INDEX(Luis!H$4:H$107,MATCH($A142,Luis!$A$4:$A$107,0)),"")</f>
        <v/>
      </c>
      <c r="I142" s="24">
        <f>IFERROR(INDEX(Partidos!$J$4:$J$107,MATCH($A142,Partidos!$A$4:$A$107,0)),"")</f>
        <v/>
      </c>
      <c r="J142" s="21">
        <f>IF(AND(INDEX(Partidos!$J$4:$J$107,MATCH($A142,Partidos!$A$4:$A$107,0))&lt;&gt;"Grupos",INDEX(Partidos!$H$4:$H$107,MATCH($A142,Partidos!$A$4:$A$107,0))="Finalizado",$H142&lt;&gt;"",$H142=INDEX(Partidos!$K$4:$K$107,MATCH($A142,Partidos!$A$4:$A$107,0))),1,0)</f>
        <v/>
      </c>
    </row>
    <row r="143">
      <c r="A143" s="29" t="n">
        <v>13</v>
      </c>
      <c r="B143" s="24">
        <f>IFERROR(INDEX(Partidos!$D$4:$D$107,MATCH($A143,Partidos!$A$4:$A$107,0)),"")</f>
        <v/>
      </c>
      <c r="C143" s="24">
        <f>IFERROR(INDEX(Partidos!$E$4:$E$107,MATCH($A143,Partidos!$A$4:$A$107,0)),"")</f>
        <v/>
      </c>
      <c r="D143" s="29" t="inlineStr">
        <is>
          <t>Felipe</t>
        </is>
      </c>
      <c r="E143" s="24">
        <f>IFERROR(INDEX(Felipe!F$4:F$107,MATCH($A143,Felipe!$A$4:$A$107,0)),"")</f>
        <v/>
      </c>
      <c r="F143" s="24">
        <f>IFERROR(INDEX(Felipe!G$4:G$107,MATCH($A143,Felipe!$A$4:$A$107,0)),"")</f>
        <v/>
      </c>
      <c r="G143" s="21">
        <f>IFERROR(IF(INDEX(Partidos!$H$4:$H$107,MATCH($A143,Partidos!$A$4:$A$107,0))&lt;&gt;"Finalizado","",IF(OR(NOT(ISNUMBER($E143)),NOT(ISNUMBER($F143))),"",IF(INDEX(Partidos!$J$4:$J$107,MATCH($A143,Partidos!$A$4:$A$107,0))="Grupos",IF(AND($E143=INDEX(Partidos!$F$4:$F$107,MATCH($A143,Partidos!$A$4:$A$107,0)),$F143=INDEX(Partidos!$G$4:$G$107,MATCH($A143,Partidos!$A$4:$A$107,0))),Puntuacion!$B$4,IF(($E143-$F143)=(INDEX(Partidos!$F$4:$F$107,MATCH($A143,Partidos!$A$4:$A$107,0))-INDEX(Partidos!$G$4:$G$107,MATCH($A143,Partidos!$A$4:$A$107,0))),Puntuacion!$B$5,IF(OR(AND($E143&gt;$F143,INDEX(Partidos!$F$4:$F$107,MATCH($A143,Partidos!$A$4:$A$107,0))&gt;INDEX(Partidos!$G$4:$G$107,MATCH($A143,Partidos!$A$4:$A$107,0))),AND($E143=$F143,INDEX(Partidos!$F$4:$F$107,MATCH($A143,Partidos!$A$4:$A$107,0))=INDEX(Partidos!$G$4:$G$107,MATCH($A143,Partidos!$A$4:$A$107,0))),AND($E143&lt;$F143,INDEX(Partidos!$F$4:$F$107,MATCH($A143,Partidos!$A$4:$A$107,0))&lt;INDEX(Partidos!$G$4:$G$107,MATCH($A143,Partidos!$A$4:$A$107,0)))),Puntuacion!$B$6,0))),IF(AND($E143=INDEX(Partidos!$F$4:$F$107,MATCH($A143,Partidos!$A$4:$A$107,0)),$F143=INDEX(Partidos!$G$4:$G$107,MATCH($A143,Partidos!$A$4:$A$107,0))),Puntuacion!$B$9,IF(($E143-$F143)=(INDEX(Partidos!$F$4:$F$107,MATCH($A143,Partidos!$A$4:$A$107,0))-INDEX(Partidos!$G$4:$G$107,MATCH($A143,Partidos!$A$4:$A$107,0))),Puntuacion!$B$10,IF(AND($H143&lt;&gt;"",$H143=INDEX(Partidos!$K$4:$K$107,MATCH($A143,Partidos!$A$4:$A$107,0))),Puntuacion!$B$11,0)))))),"")</f>
        <v/>
      </c>
      <c r="H143" s="24">
        <f>IFERROR(INDEX(Felipe!H$4:H$107,MATCH($A143,Felipe!$A$4:$A$107,0)),"")</f>
        <v/>
      </c>
      <c r="I143" s="24">
        <f>IFERROR(INDEX(Partidos!$J$4:$J$107,MATCH($A143,Partidos!$A$4:$A$107,0)),"")</f>
        <v/>
      </c>
      <c r="J143" s="21">
        <f>IF(AND(INDEX(Partidos!$J$4:$J$107,MATCH($A143,Partidos!$A$4:$A$107,0))&lt;&gt;"Grupos",INDEX(Partidos!$H$4:$H$107,MATCH($A143,Partidos!$A$4:$A$107,0))="Finalizado",$H143&lt;&gt;"",$H143=INDEX(Partidos!$K$4:$K$107,MATCH($A143,Partidos!$A$4:$A$107,0))),1,0)</f>
        <v/>
      </c>
    </row>
    <row r="144">
      <c r="A144" s="31" t="n">
        <v>13</v>
      </c>
      <c r="B144" s="24">
        <f>IFERROR(INDEX(Partidos!$D$4:$D$107,MATCH($A144,Partidos!$A$4:$A$107,0)),"")</f>
        <v/>
      </c>
      <c r="C144" s="24">
        <f>IFERROR(INDEX(Partidos!$E$4:$E$107,MATCH($A144,Partidos!$A$4:$A$107,0)),"")</f>
        <v/>
      </c>
      <c r="D144" s="31" t="inlineStr">
        <is>
          <t>Simón</t>
        </is>
      </c>
      <c r="E144" s="24">
        <f>IFERROR(INDEX(Simón!F$4:F$107,MATCH($A144,Simón!$A$4:$A$107,0)),"")</f>
        <v/>
      </c>
      <c r="F144" s="24">
        <f>IFERROR(INDEX(Simón!G$4:G$107,MATCH($A144,Simón!$A$4:$A$107,0)),"")</f>
        <v/>
      </c>
      <c r="G144" s="21">
        <f>IFERROR(IF(INDEX(Partidos!$H$4:$H$107,MATCH($A144,Partidos!$A$4:$A$107,0))&lt;&gt;"Finalizado","",IF(OR(NOT(ISNUMBER($E144)),NOT(ISNUMBER($F144))),"",IF(INDEX(Partidos!$J$4:$J$107,MATCH($A144,Partidos!$A$4:$A$107,0))="Grupos",IF(AND($E144=INDEX(Partidos!$F$4:$F$107,MATCH($A144,Partidos!$A$4:$A$107,0)),$F144=INDEX(Partidos!$G$4:$G$107,MATCH($A144,Partidos!$A$4:$A$107,0))),Puntuacion!$B$4,IF(($E144-$F144)=(INDEX(Partidos!$F$4:$F$107,MATCH($A144,Partidos!$A$4:$A$107,0))-INDEX(Partidos!$G$4:$G$107,MATCH($A144,Partidos!$A$4:$A$107,0))),Puntuacion!$B$5,IF(OR(AND($E144&gt;$F144,INDEX(Partidos!$F$4:$F$107,MATCH($A144,Partidos!$A$4:$A$107,0))&gt;INDEX(Partidos!$G$4:$G$107,MATCH($A144,Partidos!$A$4:$A$107,0))),AND($E144=$F144,INDEX(Partidos!$F$4:$F$107,MATCH($A144,Partidos!$A$4:$A$107,0))=INDEX(Partidos!$G$4:$G$107,MATCH($A144,Partidos!$A$4:$A$107,0))),AND($E144&lt;$F144,INDEX(Partidos!$F$4:$F$107,MATCH($A144,Partidos!$A$4:$A$107,0))&lt;INDEX(Partidos!$G$4:$G$107,MATCH($A144,Partidos!$A$4:$A$107,0)))),Puntuacion!$B$6,0))),IF(AND($E144=INDEX(Partidos!$F$4:$F$107,MATCH($A144,Partidos!$A$4:$A$107,0)),$F144=INDEX(Partidos!$G$4:$G$107,MATCH($A144,Partidos!$A$4:$A$107,0))),Puntuacion!$B$9,IF(($E144-$F144)=(INDEX(Partidos!$F$4:$F$107,MATCH($A144,Partidos!$A$4:$A$107,0))-INDEX(Partidos!$G$4:$G$107,MATCH($A144,Partidos!$A$4:$A$107,0))),Puntuacion!$B$10,IF(AND($H144&lt;&gt;"",$H144=INDEX(Partidos!$K$4:$K$107,MATCH($A144,Partidos!$A$4:$A$107,0))),Puntuacion!$B$11,0)))))),"")</f>
        <v/>
      </c>
      <c r="H144" s="24">
        <f>IFERROR(INDEX(Simón!H$4:H$107,MATCH($A144,Simón!$A$4:$A$107,0)),"")</f>
        <v/>
      </c>
      <c r="I144" s="24">
        <f>IFERROR(INDEX(Partidos!$J$4:$J$107,MATCH($A144,Partidos!$A$4:$A$107,0)),"")</f>
        <v/>
      </c>
      <c r="J144" s="21">
        <f>IF(AND(INDEX(Partidos!$J$4:$J$107,MATCH($A144,Partidos!$A$4:$A$107,0))&lt;&gt;"Grupos",INDEX(Partidos!$H$4:$H$107,MATCH($A144,Partidos!$A$4:$A$107,0))="Finalizado",$H144&lt;&gt;"",$H144=INDEX(Partidos!$K$4:$K$107,MATCH($A144,Partidos!$A$4:$A$107,0))),1,0)</f>
        <v/>
      </c>
    </row>
    <row r="145">
      <c r="A145" s="29" t="n">
        <v>13</v>
      </c>
      <c r="B145" s="24">
        <f>IFERROR(INDEX(Partidos!$D$4:$D$107,MATCH($A145,Partidos!$A$4:$A$107,0)),"")</f>
        <v/>
      </c>
      <c r="C145" s="24">
        <f>IFERROR(INDEX(Partidos!$E$4:$E$107,MATCH($A145,Partidos!$A$4:$A$107,0)),"")</f>
        <v/>
      </c>
      <c r="D145" s="29" t="inlineStr">
        <is>
          <t>Muni</t>
        </is>
      </c>
      <c r="E145" s="24">
        <f>IFERROR(INDEX(Muni!F$4:F$107,MATCH($A145,Muni!$A$4:$A$107,0)),"")</f>
        <v/>
      </c>
      <c r="F145" s="24">
        <f>IFERROR(INDEX(Muni!G$4:G$107,MATCH($A145,Muni!$A$4:$A$107,0)),"")</f>
        <v/>
      </c>
      <c r="G145" s="21">
        <f>IFERROR(IF(INDEX(Partidos!$H$4:$H$107,MATCH($A145,Partidos!$A$4:$A$107,0))&lt;&gt;"Finalizado","",IF(OR(NOT(ISNUMBER($E145)),NOT(ISNUMBER($F145))),"",IF(INDEX(Partidos!$J$4:$J$107,MATCH($A145,Partidos!$A$4:$A$107,0))="Grupos",IF(AND($E145=INDEX(Partidos!$F$4:$F$107,MATCH($A145,Partidos!$A$4:$A$107,0)),$F145=INDEX(Partidos!$G$4:$G$107,MATCH($A145,Partidos!$A$4:$A$107,0))),Puntuacion!$B$4,IF(($E145-$F145)=(INDEX(Partidos!$F$4:$F$107,MATCH($A145,Partidos!$A$4:$A$107,0))-INDEX(Partidos!$G$4:$G$107,MATCH($A145,Partidos!$A$4:$A$107,0))),Puntuacion!$B$5,IF(OR(AND($E145&gt;$F145,INDEX(Partidos!$F$4:$F$107,MATCH($A145,Partidos!$A$4:$A$107,0))&gt;INDEX(Partidos!$G$4:$G$107,MATCH($A145,Partidos!$A$4:$A$107,0))),AND($E145=$F145,INDEX(Partidos!$F$4:$F$107,MATCH($A145,Partidos!$A$4:$A$107,0))=INDEX(Partidos!$G$4:$G$107,MATCH($A145,Partidos!$A$4:$A$107,0))),AND($E145&lt;$F145,INDEX(Partidos!$F$4:$F$107,MATCH($A145,Partidos!$A$4:$A$107,0))&lt;INDEX(Partidos!$G$4:$G$107,MATCH($A145,Partidos!$A$4:$A$107,0)))),Puntuacion!$B$6,0))),IF(AND($E145=INDEX(Partidos!$F$4:$F$107,MATCH($A145,Partidos!$A$4:$A$107,0)),$F145=INDEX(Partidos!$G$4:$G$107,MATCH($A145,Partidos!$A$4:$A$107,0))),Puntuacion!$B$9,IF(($E145-$F145)=(INDEX(Partidos!$F$4:$F$107,MATCH($A145,Partidos!$A$4:$A$107,0))-INDEX(Partidos!$G$4:$G$107,MATCH($A145,Partidos!$A$4:$A$107,0))),Puntuacion!$B$10,IF(AND($H145&lt;&gt;"",$H145=INDEX(Partidos!$K$4:$K$107,MATCH($A145,Partidos!$A$4:$A$107,0))),Puntuacion!$B$11,0)))))),"")</f>
        <v/>
      </c>
      <c r="H145" s="24">
        <f>IFERROR(INDEX(Muni!H$4:H$107,MATCH($A145,Muni!$A$4:$A$107,0)),"")</f>
        <v/>
      </c>
      <c r="I145" s="24">
        <f>IFERROR(INDEX(Partidos!$J$4:$J$107,MATCH($A145,Partidos!$A$4:$A$107,0)),"")</f>
        <v/>
      </c>
      <c r="J145" s="21">
        <f>IF(AND(INDEX(Partidos!$J$4:$J$107,MATCH($A145,Partidos!$A$4:$A$107,0))&lt;&gt;"Grupos",INDEX(Partidos!$H$4:$H$107,MATCH($A145,Partidos!$A$4:$A$107,0))="Finalizado",$H145&lt;&gt;"",$H145=INDEX(Partidos!$K$4:$K$107,MATCH($A145,Partidos!$A$4:$A$107,0))),1,0)</f>
        <v/>
      </c>
    </row>
    <row r="146">
      <c r="A146" s="31" t="n">
        <v>13</v>
      </c>
      <c r="B146" s="24">
        <f>IFERROR(INDEX(Partidos!$D$4:$D$107,MATCH($A146,Partidos!$A$4:$A$107,0)),"")</f>
        <v/>
      </c>
      <c r="C146" s="24">
        <f>IFERROR(INDEX(Partidos!$E$4:$E$107,MATCH($A146,Partidos!$A$4:$A$107,0)),"")</f>
        <v/>
      </c>
      <c r="D146" s="31" t="inlineStr">
        <is>
          <t>Fer</t>
        </is>
      </c>
      <c r="E146" s="24">
        <f>IFERROR(INDEX(Fer!F$4:F$107,MATCH($A146,Fer!$A$4:$A$107,0)),"")</f>
        <v/>
      </c>
      <c r="F146" s="24">
        <f>IFERROR(INDEX(Fer!G$4:G$107,MATCH($A146,Fer!$A$4:$A$107,0)),"")</f>
        <v/>
      </c>
      <c r="G146" s="21">
        <f>IFERROR(IF(INDEX(Partidos!$H$4:$H$107,MATCH($A146,Partidos!$A$4:$A$107,0))&lt;&gt;"Finalizado","",IF(OR(NOT(ISNUMBER($E146)),NOT(ISNUMBER($F146))),"",IF(INDEX(Partidos!$J$4:$J$107,MATCH($A146,Partidos!$A$4:$A$107,0))="Grupos",IF(AND($E146=INDEX(Partidos!$F$4:$F$107,MATCH($A146,Partidos!$A$4:$A$107,0)),$F146=INDEX(Partidos!$G$4:$G$107,MATCH($A146,Partidos!$A$4:$A$107,0))),Puntuacion!$B$4,IF(($E146-$F146)=(INDEX(Partidos!$F$4:$F$107,MATCH($A146,Partidos!$A$4:$A$107,0))-INDEX(Partidos!$G$4:$G$107,MATCH($A146,Partidos!$A$4:$A$107,0))),Puntuacion!$B$5,IF(OR(AND($E146&gt;$F146,INDEX(Partidos!$F$4:$F$107,MATCH($A146,Partidos!$A$4:$A$107,0))&gt;INDEX(Partidos!$G$4:$G$107,MATCH($A146,Partidos!$A$4:$A$107,0))),AND($E146=$F146,INDEX(Partidos!$F$4:$F$107,MATCH($A146,Partidos!$A$4:$A$107,0))=INDEX(Partidos!$G$4:$G$107,MATCH($A146,Partidos!$A$4:$A$107,0))),AND($E146&lt;$F146,INDEX(Partidos!$F$4:$F$107,MATCH($A146,Partidos!$A$4:$A$107,0))&lt;INDEX(Partidos!$G$4:$G$107,MATCH($A146,Partidos!$A$4:$A$107,0)))),Puntuacion!$B$6,0))),IF(AND($E146=INDEX(Partidos!$F$4:$F$107,MATCH($A146,Partidos!$A$4:$A$107,0)),$F146=INDEX(Partidos!$G$4:$G$107,MATCH($A146,Partidos!$A$4:$A$107,0))),Puntuacion!$B$9,IF(($E146-$F146)=(INDEX(Partidos!$F$4:$F$107,MATCH($A146,Partidos!$A$4:$A$107,0))-INDEX(Partidos!$G$4:$G$107,MATCH($A146,Partidos!$A$4:$A$107,0))),Puntuacion!$B$10,IF(AND($H146&lt;&gt;"",$H146=INDEX(Partidos!$K$4:$K$107,MATCH($A146,Partidos!$A$4:$A$107,0))),Puntuacion!$B$11,0)))))),"")</f>
        <v/>
      </c>
      <c r="H146" s="24">
        <f>IFERROR(INDEX(Fer!H$4:H$107,MATCH($A146,Fer!$A$4:$A$107,0)),"")</f>
        <v/>
      </c>
      <c r="I146" s="24">
        <f>IFERROR(INDEX(Partidos!$J$4:$J$107,MATCH($A146,Partidos!$A$4:$A$107,0)),"")</f>
        <v/>
      </c>
      <c r="J146" s="21">
        <f>IF(AND(INDEX(Partidos!$J$4:$J$107,MATCH($A146,Partidos!$A$4:$A$107,0))&lt;&gt;"Grupos",INDEX(Partidos!$H$4:$H$107,MATCH($A146,Partidos!$A$4:$A$107,0))="Finalizado",$H146&lt;&gt;"",$H146=INDEX(Partidos!$K$4:$K$107,MATCH($A146,Partidos!$A$4:$A$107,0))),1,0)</f>
        <v/>
      </c>
    </row>
    <row r="147">
      <c r="A147" s="29" t="n">
        <v>14</v>
      </c>
      <c r="B147" s="24">
        <f>IFERROR(INDEX(Partidos!$D$4:$D$107,MATCH($A147,Partidos!$A$4:$A$107,0)),"")</f>
        <v/>
      </c>
      <c r="C147" s="24">
        <f>IFERROR(INDEX(Partidos!$E$4:$E$107,MATCH($A147,Partidos!$A$4:$A$107,0)),"")</f>
        <v/>
      </c>
      <c r="D147" s="29" t="inlineStr">
        <is>
          <t>Álvaro</t>
        </is>
      </c>
      <c r="E147" s="24">
        <f>IFERROR(INDEX(Álvaro!F$4:F$107,MATCH($A147,Álvaro!$A$4:$A$107,0)),"")</f>
        <v/>
      </c>
      <c r="F147" s="24">
        <f>IFERROR(INDEX(Álvaro!G$4:G$107,MATCH($A147,Álvaro!$A$4:$A$107,0)),"")</f>
        <v/>
      </c>
      <c r="G147" s="21">
        <f>IFERROR(IF(INDEX(Partidos!$H$4:$H$107,MATCH($A147,Partidos!$A$4:$A$107,0))&lt;&gt;"Finalizado","",IF(OR(NOT(ISNUMBER($E147)),NOT(ISNUMBER($F147))),"",IF(INDEX(Partidos!$J$4:$J$107,MATCH($A147,Partidos!$A$4:$A$107,0))="Grupos",IF(AND($E147=INDEX(Partidos!$F$4:$F$107,MATCH($A147,Partidos!$A$4:$A$107,0)),$F147=INDEX(Partidos!$G$4:$G$107,MATCH($A147,Partidos!$A$4:$A$107,0))),Puntuacion!$B$4,IF(($E147-$F147)=(INDEX(Partidos!$F$4:$F$107,MATCH($A147,Partidos!$A$4:$A$107,0))-INDEX(Partidos!$G$4:$G$107,MATCH($A147,Partidos!$A$4:$A$107,0))),Puntuacion!$B$5,IF(OR(AND($E147&gt;$F147,INDEX(Partidos!$F$4:$F$107,MATCH($A147,Partidos!$A$4:$A$107,0))&gt;INDEX(Partidos!$G$4:$G$107,MATCH($A147,Partidos!$A$4:$A$107,0))),AND($E147=$F147,INDEX(Partidos!$F$4:$F$107,MATCH($A147,Partidos!$A$4:$A$107,0))=INDEX(Partidos!$G$4:$G$107,MATCH($A147,Partidos!$A$4:$A$107,0))),AND($E147&lt;$F147,INDEX(Partidos!$F$4:$F$107,MATCH($A147,Partidos!$A$4:$A$107,0))&lt;INDEX(Partidos!$G$4:$G$107,MATCH($A147,Partidos!$A$4:$A$107,0)))),Puntuacion!$B$6,0))),IF(AND($E147=INDEX(Partidos!$F$4:$F$107,MATCH($A147,Partidos!$A$4:$A$107,0)),$F147=INDEX(Partidos!$G$4:$G$107,MATCH($A147,Partidos!$A$4:$A$107,0))),Puntuacion!$B$9,IF(($E147-$F147)=(INDEX(Partidos!$F$4:$F$107,MATCH($A147,Partidos!$A$4:$A$107,0))-INDEX(Partidos!$G$4:$G$107,MATCH($A147,Partidos!$A$4:$A$107,0))),Puntuacion!$B$10,IF(AND($H147&lt;&gt;"",$H147=INDEX(Partidos!$K$4:$K$107,MATCH($A147,Partidos!$A$4:$A$107,0))),Puntuacion!$B$11,0)))))),"")</f>
        <v/>
      </c>
      <c r="H147" s="24">
        <f>IFERROR(INDEX(Álvaro!H$4:H$107,MATCH($A147,Álvaro!$A$4:$A$107,0)),"")</f>
        <v/>
      </c>
      <c r="I147" s="24">
        <f>IFERROR(INDEX(Partidos!$J$4:$J$107,MATCH($A147,Partidos!$A$4:$A$107,0)),"")</f>
        <v/>
      </c>
      <c r="J147" s="21">
        <f>IF(AND(INDEX(Partidos!$J$4:$J$107,MATCH($A147,Partidos!$A$4:$A$107,0))&lt;&gt;"Grupos",INDEX(Partidos!$H$4:$H$107,MATCH($A147,Partidos!$A$4:$A$107,0))="Finalizado",$H147&lt;&gt;"",$H147=INDEX(Partidos!$K$4:$K$107,MATCH($A147,Partidos!$A$4:$A$107,0))),1,0)</f>
        <v/>
      </c>
    </row>
    <row r="148">
      <c r="A148" s="31" t="n">
        <v>14</v>
      </c>
      <c r="B148" s="24">
        <f>IFERROR(INDEX(Partidos!$D$4:$D$107,MATCH($A148,Partidos!$A$4:$A$107,0)),"")</f>
        <v/>
      </c>
      <c r="C148" s="24">
        <f>IFERROR(INDEX(Partidos!$E$4:$E$107,MATCH($A148,Partidos!$A$4:$A$107,0)),"")</f>
        <v/>
      </c>
      <c r="D148" s="31" t="inlineStr">
        <is>
          <t>Pepe</t>
        </is>
      </c>
      <c r="E148" s="24">
        <f>IFERROR(INDEX(Pepe!F$4:F$107,MATCH($A148,Pepe!$A$4:$A$107,0)),"")</f>
        <v/>
      </c>
      <c r="F148" s="24">
        <f>IFERROR(INDEX(Pepe!G$4:G$107,MATCH($A148,Pepe!$A$4:$A$107,0)),"")</f>
        <v/>
      </c>
      <c r="G148" s="21">
        <f>IFERROR(IF(INDEX(Partidos!$H$4:$H$107,MATCH($A148,Partidos!$A$4:$A$107,0))&lt;&gt;"Finalizado","",IF(OR(NOT(ISNUMBER($E148)),NOT(ISNUMBER($F148))),"",IF(INDEX(Partidos!$J$4:$J$107,MATCH($A148,Partidos!$A$4:$A$107,0))="Grupos",IF(AND($E148=INDEX(Partidos!$F$4:$F$107,MATCH($A148,Partidos!$A$4:$A$107,0)),$F148=INDEX(Partidos!$G$4:$G$107,MATCH($A148,Partidos!$A$4:$A$107,0))),Puntuacion!$B$4,IF(($E148-$F148)=(INDEX(Partidos!$F$4:$F$107,MATCH($A148,Partidos!$A$4:$A$107,0))-INDEX(Partidos!$G$4:$G$107,MATCH($A148,Partidos!$A$4:$A$107,0))),Puntuacion!$B$5,IF(OR(AND($E148&gt;$F148,INDEX(Partidos!$F$4:$F$107,MATCH($A148,Partidos!$A$4:$A$107,0))&gt;INDEX(Partidos!$G$4:$G$107,MATCH($A148,Partidos!$A$4:$A$107,0))),AND($E148=$F148,INDEX(Partidos!$F$4:$F$107,MATCH($A148,Partidos!$A$4:$A$107,0))=INDEX(Partidos!$G$4:$G$107,MATCH($A148,Partidos!$A$4:$A$107,0))),AND($E148&lt;$F148,INDEX(Partidos!$F$4:$F$107,MATCH($A148,Partidos!$A$4:$A$107,0))&lt;INDEX(Partidos!$G$4:$G$107,MATCH($A148,Partidos!$A$4:$A$107,0)))),Puntuacion!$B$6,0))),IF(AND($E148=INDEX(Partidos!$F$4:$F$107,MATCH($A148,Partidos!$A$4:$A$107,0)),$F148=INDEX(Partidos!$G$4:$G$107,MATCH($A148,Partidos!$A$4:$A$107,0))),Puntuacion!$B$9,IF(($E148-$F148)=(INDEX(Partidos!$F$4:$F$107,MATCH($A148,Partidos!$A$4:$A$107,0))-INDEX(Partidos!$G$4:$G$107,MATCH($A148,Partidos!$A$4:$A$107,0))),Puntuacion!$B$10,IF(AND($H148&lt;&gt;"",$H148=INDEX(Partidos!$K$4:$K$107,MATCH($A148,Partidos!$A$4:$A$107,0))),Puntuacion!$B$11,0)))))),"")</f>
        <v/>
      </c>
      <c r="H148" s="24">
        <f>IFERROR(INDEX(Pepe!H$4:H$107,MATCH($A148,Pepe!$A$4:$A$107,0)),"")</f>
        <v/>
      </c>
      <c r="I148" s="24">
        <f>IFERROR(INDEX(Partidos!$J$4:$J$107,MATCH($A148,Partidos!$A$4:$A$107,0)),"")</f>
        <v/>
      </c>
      <c r="J148" s="21">
        <f>IF(AND(INDEX(Partidos!$J$4:$J$107,MATCH($A148,Partidos!$A$4:$A$107,0))&lt;&gt;"Grupos",INDEX(Partidos!$H$4:$H$107,MATCH($A148,Partidos!$A$4:$A$107,0))="Finalizado",$H148&lt;&gt;"",$H148=INDEX(Partidos!$K$4:$K$107,MATCH($A148,Partidos!$A$4:$A$107,0))),1,0)</f>
        <v/>
      </c>
    </row>
    <row r="149">
      <c r="A149" s="29" t="n">
        <v>14</v>
      </c>
      <c r="B149" s="24">
        <f>IFERROR(INDEX(Partidos!$D$4:$D$107,MATCH($A149,Partidos!$A$4:$A$107,0)),"")</f>
        <v/>
      </c>
      <c r="C149" s="24">
        <f>IFERROR(INDEX(Partidos!$E$4:$E$107,MATCH($A149,Partidos!$A$4:$A$107,0)),"")</f>
        <v/>
      </c>
      <c r="D149" s="29" t="inlineStr">
        <is>
          <t>Patri</t>
        </is>
      </c>
      <c r="E149" s="24">
        <f>IFERROR(INDEX(Patri!F$4:F$107,MATCH($A149,Patri!$A$4:$A$107,0)),"")</f>
        <v/>
      </c>
      <c r="F149" s="24">
        <f>IFERROR(INDEX(Patri!G$4:G$107,MATCH($A149,Patri!$A$4:$A$107,0)),"")</f>
        <v/>
      </c>
      <c r="G149" s="21">
        <f>IFERROR(IF(INDEX(Partidos!$H$4:$H$107,MATCH($A149,Partidos!$A$4:$A$107,0))&lt;&gt;"Finalizado","",IF(OR(NOT(ISNUMBER($E149)),NOT(ISNUMBER($F149))),"",IF(INDEX(Partidos!$J$4:$J$107,MATCH($A149,Partidos!$A$4:$A$107,0))="Grupos",IF(AND($E149=INDEX(Partidos!$F$4:$F$107,MATCH($A149,Partidos!$A$4:$A$107,0)),$F149=INDEX(Partidos!$G$4:$G$107,MATCH($A149,Partidos!$A$4:$A$107,0))),Puntuacion!$B$4,IF(($E149-$F149)=(INDEX(Partidos!$F$4:$F$107,MATCH($A149,Partidos!$A$4:$A$107,0))-INDEX(Partidos!$G$4:$G$107,MATCH($A149,Partidos!$A$4:$A$107,0))),Puntuacion!$B$5,IF(OR(AND($E149&gt;$F149,INDEX(Partidos!$F$4:$F$107,MATCH($A149,Partidos!$A$4:$A$107,0))&gt;INDEX(Partidos!$G$4:$G$107,MATCH($A149,Partidos!$A$4:$A$107,0))),AND($E149=$F149,INDEX(Partidos!$F$4:$F$107,MATCH($A149,Partidos!$A$4:$A$107,0))=INDEX(Partidos!$G$4:$G$107,MATCH($A149,Partidos!$A$4:$A$107,0))),AND($E149&lt;$F149,INDEX(Partidos!$F$4:$F$107,MATCH($A149,Partidos!$A$4:$A$107,0))&lt;INDEX(Partidos!$G$4:$G$107,MATCH($A149,Partidos!$A$4:$A$107,0)))),Puntuacion!$B$6,0))),IF(AND($E149=INDEX(Partidos!$F$4:$F$107,MATCH($A149,Partidos!$A$4:$A$107,0)),$F149=INDEX(Partidos!$G$4:$G$107,MATCH($A149,Partidos!$A$4:$A$107,0))),Puntuacion!$B$9,IF(($E149-$F149)=(INDEX(Partidos!$F$4:$F$107,MATCH($A149,Partidos!$A$4:$A$107,0))-INDEX(Partidos!$G$4:$G$107,MATCH($A149,Partidos!$A$4:$A$107,0))),Puntuacion!$B$10,IF(AND($H149&lt;&gt;"",$H149=INDEX(Partidos!$K$4:$K$107,MATCH($A149,Partidos!$A$4:$A$107,0))),Puntuacion!$B$11,0)))))),"")</f>
        <v/>
      </c>
      <c r="H149" s="24">
        <f>IFERROR(INDEX(Patri!H$4:H$107,MATCH($A149,Patri!$A$4:$A$107,0)),"")</f>
        <v/>
      </c>
      <c r="I149" s="24">
        <f>IFERROR(INDEX(Partidos!$J$4:$J$107,MATCH($A149,Partidos!$A$4:$A$107,0)),"")</f>
        <v/>
      </c>
      <c r="J149" s="21">
        <f>IF(AND(INDEX(Partidos!$J$4:$J$107,MATCH($A149,Partidos!$A$4:$A$107,0))&lt;&gt;"Grupos",INDEX(Partidos!$H$4:$H$107,MATCH($A149,Partidos!$A$4:$A$107,0))="Finalizado",$H149&lt;&gt;"",$H149=INDEX(Partidos!$K$4:$K$107,MATCH($A149,Partidos!$A$4:$A$107,0))),1,0)</f>
        <v/>
      </c>
    </row>
    <row r="150">
      <c r="A150" s="31" t="n">
        <v>14</v>
      </c>
      <c r="B150" s="24">
        <f>IFERROR(INDEX(Partidos!$D$4:$D$107,MATCH($A150,Partidos!$A$4:$A$107,0)),"")</f>
        <v/>
      </c>
      <c r="C150" s="24">
        <f>IFERROR(INDEX(Partidos!$E$4:$E$107,MATCH($A150,Partidos!$A$4:$A$107,0)),"")</f>
        <v/>
      </c>
      <c r="D150" s="31" t="inlineStr">
        <is>
          <t>Kike</t>
        </is>
      </c>
      <c r="E150" s="24">
        <f>IFERROR(INDEX(Kike!F$4:F$107,MATCH($A150,Kike!$A$4:$A$107,0)),"")</f>
        <v/>
      </c>
      <c r="F150" s="24">
        <f>IFERROR(INDEX(Kike!G$4:G$107,MATCH($A150,Kike!$A$4:$A$107,0)),"")</f>
        <v/>
      </c>
      <c r="G150" s="21">
        <f>IFERROR(IF(INDEX(Partidos!$H$4:$H$107,MATCH($A150,Partidos!$A$4:$A$107,0))&lt;&gt;"Finalizado","",IF(OR(NOT(ISNUMBER($E150)),NOT(ISNUMBER($F150))),"",IF(INDEX(Partidos!$J$4:$J$107,MATCH($A150,Partidos!$A$4:$A$107,0))="Grupos",IF(AND($E150=INDEX(Partidos!$F$4:$F$107,MATCH($A150,Partidos!$A$4:$A$107,0)),$F150=INDEX(Partidos!$G$4:$G$107,MATCH($A150,Partidos!$A$4:$A$107,0))),Puntuacion!$B$4,IF(($E150-$F150)=(INDEX(Partidos!$F$4:$F$107,MATCH($A150,Partidos!$A$4:$A$107,0))-INDEX(Partidos!$G$4:$G$107,MATCH($A150,Partidos!$A$4:$A$107,0))),Puntuacion!$B$5,IF(OR(AND($E150&gt;$F150,INDEX(Partidos!$F$4:$F$107,MATCH($A150,Partidos!$A$4:$A$107,0))&gt;INDEX(Partidos!$G$4:$G$107,MATCH($A150,Partidos!$A$4:$A$107,0))),AND($E150=$F150,INDEX(Partidos!$F$4:$F$107,MATCH($A150,Partidos!$A$4:$A$107,0))=INDEX(Partidos!$G$4:$G$107,MATCH($A150,Partidos!$A$4:$A$107,0))),AND($E150&lt;$F150,INDEX(Partidos!$F$4:$F$107,MATCH($A150,Partidos!$A$4:$A$107,0))&lt;INDEX(Partidos!$G$4:$G$107,MATCH($A150,Partidos!$A$4:$A$107,0)))),Puntuacion!$B$6,0))),IF(AND($E150=INDEX(Partidos!$F$4:$F$107,MATCH($A150,Partidos!$A$4:$A$107,0)),$F150=INDEX(Partidos!$G$4:$G$107,MATCH($A150,Partidos!$A$4:$A$107,0))),Puntuacion!$B$9,IF(($E150-$F150)=(INDEX(Partidos!$F$4:$F$107,MATCH($A150,Partidos!$A$4:$A$107,0))-INDEX(Partidos!$G$4:$G$107,MATCH($A150,Partidos!$A$4:$A$107,0))),Puntuacion!$B$10,IF(AND($H150&lt;&gt;"",$H150=INDEX(Partidos!$K$4:$K$107,MATCH($A150,Partidos!$A$4:$A$107,0))),Puntuacion!$B$11,0)))))),"")</f>
        <v/>
      </c>
      <c r="H150" s="24">
        <f>IFERROR(INDEX(Kike!H$4:H$107,MATCH($A150,Kike!$A$4:$A$107,0)),"")</f>
        <v/>
      </c>
      <c r="I150" s="24">
        <f>IFERROR(INDEX(Partidos!$J$4:$J$107,MATCH($A150,Partidos!$A$4:$A$107,0)),"")</f>
        <v/>
      </c>
      <c r="J150" s="21">
        <f>IF(AND(INDEX(Partidos!$J$4:$J$107,MATCH($A150,Partidos!$A$4:$A$107,0))&lt;&gt;"Grupos",INDEX(Partidos!$H$4:$H$107,MATCH($A150,Partidos!$A$4:$A$107,0))="Finalizado",$H150&lt;&gt;"",$H150=INDEX(Partidos!$K$4:$K$107,MATCH($A150,Partidos!$A$4:$A$107,0))),1,0)</f>
        <v/>
      </c>
    </row>
    <row r="151">
      <c r="A151" s="29" t="n">
        <v>14</v>
      </c>
      <c r="B151" s="24">
        <f>IFERROR(INDEX(Partidos!$D$4:$D$107,MATCH($A151,Partidos!$A$4:$A$107,0)),"")</f>
        <v/>
      </c>
      <c r="C151" s="24">
        <f>IFERROR(INDEX(Partidos!$E$4:$E$107,MATCH($A151,Partidos!$A$4:$A$107,0)),"")</f>
        <v/>
      </c>
      <c r="D151" s="29" t="inlineStr">
        <is>
          <t>Quintero</t>
        </is>
      </c>
      <c r="E151" s="24">
        <f>IFERROR(INDEX(Quintero!F$4:F$107,MATCH($A151,Quintero!$A$4:$A$107,0)),"")</f>
        <v/>
      </c>
      <c r="F151" s="24">
        <f>IFERROR(INDEX(Quintero!G$4:G$107,MATCH($A151,Quintero!$A$4:$A$107,0)),"")</f>
        <v/>
      </c>
      <c r="G151" s="21">
        <f>IFERROR(IF(INDEX(Partidos!$H$4:$H$107,MATCH($A151,Partidos!$A$4:$A$107,0))&lt;&gt;"Finalizado","",IF(OR(NOT(ISNUMBER($E151)),NOT(ISNUMBER($F151))),"",IF(INDEX(Partidos!$J$4:$J$107,MATCH($A151,Partidos!$A$4:$A$107,0))="Grupos",IF(AND($E151=INDEX(Partidos!$F$4:$F$107,MATCH($A151,Partidos!$A$4:$A$107,0)),$F151=INDEX(Partidos!$G$4:$G$107,MATCH($A151,Partidos!$A$4:$A$107,0))),Puntuacion!$B$4,IF(($E151-$F151)=(INDEX(Partidos!$F$4:$F$107,MATCH($A151,Partidos!$A$4:$A$107,0))-INDEX(Partidos!$G$4:$G$107,MATCH($A151,Partidos!$A$4:$A$107,0))),Puntuacion!$B$5,IF(OR(AND($E151&gt;$F151,INDEX(Partidos!$F$4:$F$107,MATCH($A151,Partidos!$A$4:$A$107,0))&gt;INDEX(Partidos!$G$4:$G$107,MATCH($A151,Partidos!$A$4:$A$107,0))),AND($E151=$F151,INDEX(Partidos!$F$4:$F$107,MATCH($A151,Partidos!$A$4:$A$107,0))=INDEX(Partidos!$G$4:$G$107,MATCH($A151,Partidos!$A$4:$A$107,0))),AND($E151&lt;$F151,INDEX(Partidos!$F$4:$F$107,MATCH($A151,Partidos!$A$4:$A$107,0))&lt;INDEX(Partidos!$G$4:$G$107,MATCH($A151,Partidos!$A$4:$A$107,0)))),Puntuacion!$B$6,0))),IF(AND($E151=INDEX(Partidos!$F$4:$F$107,MATCH($A151,Partidos!$A$4:$A$107,0)),$F151=INDEX(Partidos!$G$4:$G$107,MATCH($A151,Partidos!$A$4:$A$107,0))),Puntuacion!$B$9,IF(($E151-$F151)=(INDEX(Partidos!$F$4:$F$107,MATCH($A151,Partidos!$A$4:$A$107,0))-INDEX(Partidos!$G$4:$G$107,MATCH($A151,Partidos!$A$4:$A$107,0))),Puntuacion!$B$10,IF(AND($H151&lt;&gt;"",$H151=INDEX(Partidos!$K$4:$K$107,MATCH($A151,Partidos!$A$4:$A$107,0))),Puntuacion!$B$11,0)))))),"")</f>
        <v/>
      </c>
      <c r="H151" s="24">
        <f>IFERROR(INDEX(Quintero!H$4:H$107,MATCH($A151,Quintero!$A$4:$A$107,0)),"")</f>
        <v/>
      </c>
      <c r="I151" s="24">
        <f>IFERROR(INDEX(Partidos!$J$4:$J$107,MATCH($A151,Partidos!$A$4:$A$107,0)),"")</f>
        <v/>
      </c>
      <c r="J151" s="21">
        <f>IF(AND(INDEX(Partidos!$J$4:$J$107,MATCH($A151,Partidos!$A$4:$A$107,0))&lt;&gt;"Grupos",INDEX(Partidos!$H$4:$H$107,MATCH($A151,Partidos!$A$4:$A$107,0))="Finalizado",$H151&lt;&gt;"",$H151=INDEX(Partidos!$K$4:$K$107,MATCH($A151,Partidos!$A$4:$A$107,0))),1,0)</f>
        <v/>
      </c>
    </row>
    <row r="152">
      <c r="A152" s="31" t="n">
        <v>14</v>
      </c>
      <c r="B152" s="24">
        <f>IFERROR(INDEX(Partidos!$D$4:$D$107,MATCH($A152,Partidos!$A$4:$A$107,0)),"")</f>
        <v/>
      </c>
      <c r="C152" s="24">
        <f>IFERROR(INDEX(Partidos!$E$4:$E$107,MATCH($A152,Partidos!$A$4:$A$107,0)),"")</f>
        <v/>
      </c>
      <c r="D152" s="31" t="inlineStr">
        <is>
          <t>Nacho</t>
        </is>
      </c>
      <c r="E152" s="24">
        <f>IFERROR(INDEX(Nacho!F$4:F$107,MATCH($A152,Nacho!$A$4:$A$107,0)),"")</f>
        <v/>
      </c>
      <c r="F152" s="24">
        <f>IFERROR(INDEX(Nacho!G$4:G$107,MATCH($A152,Nacho!$A$4:$A$107,0)),"")</f>
        <v/>
      </c>
      <c r="G152" s="21">
        <f>IFERROR(IF(INDEX(Partidos!$H$4:$H$107,MATCH($A152,Partidos!$A$4:$A$107,0))&lt;&gt;"Finalizado","",IF(OR(NOT(ISNUMBER($E152)),NOT(ISNUMBER($F152))),"",IF(INDEX(Partidos!$J$4:$J$107,MATCH($A152,Partidos!$A$4:$A$107,0))="Grupos",IF(AND($E152=INDEX(Partidos!$F$4:$F$107,MATCH($A152,Partidos!$A$4:$A$107,0)),$F152=INDEX(Partidos!$G$4:$G$107,MATCH($A152,Partidos!$A$4:$A$107,0))),Puntuacion!$B$4,IF(($E152-$F152)=(INDEX(Partidos!$F$4:$F$107,MATCH($A152,Partidos!$A$4:$A$107,0))-INDEX(Partidos!$G$4:$G$107,MATCH($A152,Partidos!$A$4:$A$107,0))),Puntuacion!$B$5,IF(OR(AND($E152&gt;$F152,INDEX(Partidos!$F$4:$F$107,MATCH($A152,Partidos!$A$4:$A$107,0))&gt;INDEX(Partidos!$G$4:$G$107,MATCH($A152,Partidos!$A$4:$A$107,0))),AND($E152=$F152,INDEX(Partidos!$F$4:$F$107,MATCH($A152,Partidos!$A$4:$A$107,0))=INDEX(Partidos!$G$4:$G$107,MATCH($A152,Partidos!$A$4:$A$107,0))),AND($E152&lt;$F152,INDEX(Partidos!$F$4:$F$107,MATCH($A152,Partidos!$A$4:$A$107,0))&lt;INDEX(Partidos!$G$4:$G$107,MATCH($A152,Partidos!$A$4:$A$107,0)))),Puntuacion!$B$6,0))),IF(AND($E152=INDEX(Partidos!$F$4:$F$107,MATCH($A152,Partidos!$A$4:$A$107,0)),$F152=INDEX(Partidos!$G$4:$G$107,MATCH($A152,Partidos!$A$4:$A$107,0))),Puntuacion!$B$9,IF(($E152-$F152)=(INDEX(Partidos!$F$4:$F$107,MATCH($A152,Partidos!$A$4:$A$107,0))-INDEX(Partidos!$G$4:$G$107,MATCH($A152,Partidos!$A$4:$A$107,0))),Puntuacion!$B$10,IF(AND($H152&lt;&gt;"",$H152=INDEX(Partidos!$K$4:$K$107,MATCH($A152,Partidos!$A$4:$A$107,0))),Puntuacion!$B$11,0)))))),"")</f>
        <v/>
      </c>
      <c r="H152" s="24">
        <f>IFERROR(INDEX(Nacho!H$4:H$107,MATCH($A152,Nacho!$A$4:$A$107,0)),"")</f>
        <v/>
      </c>
      <c r="I152" s="24">
        <f>IFERROR(INDEX(Partidos!$J$4:$J$107,MATCH($A152,Partidos!$A$4:$A$107,0)),"")</f>
        <v/>
      </c>
      <c r="J152" s="21">
        <f>IF(AND(INDEX(Partidos!$J$4:$J$107,MATCH($A152,Partidos!$A$4:$A$107,0))&lt;&gt;"Grupos",INDEX(Partidos!$H$4:$H$107,MATCH($A152,Partidos!$A$4:$A$107,0))="Finalizado",$H152&lt;&gt;"",$H152=INDEX(Partidos!$K$4:$K$107,MATCH($A152,Partidos!$A$4:$A$107,0))),1,0)</f>
        <v/>
      </c>
    </row>
    <row r="153">
      <c r="A153" s="29" t="n">
        <v>14</v>
      </c>
      <c r="B153" s="24">
        <f>IFERROR(INDEX(Partidos!$D$4:$D$107,MATCH($A153,Partidos!$A$4:$A$107,0)),"")</f>
        <v/>
      </c>
      <c r="C153" s="24">
        <f>IFERROR(INDEX(Partidos!$E$4:$E$107,MATCH($A153,Partidos!$A$4:$A$107,0)),"")</f>
        <v/>
      </c>
      <c r="D153" s="29" t="inlineStr">
        <is>
          <t>Luis</t>
        </is>
      </c>
      <c r="E153" s="24">
        <f>IFERROR(INDEX(Luis!F$4:F$107,MATCH($A153,Luis!$A$4:$A$107,0)),"")</f>
        <v/>
      </c>
      <c r="F153" s="24">
        <f>IFERROR(INDEX(Luis!G$4:G$107,MATCH($A153,Luis!$A$4:$A$107,0)),"")</f>
        <v/>
      </c>
      <c r="G153" s="21">
        <f>IFERROR(IF(INDEX(Partidos!$H$4:$H$107,MATCH($A153,Partidos!$A$4:$A$107,0))&lt;&gt;"Finalizado","",IF(OR(NOT(ISNUMBER($E153)),NOT(ISNUMBER($F153))),"",IF(INDEX(Partidos!$J$4:$J$107,MATCH($A153,Partidos!$A$4:$A$107,0))="Grupos",IF(AND($E153=INDEX(Partidos!$F$4:$F$107,MATCH($A153,Partidos!$A$4:$A$107,0)),$F153=INDEX(Partidos!$G$4:$G$107,MATCH($A153,Partidos!$A$4:$A$107,0))),Puntuacion!$B$4,IF(($E153-$F153)=(INDEX(Partidos!$F$4:$F$107,MATCH($A153,Partidos!$A$4:$A$107,0))-INDEX(Partidos!$G$4:$G$107,MATCH($A153,Partidos!$A$4:$A$107,0))),Puntuacion!$B$5,IF(OR(AND($E153&gt;$F153,INDEX(Partidos!$F$4:$F$107,MATCH($A153,Partidos!$A$4:$A$107,0))&gt;INDEX(Partidos!$G$4:$G$107,MATCH($A153,Partidos!$A$4:$A$107,0))),AND($E153=$F153,INDEX(Partidos!$F$4:$F$107,MATCH($A153,Partidos!$A$4:$A$107,0))=INDEX(Partidos!$G$4:$G$107,MATCH($A153,Partidos!$A$4:$A$107,0))),AND($E153&lt;$F153,INDEX(Partidos!$F$4:$F$107,MATCH($A153,Partidos!$A$4:$A$107,0))&lt;INDEX(Partidos!$G$4:$G$107,MATCH($A153,Partidos!$A$4:$A$107,0)))),Puntuacion!$B$6,0))),IF(AND($E153=INDEX(Partidos!$F$4:$F$107,MATCH($A153,Partidos!$A$4:$A$107,0)),$F153=INDEX(Partidos!$G$4:$G$107,MATCH($A153,Partidos!$A$4:$A$107,0))),Puntuacion!$B$9,IF(($E153-$F153)=(INDEX(Partidos!$F$4:$F$107,MATCH($A153,Partidos!$A$4:$A$107,0))-INDEX(Partidos!$G$4:$G$107,MATCH($A153,Partidos!$A$4:$A$107,0))),Puntuacion!$B$10,IF(AND($H153&lt;&gt;"",$H153=INDEX(Partidos!$K$4:$K$107,MATCH($A153,Partidos!$A$4:$A$107,0))),Puntuacion!$B$11,0)))))),"")</f>
        <v/>
      </c>
      <c r="H153" s="24">
        <f>IFERROR(INDEX(Luis!H$4:H$107,MATCH($A153,Luis!$A$4:$A$107,0)),"")</f>
        <v/>
      </c>
      <c r="I153" s="24">
        <f>IFERROR(INDEX(Partidos!$J$4:$J$107,MATCH($A153,Partidos!$A$4:$A$107,0)),"")</f>
        <v/>
      </c>
      <c r="J153" s="21">
        <f>IF(AND(INDEX(Partidos!$J$4:$J$107,MATCH($A153,Partidos!$A$4:$A$107,0))&lt;&gt;"Grupos",INDEX(Partidos!$H$4:$H$107,MATCH($A153,Partidos!$A$4:$A$107,0))="Finalizado",$H153&lt;&gt;"",$H153=INDEX(Partidos!$K$4:$K$107,MATCH($A153,Partidos!$A$4:$A$107,0))),1,0)</f>
        <v/>
      </c>
    </row>
    <row r="154">
      <c r="A154" s="31" t="n">
        <v>14</v>
      </c>
      <c r="B154" s="24">
        <f>IFERROR(INDEX(Partidos!$D$4:$D$107,MATCH($A154,Partidos!$A$4:$A$107,0)),"")</f>
        <v/>
      </c>
      <c r="C154" s="24">
        <f>IFERROR(INDEX(Partidos!$E$4:$E$107,MATCH($A154,Partidos!$A$4:$A$107,0)),"")</f>
        <v/>
      </c>
      <c r="D154" s="31" t="inlineStr">
        <is>
          <t>Felipe</t>
        </is>
      </c>
      <c r="E154" s="24">
        <f>IFERROR(INDEX(Felipe!F$4:F$107,MATCH($A154,Felipe!$A$4:$A$107,0)),"")</f>
        <v/>
      </c>
      <c r="F154" s="24">
        <f>IFERROR(INDEX(Felipe!G$4:G$107,MATCH($A154,Felipe!$A$4:$A$107,0)),"")</f>
        <v/>
      </c>
      <c r="G154" s="21">
        <f>IFERROR(IF(INDEX(Partidos!$H$4:$H$107,MATCH($A154,Partidos!$A$4:$A$107,0))&lt;&gt;"Finalizado","",IF(OR(NOT(ISNUMBER($E154)),NOT(ISNUMBER($F154))),"",IF(INDEX(Partidos!$J$4:$J$107,MATCH($A154,Partidos!$A$4:$A$107,0))="Grupos",IF(AND($E154=INDEX(Partidos!$F$4:$F$107,MATCH($A154,Partidos!$A$4:$A$107,0)),$F154=INDEX(Partidos!$G$4:$G$107,MATCH($A154,Partidos!$A$4:$A$107,0))),Puntuacion!$B$4,IF(($E154-$F154)=(INDEX(Partidos!$F$4:$F$107,MATCH($A154,Partidos!$A$4:$A$107,0))-INDEX(Partidos!$G$4:$G$107,MATCH($A154,Partidos!$A$4:$A$107,0))),Puntuacion!$B$5,IF(OR(AND($E154&gt;$F154,INDEX(Partidos!$F$4:$F$107,MATCH($A154,Partidos!$A$4:$A$107,0))&gt;INDEX(Partidos!$G$4:$G$107,MATCH($A154,Partidos!$A$4:$A$107,0))),AND($E154=$F154,INDEX(Partidos!$F$4:$F$107,MATCH($A154,Partidos!$A$4:$A$107,0))=INDEX(Partidos!$G$4:$G$107,MATCH($A154,Partidos!$A$4:$A$107,0))),AND($E154&lt;$F154,INDEX(Partidos!$F$4:$F$107,MATCH($A154,Partidos!$A$4:$A$107,0))&lt;INDEX(Partidos!$G$4:$G$107,MATCH($A154,Partidos!$A$4:$A$107,0)))),Puntuacion!$B$6,0))),IF(AND($E154=INDEX(Partidos!$F$4:$F$107,MATCH($A154,Partidos!$A$4:$A$107,0)),$F154=INDEX(Partidos!$G$4:$G$107,MATCH($A154,Partidos!$A$4:$A$107,0))),Puntuacion!$B$9,IF(($E154-$F154)=(INDEX(Partidos!$F$4:$F$107,MATCH($A154,Partidos!$A$4:$A$107,0))-INDEX(Partidos!$G$4:$G$107,MATCH($A154,Partidos!$A$4:$A$107,0))),Puntuacion!$B$10,IF(AND($H154&lt;&gt;"",$H154=INDEX(Partidos!$K$4:$K$107,MATCH($A154,Partidos!$A$4:$A$107,0))),Puntuacion!$B$11,0)))))),"")</f>
        <v/>
      </c>
      <c r="H154" s="24">
        <f>IFERROR(INDEX(Felipe!H$4:H$107,MATCH($A154,Felipe!$A$4:$A$107,0)),"")</f>
        <v/>
      </c>
      <c r="I154" s="24">
        <f>IFERROR(INDEX(Partidos!$J$4:$J$107,MATCH($A154,Partidos!$A$4:$A$107,0)),"")</f>
        <v/>
      </c>
      <c r="J154" s="21">
        <f>IF(AND(INDEX(Partidos!$J$4:$J$107,MATCH($A154,Partidos!$A$4:$A$107,0))&lt;&gt;"Grupos",INDEX(Partidos!$H$4:$H$107,MATCH($A154,Partidos!$A$4:$A$107,0))="Finalizado",$H154&lt;&gt;"",$H154=INDEX(Partidos!$K$4:$K$107,MATCH($A154,Partidos!$A$4:$A$107,0))),1,0)</f>
        <v/>
      </c>
    </row>
    <row r="155">
      <c r="A155" s="29" t="n">
        <v>14</v>
      </c>
      <c r="B155" s="24">
        <f>IFERROR(INDEX(Partidos!$D$4:$D$107,MATCH($A155,Partidos!$A$4:$A$107,0)),"")</f>
        <v/>
      </c>
      <c r="C155" s="24">
        <f>IFERROR(INDEX(Partidos!$E$4:$E$107,MATCH($A155,Partidos!$A$4:$A$107,0)),"")</f>
        <v/>
      </c>
      <c r="D155" s="29" t="inlineStr">
        <is>
          <t>Simón</t>
        </is>
      </c>
      <c r="E155" s="24">
        <f>IFERROR(INDEX(Simón!F$4:F$107,MATCH($A155,Simón!$A$4:$A$107,0)),"")</f>
        <v/>
      </c>
      <c r="F155" s="24">
        <f>IFERROR(INDEX(Simón!G$4:G$107,MATCH($A155,Simón!$A$4:$A$107,0)),"")</f>
        <v/>
      </c>
      <c r="G155" s="21">
        <f>IFERROR(IF(INDEX(Partidos!$H$4:$H$107,MATCH($A155,Partidos!$A$4:$A$107,0))&lt;&gt;"Finalizado","",IF(OR(NOT(ISNUMBER($E155)),NOT(ISNUMBER($F155))),"",IF(INDEX(Partidos!$J$4:$J$107,MATCH($A155,Partidos!$A$4:$A$107,0))="Grupos",IF(AND($E155=INDEX(Partidos!$F$4:$F$107,MATCH($A155,Partidos!$A$4:$A$107,0)),$F155=INDEX(Partidos!$G$4:$G$107,MATCH($A155,Partidos!$A$4:$A$107,0))),Puntuacion!$B$4,IF(($E155-$F155)=(INDEX(Partidos!$F$4:$F$107,MATCH($A155,Partidos!$A$4:$A$107,0))-INDEX(Partidos!$G$4:$G$107,MATCH($A155,Partidos!$A$4:$A$107,0))),Puntuacion!$B$5,IF(OR(AND($E155&gt;$F155,INDEX(Partidos!$F$4:$F$107,MATCH($A155,Partidos!$A$4:$A$107,0))&gt;INDEX(Partidos!$G$4:$G$107,MATCH($A155,Partidos!$A$4:$A$107,0))),AND($E155=$F155,INDEX(Partidos!$F$4:$F$107,MATCH($A155,Partidos!$A$4:$A$107,0))=INDEX(Partidos!$G$4:$G$107,MATCH($A155,Partidos!$A$4:$A$107,0))),AND($E155&lt;$F155,INDEX(Partidos!$F$4:$F$107,MATCH($A155,Partidos!$A$4:$A$107,0))&lt;INDEX(Partidos!$G$4:$G$107,MATCH($A155,Partidos!$A$4:$A$107,0)))),Puntuacion!$B$6,0))),IF(AND($E155=INDEX(Partidos!$F$4:$F$107,MATCH($A155,Partidos!$A$4:$A$107,0)),$F155=INDEX(Partidos!$G$4:$G$107,MATCH($A155,Partidos!$A$4:$A$107,0))),Puntuacion!$B$9,IF(($E155-$F155)=(INDEX(Partidos!$F$4:$F$107,MATCH($A155,Partidos!$A$4:$A$107,0))-INDEX(Partidos!$G$4:$G$107,MATCH($A155,Partidos!$A$4:$A$107,0))),Puntuacion!$B$10,IF(AND($H155&lt;&gt;"",$H155=INDEX(Partidos!$K$4:$K$107,MATCH($A155,Partidos!$A$4:$A$107,0))),Puntuacion!$B$11,0)))))),"")</f>
        <v/>
      </c>
      <c r="H155" s="24">
        <f>IFERROR(INDEX(Simón!H$4:H$107,MATCH($A155,Simón!$A$4:$A$107,0)),"")</f>
        <v/>
      </c>
      <c r="I155" s="24">
        <f>IFERROR(INDEX(Partidos!$J$4:$J$107,MATCH($A155,Partidos!$A$4:$A$107,0)),"")</f>
        <v/>
      </c>
      <c r="J155" s="21">
        <f>IF(AND(INDEX(Partidos!$J$4:$J$107,MATCH($A155,Partidos!$A$4:$A$107,0))&lt;&gt;"Grupos",INDEX(Partidos!$H$4:$H$107,MATCH($A155,Partidos!$A$4:$A$107,0))="Finalizado",$H155&lt;&gt;"",$H155=INDEX(Partidos!$K$4:$K$107,MATCH($A155,Partidos!$A$4:$A$107,0))),1,0)</f>
        <v/>
      </c>
    </row>
    <row r="156">
      <c r="A156" s="31" t="n">
        <v>14</v>
      </c>
      <c r="B156" s="24">
        <f>IFERROR(INDEX(Partidos!$D$4:$D$107,MATCH($A156,Partidos!$A$4:$A$107,0)),"")</f>
        <v/>
      </c>
      <c r="C156" s="24">
        <f>IFERROR(INDEX(Partidos!$E$4:$E$107,MATCH($A156,Partidos!$A$4:$A$107,0)),"")</f>
        <v/>
      </c>
      <c r="D156" s="31" t="inlineStr">
        <is>
          <t>Muni</t>
        </is>
      </c>
      <c r="E156" s="24">
        <f>IFERROR(INDEX(Muni!F$4:F$107,MATCH($A156,Muni!$A$4:$A$107,0)),"")</f>
        <v/>
      </c>
      <c r="F156" s="24">
        <f>IFERROR(INDEX(Muni!G$4:G$107,MATCH($A156,Muni!$A$4:$A$107,0)),"")</f>
        <v/>
      </c>
      <c r="G156" s="21">
        <f>IFERROR(IF(INDEX(Partidos!$H$4:$H$107,MATCH($A156,Partidos!$A$4:$A$107,0))&lt;&gt;"Finalizado","",IF(OR(NOT(ISNUMBER($E156)),NOT(ISNUMBER($F156))),"",IF(INDEX(Partidos!$J$4:$J$107,MATCH($A156,Partidos!$A$4:$A$107,0))="Grupos",IF(AND($E156=INDEX(Partidos!$F$4:$F$107,MATCH($A156,Partidos!$A$4:$A$107,0)),$F156=INDEX(Partidos!$G$4:$G$107,MATCH($A156,Partidos!$A$4:$A$107,0))),Puntuacion!$B$4,IF(($E156-$F156)=(INDEX(Partidos!$F$4:$F$107,MATCH($A156,Partidos!$A$4:$A$107,0))-INDEX(Partidos!$G$4:$G$107,MATCH($A156,Partidos!$A$4:$A$107,0))),Puntuacion!$B$5,IF(OR(AND($E156&gt;$F156,INDEX(Partidos!$F$4:$F$107,MATCH($A156,Partidos!$A$4:$A$107,0))&gt;INDEX(Partidos!$G$4:$G$107,MATCH($A156,Partidos!$A$4:$A$107,0))),AND($E156=$F156,INDEX(Partidos!$F$4:$F$107,MATCH($A156,Partidos!$A$4:$A$107,0))=INDEX(Partidos!$G$4:$G$107,MATCH($A156,Partidos!$A$4:$A$107,0))),AND($E156&lt;$F156,INDEX(Partidos!$F$4:$F$107,MATCH($A156,Partidos!$A$4:$A$107,0))&lt;INDEX(Partidos!$G$4:$G$107,MATCH($A156,Partidos!$A$4:$A$107,0)))),Puntuacion!$B$6,0))),IF(AND($E156=INDEX(Partidos!$F$4:$F$107,MATCH($A156,Partidos!$A$4:$A$107,0)),$F156=INDEX(Partidos!$G$4:$G$107,MATCH($A156,Partidos!$A$4:$A$107,0))),Puntuacion!$B$9,IF(($E156-$F156)=(INDEX(Partidos!$F$4:$F$107,MATCH($A156,Partidos!$A$4:$A$107,0))-INDEX(Partidos!$G$4:$G$107,MATCH($A156,Partidos!$A$4:$A$107,0))),Puntuacion!$B$10,IF(AND($H156&lt;&gt;"",$H156=INDEX(Partidos!$K$4:$K$107,MATCH($A156,Partidos!$A$4:$A$107,0))),Puntuacion!$B$11,0)))))),"")</f>
        <v/>
      </c>
      <c r="H156" s="24">
        <f>IFERROR(INDEX(Muni!H$4:H$107,MATCH($A156,Muni!$A$4:$A$107,0)),"")</f>
        <v/>
      </c>
      <c r="I156" s="24">
        <f>IFERROR(INDEX(Partidos!$J$4:$J$107,MATCH($A156,Partidos!$A$4:$A$107,0)),"")</f>
        <v/>
      </c>
      <c r="J156" s="21">
        <f>IF(AND(INDEX(Partidos!$J$4:$J$107,MATCH($A156,Partidos!$A$4:$A$107,0))&lt;&gt;"Grupos",INDEX(Partidos!$H$4:$H$107,MATCH($A156,Partidos!$A$4:$A$107,0))="Finalizado",$H156&lt;&gt;"",$H156=INDEX(Partidos!$K$4:$K$107,MATCH($A156,Partidos!$A$4:$A$107,0))),1,0)</f>
        <v/>
      </c>
    </row>
    <row r="157">
      <c r="A157" s="29" t="n">
        <v>14</v>
      </c>
      <c r="B157" s="24">
        <f>IFERROR(INDEX(Partidos!$D$4:$D$107,MATCH($A157,Partidos!$A$4:$A$107,0)),"")</f>
        <v/>
      </c>
      <c r="C157" s="24">
        <f>IFERROR(INDEX(Partidos!$E$4:$E$107,MATCH($A157,Partidos!$A$4:$A$107,0)),"")</f>
        <v/>
      </c>
      <c r="D157" s="29" t="inlineStr">
        <is>
          <t>Fer</t>
        </is>
      </c>
      <c r="E157" s="24">
        <f>IFERROR(INDEX(Fer!F$4:F$107,MATCH($A157,Fer!$A$4:$A$107,0)),"")</f>
        <v/>
      </c>
      <c r="F157" s="24">
        <f>IFERROR(INDEX(Fer!G$4:G$107,MATCH($A157,Fer!$A$4:$A$107,0)),"")</f>
        <v/>
      </c>
      <c r="G157" s="21">
        <f>IFERROR(IF(INDEX(Partidos!$H$4:$H$107,MATCH($A157,Partidos!$A$4:$A$107,0))&lt;&gt;"Finalizado","",IF(OR(NOT(ISNUMBER($E157)),NOT(ISNUMBER($F157))),"",IF(INDEX(Partidos!$J$4:$J$107,MATCH($A157,Partidos!$A$4:$A$107,0))="Grupos",IF(AND($E157=INDEX(Partidos!$F$4:$F$107,MATCH($A157,Partidos!$A$4:$A$107,0)),$F157=INDEX(Partidos!$G$4:$G$107,MATCH($A157,Partidos!$A$4:$A$107,0))),Puntuacion!$B$4,IF(($E157-$F157)=(INDEX(Partidos!$F$4:$F$107,MATCH($A157,Partidos!$A$4:$A$107,0))-INDEX(Partidos!$G$4:$G$107,MATCH($A157,Partidos!$A$4:$A$107,0))),Puntuacion!$B$5,IF(OR(AND($E157&gt;$F157,INDEX(Partidos!$F$4:$F$107,MATCH($A157,Partidos!$A$4:$A$107,0))&gt;INDEX(Partidos!$G$4:$G$107,MATCH($A157,Partidos!$A$4:$A$107,0))),AND($E157=$F157,INDEX(Partidos!$F$4:$F$107,MATCH($A157,Partidos!$A$4:$A$107,0))=INDEX(Partidos!$G$4:$G$107,MATCH($A157,Partidos!$A$4:$A$107,0))),AND($E157&lt;$F157,INDEX(Partidos!$F$4:$F$107,MATCH($A157,Partidos!$A$4:$A$107,0))&lt;INDEX(Partidos!$G$4:$G$107,MATCH($A157,Partidos!$A$4:$A$107,0)))),Puntuacion!$B$6,0))),IF(AND($E157=INDEX(Partidos!$F$4:$F$107,MATCH($A157,Partidos!$A$4:$A$107,0)),$F157=INDEX(Partidos!$G$4:$G$107,MATCH($A157,Partidos!$A$4:$A$107,0))),Puntuacion!$B$9,IF(($E157-$F157)=(INDEX(Partidos!$F$4:$F$107,MATCH($A157,Partidos!$A$4:$A$107,0))-INDEX(Partidos!$G$4:$G$107,MATCH($A157,Partidos!$A$4:$A$107,0))),Puntuacion!$B$10,IF(AND($H157&lt;&gt;"",$H157=INDEX(Partidos!$K$4:$K$107,MATCH($A157,Partidos!$A$4:$A$107,0))),Puntuacion!$B$11,0)))))),"")</f>
        <v/>
      </c>
      <c r="H157" s="24">
        <f>IFERROR(INDEX(Fer!H$4:H$107,MATCH($A157,Fer!$A$4:$A$107,0)),"")</f>
        <v/>
      </c>
      <c r="I157" s="24">
        <f>IFERROR(INDEX(Partidos!$J$4:$J$107,MATCH($A157,Partidos!$A$4:$A$107,0)),"")</f>
        <v/>
      </c>
      <c r="J157" s="21">
        <f>IF(AND(INDEX(Partidos!$J$4:$J$107,MATCH($A157,Partidos!$A$4:$A$107,0))&lt;&gt;"Grupos",INDEX(Partidos!$H$4:$H$107,MATCH($A157,Partidos!$A$4:$A$107,0))="Finalizado",$H157&lt;&gt;"",$H157=INDEX(Partidos!$K$4:$K$107,MATCH($A157,Partidos!$A$4:$A$107,0))),1,0)</f>
        <v/>
      </c>
    </row>
    <row r="158">
      <c r="A158" s="31" t="n">
        <v>15</v>
      </c>
      <c r="B158" s="24">
        <f>IFERROR(INDEX(Partidos!$D$4:$D$107,MATCH($A158,Partidos!$A$4:$A$107,0)),"")</f>
        <v/>
      </c>
      <c r="C158" s="24">
        <f>IFERROR(INDEX(Partidos!$E$4:$E$107,MATCH($A158,Partidos!$A$4:$A$107,0)),"")</f>
        <v/>
      </c>
      <c r="D158" s="31" t="inlineStr">
        <is>
          <t>Álvaro</t>
        </is>
      </c>
      <c r="E158" s="24">
        <f>IFERROR(INDEX(Álvaro!F$4:F$107,MATCH($A158,Álvaro!$A$4:$A$107,0)),"")</f>
        <v/>
      </c>
      <c r="F158" s="24">
        <f>IFERROR(INDEX(Álvaro!G$4:G$107,MATCH($A158,Álvaro!$A$4:$A$107,0)),"")</f>
        <v/>
      </c>
      <c r="G158" s="21">
        <f>IFERROR(IF(INDEX(Partidos!$H$4:$H$107,MATCH($A158,Partidos!$A$4:$A$107,0))&lt;&gt;"Finalizado","",IF(OR(NOT(ISNUMBER($E158)),NOT(ISNUMBER($F158))),"",IF(INDEX(Partidos!$J$4:$J$107,MATCH($A158,Partidos!$A$4:$A$107,0))="Grupos",IF(AND($E158=INDEX(Partidos!$F$4:$F$107,MATCH($A158,Partidos!$A$4:$A$107,0)),$F158=INDEX(Partidos!$G$4:$G$107,MATCH($A158,Partidos!$A$4:$A$107,0))),Puntuacion!$B$4,IF(($E158-$F158)=(INDEX(Partidos!$F$4:$F$107,MATCH($A158,Partidos!$A$4:$A$107,0))-INDEX(Partidos!$G$4:$G$107,MATCH($A158,Partidos!$A$4:$A$107,0))),Puntuacion!$B$5,IF(OR(AND($E158&gt;$F158,INDEX(Partidos!$F$4:$F$107,MATCH($A158,Partidos!$A$4:$A$107,0))&gt;INDEX(Partidos!$G$4:$G$107,MATCH($A158,Partidos!$A$4:$A$107,0))),AND($E158=$F158,INDEX(Partidos!$F$4:$F$107,MATCH($A158,Partidos!$A$4:$A$107,0))=INDEX(Partidos!$G$4:$G$107,MATCH($A158,Partidos!$A$4:$A$107,0))),AND($E158&lt;$F158,INDEX(Partidos!$F$4:$F$107,MATCH($A158,Partidos!$A$4:$A$107,0))&lt;INDEX(Partidos!$G$4:$G$107,MATCH($A158,Partidos!$A$4:$A$107,0)))),Puntuacion!$B$6,0))),IF(AND($E158=INDEX(Partidos!$F$4:$F$107,MATCH($A158,Partidos!$A$4:$A$107,0)),$F158=INDEX(Partidos!$G$4:$G$107,MATCH($A158,Partidos!$A$4:$A$107,0))),Puntuacion!$B$9,IF(($E158-$F158)=(INDEX(Partidos!$F$4:$F$107,MATCH($A158,Partidos!$A$4:$A$107,0))-INDEX(Partidos!$G$4:$G$107,MATCH($A158,Partidos!$A$4:$A$107,0))),Puntuacion!$B$10,IF(AND($H158&lt;&gt;"",$H158=INDEX(Partidos!$K$4:$K$107,MATCH($A158,Partidos!$A$4:$A$107,0))),Puntuacion!$B$11,0)))))),"")</f>
        <v/>
      </c>
      <c r="H158" s="24">
        <f>IFERROR(INDEX(Álvaro!H$4:H$107,MATCH($A158,Álvaro!$A$4:$A$107,0)),"")</f>
        <v/>
      </c>
      <c r="I158" s="24">
        <f>IFERROR(INDEX(Partidos!$J$4:$J$107,MATCH($A158,Partidos!$A$4:$A$107,0)),"")</f>
        <v/>
      </c>
      <c r="J158" s="21">
        <f>IF(AND(INDEX(Partidos!$J$4:$J$107,MATCH($A158,Partidos!$A$4:$A$107,0))&lt;&gt;"Grupos",INDEX(Partidos!$H$4:$H$107,MATCH($A158,Partidos!$A$4:$A$107,0))="Finalizado",$H158&lt;&gt;"",$H158=INDEX(Partidos!$K$4:$K$107,MATCH($A158,Partidos!$A$4:$A$107,0))),1,0)</f>
        <v/>
      </c>
    </row>
    <row r="159">
      <c r="A159" s="29" t="n">
        <v>15</v>
      </c>
      <c r="B159" s="24">
        <f>IFERROR(INDEX(Partidos!$D$4:$D$107,MATCH($A159,Partidos!$A$4:$A$107,0)),"")</f>
        <v/>
      </c>
      <c r="C159" s="24">
        <f>IFERROR(INDEX(Partidos!$E$4:$E$107,MATCH($A159,Partidos!$A$4:$A$107,0)),"")</f>
        <v/>
      </c>
      <c r="D159" s="29" t="inlineStr">
        <is>
          <t>Pepe</t>
        </is>
      </c>
      <c r="E159" s="24">
        <f>IFERROR(INDEX(Pepe!F$4:F$107,MATCH($A159,Pepe!$A$4:$A$107,0)),"")</f>
        <v/>
      </c>
      <c r="F159" s="24">
        <f>IFERROR(INDEX(Pepe!G$4:G$107,MATCH($A159,Pepe!$A$4:$A$107,0)),"")</f>
        <v/>
      </c>
      <c r="G159" s="21">
        <f>IFERROR(IF(INDEX(Partidos!$H$4:$H$107,MATCH($A159,Partidos!$A$4:$A$107,0))&lt;&gt;"Finalizado","",IF(OR(NOT(ISNUMBER($E159)),NOT(ISNUMBER($F159))),"",IF(INDEX(Partidos!$J$4:$J$107,MATCH($A159,Partidos!$A$4:$A$107,0))="Grupos",IF(AND($E159=INDEX(Partidos!$F$4:$F$107,MATCH($A159,Partidos!$A$4:$A$107,0)),$F159=INDEX(Partidos!$G$4:$G$107,MATCH($A159,Partidos!$A$4:$A$107,0))),Puntuacion!$B$4,IF(($E159-$F159)=(INDEX(Partidos!$F$4:$F$107,MATCH($A159,Partidos!$A$4:$A$107,0))-INDEX(Partidos!$G$4:$G$107,MATCH($A159,Partidos!$A$4:$A$107,0))),Puntuacion!$B$5,IF(OR(AND($E159&gt;$F159,INDEX(Partidos!$F$4:$F$107,MATCH($A159,Partidos!$A$4:$A$107,0))&gt;INDEX(Partidos!$G$4:$G$107,MATCH($A159,Partidos!$A$4:$A$107,0))),AND($E159=$F159,INDEX(Partidos!$F$4:$F$107,MATCH($A159,Partidos!$A$4:$A$107,0))=INDEX(Partidos!$G$4:$G$107,MATCH($A159,Partidos!$A$4:$A$107,0))),AND($E159&lt;$F159,INDEX(Partidos!$F$4:$F$107,MATCH($A159,Partidos!$A$4:$A$107,0))&lt;INDEX(Partidos!$G$4:$G$107,MATCH($A159,Partidos!$A$4:$A$107,0)))),Puntuacion!$B$6,0))),IF(AND($E159=INDEX(Partidos!$F$4:$F$107,MATCH($A159,Partidos!$A$4:$A$107,0)),$F159=INDEX(Partidos!$G$4:$G$107,MATCH($A159,Partidos!$A$4:$A$107,0))),Puntuacion!$B$9,IF(($E159-$F159)=(INDEX(Partidos!$F$4:$F$107,MATCH($A159,Partidos!$A$4:$A$107,0))-INDEX(Partidos!$G$4:$G$107,MATCH($A159,Partidos!$A$4:$A$107,0))),Puntuacion!$B$10,IF(AND($H159&lt;&gt;"",$H159=INDEX(Partidos!$K$4:$K$107,MATCH($A159,Partidos!$A$4:$A$107,0))),Puntuacion!$B$11,0)))))),"")</f>
        <v/>
      </c>
      <c r="H159" s="24">
        <f>IFERROR(INDEX(Pepe!H$4:H$107,MATCH($A159,Pepe!$A$4:$A$107,0)),"")</f>
        <v/>
      </c>
      <c r="I159" s="24">
        <f>IFERROR(INDEX(Partidos!$J$4:$J$107,MATCH($A159,Partidos!$A$4:$A$107,0)),"")</f>
        <v/>
      </c>
      <c r="J159" s="21">
        <f>IF(AND(INDEX(Partidos!$J$4:$J$107,MATCH($A159,Partidos!$A$4:$A$107,0))&lt;&gt;"Grupos",INDEX(Partidos!$H$4:$H$107,MATCH($A159,Partidos!$A$4:$A$107,0))="Finalizado",$H159&lt;&gt;"",$H159=INDEX(Partidos!$K$4:$K$107,MATCH($A159,Partidos!$A$4:$A$107,0))),1,0)</f>
        <v/>
      </c>
    </row>
    <row r="160">
      <c r="A160" s="31" t="n">
        <v>15</v>
      </c>
      <c r="B160" s="24">
        <f>IFERROR(INDEX(Partidos!$D$4:$D$107,MATCH($A160,Partidos!$A$4:$A$107,0)),"")</f>
        <v/>
      </c>
      <c r="C160" s="24">
        <f>IFERROR(INDEX(Partidos!$E$4:$E$107,MATCH($A160,Partidos!$A$4:$A$107,0)),"")</f>
        <v/>
      </c>
      <c r="D160" s="31" t="inlineStr">
        <is>
          <t>Patri</t>
        </is>
      </c>
      <c r="E160" s="24">
        <f>IFERROR(INDEX(Patri!F$4:F$107,MATCH($A160,Patri!$A$4:$A$107,0)),"")</f>
        <v/>
      </c>
      <c r="F160" s="24">
        <f>IFERROR(INDEX(Patri!G$4:G$107,MATCH($A160,Patri!$A$4:$A$107,0)),"")</f>
        <v/>
      </c>
      <c r="G160" s="21">
        <f>IFERROR(IF(INDEX(Partidos!$H$4:$H$107,MATCH($A160,Partidos!$A$4:$A$107,0))&lt;&gt;"Finalizado","",IF(OR(NOT(ISNUMBER($E160)),NOT(ISNUMBER($F160))),"",IF(INDEX(Partidos!$J$4:$J$107,MATCH($A160,Partidos!$A$4:$A$107,0))="Grupos",IF(AND($E160=INDEX(Partidos!$F$4:$F$107,MATCH($A160,Partidos!$A$4:$A$107,0)),$F160=INDEX(Partidos!$G$4:$G$107,MATCH($A160,Partidos!$A$4:$A$107,0))),Puntuacion!$B$4,IF(($E160-$F160)=(INDEX(Partidos!$F$4:$F$107,MATCH($A160,Partidos!$A$4:$A$107,0))-INDEX(Partidos!$G$4:$G$107,MATCH($A160,Partidos!$A$4:$A$107,0))),Puntuacion!$B$5,IF(OR(AND($E160&gt;$F160,INDEX(Partidos!$F$4:$F$107,MATCH($A160,Partidos!$A$4:$A$107,0))&gt;INDEX(Partidos!$G$4:$G$107,MATCH($A160,Partidos!$A$4:$A$107,0))),AND($E160=$F160,INDEX(Partidos!$F$4:$F$107,MATCH($A160,Partidos!$A$4:$A$107,0))=INDEX(Partidos!$G$4:$G$107,MATCH($A160,Partidos!$A$4:$A$107,0))),AND($E160&lt;$F160,INDEX(Partidos!$F$4:$F$107,MATCH($A160,Partidos!$A$4:$A$107,0))&lt;INDEX(Partidos!$G$4:$G$107,MATCH($A160,Partidos!$A$4:$A$107,0)))),Puntuacion!$B$6,0))),IF(AND($E160=INDEX(Partidos!$F$4:$F$107,MATCH($A160,Partidos!$A$4:$A$107,0)),$F160=INDEX(Partidos!$G$4:$G$107,MATCH($A160,Partidos!$A$4:$A$107,0))),Puntuacion!$B$9,IF(($E160-$F160)=(INDEX(Partidos!$F$4:$F$107,MATCH($A160,Partidos!$A$4:$A$107,0))-INDEX(Partidos!$G$4:$G$107,MATCH($A160,Partidos!$A$4:$A$107,0))),Puntuacion!$B$10,IF(AND($H160&lt;&gt;"",$H160=INDEX(Partidos!$K$4:$K$107,MATCH($A160,Partidos!$A$4:$A$107,0))),Puntuacion!$B$11,0)))))),"")</f>
        <v/>
      </c>
      <c r="H160" s="24">
        <f>IFERROR(INDEX(Patri!H$4:H$107,MATCH($A160,Patri!$A$4:$A$107,0)),"")</f>
        <v/>
      </c>
      <c r="I160" s="24">
        <f>IFERROR(INDEX(Partidos!$J$4:$J$107,MATCH($A160,Partidos!$A$4:$A$107,0)),"")</f>
        <v/>
      </c>
      <c r="J160" s="21">
        <f>IF(AND(INDEX(Partidos!$J$4:$J$107,MATCH($A160,Partidos!$A$4:$A$107,0))&lt;&gt;"Grupos",INDEX(Partidos!$H$4:$H$107,MATCH($A160,Partidos!$A$4:$A$107,0))="Finalizado",$H160&lt;&gt;"",$H160=INDEX(Partidos!$K$4:$K$107,MATCH($A160,Partidos!$A$4:$A$107,0))),1,0)</f>
        <v/>
      </c>
    </row>
    <row r="161">
      <c r="A161" s="29" t="n">
        <v>15</v>
      </c>
      <c r="B161" s="24">
        <f>IFERROR(INDEX(Partidos!$D$4:$D$107,MATCH($A161,Partidos!$A$4:$A$107,0)),"")</f>
        <v/>
      </c>
      <c r="C161" s="24">
        <f>IFERROR(INDEX(Partidos!$E$4:$E$107,MATCH($A161,Partidos!$A$4:$A$107,0)),"")</f>
        <v/>
      </c>
      <c r="D161" s="29" t="inlineStr">
        <is>
          <t>Kike</t>
        </is>
      </c>
      <c r="E161" s="24">
        <f>IFERROR(INDEX(Kike!F$4:F$107,MATCH($A161,Kike!$A$4:$A$107,0)),"")</f>
        <v/>
      </c>
      <c r="F161" s="24">
        <f>IFERROR(INDEX(Kike!G$4:G$107,MATCH($A161,Kike!$A$4:$A$107,0)),"")</f>
        <v/>
      </c>
      <c r="G161" s="21">
        <f>IFERROR(IF(INDEX(Partidos!$H$4:$H$107,MATCH($A161,Partidos!$A$4:$A$107,0))&lt;&gt;"Finalizado","",IF(OR(NOT(ISNUMBER($E161)),NOT(ISNUMBER($F161))),"",IF(INDEX(Partidos!$J$4:$J$107,MATCH($A161,Partidos!$A$4:$A$107,0))="Grupos",IF(AND($E161=INDEX(Partidos!$F$4:$F$107,MATCH($A161,Partidos!$A$4:$A$107,0)),$F161=INDEX(Partidos!$G$4:$G$107,MATCH($A161,Partidos!$A$4:$A$107,0))),Puntuacion!$B$4,IF(($E161-$F161)=(INDEX(Partidos!$F$4:$F$107,MATCH($A161,Partidos!$A$4:$A$107,0))-INDEX(Partidos!$G$4:$G$107,MATCH($A161,Partidos!$A$4:$A$107,0))),Puntuacion!$B$5,IF(OR(AND($E161&gt;$F161,INDEX(Partidos!$F$4:$F$107,MATCH($A161,Partidos!$A$4:$A$107,0))&gt;INDEX(Partidos!$G$4:$G$107,MATCH($A161,Partidos!$A$4:$A$107,0))),AND($E161=$F161,INDEX(Partidos!$F$4:$F$107,MATCH($A161,Partidos!$A$4:$A$107,0))=INDEX(Partidos!$G$4:$G$107,MATCH($A161,Partidos!$A$4:$A$107,0))),AND($E161&lt;$F161,INDEX(Partidos!$F$4:$F$107,MATCH($A161,Partidos!$A$4:$A$107,0))&lt;INDEX(Partidos!$G$4:$G$107,MATCH($A161,Partidos!$A$4:$A$107,0)))),Puntuacion!$B$6,0))),IF(AND($E161=INDEX(Partidos!$F$4:$F$107,MATCH($A161,Partidos!$A$4:$A$107,0)),$F161=INDEX(Partidos!$G$4:$G$107,MATCH($A161,Partidos!$A$4:$A$107,0))),Puntuacion!$B$9,IF(($E161-$F161)=(INDEX(Partidos!$F$4:$F$107,MATCH($A161,Partidos!$A$4:$A$107,0))-INDEX(Partidos!$G$4:$G$107,MATCH($A161,Partidos!$A$4:$A$107,0))),Puntuacion!$B$10,IF(AND($H161&lt;&gt;"",$H161=INDEX(Partidos!$K$4:$K$107,MATCH($A161,Partidos!$A$4:$A$107,0))),Puntuacion!$B$11,0)))))),"")</f>
        <v/>
      </c>
      <c r="H161" s="24">
        <f>IFERROR(INDEX(Kike!H$4:H$107,MATCH($A161,Kike!$A$4:$A$107,0)),"")</f>
        <v/>
      </c>
      <c r="I161" s="24">
        <f>IFERROR(INDEX(Partidos!$J$4:$J$107,MATCH($A161,Partidos!$A$4:$A$107,0)),"")</f>
        <v/>
      </c>
      <c r="J161" s="21">
        <f>IF(AND(INDEX(Partidos!$J$4:$J$107,MATCH($A161,Partidos!$A$4:$A$107,0))&lt;&gt;"Grupos",INDEX(Partidos!$H$4:$H$107,MATCH($A161,Partidos!$A$4:$A$107,0))="Finalizado",$H161&lt;&gt;"",$H161=INDEX(Partidos!$K$4:$K$107,MATCH($A161,Partidos!$A$4:$A$107,0))),1,0)</f>
        <v/>
      </c>
    </row>
    <row r="162">
      <c r="A162" s="31" t="n">
        <v>15</v>
      </c>
      <c r="B162" s="24">
        <f>IFERROR(INDEX(Partidos!$D$4:$D$107,MATCH($A162,Partidos!$A$4:$A$107,0)),"")</f>
        <v/>
      </c>
      <c r="C162" s="24">
        <f>IFERROR(INDEX(Partidos!$E$4:$E$107,MATCH($A162,Partidos!$A$4:$A$107,0)),"")</f>
        <v/>
      </c>
      <c r="D162" s="31" t="inlineStr">
        <is>
          <t>Quintero</t>
        </is>
      </c>
      <c r="E162" s="24">
        <f>IFERROR(INDEX(Quintero!F$4:F$107,MATCH($A162,Quintero!$A$4:$A$107,0)),"")</f>
        <v/>
      </c>
      <c r="F162" s="24">
        <f>IFERROR(INDEX(Quintero!G$4:G$107,MATCH($A162,Quintero!$A$4:$A$107,0)),"")</f>
        <v/>
      </c>
      <c r="G162" s="21">
        <f>IFERROR(IF(INDEX(Partidos!$H$4:$H$107,MATCH($A162,Partidos!$A$4:$A$107,0))&lt;&gt;"Finalizado","",IF(OR(NOT(ISNUMBER($E162)),NOT(ISNUMBER($F162))),"",IF(INDEX(Partidos!$J$4:$J$107,MATCH($A162,Partidos!$A$4:$A$107,0))="Grupos",IF(AND($E162=INDEX(Partidos!$F$4:$F$107,MATCH($A162,Partidos!$A$4:$A$107,0)),$F162=INDEX(Partidos!$G$4:$G$107,MATCH($A162,Partidos!$A$4:$A$107,0))),Puntuacion!$B$4,IF(($E162-$F162)=(INDEX(Partidos!$F$4:$F$107,MATCH($A162,Partidos!$A$4:$A$107,0))-INDEX(Partidos!$G$4:$G$107,MATCH($A162,Partidos!$A$4:$A$107,0))),Puntuacion!$B$5,IF(OR(AND($E162&gt;$F162,INDEX(Partidos!$F$4:$F$107,MATCH($A162,Partidos!$A$4:$A$107,0))&gt;INDEX(Partidos!$G$4:$G$107,MATCH($A162,Partidos!$A$4:$A$107,0))),AND($E162=$F162,INDEX(Partidos!$F$4:$F$107,MATCH($A162,Partidos!$A$4:$A$107,0))=INDEX(Partidos!$G$4:$G$107,MATCH($A162,Partidos!$A$4:$A$107,0))),AND($E162&lt;$F162,INDEX(Partidos!$F$4:$F$107,MATCH($A162,Partidos!$A$4:$A$107,0))&lt;INDEX(Partidos!$G$4:$G$107,MATCH($A162,Partidos!$A$4:$A$107,0)))),Puntuacion!$B$6,0))),IF(AND($E162=INDEX(Partidos!$F$4:$F$107,MATCH($A162,Partidos!$A$4:$A$107,0)),$F162=INDEX(Partidos!$G$4:$G$107,MATCH($A162,Partidos!$A$4:$A$107,0))),Puntuacion!$B$9,IF(($E162-$F162)=(INDEX(Partidos!$F$4:$F$107,MATCH($A162,Partidos!$A$4:$A$107,0))-INDEX(Partidos!$G$4:$G$107,MATCH($A162,Partidos!$A$4:$A$107,0))),Puntuacion!$B$10,IF(AND($H162&lt;&gt;"",$H162=INDEX(Partidos!$K$4:$K$107,MATCH($A162,Partidos!$A$4:$A$107,0))),Puntuacion!$B$11,0)))))),"")</f>
        <v/>
      </c>
      <c r="H162" s="24">
        <f>IFERROR(INDEX(Quintero!H$4:H$107,MATCH($A162,Quintero!$A$4:$A$107,0)),"")</f>
        <v/>
      </c>
      <c r="I162" s="24">
        <f>IFERROR(INDEX(Partidos!$J$4:$J$107,MATCH($A162,Partidos!$A$4:$A$107,0)),"")</f>
        <v/>
      </c>
      <c r="J162" s="21">
        <f>IF(AND(INDEX(Partidos!$J$4:$J$107,MATCH($A162,Partidos!$A$4:$A$107,0))&lt;&gt;"Grupos",INDEX(Partidos!$H$4:$H$107,MATCH($A162,Partidos!$A$4:$A$107,0))="Finalizado",$H162&lt;&gt;"",$H162=INDEX(Partidos!$K$4:$K$107,MATCH($A162,Partidos!$A$4:$A$107,0))),1,0)</f>
        <v/>
      </c>
    </row>
    <row r="163">
      <c r="A163" s="29" t="n">
        <v>15</v>
      </c>
      <c r="B163" s="24">
        <f>IFERROR(INDEX(Partidos!$D$4:$D$107,MATCH($A163,Partidos!$A$4:$A$107,0)),"")</f>
        <v/>
      </c>
      <c r="C163" s="24">
        <f>IFERROR(INDEX(Partidos!$E$4:$E$107,MATCH($A163,Partidos!$A$4:$A$107,0)),"")</f>
        <v/>
      </c>
      <c r="D163" s="29" t="inlineStr">
        <is>
          <t>Nacho</t>
        </is>
      </c>
      <c r="E163" s="24">
        <f>IFERROR(INDEX(Nacho!F$4:F$107,MATCH($A163,Nacho!$A$4:$A$107,0)),"")</f>
        <v/>
      </c>
      <c r="F163" s="24">
        <f>IFERROR(INDEX(Nacho!G$4:G$107,MATCH($A163,Nacho!$A$4:$A$107,0)),"")</f>
        <v/>
      </c>
      <c r="G163" s="21">
        <f>IFERROR(IF(INDEX(Partidos!$H$4:$H$107,MATCH($A163,Partidos!$A$4:$A$107,0))&lt;&gt;"Finalizado","",IF(OR(NOT(ISNUMBER($E163)),NOT(ISNUMBER($F163))),"",IF(INDEX(Partidos!$J$4:$J$107,MATCH($A163,Partidos!$A$4:$A$107,0))="Grupos",IF(AND($E163=INDEX(Partidos!$F$4:$F$107,MATCH($A163,Partidos!$A$4:$A$107,0)),$F163=INDEX(Partidos!$G$4:$G$107,MATCH($A163,Partidos!$A$4:$A$107,0))),Puntuacion!$B$4,IF(($E163-$F163)=(INDEX(Partidos!$F$4:$F$107,MATCH($A163,Partidos!$A$4:$A$107,0))-INDEX(Partidos!$G$4:$G$107,MATCH($A163,Partidos!$A$4:$A$107,0))),Puntuacion!$B$5,IF(OR(AND($E163&gt;$F163,INDEX(Partidos!$F$4:$F$107,MATCH($A163,Partidos!$A$4:$A$107,0))&gt;INDEX(Partidos!$G$4:$G$107,MATCH($A163,Partidos!$A$4:$A$107,0))),AND($E163=$F163,INDEX(Partidos!$F$4:$F$107,MATCH($A163,Partidos!$A$4:$A$107,0))=INDEX(Partidos!$G$4:$G$107,MATCH($A163,Partidos!$A$4:$A$107,0))),AND($E163&lt;$F163,INDEX(Partidos!$F$4:$F$107,MATCH($A163,Partidos!$A$4:$A$107,0))&lt;INDEX(Partidos!$G$4:$G$107,MATCH($A163,Partidos!$A$4:$A$107,0)))),Puntuacion!$B$6,0))),IF(AND($E163=INDEX(Partidos!$F$4:$F$107,MATCH($A163,Partidos!$A$4:$A$107,0)),$F163=INDEX(Partidos!$G$4:$G$107,MATCH($A163,Partidos!$A$4:$A$107,0))),Puntuacion!$B$9,IF(($E163-$F163)=(INDEX(Partidos!$F$4:$F$107,MATCH($A163,Partidos!$A$4:$A$107,0))-INDEX(Partidos!$G$4:$G$107,MATCH($A163,Partidos!$A$4:$A$107,0))),Puntuacion!$B$10,IF(AND($H163&lt;&gt;"",$H163=INDEX(Partidos!$K$4:$K$107,MATCH($A163,Partidos!$A$4:$A$107,0))),Puntuacion!$B$11,0)))))),"")</f>
        <v/>
      </c>
      <c r="H163" s="24">
        <f>IFERROR(INDEX(Nacho!H$4:H$107,MATCH($A163,Nacho!$A$4:$A$107,0)),"")</f>
        <v/>
      </c>
      <c r="I163" s="24">
        <f>IFERROR(INDEX(Partidos!$J$4:$J$107,MATCH($A163,Partidos!$A$4:$A$107,0)),"")</f>
        <v/>
      </c>
      <c r="J163" s="21">
        <f>IF(AND(INDEX(Partidos!$J$4:$J$107,MATCH($A163,Partidos!$A$4:$A$107,0))&lt;&gt;"Grupos",INDEX(Partidos!$H$4:$H$107,MATCH($A163,Partidos!$A$4:$A$107,0))="Finalizado",$H163&lt;&gt;"",$H163=INDEX(Partidos!$K$4:$K$107,MATCH($A163,Partidos!$A$4:$A$107,0))),1,0)</f>
        <v/>
      </c>
    </row>
    <row r="164">
      <c r="A164" s="31" t="n">
        <v>15</v>
      </c>
      <c r="B164" s="24">
        <f>IFERROR(INDEX(Partidos!$D$4:$D$107,MATCH($A164,Partidos!$A$4:$A$107,0)),"")</f>
        <v/>
      </c>
      <c r="C164" s="24">
        <f>IFERROR(INDEX(Partidos!$E$4:$E$107,MATCH($A164,Partidos!$A$4:$A$107,0)),"")</f>
        <v/>
      </c>
      <c r="D164" s="31" t="inlineStr">
        <is>
          <t>Luis</t>
        </is>
      </c>
      <c r="E164" s="24">
        <f>IFERROR(INDEX(Luis!F$4:F$107,MATCH($A164,Luis!$A$4:$A$107,0)),"")</f>
        <v/>
      </c>
      <c r="F164" s="24">
        <f>IFERROR(INDEX(Luis!G$4:G$107,MATCH($A164,Luis!$A$4:$A$107,0)),"")</f>
        <v/>
      </c>
      <c r="G164" s="21">
        <f>IFERROR(IF(INDEX(Partidos!$H$4:$H$107,MATCH($A164,Partidos!$A$4:$A$107,0))&lt;&gt;"Finalizado","",IF(OR(NOT(ISNUMBER($E164)),NOT(ISNUMBER($F164))),"",IF(INDEX(Partidos!$J$4:$J$107,MATCH($A164,Partidos!$A$4:$A$107,0))="Grupos",IF(AND($E164=INDEX(Partidos!$F$4:$F$107,MATCH($A164,Partidos!$A$4:$A$107,0)),$F164=INDEX(Partidos!$G$4:$G$107,MATCH($A164,Partidos!$A$4:$A$107,0))),Puntuacion!$B$4,IF(($E164-$F164)=(INDEX(Partidos!$F$4:$F$107,MATCH($A164,Partidos!$A$4:$A$107,0))-INDEX(Partidos!$G$4:$G$107,MATCH($A164,Partidos!$A$4:$A$107,0))),Puntuacion!$B$5,IF(OR(AND($E164&gt;$F164,INDEX(Partidos!$F$4:$F$107,MATCH($A164,Partidos!$A$4:$A$107,0))&gt;INDEX(Partidos!$G$4:$G$107,MATCH($A164,Partidos!$A$4:$A$107,0))),AND($E164=$F164,INDEX(Partidos!$F$4:$F$107,MATCH($A164,Partidos!$A$4:$A$107,0))=INDEX(Partidos!$G$4:$G$107,MATCH($A164,Partidos!$A$4:$A$107,0))),AND($E164&lt;$F164,INDEX(Partidos!$F$4:$F$107,MATCH($A164,Partidos!$A$4:$A$107,0))&lt;INDEX(Partidos!$G$4:$G$107,MATCH($A164,Partidos!$A$4:$A$107,0)))),Puntuacion!$B$6,0))),IF(AND($E164=INDEX(Partidos!$F$4:$F$107,MATCH($A164,Partidos!$A$4:$A$107,0)),$F164=INDEX(Partidos!$G$4:$G$107,MATCH($A164,Partidos!$A$4:$A$107,0))),Puntuacion!$B$9,IF(($E164-$F164)=(INDEX(Partidos!$F$4:$F$107,MATCH($A164,Partidos!$A$4:$A$107,0))-INDEX(Partidos!$G$4:$G$107,MATCH($A164,Partidos!$A$4:$A$107,0))),Puntuacion!$B$10,IF(AND($H164&lt;&gt;"",$H164=INDEX(Partidos!$K$4:$K$107,MATCH($A164,Partidos!$A$4:$A$107,0))),Puntuacion!$B$11,0)))))),"")</f>
        <v/>
      </c>
      <c r="H164" s="24">
        <f>IFERROR(INDEX(Luis!H$4:H$107,MATCH($A164,Luis!$A$4:$A$107,0)),"")</f>
        <v/>
      </c>
      <c r="I164" s="24">
        <f>IFERROR(INDEX(Partidos!$J$4:$J$107,MATCH($A164,Partidos!$A$4:$A$107,0)),"")</f>
        <v/>
      </c>
      <c r="J164" s="21">
        <f>IF(AND(INDEX(Partidos!$J$4:$J$107,MATCH($A164,Partidos!$A$4:$A$107,0))&lt;&gt;"Grupos",INDEX(Partidos!$H$4:$H$107,MATCH($A164,Partidos!$A$4:$A$107,0))="Finalizado",$H164&lt;&gt;"",$H164=INDEX(Partidos!$K$4:$K$107,MATCH($A164,Partidos!$A$4:$A$107,0))),1,0)</f>
        <v/>
      </c>
    </row>
    <row r="165">
      <c r="A165" s="29" t="n">
        <v>15</v>
      </c>
      <c r="B165" s="24">
        <f>IFERROR(INDEX(Partidos!$D$4:$D$107,MATCH($A165,Partidos!$A$4:$A$107,0)),"")</f>
        <v/>
      </c>
      <c r="C165" s="24">
        <f>IFERROR(INDEX(Partidos!$E$4:$E$107,MATCH($A165,Partidos!$A$4:$A$107,0)),"")</f>
        <v/>
      </c>
      <c r="D165" s="29" t="inlineStr">
        <is>
          <t>Felipe</t>
        </is>
      </c>
      <c r="E165" s="24">
        <f>IFERROR(INDEX(Felipe!F$4:F$107,MATCH($A165,Felipe!$A$4:$A$107,0)),"")</f>
        <v/>
      </c>
      <c r="F165" s="24">
        <f>IFERROR(INDEX(Felipe!G$4:G$107,MATCH($A165,Felipe!$A$4:$A$107,0)),"")</f>
        <v/>
      </c>
      <c r="G165" s="21">
        <f>IFERROR(IF(INDEX(Partidos!$H$4:$H$107,MATCH($A165,Partidos!$A$4:$A$107,0))&lt;&gt;"Finalizado","",IF(OR(NOT(ISNUMBER($E165)),NOT(ISNUMBER($F165))),"",IF(INDEX(Partidos!$J$4:$J$107,MATCH($A165,Partidos!$A$4:$A$107,0))="Grupos",IF(AND($E165=INDEX(Partidos!$F$4:$F$107,MATCH($A165,Partidos!$A$4:$A$107,0)),$F165=INDEX(Partidos!$G$4:$G$107,MATCH($A165,Partidos!$A$4:$A$107,0))),Puntuacion!$B$4,IF(($E165-$F165)=(INDEX(Partidos!$F$4:$F$107,MATCH($A165,Partidos!$A$4:$A$107,0))-INDEX(Partidos!$G$4:$G$107,MATCH($A165,Partidos!$A$4:$A$107,0))),Puntuacion!$B$5,IF(OR(AND($E165&gt;$F165,INDEX(Partidos!$F$4:$F$107,MATCH($A165,Partidos!$A$4:$A$107,0))&gt;INDEX(Partidos!$G$4:$G$107,MATCH($A165,Partidos!$A$4:$A$107,0))),AND($E165=$F165,INDEX(Partidos!$F$4:$F$107,MATCH($A165,Partidos!$A$4:$A$107,0))=INDEX(Partidos!$G$4:$G$107,MATCH($A165,Partidos!$A$4:$A$107,0))),AND($E165&lt;$F165,INDEX(Partidos!$F$4:$F$107,MATCH($A165,Partidos!$A$4:$A$107,0))&lt;INDEX(Partidos!$G$4:$G$107,MATCH($A165,Partidos!$A$4:$A$107,0)))),Puntuacion!$B$6,0))),IF(AND($E165=INDEX(Partidos!$F$4:$F$107,MATCH($A165,Partidos!$A$4:$A$107,0)),$F165=INDEX(Partidos!$G$4:$G$107,MATCH($A165,Partidos!$A$4:$A$107,0))),Puntuacion!$B$9,IF(($E165-$F165)=(INDEX(Partidos!$F$4:$F$107,MATCH($A165,Partidos!$A$4:$A$107,0))-INDEX(Partidos!$G$4:$G$107,MATCH($A165,Partidos!$A$4:$A$107,0))),Puntuacion!$B$10,IF(AND($H165&lt;&gt;"",$H165=INDEX(Partidos!$K$4:$K$107,MATCH($A165,Partidos!$A$4:$A$107,0))),Puntuacion!$B$11,0)))))),"")</f>
        <v/>
      </c>
      <c r="H165" s="24">
        <f>IFERROR(INDEX(Felipe!H$4:H$107,MATCH($A165,Felipe!$A$4:$A$107,0)),"")</f>
        <v/>
      </c>
      <c r="I165" s="24">
        <f>IFERROR(INDEX(Partidos!$J$4:$J$107,MATCH($A165,Partidos!$A$4:$A$107,0)),"")</f>
        <v/>
      </c>
      <c r="J165" s="21">
        <f>IF(AND(INDEX(Partidos!$J$4:$J$107,MATCH($A165,Partidos!$A$4:$A$107,0))&lt;&gt;"Grupos",INDEX(Partidos!$H$4:$H$107,MATCH($A165,Partidos!$A$4:$A$107,0))="Finalizado",$H165&lt;&gt;"",$H165=INDEX(Partidos!$K$4:$K$107,MATCH($A165,Partidos!$A$4:$A$107,0))),1,0)</f>
        <v/>
      </c>
    </row>
    <row r="166">
      <c r="A166" s="31" t="n">
        <v>15</v>
      </c>
      <c r="B166" s="24">
        <f>IFERROR(INDEX(Partidos!$D$4:$D$107,MATCH($A166,Partidos!$A$4:$A$107,0)),"")</f>
        <v/>
      </c>
      <c r="C166" s="24">
        <f>IFERROR(INDEX(Partidos!$E$4:$E$107,MATCH($A166,Partidos!$A$4:$A$107,0)),"")</f>
        <v/>
      </c>
      <c r="D166" s="31" t="inlineStr">
        <is>
          <t>Simón</t>
        </is>
      </c>
      <c r="E166" s="24">
        <f>IFERROR(INDEX(Simón!F$4:F$107,MATCH($A166,Simón!$A$4:$A$107,0)),"")</f>
        <v/>
      </c>
      <c r="F166" s="24">
        <f>IFERROR(INDEX(Simón!G$4:G$107,MATCH($A166,Simón!$A$4:$A$107,0)),"")</f>
        <v/>
      </c>
      <c r="G166" s="21">
        <f>IFERROR(IF(INDEX(Partidos!$H$4:$H$107,MATCH($A166,Partidos!$A$4:$A$107,0))&lt;&gt;"Finalizado","",IF(OR(NOT(ISNUMBER($E166)),NOT(ISNUMBER($F166))),"",IF(INDEX(Partidos!$J$4:$J$107,MATCH($A166,Partidos!$A$4:$A$107,0))="Grupos",IF(AND($E166=INDEX(Partidos!$F$4:$F$107,MATCH($A166,Partidos!$A$4:$A$107,0)),$F166=INDEX(Partidos!$G$4:$G$107,MATCH($A166,Partidos!$A$4:$A$107,0))),Puntuacion!$B$4,IF(($E166-$F166)=(INDEX(Partidos!$F$4:$F$107,MATCH($A166,Partidos!$A$4:$A$107,0))-INDEX(Partidos!$G$4:$G$107,MATCH($A166,Partidos!$A$4:$A$107,0))),Puntuacion!$B$5,IF(OR(AND($E166&gt;$F166,INDEX(Partidos!$F$4:$F$107,MATCH($A166,Partidos!$A$4:$A$107,0))&gt;INDEX(Partidos!$G$4:$G$107,MATCH($A166,Partidos!$A$4:$A$107,0))),AND($E166=$F166,INDEX(Partidos!$F$4:$F$107,MATCH($A166,Partidos!$A$4:$A$107,0))=INDEX(Partidos!$G$4:$G$107,MATCH($A166,Partidos!$A$4:$A$107,0))),AND($E166&lt;$F166,INDEX(Partidos!$F$4:$F$107,MATCH($A166,Partidos!$A$4:$A$107,0))&lt;INDEX(Partidos!$G$4:$G$107,MATCH($A166,Partidos!$A$4:$A$107,0)))),Puntuacion!$B$6,0))),IF(AND($E166=INDEX(Partidos!$F$4:$F$107,MATCH($A166,Partidos!$A$4:$A$107,0)),$F166=INDEX(Partidos!$G$4:$G$107,MATCH($A166,Partidos!$A$4:$A$107,0))),Puntuacion!$B$9,IF(($E166-$F166)=(INDEX(Partidos!$F$4:$F$107,MATCH($A166,Partidos!$A$4:$A$107,0))-INDEX(Partidos!$G$4:$G$107,MATCH($A166,Partidos!$A$4:$A$107,0))),Puntuacion!$B$10,IF(AND($H166&lt;&gt;"",$H166=INDEX(Partidos!$K$4:$K$107,MATCH($A166,Partidos!$A$4:$A$107,0))),Puntuacion!$B$11,0)))))),"")</f>
        <v/>
      </c>
      <c r="H166" s="24">
        <f>IFERROR(INDEX(Simón!H$4:H$107,MATCH($A166,Simón!$A$4:$A$107,0)),"")</f>
        <v/>
      </c>
      <c r="I166" s="24">
        <f>IFERROR(INDEX(Partidos!$J$4:$J$107,MATCH($A166,Partidos!$A$4:$A$107,0)),"")</f>
        <v/>
      </c>
      <c r="J166" s="21">
        <f>IF(AND(INDEX(Partidos!$J$4:$J$107,MATCH($A166,Partidos!$A$4:$A$107,0))&lt;&gt;"Grupos",INDEX(Partidos!$H$4:$H$107,MATCH($A166,Partidos!$A$4:$A$107,0))="Finalizado",$H166&lt;&gt;"",$H166=INDEX(Partidos!$K$4:$K$107,MATCH($A166,Partidos!$A$4:$A$107,0))),1,0)</f>
        <v/>
      </c>
    </row>
    <row r="167">
      <c r="A167" s="29" t="n">
        <v>15</v>
      </c>
      <c r="B167" s="24">
        <f>IFERROR(INDEX(Partidos!$D$4:$D$107,MATCH($A167,Partidos!$A$4:$A$107,0)),"")</f>
        <v/>
      </c>
      <c r="C167" s="24">
        <f>IFERROR(INDEX(Partidos!$E$4:$E$107,MATCH($A167,Partidos!$A$4:$A$107,0)),"")</f>
        <v/>
      </c>
      <c r="D167" s="29" t="inlineStr">
        <is>
          <t>Muni</t>
        </is>
      </c>
      <c r="E167" s="24">
        <f>IFERROR(INDEX(Muni!F$4:F$107,MATCH($A167,Muni!$A$4:$A$107,0)),"")</f>
        <v/>
      </c>
      <c r="F167" s="24">
        <f>IFERROR(INDEX(Muni!G$4:G$107,MATCH($A167,Muni!$A$4:$A$107,0)),"")</f>
        <v/>
      </c>
      <c r="G167" s="21">
        <f>IFERROR(IF(INDEX(Partidos!$H$4:$H$107,MATCH($A167,Partidos!$A$4:$A$107,0))&lt;&gt;"Finalizado","",IF(OR(NOT(ISNUMBER($E167)),NOT(ISNUMBER($F167))),"",IF(INDEX(Partidos!$J$4:$J$107,MATCH($A167,Partidos!$A$4:$A$107,0))="Grupos",IF(AND($E167=INDEX(Partidos!$F$4:$F$107,MATCH($A167,Partidos!$A$4:$A$107,0)),$F167=INDEX(Partidos!$G$4:$G$107,MATCH($A167,Partidos!$A$4:$A$107,0))),Puntuacion!$B$4,IF(($E167-$F167)=(INDEX(Partidos!$F$4:$F$107,MATCH($A167,Partidos!$A$4:$A$107,0))-INDEX(Partidos!$G$4:$G$107,MATCH($A167,Partidos!$A$4:$A$107,0))),Puntuacion!$B$5,IF(OR(AND($E167&gt;$F167,INDEX(Partidos!$F$4:$F$107,MATCH($A167,Partidos!$A$4:$A$107,0))&gt;INDEX(Partidos!$G$4:$G$107,MATCH($A167,Partidos!$A$4:$A$107,0))),AND($E167=$F167,INDEX(Partidos!$F$4:$F$107,MATCH($A167,Partidos!$A$4:$A$107,0))=INDEX(Partidos!$G$4:$G$107,MATCH($A167,Partidos!$A$4:$A$107,0))),AND($E167&lt;$F167,INDEX(Partidos!$F$4:$F$107,MATCH($A167,Partidos!$A$4:$A$107,0))&lt;INDEX(Partidos!$G$4:$G$107,MATCH($A167,Partidos!$A$4:$A$107,0)))),Puntuacion!$B$6,0))),IF(AND($E167=INDEX(Partidos!$F$4:$F$107,MATCH($A167,Partidos!$A$4:$A$107,0)),$F167=INDEX(Partidos!$G$4:$G$107,MATCH($A167,Partidos!$A$4:$A$107,0))),Puntuacion!$B$9,IF(($E167-$F167)=(INDEX(Partidos!$F$4:$F$107,MATCH($A167,Partidos!$A$4:$A$107,0))-INDEX(Partidos!$G$4:$G$107,MATCH($A167,Partidos!$A$4:$A$107,0))),Puntuacion!$B$10,IF(AND($H167&lt;&gt;"",$H167=INDEX(Partidos!$K$4:$K$107,MATCH($A167,Partidos!$A$4:$A$107,0))),Puntuacion!$B$11,0)))))),"")</f>
        <v/>
      </c>
      <c r="H167" s="24">
        <f>IFERROR(INDEX(Muni!H$4:H$107,MATCH($A167,Muni!$A$4:$A$107,0)),"")</f>
        <v/>
      </c>
      <c r="I167" s="24">
        <f>IFERROR(INDEX(Partidos!$J$4:$J$107,MATCH($A167,Partidos!$A$4:$A$107,0)),"")</f>
        <v/>
      </c>
      <c r="J167" s="21">
        <f>IF(AND(INDEX(Partidos!$J$4:$J$107,MATCH($A167,Partidos!$A$4:$A$107,0))&lt;&gt;"Grupos",INDEX(Partidos!$H$4:$H$107,MATCH($A167,Partidos!$A$4:$A$107,0))="Finalizado",$H167&lt;&gt;"",$H167=INDEX(Partidos!$K$4:$K$107,MATCH($A167,Partidos!$A$4:$A$107,0))),1,0)</f>
        <v/>
      </c>
    </row>
    <row r="168">
      <c r="A168" s="31" t="n">
        <v>15</v>
      </c>
      <c r="B168" s="24">
        <f>IFERROR(INDEX(Partidos!$D$4:$D$107,MATCH($A168,Partidos!$A$4:$A$107,0)),"")</f>
        <v/>
      </c>
      <c r="C168" s="24">
        <f>IFERROR(INDEX(Partidos!$E$4:$E$107,MATCH($A168,Partidos!$A$4:$A$107,0)),"")</f>
        <v/>
      </c>
      <c r="D168" s="31" t="inlineStr">
        <is>
          <t>Fer</t>
        </is>
      </c>
      <c r="E168" s="24">
        <f>IFERROR(INDEX(Fer!F$4:F$107,MATCH($A168,Fer!$A$4:$A$107,0)),"")</f>
        <v/>
      </c>
      <c r="F168" s="24">
        <f>IFERROR(INDEX(Fer!G$4:G$107,MATCH($A168,Fer!$A$4:$A$107,0)),"")</f>
        <v/>
      </c>
      <c r="G168" s="21">
        <f>IFERROR(IF(INDEX(Partidos!$H$4:$H$107,MATCH($A168,Partidos!$A$4:$A$107,0))&lt;&gt;"Finalizado","",IF(OR(NOT(ISNUMBER($E168)),NOT(ISNUMBER($F168))),"",IF(INDEX(Partidos!$J$4:$J$107,MATCH($A168,Partidos!$A$4:$A$107,0))="Grupos",IF(AND($E168=INDEX(Partidos!$F$4:$F$107,MATCH($A168,Partidos!$A$4:$A$107,0)),$F168=INDEX(Partidos!$G$4:$G$107,MATCH($A168,Partidos!$A$4:$A$107,0))),Puntuacion!$B$4,IF(($E168-$F168)=(INDEX(Partidos!$F$4:$F$107,MATCH($A168,Partidos!$A$4:$A$107,0))-INDEX(Partidos!$G$4:$G$107,MATCH($A168,Partidos!$A$4:$A$107,0))),Puntuacion!$B$5,IF(OR(AND($E168&gt;$F168,INDEX(Partidos!$F$4:$F$107,MATCH($A168,Partidos!$A$4:$A$107,0))&gt;INDEX(Partidos!$G$4:$G$107,MATCH($A168,Partidos!$A$4:$A$107,0))),AND($E168=$F168,INDEX(Partidos!$F$4:$F$107,MATCH($A168,Partidos!$A$4:$A$107,0))=INDEX(Partidos!$G$4:$G$107,MATCH($A168,Partidos!$A$4:$A$107,0))),AND($E168&lt;$F168,INDEX(Partidos!$F$4:$F$107,MATCH($A168,Partidos!$A$4:$A$107,0))&lt;INDEX(Partidos!$G$4:$G$107,MATCH($A168,Partidos!$A$4:$A$107,0)))),Puntuacion!$B$6,0))),IF(AND($E168=INDEX(Partidos!$F$4:$F$107,MATCH($A168,Partidos!$A$4:$A$107,0)),$F168=INDEX(Partidos!$G$4:$G$107,MATCH($A168,Partidos!$A$4:$A$107,0))),Puntuacion!$B$9,IF(($E168-$F168)=(INDEX(Partidos!$F$4:$F$107,MATCH($A168,Partidos!$A$4:$A$107,0))-INDEX(Partidos!$G$4:$G$107,MATCH($A168,Partidos!$A$4:$A$107,0))),Puntuacion!$B$10,IF(AND($H168&lt;&gt;"",$H168=INDEX(Partidos!$K$4:$K$107,MATCH($A168,Partidos!$A$4:$A$107,0))),Puntuacion!$B$11,0)))))),"")</f>
        <v/>
      </c>
      <c r="H168" s="24">
        <f>IFERROR(INDEX(Fer!H$4:H$107,MATCH($A168,Fer!$A$4:$A$107,0)),"")</f>
        <v/>
      </c>
      <c r="I168" s="24">
        <f>IFERROR(INDEX(Partidos!$J$4:$J$107,MATCH($A168,Partidos!$A$4:$A$107,0)),"")</f>
        <v/>
      </c>
      <c r="J168" s="21">
        <f>IF(AND(INDEX(Partidos!$J$4:$J$107,MATCH($A168,Partidos!$A$4:$A$107,0))&lt;&gt;"Grupos",INDEX(Partidos!$H$4:$H$107,MATCH($A168,Partidos!$A$4:$A$107,0))="Finalizado",$H168&lt;&gt;"",$H168=INDEX(Partidos!$K$4:$K$107,MATCH($A168,Partidos!$A$4:$A$107,0))),1,0)</f>
        <v/>
      </c>
    </row>
    <row r="169">
      <c r="A169" s="29" t="n">
        <v>16</v>
      </c>
      <c r="B169" s="24">
        <f>IFERROR(INDEX(Partidos!$D$4:$D$107,MATCH($A169,Partidos!$A$4:$A$107,0)),"")</f>
        <v/>
      </c>
      <c r="C169" s="24">
        <f>IFERROR(INDEX(Partidos!$E$4:$E$107,MATCH($A169,Partidos!$A$4:$A$107,0)),"")</f>
        <v/>
      </c>
      <c r="D169" s="29" t="inlineStr">
        <is>
          <t>Álvaro</t>
        </is>
      </c>
      <c r="E169" s="24">
        <f>IFERROR(INDEX(Álvaro!F$4:F$107,MATCH($A169,Álvaro!$A$4:$A$107,0)),"")</f>
        <v/>
      </c>
      <c r="F169" s="24">
        <f>IFERROR(INDEX(Álvaro!G$4:G$107,MATCH($A169,Álvaro!$A$4:$A$107,0)),"")</f>
        <v/>
      </c>
      <c r="G169" s="21">
        <f>IFERROR(IF(INDEX(Partidos!$H$4:$H$107,MATCH($A169,Partidos!$A$4:$A$107,0))&lt;&gt;"Finalizado","",IF(OR(NOT(ISNUMBER($E169)),NOT(ISNUMBER($F169))),"",IF(INDEX(Partidos!$J$4:$J$107,MATCH($A169,Partidos!$A$4:$A$107,0))="Grupos",IF(AND($E169=INDEX(Partidos!$F$4:$F$107,MATCH($A169,Partidos!$A$4:$A$107,0)),$F169=INDEX(Partidos!$G$4:$G$107,MATCH($A169,Partidos!$A$4:$A$107,0))),Puntuacion!$B$4,IF(($E169-$F169)=(INDEX(Partidos!$F$4:$F$107,MATCH($A169,Partidos!$A$4:$A$107,0))-INDEX(Partidos!$G$4:$G$107,MATCH($A169,Partidos!$A$4:$A$107,0))),Puntuacion!$B$5,IF(OR(AND($E169&gt;$F169,INDEX(Partidos!$F$4:$F$107,MATCH($A169,Partidos!$A$4:$A$107,0))&gt;INDEX(Partidos!$G$4:$G$107,MATCH($A169,Partidos!$A$4:$A$107,0))),AND($E169=$F169,INDEX(Partidos!$F$4:$F$107,MATCH($A169,Partidos!$A$4:$A$107,0))=INDEX(Partidos!$G$4:$G$107,MATCH($A169,Partidos!$A$4:$A$107,0))),AND($E169&lt;$F169,INDEX(Partidos!$F$4:$F$107,MATCH($A169,Partidos!$A$4:$A$107,0))&lt;INDEX(Partidos!$G$4:$G$107,MATCH($A169,Partidos!$A$4:$A$107,0)))),Puntuacion!$B$6,0))),IF(AND($E169=INDEX(Partidos!$F$4:$F$107,MATCH($A169,Partidos!$A$4:$A$107,0)),$F169=INDEX(Partidos!$G$4:$G$107,MATCH($A169,Partidos!$A$4:$A$107,0))),Puntuacion!$B$9,IF(($E169-$F169)=(INDEX(Partidos!$F$4:$F$107,MATCH($A169,Partidos!$A$4:$A$107,0))-INDEX(Partidos!$G$4:$G$107,MATCH($A169,Partidos!$A$4:$A$107,0))),Puntuacion!$B$10,IF(AND($H169&lt;&gt;"",$H169=INDEX(Partidos!$K$4:$K$107,MATCH($A169,Partidos!$A$4:$A$107,0))),Puntuacion!$B$11,0)))))),"")</f>
        <v/>
      </c>
      <c r="H169" s="24">
        <f>IFERROR(INDEX(Álvaro!H$4:H$107,MATCH($A169,Álvaro!$A$4:$A$107,0)),"")</f>
        <v/>
      </c>
      <c r="I169" s="24">
        <f>IFERROR(INDEX(Partidos!$J$4:$J$107,MATCH($A169,Partidos!$A$4:$A$107,0)),"")</f>
        <v/>
      </c>
      <c r="J169" s="21">
        <f>IF(AND(INDEX(Partidos!$J$4:$J$107,MATCH($A169,Partidos!$A$4:$A$107,0))&lt;&gt;"Grupos",INDEX(Partidos!$H$4:$H$107,MATCH($A169,Partidos!$A$4:$A$107,0))="Finalizado",$H169&lt;&gt;"",$H169=INDEX(Partidos!$K$4:$K$107,MATCH($A169,Partidos!$A$4:$A$107,0))),1,0)</f>
        <v/>
      </c>
    </row>
    <row r="170">
      <c r="A170" s="31" t="n">
        <v>16</v>
      </c>
      <c r="B170" s="24">
        <f>IFERROR(INDEX(Partidos!$D$4:$D$107,MATCH($A170,Partidos!$A$4:$A$107,0)),"")</f>
        <v/>
      </c>
      <c r="C170" s="24">
        <f>IFERROR(INDEX(Partidos!$E$4:$E$107,MATCH($A170,Partidos!$A$4:$A$107,0)),"")</f>
        <v/>
      </c>
      <c r="D170" s="31" t="inlineStr">
        <is>
          <t>Pepe</t>
        </is>
      </c>
      <c r="E170" s="24">
        <f>IFERROR(INDEX(Pepe!F$4:F$107,MATCH($A170,Pepe!$A$4:$A$107,0)),"")</f>
        <v/>
      </c>
      <c r="F170" s="24">
        <f>IFERROR(INDEX(Pepe!G$4:G$107,MATCH($A170,Pepe!$A$4:$A$107,0)),"")</f>
        <v/>
      </c>
      <c r="G170" s="21">
        <f>IFERROR(IF(INDEX(Partidos!$H$4:$H$107,MATCH($A170,Partidos!$A$4:$A$107,0))&lt;&gt;"Finalizado","",IF(OR(NOT(ISNUMBER($E170)),NOT(ISNUMBER($F170))),"",IF(INDEX(Partidos!$J$4:$J$107,MATCH($A170,Partidos!$A$4:$A$107,0))="Grupos",IF(AND($E170=INDEX(Partidos!$F$4:$F$107,MATCH($A170,Partidos!$A$4:$A$107,0)),$F170=INDEX(Partidos!$G$4:$G$107,MATCH($A170,Partidos!$A$4:$A$107,0))),Puntuacion!$B$4,IF(($E170-$F170)=(INDEX(Partidos!$F$4:$F$107,MATCH($A170,Partidos!$A$4:$A$107,0))-INDEX(Partidos!$G$4:$G$107,MATCH($A170,Partidos!$A$4:$A$107,0))),Puntuacion!$B$5,IF(OR(AND($E170&gt;$F170,INDEX(Partidos!$F$4:$F$107,MATCH($A170,Partidos!$A$4:$A$107,0))&gt;INDEX(Partidos!$G$4:$G$107,MATCH($A170,Partidos!$A$4:$A$107,0))),AND($E170=$F170,INDEX(Partidos!$F$4:$F$107,MATCH($A170,Partidos!$A$4:$A$107,0))=INDEX(Partidos!$G$4:$G$107,MATCH($A170,Partidos!$A$4:$A$107,0))),AND($E170&lt;$F170,INDEX(Partidos!$F$4:$F$107,MATCH($A170,Partidos!$A$4:$A$107,0))&lt;INDEX(Partidos!$G$4:$G$107,MATCH($A170,Partidos!$A$4:$A$107,0)))),Puntuacion!$B$6,0))),IF(AND($E170=INDEX(Partidos!$F$4:$F$107,MATCH($A170,Partidos!$A$4:$A$107,0)),$F170=INDEX(Partidos!$G$4:$G$107,MATCH($A170,Partidos!$A$4:$A$107,0))),Puntuacion!$B$9,IF(($E170-$F170)=(INDEX(Partidos!$F$4:$F$107,MATCH($A170,Partidos!$A$4:$A$107,0))-INDEX(Partidos!$G$4:$G$107,MATCH($A170,Partidos!$A$4:$A$107,0))),Puntuacion!$B$10,IF(AND($H170&lt;&gt;"",$H170=INDEX(Partidos!$K$4:$K$107,MATCH($A170,Partidos!$A$4:$A$107,0))),Puntuacion!$B$11,0)))))),"")</f>
        <v/>
      </c>
      <c r="H170" s="24">
        <f>IFERROR(INDEX(Pepe!H$4:H$107,MATCH($A170,Pepe!$A$4:$A$107,0)),"")</f>
        <v/>
      </c>
      <c r="I170" s="24">
        <f>IFERROR(INDEX(Partidos!$J$4:$J$107,MATCH($A170,Partidos!$A$4:$A$107,0)),"")</f>
        <v/>
      </c>
      <c r="J170" s="21">
        <f>IF(AND(INDEX(Partidos!$J$4:$J$107,MATCH($A170,Partidos!$A$4:$A$107,0))&lt;&gt;"Grupos",INDEX(Partidos!$H$4:$H$107,MATCH($A170,Partidos!$A$4:$A$107,0))="Finalizado",$H170&lt;&gt;"",$H170=INDEX(Partidos!$K$4:$K$107,MATCH($A170,Partidos!$A$4:$A$107,0))),1,0)</f>
        <v/>
      </c>
    </row>
    <row r="171">
      <c r="A171" s="29" t="n">
        <v>16</v>
      </c>
      <c r="B171" s="24">
        <f>IFERROR(INDEX(Partidos!$D$4:$D$107,MATCH($A171,Partidos!$A$4:$A$107,0)),"")</f>
        <v/>
      </c>
      <c r="C171" s="24">
        <f>IFERROR(INDEX(Partidos!$E$4:$E$107,MATCH($A171,Partidos!$A$4:$A$107,0)),"")</f>
        <v/>
      </c>
      <c r="D171" s="29" t="inlineStr">
        <is>
          <t>Patri</t>
        </is>
      </c>
      <c r="E171" s="24">
        <f>IFERROR(INDEX(Patri!F$4:F$107,MATCH($A171,Patri!$A$4:$A$107,0)),"")</f>
        <v/>
      </c>
      <c r="F171" s="24">
        <f>IFERROR(INDEX(Patri!G$4:G$107,MATCH($A171,Patri!$A$4:$A$107,0)),"")</f>
        <v/>
      </c>
      <c r="G171" s="21">
        <f>IFERROR(IF(INDEX(Partidos!$H$4:$H$107,MATCH($A171,Partidos!$A$4:$A$107,0))&lt;&gt;"Finalizado","",IF(OR(NOT(ISNUMBER($E171)),NOT(ISNUMBER($F171))),"",IF(INDEX(Partidos!$J$4:$J$107,MATCH($A171,Partidos!$A$4:$A$107,0))="Grupos",IF(AND($E171=INDEX(Partidos!$F$4:$F$107,MATCH($A171,Partidos!$A$4:$A$107,0)),$F171=INDEX(Partidos!$G$4:$G$107,MATCH($A171,Partidos!$A$4:$A$107,0))),Puntuacion!$B$4,IF(($E171-$F171)=(INDEX(Partidos!$F$4:$F$107,MATCH($A171,Partidos!$A$4:$A$107,0))-INDEX(Partidos!$G$4:$G$107,MATCH($A171,Partidos!$A$4:$A$107,0))),Puntuacion!$B$5,IF(OR(AND($E171&gt;$F171,INDEX(Partidos!$F$4:$F$107,MATCH($A171,Partidos!$A$4:$A$107,0))&gt;INDEX(Partidos!$G$4:$G$107,MATCH($A171,Partidos!$A$4:$A$107,0))),AND($E171=$F171,INDEX(Partidos!$F$4:$F$107,MATCH($A171,Partidos!$A$4:$A$107,0))=INDEX(Partidos!$G$4:$G$107,MATCH($A171,Partidos!$A$4:$A$107,0))),AND($E171&lt;$F171,INDEX(Partidos!$F$4:$F$107,MATCH($A171,Partidos!$A$4:$A$107,0))&lt;INDEX(Partidos!$G$4:$G$107,MATCH($A171,Partidos!$A$4:$A$107,0)))),Puntuacion!$B$6,0))),IF(AND($E171=INDEX(Partidos!$F$4:$F$107,MATCH($A171,Partidos!$A$4:$A$107,0)),$F171=INDEX(Partidos!$G$4:$G$107,MATCH($A171,Partidos!$A$4:$A$107,0))),Puntuacion!$B$9,IF(($E171-$F171)=(INDEX(Partidos!$F$4:$F$107,MATCH($A171,Partidos!$A$4:$A$107,0))-INDEX(Partidos!$G$4:$G$107,MATCH($A171,Partidos!$A$4:$A$107,0))),Puntuacion!$B$10,IF(AND($H171&lt;&gt;"",$H171=INDEX(Partidos!$K$4:$K$107,MATCH($A171,Partidos!$A$4:$A$107,0))),Puntuacion!$B$11,0)))))),"")</f>
        <v/>
      </c>
      <c r="H171" s="24">
        <f>IFERROR(INDEX(Patri!H$4:H$107,MATCH($A171,Patri!$A$4:$A$107,0)),"")</f>
        <v/>
      </c>
      <c r="I171" s="24">
        <f>IFERROR(INDEX(Partidos!$J$4:$J$107,MATCH($A171,Partidos!$A$4:$A$107,0)),"")</f>
        <v/>
      </c>
      <c r="J171" s="21">
        <f>IF(AND(INDEX(Partidos!$J$4:$J$107,MATCH($A171,Partidos!$A$4:$A$107,0))&lt;&gt;"Grupos",INDEX(Partidos!$H$4:$H$107,MATCH($A171,Partidos!$A$4:$A$107,0))="Finalizado",$H171&lt;&gt;"",$H171=INDEX(Partidos!$K$4:$K$107,MATCH($A171,Partidos!$A$4:$A$107,0))),1,0)</f>
        <v/>
      </c>
    </row>
    <row r="172">
      <c r="A172" s="31" t="n">
        <v>16</v>
      </c>
      <c r="B172" s="24">
        <f>IFERROR(INDEX(Partidos!$D$4:$D$107,MATCH($A172,Partidos!$A$4:$A$107,0)),"")</f>
        <v/>
      </c>
      <c r="C172" s="24">
        <f>IFERROR(INDEX(Partidos!$E$4:$E$107,MATCH($A172,Partidos!$A$4:$A$107,0)),"")</f>
        <v/>
      </c>
      <c r="D172" s="31" t="inlineStr">
        <is>
          <t>Kike</t>
        </is>
      </c>
      <c r="E172" s="24">
        <f>IFERROR(INDEX(Kike!F$4:F$107,MATCH($A172,Kike!$A$4:$A$107,0)),"")</f>
        <v/>
      </c>
      <c r="F172" s="24">
        <f>IFERROR(INDEX(Kike!G$4:G$107,MATCH($A172,Kike!$A$4:$A$107,0)),"")</f>
        <v/>
      </c>
      <c r="G172" s="21">
        <f>IFERROR(IF(INDEX(Partidos!$H$4:$H$107,MATCH($A172,Partidos!$A$4:$A$107,0))&lt;&gt;"Finalizado","",IF(OR(NOT(ISNUMBER($E172)),NOT(ISNUMBER($F172))),"",IF(INDEX(Partidos!$J$4:$J$107,MATCH($A172,Partidos!$A$4:$A$107,0))="Grupos",IF(AND($E172=INDEX(Partidos!$F$4:$F$107,MATCH($A172,Partidos!$A$4:$A$107,0)),$F172=INDEX(Partidos!$G$4:$G$107,MATCH($A172,Partidos!$A$4:$A$107,0))),Puntuacion!$B$4,IF(($E172-$F172)=(INDEX(Partidos!$F$4:$F$107,MATCH($A172,Partidos!$A$4:$A$107,0))-INDEX(Partidos!$G$4:$G$107,MATCH($A172,Partidos!$A$4:$A$107,0))),Puntuacion!$B$5,IF(OR(AND($E172&gt;$F172,INDEX(Partidos!$F$4:$F$107,MATCH($A172,Partidos!$A$4:$A$107,0))&gt;INDEX(Partidos!$G$4:$G$107,MATCH($A172,Partidos!$A$4:$A$107,0))),AND($E172=$F172,INDEX(Partidos!$F$4:$F$107,MATCH($A172,Partidos!$A$4:$A$107,0))=INDEX(Partidos!$G$4:$G$107,MATCH($A172,Partidos!$A$4:$A$107,0))),AND($E172&lt;$F172,INDEX(Partidos!$F$4:$F$107,MATCH($A172,Partidos!$A$4:$A$107,0))&lt;INDEX(Partidos!$G$4:$G$107,MATCH($A172,Partidos!$A$4:$A$107,0)))),Puntuacion!$B$6,0))),IF(AND($E172=INDEX(Partidos!$F$4:$F$107,MATCH($A172,Partidos!$A$4:$A$107,0)),$F172=INDEX(Partidos!$G$4:$G$107,MATCH($A172,Partidos!$A$4:$A$107,0))),Puntuacion!$B$9,IF(($E172-$F172)=(INDEX(Partidos!$F$4:$F$107,MATCH($A172,Partidos!$A$4:$A$107,0))-INDEX(Partidos!$G$4:$G$107,MATCH($A172,Partidos!$A$4:$A$107,0))),Puntuacion!$B$10,IF(AND($H172&lt;&gt;"",$H172=INDEX(Partidos!$K$4:$K$107,MATCH($A172,Partidos!$A$4:$A$107,0))),Puntuacion!$B$11,0)))))),"")</f>
        <v/>
      </c>
      <c r="H172" s="24">
        <f>IFERROR(INDEX(Kike!H$4:H$107,MATCH($A172,Kike!$A$4:$A$107,0)),"")</f>
        <v/>
      </c>
      <c r="I172" s="24">
        <f>IFERROR(INDEX(Partidos!$J$4:$J$107,MATCH($A172,Partidos!$A$4:$A$107,0)),"")</f>
        <v/>
      </c>
      <c r="J172" s="21">
        <f>IF(AND(INDEX(Partidos!$J$4:$J$107,MATCH($A172,Partidos!$A$4:$A$107,0))&lt;&gt;"Grupos",INDEX(Partidos!$H$4:$H$107,MATCH($A172,Partidos!$A$4:$A$107,0))="Finalizado",$H172&lt;&gt;"",$H172=INDEX(Partidos!$K$4:$K$107,MATCH($A172,Partidos!$A$4:$A$107,0))),1,0)</f>
        <v/>
      </c>
    </row>
    <row r="173">
      <c r="A173" s="29" t="n">
        <v>16</v>
      </c>
      <c r="B173" s="24">
        <f>IFERROR(INDEX(Partidos!$D$4:$D$107,MATCH($A173,Partidos!$A$4:$A$107,0)),"")</f>
        <v/>
      </c>
      <c r="C173" s="24">
        <f>IFERROR(INDEX(Partidos!$E$4:$E$107,MATCH($A173,Partidos!$A$4:$A$107,0)),"")</f>
        <v/>
      </c>
      <c r="D173" s="29" t="inlineStr">
        <is>
          <t>Quintero</t>
        </is>
      </c>
      <c r="E173" s="24">
        <f>IFERROR(INDEX(Quintero!F$4:F$107,MATCH($A173,Quintero!$A$4:$A$107,0)),"")</f>
        <v/>
      </c>
      <c r="F173" s="24">
        <f>IFERROR(INDEX(Quintero!G$4:G$107,MATCH($A173,Quintero!$A$4:$A$107,0)),"")</f>
        <v/>
      </c>
      <c r="G173" s="21">
        <f>IFERROR(IF(INDEX(Partidos!$H$4:$H$107,MATCH($A173,Partidos!$A$4:$A$107,0))&lt;&gt;"Finalizado","",IF(OR(NOT(ISNUMBER($E173)),NOT(ISNUMBER($F173))),"",IF(INDEX(Partidos!$J$4:$J$107,MATCH($A173,Partidos!$A$4:$A$107,0))="Grupos",IF(AND($E173=INDEX(Partidos!$F$4:$F$107,MATCH($A173,Partidos!$A$4:$A$107,0)),$F173=INDEX(Partidos!$G$4:$G$107,MATCH($A173,Partidos!$A$4:$A$107,0))),Puntuacion!$B$4,IF(($E173-$F173)=(INDEX(Partidos!$F$4:$F$107,MATCH($A173,Partidos!$A$4:$A$107,0))-INDEX(Partidos!$G$4:$G$107,MATCH($A173,Partidos!$A$4:$A$107,0))),Puntuacion!$B$5,IF(OR(AND($E173&gt;$F173,INDEX(Partidos!$F$4:$F$107,MATCH($A173,Partidos!$A$4:$A$107,0))&gt;INDEX(Partidos!$G$4:$G$107,MATCH($A173,Partidos!$A$4:$A$107,0))),AND($E173=$F173,INDEX(Partidos!$F$4:$F$107,MATCH($A173,Partidos!$A$4:$A$107,0))=INDEX(Partidos!$G$4:$G$107,MATCH($A173,Partidos!$A$4:$A$107,0))),AND($E173&lt;$F173,INDEX(Partidos!$F$4:$F$107,MATCH($A173,Partidos!$A$4:$A$107,0))&lt;INDEX(Partidos!$G$4:$G$107,MATCH($A173,Partidos!$A$4:$A$107,0)))),Puntuacion!$B$6,0))),IF(AND($E173=INDEX(Partidos!$F$4:$F$107,MATCH($A173,Partidos!$A$4:$A$107,0)),$F173=INDEX(Partidos!$G$4:$G$107,MATCH($A173,Partidos!$A$4:$A$107,0))),Puntuacion!$B$9,IF(($E173-$F173)=(INDEX(Partidos!$F$4:$F$107,MATCH($A173,Partidos!$A$4:$A$107,0))-INDEX(Partidos!$G$4:$G$107,MATCH($A173,Partidos!$A$4:$A$107,0))),Puntuacion!$B$10,IF(AND($H173&lt;&gt;"",$H173=INDEX(Partidos!$K$4:$K$107,MATCH($A173,Partidos!$A$4:$A$107,0))),Puntuacion!$B$11,0)))))),"")</f>
        <v/>
      </c>
      <c r="H173" s="24">
        <f>IFERROR(INDEX(Quintero!H$4:H$107,MATCH($A173,Quintero!$A$4:$A$107,0)),"")</f>
        <v/>
      </c>
      <c r="I173" s="24">
        <f>IFERROR(INDEX(Partidos!$J$4:$J$107,MATCH($A173,Partidos!$A$4:$A$107,0)),"")</f>
        <v/>
      </c>
      <c r="J173" s="21">
        <f>IF(AND(INDEX(Partidos!$J$4:$J$107,MATCH($A173,Partidos!$A$4:$A$107,0))&lt;&gt;"Grupos",INDEX(Partidos!$H$4:$H$107,MATCH($A173,Partidos!$A$4:$A$107,0))="Finalizado",$H173&lt;&gt;"",$H173=INDEX(Partidos!$K$4:$K$107,MATCH($A173,Partidos!$A$4:$A$107,0))),1,0)</f>
        <v/>
      </c>
    </row>
    <row r="174">
      <c r="A174" s="31" t="n">
        <v>16</v>
      </c>
      <c r="B174" s="24">
        <f>IFERROR(INDEX(Partidos!$D$4:$D$107,MATCH($A174,Partidos!$A$4:$A$107,0)),"")</f>
        <v/>
      </c>
      <c r="C174" s="24">
        <f>IFERROR(INDEX(Partidos!$E$4:$E$107,MATCH($A174,Partidos!$A$4:$A$107,0)),"")</f>
        <v/>
      </c>
      <c r="D174" s="31" t="inlineStr">
        <is>
          <t>Nacho</t>
        </is>
      </c>
      <c r="E174" s="24">
        <f>IFERROR(INDEX(Nacho!F$4:F$107,MATCH($A174,Nacho!$A$4:$A$107,0)),"")</f>
        <v/>
      </c>
      <c r="F174" s="24">
        <f>IFERROR(INDEX(Nacho!G$4:G$107,MATCH($A174,Nacho!$A$4:$A$107,0)),"")</f>
        <v/>
      </c>
      <c r="G174" s="21">
        <f>IFERROR(IF(INDEX(Partidos!$H$4:$H$107,MATCH($A174,Partidos!$A$4:$A$107,0))&lt;&gt;"Finalizado","",IF(OR(NOT(ISNUMBER($E174)),NOT(ISNUMBER($F174))),"",IF(INDEX(Partidos!$J$4:$J$107,MATCH($A174,Partidos!$A$4:$A$107,0))="Grupos",IF(AND($E174=INDEX(Partidos!$F$4:$F$107,MATCH($A174,Partidos!$A$4:$A$107,0)),$F174=INDEX(Partidos!$G$4:$G$107,MATCH($A174,Partidos!$A$4:$A$107,0))),Puntuacion!$B$4,IF(($E174-$F174)=(INDEX(Partidos!$F$4:$F$107,MATCH($A174,Partidos!$A$4:$A$107,0))-INDEX(Partidos!$G$4:$G$107,MATCH($A174,Partidos!$A$4:$A$107,0))),Puntuacion!$B$5,IF(OR(AND($E174&gt;$F174,INDEX(Partidos!$F$4:$F$107,MATCH($A174,Partidos!$A$4:$A$107,0))&gt;INDEX(Partidos!$G$4:$G$107,MATCH($A174,Partidos!$A$4:$A$107,0))),AND($E174=$F174,INDEX(Partidos!$F$4:$F$107,MATCH($A174,Partidos!$A$4:$A$107,0))=INDEX(Partidos!$G$4:$G$107,MATCH($A174,Partidos!$A$4:$A$107,0))),AND($E174&lt;$F174,INDEX(Partidos!$F$4:$F$107,MATCH($A174,Partidos!$A$4:$A$107,0))&lt;INDEX(Partidos!$G$4:$G$107,MATCH($A174,Partidos!$A$4:$A$107,0)))),Puntuacion!$B$6,0))),IF(AND($E174=INDEX(Partidos!$F$4:$F$107,MATCH($A174,Partidos!$A$4:$A$107,0)),$F174=INDEX(Partidos!$G$4:$G$107,MATCH($A174,Partidos!$A$4:$A$107,0))),Puntuacion!$B$9,IF(($E174-$F174)=(INDEX(Partidos!$F$4:$F$107,MATCH($A174,Partidos!$A$4:$A$107,0))-INDEX(Partidos!$G$4:$G$107,MATCH($A174,Partidos!$A$4:$A$107,0))),Puntuacion!$B$10,IF(AND($H174&lt;&gt;"",$H174=INDEX(Partidos!$K$4:$K$107,MATCH($A174,Partidos!$A$4:$A$107,0))),Puntuacion!$B$11,0)))))),"")</f>
        <v/>
      </c>
      <c r="H174" s="24">
        <f>IFERROR(INDEX(Nacho!H$4:H$107,MATCH($A174,Nacho!$A$4:$A$107,0)),"")</f>
        <v/>
      </c>
      <c r="I174" s="24">
        <f>IFERROR(INDEX(Partidos!$J$4:$J$107,MATCH($A174,Partidos!$A$4:$A$107,0)),"")</f>
        <v/>
      </c>
      <c r="J174" s="21">
        <f>IF(AND(INDEX(Partidos!$J$4:$J$107,MATCH($A174,Partidos!$A$4:$A$107,0))&lt;&gt;"Grupos",INDEX(Partidos!$H$4:$H$107,MATCH($A174,Partidos!$A$4:$A$107,0))="Finalizado",$H174&lt;&gt;"",$H174=INDEX(Partidos!$K$4:$K$107,MATCH($A174,Partidos!$A$4:$A$107,0))),1,0)</f>
        <v/>
      </c>
    </row>
    <row r="175">
      <c r="A175" s="29" t="n">
        <v>16</v>
      </c>
      <c r="B175" s="24">
        <f>IFERROR(INDEX(Partidos!$D$4:$D$107,MATCH($A175,Partidos!$A$4:$A$107,0)),"")</f>
        <v/>
      </c>
      <c r="C175" s="24">
        <f>IFERROR(INDEX(Partidos!$E$4:$E$107,MATCH($A175,Partidos!$A$4:$A$107,0)),"")</f>
        <v/>
      </c>
      <c r="D175" s="29" t="inlineStr">
        <is>
          <t>Luis</t>
        </is>
      </c>
      <c r="E175" s="24">
        <f>IFERROR(INDEX(Luis!F$4:F$107,MATCH($A175,Luis!$A$4:$A$107,0)),"")</f>
        <v/>
      </c>
      <c r="F175" s="24">
        <f>IFERROR(INDEX(Luis!G$4:G$107,MATCH($A175,Luis!$A$4:$A$107,0)),"")</f>
        <v/>
      </c>
      <c r="G175" s="21">
        <f>IFERROR(IF(INDEX(Partidos!$H$4:$H$107,MATCH($A175,Partidos!$A$4:$A$107,0))&lt;&gt;"Finalizado","",IF(OR(NOT(ISNUMBER($E175)),NOT(ISNUMBER($F175))),"",IF(INDEX(Partidos!$J$4:$J$107,MATCH($A175,Partidos!$A$4:$A$107,0))="Grupos",IF(AND($E175=INDEX(Partidos!$F$4:$F$107,MATCH($A175,Partidos!$A$4:$A$107,0)),$F175=INDEX(Partidos!$G$4:$G$107,MATCH($A175,Partidos!$A$4:$A$107,0))),Puntuacion!$B$4,IF(($E175-$F175)=(INDEX(Partidos!$F$4:$F$107,MATCH($A175,Partidos!$A$4:$A$107,0))-INDEX(Partidos!$G$4:$G$107,MATCH($A175,Partidos!$A$4:$A$107,0))),Puntuacion!$B$5,IF(OR(AND($E175&gt;$F175,INDEX(Partidos!$F$4:$F$107,MATCH($A175,Partidos!$A$4:$A$107,0))&gt;INDEX(Partidos!$G$4:$G$107,MATCH($A175,Partidos!$A$4:$A$107,0))),AND($E175=$F175,INDEX(Partidos!$F$4:$F$107,MATCH($A175,Partidos!$A$4:$A$107,0))=INDEX(Partidos!$G$4:$G$107,MATCH($A175,Partidos!$A$4:$A$107,0))),AND($E175&lt;$F175,INDEX(Partidos!$F$4:$F$107,MATCH($A175,Partidos!$A$4:$A$107,0))&lt;INDEX(Partidos!$G$4:$G$107,MATCH($A175,Partidos!$A$4:$A$107,0)))),Puntuacion!$B$6,0))),IF(AND($E175=INDEX(Partidos!$F$4:$F$107,MATCH($A175,Partidos!$A$4:$A$107,0)),$F175=INDEX(Partidos!$G$4:$G$107,MATCH($A175,Partidos!$A$4:$A$107,0))),Puntuacion!$B$9,IF(($E175-$F175)=(INDEX(Partidos!$F$4:$F$107,MATCH($A175,Partidos!$A$4:$A$107,0))-INDEX(Partidos!$G$4:$G$107,MATCH($A175,Partidos!$A$4:$A$107,0))),Puntuacion!$B$10,IF(AND($H175&lt;&gt;"",$H175=INDEX(Partidos!$K$4:$K$107,MATCH($A175,Partidos!$A$4:$A$107,0))),Puntuacion!$B$11,0)))))),"")</f>
        <v/>
      </c>
      <c r="H175" s="24">
        <f>IFERROR(INDEX(Luis!H$4:H$107,MATCH($A175,Luis!$A$4:$A$107,0)),"")</f>
        <v/>
      </c>
      <c r="I175" s="24">
        <f>IFERROR(INDEX(Partidos!$J$4:$J$107,MATCH($A175,Partidos!$A$4:$A$107,0)),"")</f>
        <v/>
      </c>
      <c r="J175" s="21">
        <f>IF(AND(INDEX(Partidos!$J$4:$J$107,MATCH($A175,Partidos!$A$4:$A$107,0))&lt;&gt;"Grupos",INDEX(Partidos!$H$4:$H$107,MATCH($A175,Partidos!$A$4:$A$107,0))="Finalizado",$H175&lt;&gt;"",$H175=INDEX(Partidos!$K$4:$K$107,MATCH($A175,Partidos!$A$4:$A$107,0))),1,0)</f>
        <v/>
      </c>
    </row>
    <row r="176">
      <c r="A176" s="31" t="n">
        <v>16</v>
      </c>
      <c r="B176" s="24">
        <f>IFERROR(INDEX(Partidos!$D$4:$D$107,MATCH($A176,Partidos!$A$4:$A$107,0)),"")</f>
        <v/>
      </c>
      <c r="C176" s="24">
        <f>IFERROR(INDEX(Partidos!$E$4:$E$107,MATCH($A176,Partidos!$A$4:$A$107,0)),"")</f>
        <v/>
      </c>
      <c r="D176" s="31" t="inlineStr">
        <is>
          <t>Felipe</t>
        </is>
      </c>
      <c r="E176" s="24">
        <f>IFERROR(INDEX(Felipe!F$4:F$107,MATCH($A176,Felipe!$A$4:$A$107,0)),"")</f>
        <v/>
      </c>
      <c r="F176" s="24">
        <f>IFERROR(INDEX(Felipe!G$4:G$107,MATCH($A176,Felipe!$A$4:$A$107,0)),"")</f>
        <v/>
      </c>
      <c r="G176" s="21">
        <f>IFERROR(IF(INDEX(Partidos!$H$4:$H$107,MATCH($A176,Partidos!$A$4:$A$107,0))&lt;&gt;"Finalizado","",IF(OR(NOT(ISNUMBER($E176)),NOT(ISNUMBER($F176))),"",IF(INDEX(Partidos!$J$4:$J$107,MATCH($A176,Partidos!$A$4:$A$107,0))="Grupos",IF(AND($E176=INDEX(Partidos!$F$4:$F$107,MATCH($A176,Partidos!$A$4:$A$107,0)),$F176=INDEX(Partidos!$G$4:$G$107,MATCH($A176,Partidos!$A$4:$A$107,0))),Puntuacion!$B$4,IF(($E176-$F176)=(INDEX(Partidos!$F$4:$F$107,MATCH($A176,Partidos!$A$4:$A$107,0))-INDEX(Partidos!$G$4:$G$107,MATCH($A176,Partidos!$A$4:$A$107,0))),Puntuacion!$B$5,IF(OR(AND($E176&gt;$F176,INDEX(Partidos!$F$4:$F$107,MATCH($A176,Partidos!$A$4:$A$107,0))&gt;INDEX(Partidos!$G$4:$G$107,MATCH($A176,Partidos!$A$4:$A$107,0))),AND($E176=$F176,INDEX(Partidos!$F$4:$F$107,MATCH($A176,Partidos!$A$4:$A$107,0))=INDEX(Partidos!$G$4:$G$107,MATCH($A176,Partidos!$A$4:$A$107,0))),AND($E176&lt;$F176,INDEX(Partidos!$F$4:$F$107,MATCH($A176,Partidos!$A$4:$A$107,0))&lt;INDEX(Partidos!$G$4:$G$107,MATCH($A176,Partidos!$A$4:$A$107,0)))),Puntuacion!$B$6,0))),IF(AND($E176=INDEX(Partidos!$F$4:$F$107,MATCH($A176,Partidos!$A$4:$A$107,0)),$F176=INDEX(Partidos!$G$4:$G$107,MATCH($A176,Partidos!$A$4:$A$107,0))),Puntuacion!$B$9,IF(($E176-$F176)=(INDEX(Partidos!$F$4:$F$107,MATCH($A176,Partidos!$A$4:$A$107,0))-INDEX(Partidos!$G$4:$G$107,MATCH($A176,Partidos!$A$4:$A$107,0))),Puntuacion!$B$10,IF(AND($H176&lt;&gt;"",$H176=INDEX(Partidos!$K$4:$K$107,MATCH($A176,Partidos!$A$4:$A$107,0))),Puntuacion!$B$11,0)))))),"")</f>
        <v/>
      </c>
      <c r="H176" s="24">
        <f>IFERROR(INDEX(Felipe!H$4:H$107,MATCH($A176,Felipe!$A$4:$A$107,0)),"")</f>
        <v/>
      </c>
      <c r="I176" s="24">
        <f>IFERROR(INDEX(Partidos!$J$4:$J$107,MATCH($A176,Partidos!$A$4:$A$107,0)),"")</f>
        <v/>
      </c>
      <c r="J176" s="21">
        <f>IF(AND(INDEX(Partidos!$J$4:$J$107,MATCH($A176,Partidos!$A$4:$A$107,0))&lt;&gt;"Grupos",INDEX(Partidos!$H$4:$H$107,MATCH($A176,Partidos!$A$4:$A$107,0))="Finalizado",$H176&lt;&gt;"",$H176=INDEX(Partidos!$K$4:$K$107,MATCH($A176,Partidos!$A$4:$A$107,0))),1,0)</f>
        <v/>
      </c>
    </row>
    <row r="177">
      <c r="A177" s="29" t="n">
        <v>16</v>
      </c>
      <c r="B177" s="24">
        <f>IFERROR(INDEX(Partidos!$D$4:$D$107,MATCH($A177,Partidos!$A$4:$A$107,0)),"")</f>
        <v/>
      </c>
      <c r="C177" s="24">
        <f>IFERROR(INDEX(Partidos!$E$4:$E$107,MATCH($A177,Partidos!$A$4:$A$107,0)),"")</f>
        <v/>
      </c>
      <c r="D177" s="29" t="inlineStr">
        <is>
          <t>Simón</t>
        </is>
      </c>
      <c r="E177" s="24">
        <f>IFERROR(INDEX(Simón!F$4:F$107,MATCH($A177,Simón!$A$4:$A$107,0)),"")</f>
        <v/>
      </c>
      <c r="F177" s="24">
        <f>IFERROR(INDEX(Simón!G$4:G$107,MATCH($A177,Simón!$A$4:$A$107,0)),"")</f>
        <v/>
      </c>
      <c r="G177" s="21">
        <f>IFERROR(IF(INDEX(Partidos!$H$4:$H$107,MATCH($A177,Partidos!$A$4:$A$107,0))&lt;&gt;"Finalizado","",IF(OR(NOT(ISNUMBER($E177)),NOT(ISNUMBER($F177))),"",IF(INDEX(Partidos!$J$4:$J$107,MATCH($A177,Partidos!$A$4:$A$107,0))="Grupos",IF(AND($E177=INDEX(Partidos!$F$4:$F$107,MATCH($A177,Partidos!$A$4:$A$107,0)),$F177=INDEX(Partidos!$G$4:$G$107,MATCH($A177,Partidos!$A$4:$A$107,0))),Puntuacion!$B$4,IF(($E177-$F177)=(INDEX(Partidos!$F$4:$F$107,MATCH($A177,Partidos!$A$4:$A$107,0))-INDEX(Partidos!$G$4:$G$107,MATCH($A177,Partidos!$A$4:$A$107,0))),Puntuacion!$B$5,IF(OR(AND($E177&gt;$F177,INDEX(Partidos!$F$4:$F$107,MATCH($A177,Partidos!$A$4:$A$107,0))&gt;INDEX(Partidos!$G$4:$G$107,MATCH($A177,Partidos!$A$4:$A$107,0))),AND($E177=$F177,INDEX(Partidos!$F$4:$F$107,MATCH($A177,Partidos!$A$4:$A$107,0))=INDEX(Partidos!$G$4:$G$107,MATCH($A177,Partidos!$A$4:$A$107,0))),AND($E177&lt;$F177,INDEX(Partidos!$F$4:$F$107,MATCH($A177,Partidos!$A$4:$A$107,0))&lt;INDEX(Partidos!$G$4:$G$107,MATCH($A177,Partidos!$A$4:$A$107,0)))),Puntuacion!$B$6,0))),IF(AND($E177=INDEX(Partidos!$F$4:$F$107,MATCH($A177,Partidos!$A$4:$A$107,0)),$F177=INDEX(Partidos!$G$4:$G$107,MATCH($A177,Partidos!$A$4:$A$107,0))),Puntuacion!$B$9,IF(($E177-$F177)=(INDEX(Partidos!$F$4:$F$107,MATCH($A177,Partidos!$A$4:$A$107,0))-INDEX(Partidos!$G$4:$G$107,MATCH($A177,Partidos!$A$4:$A$107,0))),Puntuacion!$B$10,IF(AND($H177&lt;&gt;"",$H177=INDEX(Partidos!$K$4:$K$107,MATCH($A177,Partidos!$A$4:$A$107,0))),Puntuacion!$B$11,0)))))),"")</f>
        <v/>
      </c>
      <c r="H177" s="24">
        <f>IFERROR(INDEX(Simón!H$4:H$107,MATCH($A177,Simón!$A$4:$A$107,0)),"")</f>
        <v/>
      </c>
      <c r="I177" s="24">
        <f>IFERROR(INDEX(Partidos!$J$4:$J$107,MATCH($A177,Partidos!$A$4:$A$107,0)),"")</f>
        <v/>
      </c>
      <c r="J177" s="21">
        <f>IF(AND(INDEX(Partidos!$J$4:$J$107,MATCH($A177,Partidos!$A$4:$A$107,0))&lt;&gt;"Grupos",INDEX(Partidos!$H$4:$H$107,MATCH($A177,Partidos!$A$4:$A$107,0))="Finalizado",$H177&lt;&gt;"",$H177=INDEX(Partidos!$K$4:$K$107,MATCH($A177,Partidos!$A$4:$A$107,0))),1,0)</f>
        <v/>
      </c>
    </row>
    <row r="178">
      <c r="A178" s="31" t="n">
        <v>16</v>
      </c>
      <c r="B178" s="24">
        <f>IFERROR(INDEX(Partidos!$D$4:$D$107,MATCH($A178,Partidos!$A$4:$A$107,0)),"")</f>
        <v/>
      </c>
      <c r="C178" s="24">
        <f>IFERROR(INDEX(Partidos!$E$4:$E$107,MATCH($A178,Partidos!$A$4:$A$107,0)),"")</f>
        <v/>
      </c>
      <c r="D178" s="31" t="inlineStr">
        <is>
          <t>Muni</t>
        </is>
      </c>
      <c r="E178" s="24">
        <f>IFERROR(INDEX(Muni!F$4:F$107,MATCH($A178,Muni!$A$4:$A$107,0)),"")</f>
        <v/>
      </c>
      <c r="F178" s="24">
        <f>IFERROR(INDEX(Muni!G$4:G$107,MATCH($A178,Muni!$A$4:$A$107,0)),"")</f>
        <v/>
      </c>
      <c r="G178" s="21">
        <f>IFERROR(IF(INDEX(Partidos!$H$4:$H$107,MATCH($A178,Partidos!$A$4:$A$107,0))&lt;&gt;"Finalizado","",IF(OR(NOT(ISNUMBER($E178)),NOT(ISNUMBER($F178))),"",IF(INDEX(Partidos!$J$4:$J$107,MATCH($A178,Partidos!$A$4:$A$107,0))="Grupos",IF(AND($E178=INDEX(Partidos!$F$4:$F$107,MATCH($A178,Partidos!$A$4:$A$107,0)),$F178=INDEX(Partidos!$G$4:$G$107,MATCH($A178,Partidos!$A$4:$A$107,0))),Puntuacion!$B$4,IF(($E178-$F178)=(INDEX(Partidos!$F$4:$F$107,MATCH($A178,Partidos!$A$4:$A$107,0))-INDEX(Partidos!$G$4:$G$107,MATCH($A178,Partidos!$A$4:$A$107,0))),Puntuacion!$B$5,IF(OR(AND($E178&gt;$F178,INDEX(Partidos!$F$4:$F$107,MATCH($A178,Partidos!$A$4:$A$107,0))&gt;INDEX(Partidos!$G$4:$G$107,MATCH($A178,Partidos!$A$4:$A$107,0))),AND($E178=$F178,INDEX(Partidos!$F$4:$F$107,MATCH($A178,Partidos!$A$4:$A$107,0))=INDEX(Partidos!$G$4:$G$107,MATCH($A178,Partidos!$A$4:$A$107,0))),AND($E178&lt;$F178,INDEX(Partidos!$F$4:$F$107,MATCH($A178,Partidos!$A$4:$A$107,0))&lt;INDEX(Partidos!$G$4:$G$107,MATCH($A178,Partidos!$A$4:$A$107,0)))),Puntuacion!$B$6,0))),IF(AND($E178=INDEX(Partidos!$F$4:$F$107,MATCH($A178,Partidos!$A$4:$A$107,0)),$F178=INDEX(Partidos!$G$4:$G$107,MATCH($A178,Partidos!$A$4:$A$107,0))),Puntuacion!$B$9,IF(($E178-$F178)=(INDEX(Partidos!$F$4:$F$107,MATCH($A178,Partidos!$A$4:$A$107,0))-INDEX(Partidos!$G$4:$G$107,MATCH($A178,Partidos!$A$4:$A$107,0))),Puntuacion!$B$10,IF(AND($H178&lt;&gt;"",$H178=INDEX(Partidos!$K$4:$K$107,MATCH($A178,Partidos!$A$4:$A$107,0))),Puntuacion!$B$11,0)))))),"")</f>
        <v/>
      </c>
      <c r="H178" s="24">
        <f>IFERROR(INDEX(Muni!H$4:H$107,MATCH($A178,Muni!$A$4:$A$107,0)),"")</f>
        <v/>
      </c>
      <c r="I178" s="24">
        <f>IFERROR(INDEX(Partidos!$J$4:$J$107,MATCH($A178,Partidos!$A$4:$A$107,0)),"")</f>
        <v/>
      </c>
      <c r="J178" s="21">
        <f>IF(AND(INDEX(Partidos!$J$4:$J$107,MATCH($A178,Partidos!$A$4:$A$107,0))&lt;&gt;"Grupos",INDEX(Partidos!$H$4:$H$107,MATCH($A178,Partidos!$A$4:$A$107,0))="Finalizado",$H178&lt;&gt;"",$H178=INDEX(Partidos!$K$4:$K$107,MATCH($A178,Partidos!$A$4:$A$107,0))),1,0)</f>
        <v/>
      </c>
    </row>
    <row r="179">
      <c r="A179" s="29" t="n">
        <v>16</v>
      </c>
      <c r="B179" s="24">
        <f>IFERROR(INDEX(Partidos!$D$4:$D$107,MATCH($A179,Partidos!$A$4:$A$107,0)),"")</f>
        <v/>
      </c>
      <c r="C179" s="24">
        <f>IFERROR(INDEX(Partidos!$E$4:$E$107,MATCH($A179,Partidos!$A$4:$A$107,0)),"")</f>
        <v/>
      </c>
      <c r="D179" s="29" t="inlineStr">
        <is>
          <t>Fer</t>
        </is>
      </c>
      <c r="E179" s="24">
        <f>IFERROR(INDEX(Fer!F$4:F$107,MATCH($A179,Fer!$A$4:$A$107,0)),"")</f>
        <v/>
      </c>
      <c r="F179" s="24">
        <f>IFERROR(INDEX(Fer!G$4:G$107,MATCH($A179,Fer!$A$4:$A$107,0)),"")</f>
        <v/>
      </c>
      <c r="G179" s="21">
        <f>IFERROR(IF(INDEX(Partidos!$H$4:$H$107,MATCH($A179,Partidos!$A$4:$A$107,0))&lt;&gt;"Finalizado","",IF(OR(NOT(ISNUMBER($E179)),NOT(ISNUMBER($F179))),"",IF(INDEX(Partidos!$J$4:$J$107,MATCH($A179,Partidos!$A$4:$A$107,0))="Grupos",IF(AND($E179=INDEX(Partidos!$F$4:$F$107,MATCH($A179,Partidos!$A$4:$A$107,0)),$F179=INDEX(Partidos!$G$4:$G$107,MATCH($A179,Partidos!$A$4:$A$107,0))),Puntuacion!$B$4,IF(($E179-$F179)=(INDEX(Partidos!$F$4:$F$107,MATCH($A179,Partidos!$A$4:$A$107,0))-INDEX(Partidos!$G$4:$G$107,MATCH($A179,Partidos!$A$4:$A$107,0))),Puntuacion!$B$5,IF(OR(AND($E179&gt;$F179,INDEX(Partidos!$F$4:$F$107,MATCH($A179,Partidos!$A$4:$A$107,0))&gt;INDEX(Partidos!$G$4:$G$107,MATCH($A179,Partidos!$A$4:$A$107,0))),AND($E179=$F179,INDEX(Partidos!$F$4:$F$107,MATCH($A179,Partidos!$A$4:$A$107,0))=INDEX(Partidos!$G$4:$G$107,MATCH($A179,Partidos!$A$4:$A$107,0))),AND($E179&lt;$F179,INDEX(Partidos!$F$4:$F$107,MATCH($A179,Partidos!$A$4:$A$107,0))&lt;INDEX(Partidos!$G$4:$G$107,MATCH($A179,Partidos!$A$4:$A$107,0)))),Puntuacion!$B$6,0))),IF(AND($E179=INDEX(Partidos!$F$4:$F$107,MATCH($A179,Partidos!$A$4:$A$107,0)),$F179=INDEX(Partidos!$G$4:$G$107,MATCH($A179,Partidos!$A$4:$A$107,0))),Puntuacion!$B$9,IF(($E179-$F179)=(INDEX(Partidos!$F$4:$F$107,MATCH($A179,Partidos!$A$4:$A$107,0))-INDEX(Partidos!$G$4:$G$107,MATCH($A179,Partidos!$A$4:$A$107,0))),Puntuacion!$B$10,IF(AND($H179&lt;&gt;"",$H179=INDEX(Partidos!$K$4:$K$107,MATCH($A179,Partidos!$A$4:$A$107,0))),Puntuacion!$B$11,0)))))),"")</f>
        <v/>
      </c>
      <c r="H179" s="24">
        <f>IFERROR(INDEX(Fer!H$4:H$107,MATCH($A179,Fer!$A$4:$A$107,0)),"")</f>
        <v/>
      </c>
      <c r="I179" s="24">
        <f>IFERROR(INDEX(Partidos!$J$4:$J$107,MATCH($A179,Partidos!$A$4:$A$107,0)),"")</f>
        <v/>
      </c>
      <c r="J179" s="21">
        <f>IF(AND(INDEX(Partidos!$J$4:$J$107,MATCH($A179,Partidos!$A$4:$A$107,0))&lt;&gt;"Grupos",INDEX(Partidos!$H$4:$H$107,MATCH($A179,Partidos!$A$4:$A$107,0))="Finalizado",$H179&lt;&gt;"",$H179=INDEX(Partidos!$K$4:$K$107,MATCH($A179,Partidos!$A$4:$A$107,0))),1,0)</f>
        <v/>
      </c>
    </row>
    <row r="180">
      <c r="A180" s="31" t="n">
        <v>17</v>
      </c>
      <c r="B180" s="24">
        <f>IFERROR(INDEX(Partidos!$D$4:$D$107,MATCH($A180,Partidos!$A$4:$A$107,0)),"")</f>
        <v/>
      </c>
      <c r="C180" s="24">
        <f>IFERROR(INDEX(Partidos!$E$4:$E$107,MATCH($A180,Partidos!$A$4:$A$107,0)),"")</f>
        <v/>
      </c>
      <c r="D180" s="31" t="inlineStr">
        <is>
          <t>Álvaro</t>
        </is>
      </c>
      <c r="E180" s="24">
        <f>IFERROR(INDEX(Álvaro!F$4:F$107,MATCH($A180,Álvaro!$A$4:$A$107,0)),"")</f>
        <v/>
      </c>
      <c r="F180" s="24">
        <f>IFERROR(INDEX(Álvaro!G$4:G$107,MATCH($A180,Álvaro!$A$4:$A$107,0)),"")</f>
        <v/>
      </c>
      <c r="G180" s="21">
        <f>IFERROR(IF(INDEX(Partidos!$H$4:$H$107,MATCH($A180,Partidos!$A$4:$A$107,0))&lt;&gt;"Finalizado","",IF(OR(NOT(ISNUMBER($E180)),NOT(ISNUMBER($F180))),"",IF(INDEX(Partidos!$J$4:$J$107,MATCH($A180,Partidos!$A$4:$A$107,0))="Grupos",IF(AND($E180=INDEX(Partidos!$F$4:$F$107,MATCH($A180,Partidos!$A$4:$A$107,0)),$F180=INDEX(Partidos!$G$4:$G$107,MATCH($A180,Partidos!$A$4:$A$107,0))),Puntuacion!$B$4,IF(($E180-$F180)=(INDEX(Partidos!$F$4:$F$107,MATCH($A180,Partidos!$A$4:$A$107,0))-INDEX(Partidos!$G$4:$G$107,MATCH($A180,Partidos!$A$4:$A$107,0))),Puntuacion!$B$5,IF(OR(AND($E180&gt;$F180,INDEX(Partidos!$F$4:$F$107,MATCH($A180,Partidos!$A$4:$A$107,0))&gt;INDEX(Partidos!$G$4:$G$107,MATCH($A180,Partidos!$A$4:$A$107,0))),AND($E180=$F180,INDEX(Partidos!$F$4:$F$107,MATCH($A180,Partidos!$A$4:$A$107,0))=INDEX(Partidos!$G$4:$G$107,MATCH($A180,Partidos!$A$4:$A$107,0))),AND($E180&lt;$F180,INDEX(Partidos!$F$4:$F$107,MATCH($A180,Partidos!$A$4:$A$107,0))&lt;INDEX(Partidos!$G$4:$G$107,MATCH($A180,Partidos!$A$4:$A$107,0)))),Puntuacion!$B$6,0))),IF(AND($E180=INDEX(Partidos!$F$4:$F$107,MATCH($A180,Partidos!$A$4:$A$107,0)),$F180=INDEX(Partidos!$G$4:$G$107,MATCH($A180,Partidos!$A$4:$A$107,0))),Puntuacion!$B$9,IF(($E180-$F180)=(INDEX(Partidos!$F$4:$F$107,MATCH($A180,Partidos!$A$4:$A$107,0))-INDEX(Partidos!$G$4:$G$107,MATCH($A180,Partidos!$A$4:$A$107,0))),Puntuacion!$B$10,IF(AND($H180&lt;&gt;"",$H180=INDEX(Partidos!$K$4:$K$107,MATCH($A180,Partidos!$A$4:$A$107,0))),Puntuacion!$B$11,0)))))),"")</f>
        <v/>
      </c>
      <c r="H180" s="24">
        <f>IFERROR(INDEX(Álvaro!H$4:H$107,MATCH($A180,Álvaro!$A$4:$A$107,0)),"")</f>
        <v/>
      </c>
      <c r="I180" s="24">
        <f>IFERROR(INDEX(Partidos!$J$4:$J$107,MATCH($A180,Partidos!$A$4:$A$107,0)),"")</f>
        <v/>
      </c>
      <c r="J180" s="21">
        <f>IF(AND(INDEX(Partidos!$J$4:$J$107,MATCH($A180,Partidos!$A$4:$A$107,0))&lt;&gt;"Grupos",INDEX(Partidos!$H$4:$H$107,MATCH($A180,Partidos!$A$4:$A$107,0))="Finalizado",$H180&lt;&gt;"",$H180=INDEX(Partidos!$K$4:$K$107,MATCH($A180,Partidos!$A$4:$A$107,0))),1,0)</f>
        <v/>
      </c>
    </row>
    <row r="181">
      <c r="A181" s="29" t="n">
        <v>17</v>
      </c>
      <c r="B181" s="24">
        <f>IFERROR(INDEX(Partidos!$D$4:$D$107,MATCH($A181,Partidos!$A$4:$A$107,0)),"")</f>
        <v/>
      </c>
      <c r="C181" s="24">
        <f>IFERROR(INDEX(Partidos!$E$4:$E$107,MATCH($A181,Partidos!$A$4:$A$107,0)),"")</f>
        <v/>
      </c>
      <c r="D181" s="29" t="inlineStr">
        <is>
          <t>Pepe</t>
        </is>
      </c>
      <c r="E181" s="24">
        <f>IFERROR(INDEX(Pepe!F$4:F$107,MATCH($A181,Pepe!$A$4:$A$107,0)),"")</f>
        <v/>
      </c>
      <c r="F181" s="24">
        <f>IFERROR(INDEX(Pepe!G$4:G$107,MATCH($A181,Pepe!$A$4:$A$107,0)),"")</f>
        <v/>
      </c>
      <c r="G181" s="21">
        <f>IFERROR(IF(INDEX(Partidos!$H$4:$H$107,MATCH($A181,Partidos!$A$4:$A$107,0))&lt;&gt;"Finalizado","",IF(OR(NOT(ISNUMBER($E181)),NOT(ISNUMBER($F181))),"",IF(INDEX(Partidos!$J$4:$J$107,MATCH($A181,Partidos!$A$4:$A$107,0))="Grupos",IF(AND($E181=INDEX(Partidos!$F$4:$F$107,MATCH($A181,Partidos!$A$4:$A$107,0)),$F181=INDEX(Partidos!$G$4:$G$107,MATCH($A181,Partidos!$A$4:$A$107,0))),Puntuacion!$B$4,IF(($E181-$F181)=(INDEX(Partidos!$F$4:$F$107,MATCH($A181,Partidos!$A$4:$A$107,0))-INDEX(Partidos!$G$4:$G$107,MATCH($A181,Partidos!$A$4:$A$107,0))),Puntuacion!$B$5,IF(OR(AND($E181&gt;$F181,INDEX(Partidos!$F$4:$F$107,MATCH($A181,Partidos!$A$4:$A$107,0))&gt;INDEX(Partidos!$G$4:$G$107,MATCH($A181,Partidos!$A$4:$A$107,0))),AND($E181=$F181,INDEX(Partidos!$F$4:$F$107,MATCH($A181,Partidos!$A$4:$A$107,0))=INDEX(Partidos!$G$4:$G$107,MATCH($A181,Partidos!$A$4:$A$107,0))),AND($E181&lt;$F181,INDEX(Partidos!$F$4:$F$107,MATCH($A181,Partidos!$A$4:$A$107,0))&lt;INDEX(Partidos!$G$4:$G$107,MATCH($A181,Partidos!$A$4:$A$107,0)))),Puntuacion!$B$6,0))),IF(AND($E181=INDEX(Partidos!$F$4:$F$107,MATCH($A181,Partidos!$A$4:$A$107,0)),$F181=INDEX(Partidos!$G$4:$G$107,MATCH($A181,Partidos!$A$4:$A$107,0))),Puntuacion!$B$9,IF(($E181-$F181)=(INDEX(Partidos!$F$4:$F$107,MATCH($A181,Partidos!$A$4:$A$107,0))-INDEX(Partidos!$G$4:$G$107,MATCH($A181,Partidos!$A$4:$A$107,0))),Puntuacion!$B$10,IF(AND($H181&lt;&gt;"",$H181=INDEX(Partidos!$K$4:$K$107,MATCH($A181,Partidos!$A$4:$A$107,0))),Puntuacion!$B$11,0)))))),"")</f>
        <v/>
      </c>
      <c r="H181" s="24">
        <f>IFERROR(INDEX(Pepe!H$4:H$107,MATCH($A181,Pepe!$A$4:$A$107,0)),"")</f>
        <v/>
      </c>
      <c r="I181" s="24">
        <f>IFERROR(INDEX(Partidos!$J$4:$J$107,MATCH($A181,Partidos!$A$4:$A$107,0)),"")</f>
        <v/>
      </c>
      <c r="J181" s="21">
        <f>IF(AND(INDEX(Partidos!$J$4:$J$107,MATCH($A181,Partidos!$A$4:$A$107,0))&lt;&gt;"Grupos",INDEX(Partidos!$H$4:$H$107,MATCH($A181,Partidos!$A$4:$A$107,0))="Finalizado",$H181&lt;&gt;"",$H181=INDEX(Partidos!$K$4:$K$107,MATCH($A181,Partidos!$A$4:$A$107,0))),1,0)</f>
        <v/>
      </c>
    </row>
    <row r="182">
      <c r="A182" s="31" t="n">
        <v>17</v>
      </c>
      <c r="B182" s="24">
        <f>IFERROR(INDEX(Partidos!$D$4:$D$107,MATCH($A182,Partidos!$A$4:$A$107,0)),"")</f>
        <v/>
      </c>
      <c r="C182" s="24">
        <f>IFERROR(INDEX(Partidos!$E$4:$E$107,MATCH($A182,Partidos!$A$4:$A$107,0)),"")</f>
        <v/>
      </c>
      <c r="D182" s="31" t="inlineStr">
        <is>
          <t>Patri</t>
        </is>
      </c>
      <c r="E182" s="24">
        <f>IFERROR(INDEX(Patri!F$4:F$107,MATCH($A182,Patri!$A$4:$A$107,0)),"")</f>
        <v/>
      </c>
      <c r="F182" s="24">
        <f>IFERROR(INDEX(Patri!G$4:G$107,MATCH($A182,Patri!$A$4:$A$107,0)),"")</f>
        <v/>
      </c>
      <c r="G182" s="21">
        <f>IFERROR(IF(INDEX(Partidos!$H$4:$H$107,MATCH($A182,Partidos!$A$4:$A$107,0))&lt;&gt;"Finalizado","",IF(OR(NOT(ISNUMBER($E182)),NOT(ISNUMBER($F182))),"",IF(INDEX(Partidos!$J$4:$J$107,MATCH($A182,Partidos!$A$4:$A$107,0))="Grupos",IF(AND($E182=INDEX(Partidos!$F$4:$F$107,MATCH($A182,Partidos!$A$4:$A$107,0)),$F182=INDEX(Partidos!$G$4:$G$107,MATCH($A182,Partidos!$A$4:$A$107,0))),Puntuacion!$B$4,IF(($E182-$F182)=(INDEX(Partidos!$F$4:$F$107,MATCH($A182,Partidos!$A$4:$A$107,0))-INDEX(Partidos!$G$4:$G$107,MATCH($A182,Partidos!$A$4:$A$107,0))),Puntuacion!$B$5,IF(OR(AND($E182&gt;$F182,INDEX(Partidos!$F$4:$F$107,MATCH($A182,Partidos!$A$4:$A$107,0))&gt;INDEX(Partidos!$G$4:$G$107,MATCH($A182,Partidos!$A$4:$A$107,0))),AND($E182=$F182,INDEX(Partidos!$F$4:$F$107,MATCH($A182,Partidos!$A$4:$A$107,0))=INDEX(Partidos!$G$4:$G$107,MATCH($A182,Partidos!$A$4:$A$107,0))),AND($E182&lt;$F182,INDEX(Partidos!$F$4:$F$107,MATCH($A182,Partidos!$A$4:$A$107,0))&lt;INDEX(Partidos!$G$4:$G$107,MATCH($A182,Partidos!$A$4:$A$107,0)))),Puntuacion!$B$6,0))),IF(AND($E182=INDEX(Partidos!$F$4:$F$107,MATCH($A182,Partidos!$A$4:$A$107,0)),$F182=INDEX(Partidos!$G$4:$G$107,MATCH($A182,Partidos!$A$4:$A$107,0))),Puntuacion!$B$9,IF(($E182-$F182)=(INDEX(Partidos!$F$4:$F$107,MATCH($A182,Partidos!$A$4:$A$107,0))-INDEX(Partidos!$G$4:$G$107,MATCH($A182,Partidos!$A$4:$A$107,0))),Puntuacion!$B$10,IF(AND($H182&lt;&gt;"",$H182=INDEX(Partidos!$K$4:$K$107,MATCH($A182,Partidos!$A$4:$A$107,0))),Puntuacion!$B$11,0)))))),"")</f>
        <v/>
      </c>
      <c r="H182" s="24">
        <f>IFERROR(INDEX(Patri!H$4:H$107,MATCH($A182,Patri!$A$4:$A$107,0)),"")</f>
        <v/>
      </c>
      <c r="I182" s="24">
        <f>IFERROR(INDEX(Partidos!$J$4:$J$107,MATCH($A182,Partidos!$A$4:$A$107,0)),"")</f>
        <v/>
      </c>
      <c r="J182" s="21">
        <f>IF(AND(INDEX(Partidos!$J$4:$J$107,MATCH($A182,Partidos!$A$4:$A$107,0))&lt;&gt;"Grupos",INDEX(Partidos!$H$4:$H$107,MATCH($A182,Partidos!$A$4:$A$107,0))="Finalizado",$H182&lt;&gt;"",$H182=INDEX(Partidos!$K$4:$K$107,MATCH($A182,Partidos!$A$4:$A$107,0))),1,0)</f>
        <v/>
      </c>
    </row>
    <row r="183">
      <c r="A183" s="29" t="n">
        <v>17</v>
      </c>
      <c r="B183" s="24">
        <f>IFERROR(INDEX(Partidos!$D$4:$D$107,MATCH($A183,Partidos!$A$4:$A$107,0)),"")</f>
        <v/>
      </c>
      <c r="C183" s="24">
        <f>IFERROR(INDEX(Partidos!$E$4:$E$107,MATCH($A183,Partidos!$A$4:$A$107,0)),"")</f>
        <v/>
      </c>
      <c r="D183" s="29" t="inlineStr">
        <is>
          <t>Kike</t>
        </is>
      </c>
      <c r="E183" s="24">
        <f>IFERROR(INDEX(Kike!F$4:F$107,MATCH($A183,Kike!$A$4:$A$107,0)),"")</f>
        <v/>
      </c>
      <c r="F183" s="24">
        <f>IFERROR(INDEX(Kike!G$4:G$107,MATCH($A183,Kike!$A$4:$A$107,0)),"")</f>
        <v/>
      </c>
      <c r="G183" s="21">
        <f>IFERROR(IF(INDEX(Partidos!$H$4:$H$107,MATCH($A183,Partidos!$A$4:$A$107,0))&lt;&gt;"Finalizado","",IF(OR(NOT(ISNUMBER($E183)),NOT(ISNUMBER($F183))),"",IF(INDEX(Partidos!$J$4:$J$107,MATCH($A183,Partidos!$A$4:$A$107,0))="Grupos",IF(AND($E183=INDEX(Partidos!$F$4:$F$107,MATCH($A183,Partidos!$A$4:$A$107,0)),$F183=INDEX(Partidos!$G$4:$G$107,MATCH($A183,Partidos!$A$4:$A$107,0))),Puntuacion!$B$4,IF(($E183-$F183)=(INDEX(Partidos!$F$4:$F$107,MATCH($A183,Partidos!$A$4:$A$107,0))-INDEX(Partidos!$G$4:$G$107,MATCH($A183,Partidos!$A$4:$A$107,0))),Puntuacion!$B$5,IF(OR(AND($E183&gt;$F183,INDEX(Partidos!$F$4:$F$107,MATCH($A183,Partidos!$A$4:$A$107,0))&gt;INDEX(Partidos!$G$4:$G$107,MATCH($A183,Partidos!$A$4:$A$107,0))),AND($E183=$F183,INDEX(Partidos!$F$4:$F$107,MATCH($A183,Partidos!$A$4:$A$107,0))=INDEX(Partidos!$G$4:$G$107,MATCH($A183,Partidos!$A$4:$A$107,0))),AND($E183&lt;$F183,INDEX(Partidos!$F$4:$F$107,MATCH($A183,Partidos!$A$4:$A$107,0))&lt;INDEX(Partidos!$G$4:$G$107,MATCH($A183,Partidos!$A$4:$A$107,0)))),Puntuacion!$B$6,0))),IF(AND($E183=INDEX(Partidos!$F$4:$F$107,MATCH($A183,Partidos!$A$4:$A$107,0)),$F183=INDEX(Partidos!$G$4:$G$107,MATCH($A183,Partidos!$A$4:$A$107,0))),Puntuacion!$B$9,IF(($E183-$F183)=(INDEX(Partidos!$F$4:$F$107,MATCH($A183,Partidos!$A$4:$A$107,0))-INDEX(Partidos!$G$4:$G$107,MATCH($A183,Partidos!$A$4:$A$107,0))),Puntuacion!$B$10,IF(AND($H183&lt;&gt;"",$H183=INDEX(Partidos!$K$4:$K$107,MATCH($A183,Partidos!$A$4:$A$107,0))),Puntuacion!$B$11,0)))))),"")</f>
        <v/>
      </c>
      <c r="H183" s="24">
        <f>IFERROR(INDEX(Kike!H$4:H$107,MATCH($A183,Kike!$A$4:$A$107,0)),"")</f>
        <v/>
      </c>
      <c r="I183" s="24">
        <f>IFERROR(INDEX(Partidos!$J$4:$J$107,MATCH($A183,Partidos!$A$4:$A$107,0)),"")</f>
        <v/>
      </c>
      <c r="J183" s="21">
        <f>IF(AND(INDEX(Partidos!$J$4:$J$107,MATCH($A183,Partidos!$A$4:$A$107,0))&lt;&gt;"Grupos",INDEX(Partidos!$H$4:$H$107,MATCH($A183,Partidos!$A$4:$A$107,0))="Finalizado",$H183&lt;&gt;"",$H183=INDEX(Partidos!$K$4:$K$107,MATCH($A183,Partidos!$A$4:$A$107,0))),1,0)</f>
        <v/>
      </c>
    </row>
    <row r="184">
      <c r="A184" s="31" t="n">
        <v>17</v>
      </c>
      <c r="B184" s="24">
        <f>IFERROR(INDEX(Partidos!$D$4:$D$107,MATCH($A184,Partidos!$A$4:$A$107,0)),"")</f>
        <v/>
      </c>
      <c r="C184" s="24">
        <f>IFERROR(INDEX(Partidos!$E$4:$E$107,MATCH($A184,Partidos!$A$4:$A$107,0)),"")</f>
        <v/>
      </c>
      <c r="D184" s="31" t="inlineStr">
        <is>
          <t>Quintero</t>
        </is>
      </c>
      <c r="E184" s="24">
        <f>IFERROR(INDEX(Quintero!F$4:F$107,MATCH($A184,Quintero!$A$4:$A$107,0)),"")</f>
        <v/>
      </c>
      <c r="F184" s="24">
        <f>IFERROR(INDEX(Quintero!G$4:G$107,MATCH($A184,Quintero!$A$4:$A$107,0)),"")</f>
        <v/>
      </c>
      <c r="G184" s="21">
        <f>IFERROR(IF(INDEX(Partidos!$H$4:$H$107,MATCH($A184,Partidos!$A$4:$A$107,0))&lt;&gt;"Finalizado","",IF(OR(NOT(ISNUMBER($E184)),NOT(ISNUMBER($F184))),"",IF(INDEX(Partidos!$J$4:$J$107,MATCH($A184,Partidos!$A$4:$A$107,0))="Grupos",IF(AND($E184=INDEX(Partidos!$F$4:$F$107,MATCH($A184,Partidos!$A$4:$A$107,0)),$F184=INDEX(Partidos!$G$4:$G$107,MATCH($A184,Partidos!$A$4:$A$107,0))),Puntuacion!$B$4,IF(($E184-$F184)=(INDEX(Partidos!$F$4:$F$107,MATCH($A184,Partidos!$A$4:$A$107,0))-INDEX(Partidos!$G$4:$G$107,MATCH($A184,Partidos!$A$4:$A$107,0))),Puntuacion!$B$5,IF(OR(AND($E184&gt;$F184,INDEX(Partidos!$F$4:$F$107,MATCH($A184,Partidos!$A$4:$A$107,0))&gt;INDEX(Partidos!$G$4:$G$107,MATCH($A184,Partidos!$A$4:$A$107,0))),AND($E184=$F184,INDEX(Partidos!$F$4:$F$107,MATCH($A184,Partidos!$A$4:$A$107,0))=INDEX(Partidos!$G$4:$G$107,MATCH($A184,Partidos!$A$4:$A$107,0))),AND($E184&lt;$F184,INDEX(Partidos!$F$4:$F$107,MATCH($A184,Partidos!$A$4:$A$107,0))&lt;INDEX(Partidos!$G$4:$G$107,MATCH($A184,Partidos!$A$4:$A$107,0)))),Puntuacion!$B$6,0))),IF(AND($E184=INDEX(Partidos!$F$4:$F$107,MATCH($A184,Partidos!$A$4:$A$107,0)),$F184=INDEX(Partidos!$G$4:$G$107,MATCH($A184,Partidos!$A$4:$A$107,0))),Puntuacion!$B$9,IF(($E184-$F184)=(INDEX(Partidos!$F$4:$F$107,MATCH($A184,Partidos!$A$4:$A$107,0))-INDEX(Partidos!$G$4:$G$107,MATCH($A184,Partidos!$A$4:$A$107,0))),Puntuacion!$B$10,IF(AND($H184&lt;&gt;"",$H184=INDEX(Partidos!$K$4:$K$107,MATCH($A184,Partidos!$A$4:$A$107,0))),Puntuacion!$B$11,0)))))),"")</f>
        <v/>
      </c>
      <c r="H184" s="24">
        <f>IFERROR(INDEX(Quintero!H$4:H$107,MATCH($A184,Quintero!$A$4:$A$107,0)),"")</f>
        <v/>
      </c>
      <c r="I184" s="24">
        <f>IFERROR(INDEX(Partidos!$J$4:$J$107,MATCH($A184,Partidos!$A$4:$A$107,0)),"")</f>
        <v/>
      </c>
      <c r="J184" s="21">
        <f>IF(AND(INDEX(Partidos!$J$4:$J$107,MATCH($A184,Partidos!$A$4:$A$107,0))&lt;&gt;"Grupos",INDEX(Partidos!$H$4:$H$107,MATCH($A184,Partidos!$A$4:$A$107,0))="Finalizado",$H184&lt;&gt;"",$H184=INDEX(Partidos!$K$4:$K$107,MATCH($A184,Partidos!$A$4:$A$107,0))),1,0)</f>
        <v/>
      </c>
    </row>
    <row r="185">
      <c r="A185" s="29" t="n">
        <v>17</v>
      </c>
      <c r="B185" s="24">
        <f>IFERROR(INDEX(Partidos!$D$4:$D$107,MATCH($A185,Partidos!$A$4:$A$107,0)),"")</f>
        <v/>
      </c>
      <c r="C185" s="24">
        <f>IFERROR(INDEX(Partidos!$E$4:$E$107,MATCH($A185,Partidos!$A$4:$A$107,0)),"")</f>
        <v/>
      </c>
      <c r="D185" s="29" t="inlineStr">
        <is>
          <t>Nacho</t>
        </is>
      </c>
      <c r="E185" s="24">
        <f>IFERROR(INDEX(Nacho!F$4:F$107,MATCH($A185,Nacho!$A$4:$A$107,0)),"")</f>
        <v/>
      </c>
      <c r="F185" s="24">
        <f>IFERROR(INDEX(Nacho!G$4:G$107,MATCH($A185,Nacho!$A$4:$A$107,0)),"")</f>
        <v/>
      </c>
      <c r="G185" s="21">
        <f>IFERROR(IF(INDEX(Partidos!$H$4:$H$107,MATCH($A185,Partidos!$A$4:$A$107,0))&lt;&gt;"Finalizado","",IF(OR(NOT(ISNUMBER($E185)),NOT(ISNUMBER($F185))),"",IF(INDEX(Partidos!$J$4:$J$107,MATCH($A185,Partidos!$A$4:$A$107,0))="Grupos",IF(AND($E185=INDEX(Partidos!$F$4:$F$107,MATCH($A185,Partidos!$A$4:$A$107,0)),$F185=INDEX(Partidos!$G$4:$G$107,MATCH($A185,Partidos!$A$4:$A$107,0))),Puntuacion!$B$4,IF(($E185-$F185)=(INDEX(Partidos!$F$4:$F$107,MATCH($A185,Partidos!$A$4:$A$107,0))-INDEX(Partidos!$G$4:$G$107,MATCH($A185,Partidos!$A$4:$A$107,0))),Puntuacion!$B$5,IF(OR(AND($E185&gt;$F185,INDEX(Partidos!$F$4:$F$107,MATCH($A185,Partidos!$A$4:$A$107,0))&gt;INDEX(Partidos!$G$4:$G$107,MATCH($A185,Partidos!$A$4:$A$107,0))),AND($E185=$F185,INDEX(Partidos!$F$4:$F$107,MATCH($A185,Partidos!$A$4:$A$107,0))=INDEX(Partidos!$G$4:$G$107,MATCH($A185,Partidos!$A$4:$A$107,0))),AND($E185&lt;$F185,INDEX(Partidos!$F$4:$F$107,MATCH($A185,Partidos!$A$4:$A$107,0))&lt;INDEX(Partidos!$G$4:$G$107,MATCH($A185,Partidos!$A$4:$A$107,0)))),Puntuacion!$B$6,0))),IF(AND($E185=INDEX(Partidos!$F$4:$F$107,MATCH($A185,Partidos!$A$4:$A$107,0)),$F185=INDEX(Partidos!$G$4:$G$107,MATCH($A185,Partidos!$A$4:$A$107,0))),Puntuacion!$B$9,IF(($E185-$F185)=(INDEX(Partidos!$F$4:$F$107,MATCH($A185,Partidos!$A$4:$A$107,0))-INDEX(Partidos!$G$4:$G$107,MATCH($A185,Partidos!$A$4:$A$107,0))),Puntuacion!$B$10,IF(AND($H185&lt;&gt;"",$H185=INDEX(Partidos!$K$4:$K$107,MATCH($A185,Partidos!$A$4:$A$107,0))),Puntuacion!$B$11,0)))))),"")</f>
        <v/>
      </c>
      <c r="H185" s="24">
        <f>IFERROR(INDEX(Nacho!H$4:H$107,MATCH($A185,Nacho!$A$4:$A$107,0)),"")</f>
        <v/>
      </c>
      <c r="I185" s="24">
        <f>IFERROR(INDEX(Partidos!$J$4:$J$107,MATCH($A185,Partidos!$A$4:$A$107,0)),"")</f>
        <v/>
      </c>
      <c r="J185" s="21">
        <f>IF(AND(INDEX(Partidos!$J$4:$J$107,MATCH($A185,Partidos!$A$4:$A$107,0))&lt;&gt;"Grupos",INDEX(Partidos!$H$4:$H$107,MATCH($A185,Partidos!$A$4:$A$107,0))="Finalizado",$H185&lt;&gt;"",$H185=INDEX(Partidos!$K$4:$K$107,MATCH($A185,Partidos!$A$4:$A$107,0))),1,0)</f>
        <v/>
      </c>
    </row>
    <row r="186">
      <c r="A186" s="31" t="n">
        <v>17</v>
      </c>
      <c r="B186" s="24">
        <f>IFERROR(INDEX(Partidos!$D$4:$D$107,MATCH($A186,Partidos!$A$4:$A$107,0)),"")</f>
        <v/>
      </c>
      <c r="C186" s="24">
        <f>IFERROR(INDEX(Partidos!$E$4:$E$107,MATCH($A186,Partidos!$A$4:$A$107,0)),"")</f>
        <v/>
      </c>
      <c r="D186" s="31" t="inlineStr">
        <is>
          <t>Luis</t>
        </is>
      </c>
      <c r="E186" s="24">
        <f>IFERROR(INDEX(Luis!F$4:F$107,MATCH($A186,Luis!$A$4:$A$107,0)),"")</f>
        <v/>
      </c>
      <c r="F186" s="24">
        <f>IFERROR(INDEX(Luis!G$4:G$107,MATCH($A186,Luis!$A$4:$A$107,0)),"")</f>
        <v/>
      </c>
      <c r="G186" s="21">
        <f>IFERROR(IF(INDEX(Partidos!$H$4:$H$107,MATCH($A186,Partidos!$A$4:$A$107,0))&lt;&gt;"Finalizado","",IF(OR(NOT(ISNUMBER($E186)),NOT(ISNUMBER($F186))),"",IF(INDEX(Partidos!$J$4:$J$107,MATCH($A186,Partidos!$A$4:$A$107,0))="Grupos",IF(AND($E186=INDEX(Partidos!$F$4:$F$107,MATCH($A186,Partidos!$A$4:$A$107,0)),$F186=INDEX(Partidos!$G$4:$G$107,MATCH($A186,Partidos!$A$4:$A$107,0))),Puntuacion!$B$4,IF(($E186-$F186)=(INDEX(Partidos!$F$4:$F$107,MATCH($A186,Partidos!$A$4:$A$107,0))-INDEX(Partidos!$G$4:$G$107,MATCH($A186,Partidos!$A$4:$A$107,0))),Puntuacion!$B$5,IF(OR(AND($E186&gt;$F186,INDEX(Partidos!$F$4:$F$107,MATCH($A186,Partidos!$A$4:$A$107,0))&gt;INDEX(Partidos!$G$4:$G$107,MATCH($A186,Partidos!$A$4:$A$107,0))),AND($E186=$F186,INDEX(Partidos!$F$4:$F$107,MATCH($A186,Partidos!$A$4:$A$107,0))=INDEX(Partidos!$G$4:$G$107,MATCH($A186,Partidos!$A$4:$A$107,0))),AND($E186&lt;$F186,INDEX(Partidos!$F$4:$F$107,MATCH($A186,Partidos!$A$4:$A$107,0))&lt;INDEX(Partidos!$G$4:$G$107,MATCH($A186,Partidos!$A$4:$A$107,0)))),Puntuacion!$B$6,0))),IF(AND($E186=INDEX(Partidos!$F$4:$F$107,MATCH($A186,Partidos!$A$4:$A$107,0)),$F186=INDEX(Partidos!$G$4:$G$107,MATCH($A186,Partidos!$A$4:$A$107,0))),Puntuacion!$B$9,IF(($E186-$F186)=(INDEX(Partidos!$F$4:$F$107,MATCH($A186,Partidos!$A$4:$A$107,0))-INDEX(Partidos!$G$4:$G$107,MATCH($A186,Partidos!$A$4:$A$107,0))),Puntuacion!$B$10,IF(AND($H186&lt;&gt;"",$H186=INDEX(Partidos!$K$4:$K$107,MATCH($A186,Partidos!$A$4:$A$107,0))),Puntuacion!$B$11,0)))))),"")</f>
        <v/>
      </c>
      <c r="H186" s="24">
        <f>IFERROR(INDEX(Luis!H$4:H$107,MATCH($A186,Luis!$A$4:$A$107,0)),"")</f>
        <v/>
      </c>
      <c r="I186" s="24">
        <f>IFERROR(INDEX(Partidos!$J$4:$J$107,MATCH($A186,Partidos!$A$4:$A$107,0)),"")</f>
        <v/>
      </c>
      <c r="J186" s="21">
        <f>IF(AND(INDEX(Partidos!$J$4:$J$107,MATCH($A186,Partidos!$A$4:$A$107,0))&lt;&gt;"Grupos",INDEX(Partidos!$H$4:$H$107,MATCH($A186,Partidos!$A$4:$A$107,0))="Finalizado",$H186&lt;&gt;"",$H186=INDEX(Partidos!$K$4:$K$107,MATCH($A186,Partidos!$A$4:$A$107,0))),1,0)</f>
        <v/>
      </c>
    </row>
    <row r="187">
      <c r="A187" s="29" t="n">
        <v>17</v>
      </c>
      <c r="B187" s="24">
        <f>IFERROR(INDEX(Partidos!$D$4:$D$107,MATCH($A187,Partidos!$A$4:$A$107,0)),"")</f>
        <v/>
      </c>
      <c r="C187" s="24">
        <f>IFERROR(INDEX(Partidos!$E$4:$E$107,MATCH($A187,Partidos!$A$4:$A$107,0)),"")</f>
        <v/>
      </c>
      <c r="D187" s="29" t="inlineStr">
        <is>
          <t>Felipe</t>
        </is>
      </c>
      <c r="E187" s="24">
        <f>IFERROR(INDEX(Felipe!F$4:F$107,MATCH($A187,Felipe!$A$4:$A$107,0)),"")</f>
        <v/>
      </c>
      <c r="F187" s="24">
        <f>IFERROR(INDEX(Felipe!G$4:G$107,MATCH($A187,Felipe!$A$4:$A$107,0)),"")</f>
        <v/>
      </c>
      <c r="G187" s="21">
        <f>IFERROR(IF(INDEX(Partidos!$H$4:$H$107,MATCH($A187,Partidos!$A$4:$A$107,0))&lt;&gt;"Finalizado","",IF(OR(NOT(ISNUMBER($E187)),NOT(ISNUMBER($F187))),"",IF(INDEX(Partidos!$J$4:$J$107,MATCH($A187,Partidos!$A$4:$A$107,0))="Grupos",IF(AND($E187=INDEX(Partidos!$F$4:$F$107,MATCH($A187,Partidos!$A$4:$A$107,0)),$F187=INDEX(Partidos!$G$4:$G$107,MATCH($A187,Partidos!$A$4:$A$107,0))),Puntuacion!$B$4,IF(($E187-$F187)=(INDEX(Partidos!$F$4:$F$107,MATCH($A187,Partidos!$A$4:$A$107,0))-INDEX(Partidos!$G$4:$G$107,MATCH($A187,Partidos!$A$4:$A$107,0))),Puntuacion!$B$5,IF(OR(AND($E187&gt;$F187,INDEX(Partidos!$F$4:$F$107,MATCH($A187,Partidos!$A$4:$A$107,0))&gt;INDEX(Partidos!$G$4:$G$107,MATCH($A187,Partidos!$A$4:$A$107,0))),AND($E187=$F187,INDEX(Partidos!$F$4:$F$107,MATCH($A187,Partidos!$A$4:$A$107,0))=INDEX(Partidos!$G$4:$G$107,MATCH($A187,Partidos!$A$4:$A$107,0))),AND($E187&lt;$F187,INDEX(Partidos!$F$4:$F$107,MATCH($A187,Partidos!$A$4:$A$107,0))&lt;INDEX(Partidos!$G$4:$G$107,MATCH($A187,Partidos!$A$4:$A$107,0)))),Puntuacion!$B$6,0))),IF(AND($E187=INDEX(Partidos!$F$4:$F$107,MATCH($A187,Partidos!$A$4:$A$107,0)),$F187=INDEX(Partidos!$G$4:$G$107,MATCH($A187,Partidos!$A$4:$A$107,0))),Puntuacion!$B$9,IF(($E187-$F187)=(INDEX(Partidos!$F$4:$F$107,MATCH($A187,Partidos!$A$4:$A$107,0))-INDEX(Partidos!$G$4:$G$107,MATCH($A187,Partidos!$A$4:$A$107,0))),Puntuacion!$B$10,IF(AND($H187&lt;&gt;"",$H187=INDEX(Partidos!$K$4:$K$107,MATCH($A187,Partidos!$A$4:$A$107,0))),Puntuacion!$B$11,0)))))),"")</f>
        <v/>
      </c>
      <c r="H187" s="24">
        <f>IFERROR(INDEX(Felipe!H$4:H$107,MATCH($A187,Felipe!$A$4:$A$107,0)),"")</f>
        <v/>
      </c>
      <c r="I187" s="24">
        <f>IFERROR(INDEX(Partidos!$J$4:$J$107,MATCH($A187,Partidos!$A$4:$A$107,0)),"")</f>
        <v/>
      </c>
      <c r="J187" s="21">
        <f>IF(AND(INDEX(Partidos!$J$4:$J$107,MATCH($A187,Partidos!$A$4:$A$107,0))&lt;&gt;"Grupos",INDEX(Partidos!$H$4:$H$107,MATCH($A187,Partidos!$A$4:$A$107,0))="Finalizado",$H187&lt;&gt;"",$H187=INDEX(Partidos!$K$4:$K$107,MATCH($A187,Partidos!$A$4:$A$107,0))),1,0)</f>
        <v/>
      </c>
    </row>
    <row r="188">
      <c r="A188" s="31" t="n">
        <v>17</v>
      </c>
      <c r="B188" s="24">
        <f>IFERROR(INDEX(Partidos!$D$4:$D$107,MATCH($A188,Partidos!$A$4:$A$107,0)),"")</f>
        <v/>
      </c>
      <c r="C188" s="24">
        <f>IFERROR(INDEX(Partidos!$E$4:$E$107,MATCH($A188,Partidos!$A$4:$A$107,0)),"")</f>
        <v/>
      </c>
      <c r="D188" s="31" t="inlineStr">
        <is>
          <t>Simón</t>
        </is>
      </c>
      <c r="E188" s="24">
        <f>IFERROR(INDEX(Simón!F$4:F$107,MATCH($A188,Simón!$A$4:$A$107,0)),"")</f>
        <v/>
      </c>
      <c r="F188" s="24">
        <f>IFERROR(INDEX(Simón!G$4:G$107,MATCH($A188,Simón!$A$4:$A$107,0)),"")</f>
        <v/>
      </c>
      <c r="G188" s="21">
        <f>IFERROR(IF(INDEX(Partidos!$H$4:$H$107,MATCH($A188,Partidos!$A$4:$A$107,0))&lt;&gt;"Finalizado","",IF(OR(NOT(ISNUMBER($E188)),NOT(ISNUMBER($F188))),"",IF(INDEX(Partidos!$J$4:$J$107,MATCH($A188,Partidos!$A$4:$A$107,0))="Grupos",IF(AND($E188=INDEX(Partidos!$F$4:$F$107,MATCH($A188,Partidos!$A$4:$A$107,0)),$F188=INDEX(Partidos!$G$4:$G$107,MATCH($A188,Partidos!$A$4:$A$107,0))),Puntuacion!$B$4,IF(($E188-$F188)=(INDEX(Partidos!$F$4:$F$107,MATCH($A188,Partidos!$A$4:$A$107,0))-INDEX(Partidos!$G$4:$G$107,MATCH($A188,Partidos!$A$4:$A$107,0))),Puntuacion!$B$5,IF(OR(AND($E188&gt;$F188,INDEX(Partidos!$F$4:$F$107,MATCH($A188,Partidos!$A$4:$A$107,0))&gt;INDEX(Partidos!$G$4:$G$107,MATCH($A188,Partidos!$A$4:$A$107,0))),AND($E188=$F188,INDEX(Partidos!$F$4:$F$107,MATCH($A188,Partidos!$A$4:$A$107,0))=INDEX(Partidos!$G$4:$G$107,MATCH($A188,Partidos!$A$4:$A$107,0))),AND($E188&lt;$F188,INDEX(Partidos!$F$4:$F$107,MATCH($A188,Partidos!$A$4:$A$107,0))&lt;INDEX(Partidos!$G$4:$G$107,MATCH($A188,Partidos!$A$4:$A$107,0)))),Puntuacion!$B$6,0))),IF(AND($E188=INDEX(Partidos!$F$4:$F$107,MATCH($A188,Partidos!$A$4:$A$107,0)),$F188=INDEX(Partidos!$G$4:$G$107,MATCH($A188,Partidos!$A$4:$A$107,0))),Puntuacion!$B$9,IF(($E188-$F188)=(INDEX(Partidos!$F$4:$F$107,MATCH($A188,Partidos!$A$4:$A$107,0))-INDEX(Partidos!$G$4:$G$107,MATCH($A188,Partidos!$A$4:$A$107,0))),Puntuacion!$B$10,IF(AND($H188&lt;&gt;"",$H188=INDEX(Partidos!$K$4:$K$107,MATCH($A188,Partidos!$A$4:$A$107,0))),Puntuacion!$B$11,0)))))),"")</f>
        <v/>
      </c>
      <c r="H188" s="24">
        <f>IFERROR(INDEX(Simón!H$4:H$107,MATCH($A188,Simón!$A$4:$A$107,0)),"")</f>
        <v/>
      </c>
      <c r="I188" s="24">
        <f>IFERROR(INDEX(Partidos!$J$4:$J$107,MATCH($A188,Partidos!$A$4:$A$107,0)),"")</f>
        <v/>
      </c>
      <c r="J188" s="21">
        <f>IF(AND(INDEX(Partidos!$J$4:$J$107,MATCH($A188,Partidos!$A$4:$A$107,0))&lt;&gt;"Grupos",INDEX(Partidos!$H$4:$H$107,MATCH($A188,Partidos!$A$4:$A$107,0))="Finalizado",$H188&lt;&gt;"",$H188=INDEX(Partidos!$K$4:$K$107,MATCH($A188,Partidos!$A$4:$A$107,0))),1,0)</f>
        <v/>
      </c>
    </row>
    <row r="189">
      <c r="A189" s="29" t="n">
        <v>17</v>
      </c>
      <c r="B189" s="24">
        <f>IFERROR(INDEX(Partidos!$D$4:$D$107,MATCH($A189,Partidos!$A$4:$A$107,0)),"")</f>
        <v/>
      </c>
      <c r="C189" s="24">
        <f>IFERROR(INDEX(Partidos!$E$4:$E$107,MATCH($A189,Partidos!$A$4:$A$107,0)),"")</f>
        <v/>
      </c>
      <c r="D189" s="29" t="inlineStr">
        <is>
          <t>Muni</t>
        </is>
      </c>
      <c r="E189" s="24">
        <f>IFERROR(INDEX(Muni!F$4:F$107,MATCH($A189,Muni!$A$4:$A$107,0)),"")</f>
        <v/>
      </c>
      <c r="F189" s="24">
        <f>IFERROR(INDEX(Muni!G$4:G$107,MATCH($A189,Muni!$A$4:$A$107,0)),"")</f>
        <v/>
      </c>
      <c r="G189" s="21">
        <f>IFERROR(IF(INDEX(Partidos!$H$4:$H$107,MATCH($A189,Partidos!$A$4:$A$107,0))&lt;&gt;"Finalizado","",IF(OR(NOT(ISNUMBER($E189)),NOT(ISNUMBER($F189))),"",IF(INDEX(Partidos!$J$4:$J$107,MATCH($A189,Partidos!$A$4:$A$107,0))="Grupos",IF(AND($E189=INDEX(Partidos!$F$4:$F$107,MATCH($A189,Partidos!$A$4:$A$107,0)),$F189=INDEX(Partidos!$G$4:$G$107,MATCH($A189,Partidos!$A$4:$A$107,0))),Puntuacion!$B$4,IF(($E189-$F189)=(INDEX(Partidos!$F$4:$F$107,MATCH($A189,Partidos!$A$4:$A$107,0))-INDEX(Partidos!$G$4:$G$107,MATCH($A189,Partidos!$A$4:$A$107,0))),Puntuacion!$B$5,IF(OR(AND($E189&gt;$F189,INDEX(Partidos!$F$4:$F$107,MATCH($A189,Partidos!$A$4:$A$107,0))&gt;INDEX(Partidos!$G$4:$G$107,MATCH($A189,Partidos!$A$4:$A$107,0))),AND($E189=$F189,INDEX(Partidos!$F$4:$F$107,MATCH($A189,Partidos!$A$4:$A$107,0))=INDEX(Partidos!$G$4:$G$107,MATCH($A189,Partidos!$A$4:$A$107,0))),AND($E189&lt;$F189,INDEX(Partidos!$F$4:$F$107,MATCH($A189,Partidos!$A$4:$A$107,0))&lt;INDEX(Partidos!$G$4:$G$107,MATCH($A189,Partidos!$A$4:$A$107,0)))),Puntuacion!$B$6,0))),IF(AND($E189=INDEX(Partidos!$F$4:$F$107,MATCH($A189,Partidos!$A$4:$A$107,0)),$F189=INDEX(Partidos!$G$4:$G$107,MATCH($A189,Partidos!$A$4:$A$107,0))),Puntuacion!$B$9,IF(($E189-$F189)=(INDEX(Partidos!$F$4:$F$107,MATCH($A189,Partidos!$A$4:$A$107,0))-INDEX(Partidos!$G$4:$G$107,MATCH($A189,Partidos!$A$4:$A$107,0))),Puntuacion!$B$10,IF(AND($H189&lt;&gt;"",$H189=INDEX(Partidos!$K$4:$K$107,MATCH($A189,Partidos!$A$4:$A$107,0))),Puntuacion!$B$11,0)))))),"")</f>
        <v/>
      </c>
      <c r="H189" s="24">
        <f>IFERROR(INDEX(Muni!H$4:H$107,MATCH($A189,Muni!$A$4:$A$107,0)),"")</f>
        <v/>
      </c>
      <c r="I189" s="24">
        <f>IFERROR(INDEX(Partidos!$J$4:$J$107,MATCH($A189,Partidos!$A$4:$A$107,0)),"")</f>
        <v/>
      </c>
      <c r="J189" s="21">
        <f>IF(AND(INDEX(Partidos!$J$4:$J$107,MATCH($A189,Partidos!$A$4:$A$107,0))&lt;&gt;"Grupos",INDEX(Partidos!$H$4:$H$107,MATCH($A189,Partidos!$A$4:$A$107,0))="Finalizado",$H189&lt;&gt;"",$H189=INDEX(Partidos!$K$4:$K$107,MATCH($A189,Partidos!$A$4:$A$107,0))),1,0)</f>
        <v/>
      </c>
    </row>
    <row r="190">
      <c r="A190" s="31" t="n">
        <v>17</v>
      </c>
      <c r="B190" s="24">
        <f>IFERROR(INDEX(Partidos!$D$4:$D$107,MATCH($A190,Partidos!$A$4:$A$107,0)),"")</f>
        <v/>
      </c>
      <c r="C190" s="24">
        <f>IFERROR(INDEX(Partidos!$E$4:$E$107,MATCH($A190,Partidos!$A$4:$A$107,0)),"")</f>
        <v/>
      </c>
      <c r="D190" s="31" t="inlineStr">
        <is>
          <t>Fer</t>
        </is>
      </c>
      <c r="E190" s="24">
        <f>IFERROR(INDEX(Fer!F$4:F$107,MATCH($A190,Fer!$A$4:$A$107,0)),"")</f>
        <v/>
      </c>
      <c r="F190" s="24">
        <f>IFERROR(INDEX(Fer!G$4:G$107,MATCH($A190,Fer!$A$4:$A$107,0)),"")</f>
        <v/>
      </c>
      <c r="G190" s="21">
        <f>IFERROR(IF(INDEX(Partidos!$H$4:$H$107,MATCH($A190,Partidos!$A$4:$A$107,0))&lt;&gt;"Finalizado","",IF(OR(NOT(ISNUMBER($E190)),NOT(ISNUMBER($F190))),"",IF(INDEX(Partidos!$J$4:$J$107,MATCH($A190,Partidos!$A$4:$A$107,0))="Grupos",IF(AND($E190=INDEX(Partidos!$F$4:$F$107,MATCH($A190,Partidos!$A$4:$A$107,0)),$F190=INDEX(Partidos!$G$4:$G$107,MATCH($A190,Partidos!$A$4:$A$107,0))),Puntuacion!$B$4,IF(($E190-$F190)=(INDEX(Partidos!$F$4:$F$107,MATCH($A190,Partidos!$A$4:$A$107,0))-INDEX(Partidos!$G$4:$G$107,MATCH($A190,Partidos!$A$4:$A$107,0))),Puntuacion!$B$5,IF(OR(AND($E190&gt;$F190,INDEX(Partidos!$F$4:$F$107,MATCH($A190,Partidos!$A$4:$A$107,0))&gt;INDEX(Partidos!$G$4:$G$107,MATCH($A190,Partidos!$A$4:$A$107,0))),AND($E190=$F190,INDEX(Partidos!$F$4:$F$107,MATCH($A190,Partidos!$A$4:$A$107,0))=INDEX(Partidos!$G$4:$G$107,MATCH($A190,Partidos!$A$4:$A$107,0))),AND($E190&lt;$F190,INDEX(Partidos!$F$4:$F$107,MATCH($A190,Partidos!$A$4:$A$107,0))&lt;INDEX(Partidos!$G$4:$G$107,MATCH($A190,Partidos!$A$4:$A$107,0)))),Puntuacion!$B$6,0))),IF(AND($E190=INDEX(Partidos!$F$4:$F$107,MATCH($A190,Partidos!$A$4:$A$107,0)),$F190=INDEX(Partidos!$G$4:$G$107,MATCH($A190,Partidos!$A$4:$A$107,0))),Puntuacion!$B$9,IF(($E190-$F190)=(INDEX(Partidos!$F$4:$F$107,MATCH($A190,Partidos!$A$4:$A$107,0))-INDEX(Partidos!$G$4:$G$107,MATCH($A190,Partidos!$A$4:$A$107,0))),Puntuacion!$B$10,IF(AND($H190&lt;&gt;"",$H190=INDEX(Partidos!$K$4:$K$107,MATCH($A190,Partidos!$A$4:$A$107,0))),Puntuacion!$B$11,0)))))),"")</f>
        <v/>
      </c>
      <c r="H190" s="24">
        <f>IFERROR(INDEX(Fer!H$4:H$107,MATCH($A190,Fer!$A$4:$A$107,0)),"")</f>
        <v/>
      </c>
      <c r="I190" s="24">
        <f>IFERROR(INDEX(Partidos!$J$4:$J$107,MATCH($A190,Partidos!$A$4:$A$107,0)),"")</f>
        <v/>
      </c>
      <c r="J190" s="21">
        <f>IF(AND(INDEX(Partidos!$J$4:$J$107,MATCH($A190,Partidos!$A$4:$A$107,0))&lt;&gt;"Grupos",INDEX(Partidos!$H$4:$H$107,MATCH($A190,Partidos!$A$4:$A$107,0))="Finalizado",$H190&lt;&gt;"",$H190=INDEX(Partidos!$K$4:$K$107,MATCH($A190,Partidos!$A$4:$A$107,0))),1,0)</f>
        <v/>
      </c>
    </row>
    <row r="191">
      <c r="A191" s="29" t="n">
        <v>18</v>
      </c>
      <c r="B191" s="24">
        <f>IFERROR(INDEX(Partidos!$D$4:$D$107,MATCH($A191,Partidos!$A$4:$A$107,0)),"")</f>
        <v/>
      </c>
      <c r="C191" s="24">
        <f>IFERROR(INDEX(Partidos!$E$4:$E$107,MATCH($A191,Partidos!$A$4:$A$107,0)),"")</f>
        <v/>
      </c>
      <c r="D191" s="29" t="inlineStr">
        <is>
          <t>Álvaro</t>
        </is>
      </c>
      <c r="E191" s="24">
        <f>IFERROR(INDEX(Álvaro!F$4:F$107,MATCH($A191,Álvaro!$A$4:$A$107,0)),"")</f>
        <v/>
      </c>
      <c r="F191" s="24">
        <f>IFERROR(INDEX(Álvaro!G$4:G$107,MATCH($A191,Álvaro!$A$4:$A$107,0)),"")</f>
        <v/>
      </c>
      <c r="G191" s="21">
        <f>IFERROR(IF(INDEX(Partidos!$H$4:$H$107,MATCH($A191,Partidos!$A$4:$A$107,0))&lt;&gt;"Finalizado","",IF(OR(NOT(ISNUMBER($E191)),NOT(ISNUMBER($F191))),"",IF(INDEX(Partidos!$J$4:$J$107,MATCH($A191,Partidos!$A$4:$A$107,0))="Grupos",IF(AND($E191=INDEX(Partidos!$F$4:$F$107,MATCH($A191,Partidos!$A$4:$A$107,0)),$F191=INDEX(Partidos!$G$4:$G$107,MATCH($A191,Partidos!$A$4:$A$107,0))),Puntuacion!$B$4,IF(($E191-$F191)=(INDEX(Partidos!$F$4:$F$107,MATCH($A191,Partidos!$A$4:$A$107,0))-INDEX(Partidos!$G$4:$G$107,MATCH($A191,Partidos!$A$4:$A$107,0))),Puntuacion!$B$5,IF(OR(AND($E191&gt;$F191,INDEX(Partidos!$F$4:$F$107,MATCH($A191,Partidos!$A$4:$A$107,0))&gt;INDEX(Partidos!$G$4:$G$107,MATCH($A191,Partidos!$A$4:$A$107,0))),AND($E191=$F191,INDEX(Partidos!$F$4:$F$107,MATCH($A191,Partidos!$A$4:$A$107,0))=INDEX(Partidos!$G$4:$G$107,MATCH($A191,Partidos!$A$4:$A$107,0))),AND($E191&lt;$F191,INDEX(Partidos!$F$4:$F$107,MATCH($A191,Partidos!$A$4:$A$107,0))&lt;INDEX(Partidos!$G$4:$G$107,MATCH($A191,Partidos!$A$4:$A$107,0)))),Puntuacion!$B$6,0))),IF(AND($E191=INDEX(Partidos!$F$4:$F$107,MATCH($A191,Partidos!$A$4:$A$107,0)),$F191=INDEX(Partidos!$G$4:$G$107,MATCH($A191,Partidos!$A$4:$A$107,0))),Puntuacion!$B$9,IF(($E191-$F191)=(INDEX(Partidos!$F$4:$F$107,MATCH($A191,Partidos!$A$4:$A$107,0))-INDEX(Partidos!$G$4:$G$107,MATCH($A191,Partidos!$A$4:$A$107,0))),Puntuacion!$B$10,IF(AND($H191&lt;&gt;"",$H191=INDEX(Partidos!$K$4:$K$107,MATCH($A191,Partidos!$A$4:$A$107,0))),Puntuacion!$B$11,0)))))),"")</f>
        <v/>
      </c>
      <c r="H191" s="24">
        <f>IFERROR(INDEX(Álvaro!H$4:H$107,MATCH($A191,Álvaro!$A$4:$A$107,0)),"")</f>
        <v/>
      </c>
      <c r="I191" s="24">
        <f>IFERROR(INDEX(Partidos!$J$4:$J$107,MATCH($A191,Partidos!$A$4:$A$107,0)),"")</f>
        <v/>
      </c>
      <c r="J191" s="21">
        <f>IF(AND(INDEX(Partidos!$J$4:$J$107,MATCH($A191,Partidos!$A$4:$A$107,0))&lt;&gt;"Grupos",INDEX(Partidos!$H$4:$H$107,MATCH($A191,Partidos!$A$4:$A$107,0))="Finalizado",$H191&lt;&gt;"",$H191=INDEX(Partidos!$K$4:$K$107,MATCH($A191,Partidos!$A$4:$A$107,0))),1,0)</f>
        <v/>
      </c>
    </row>
    <row r="192">
      <c r="A192" s="31" t="n">
        <v>18</v>
      </c>
      <c r="B192" s="24">
        <f>IFERROR(INDEX(Partidos!$D$4:$D$107,MATCH($A192,Partidos!$A$4:$A$107,0)),"")</f>
        <v/>
      </c>
      <c r="C192" s="24">
        <f>IFERROR(INDEX(Partidos!$E$4:$E$107,MATCH($A192,Partidos!$A$4:$A$107,0)),"")</f>
        <v/>
      </c>
      <c r="D192" s="31" t="inlineStr">
        <is>
          <t>Pepe</t>
        </is>
      </c>
      <c r="E192" s="24">
        <f>IFERROR(INDEX(Pepe!F$4:F$107,MATCH($A192,Pepe!$A$4:$A$107,0)),"")</f>
        <v/>
      </c>
      <c r="F192" s="24">
        <f>IFERROR(INDEX(Pepe!G$4:G$107,MATCH($A192,Pepe!$A$4:$A$107,0)),"")</f>
        <v/>
      </c>
      <c r="G192" s="21">
        <f>IFERROR(IF(INDEX(Partidos!$H$4:$H$107,MATCH($A192,Partidos!$A$4:$A$107,0))&lt;&gt;"Finalizado","",IF(OR(NOT(ISNUMBER($E192)),NOT(ISNUMBER($F192))),"",IF(INDEX(Partidos!$J$4:$J$107,MATCH($A192,Partidos!$A$4:$A$107,0))="Grupos",IF(AND($E192=INDEX(Partidos!$F$4:$F$107,MATCH($A192,Partidos!$A$4:$A$107,0)),$F192=INDEX(Partidos!$G$4:$G$107,MATCH($A192,Partidos!$A$4:$A$107,0))),Puntuacion!$B$4,IF(($E192-$F192)=(INDEX(Partidos!$F$4:$F$107,MATCH($A192,Partidos!$A$4:$A$107,0))-INDEX(Partidos!$G$4:$G$107,MATCH($A192,Partidos!$A$4:$A$107,0))),Puntuacion!$B$5,IF(OR(AND($E192&gt;$F192,INDEX(Partidos!$F$4:$F$107,MATCH($A192,Partidos!$A$4:$A$107,0))&gt;INDEX(Partidos!$G$4:$G$107,MATCH($A192,Partidos!$A$4:$A$107,0))),AND($E192=$F192,INDEX(Partidos!$F$4:$F$107,MATCH($A192,Partidos!$A$4:$A$107,0))=INDEX(Partidos!$G$4:$G$107,MATCH($A192,Partidos!$A$4:$A$107,0))),AND($E192&lt;$F192,INDEX(Partidos!$F$4:$F$107,MATCH($A192,Partidos!$A$4:$A$107,0))&lt;INDEX(Partidos!$G$4:$G$107,MATCH($A192,Partidos!$A$4:$A$107,0)))),Puntuacion!$B$6,0))),IF(AND($E192=INDEX(Partidos!$F$4:$F$107,MATCH($A192,Partidos!$A$4:$A$107,0)),$F192=INDEX(Partidos!$G$4:$G$107,MATCH($A192,Partidos!$A$4:$A$107,0))),Puntuacion!$B$9,IF(($E192-$F192)=(INDEX(Partidos!$F$4:$F$107,MATCH($A192,Partidos!$A$4:$A$107,0))-INDEX(Partidos!$G$4:$G$107,MATCH($A192,Partidos!$A$4:$A$107,0))),Puntuacion!$B$10,IF(AND($H192&lt;&gt;"",$H192=INDEX(Partidos!$K$4:$K$107,MATCH($A192,Partidos!$A$4:$A$107,0))),Puntuacion!$B$11,0)))))),"")</f>
        <v/>
      </c>
      <c r="H192" s="24">
        <f>IFERROR(INDEX(Pepe!H$4:H$107,MATCH($A192,Pepe!$A$4:$A$107,0)),"")</f>
        <v/>
      </c>
      <c r="I192" s="24">
        <f>IFERROR(INDEX(Partidos!$J$4:$J$107,MATCH($A192,Partidos!$A$4:$A$107,0)),"")</f>
        <v/>
      </c>
      <c r="J192" s="21">
        <f>IF(AND(INDEX(Partidos!$J$4:$J$107,MATCH($A192,Partidos!$A$4:$A$107,0))&lt;&gt;"Grupos",INDEX(Partidos!$H$4:$H$107,MATCH($A192,Partidos!$A$4:$A$107,0))="Finalizado",$H192&lt;&gt;"",$H192=INDEX(Partidos!$K$4:$K$107,MATCH($A192,Partidos!$A$4:$A$107,0))),1,0)</f>
        <v/>
      </c>
    </row>
    <row r="193">
      <c r="A193" s="29" t="n">
        <v>18</v>
      </c>
      <c r="B193" s="24">
        <f>IFERROR(INDEX(Partidos!$D$4:$D$107,MATCH($A193,Partidos!$A$4:$A$107,0)),"")</f>
        <v/>
      </c>
      <c r="C193" s="24">
        <f>IFERROR(INDEX(Partidos!$E$4:$E$107,MATCH($A193,Partidos!$A$4:$A$107,0)),"")</f>
        <v/>
      </c>
      <c r="D193" s="29" t="inlineStr">
        <is>
          <t>Patri</t>
        </is>
      </c>
      <c r="E193" s="24">
        <f>IFERROR(INDEX(Patri!F$4:F$107,MATCH($A193,Patri!$A$4:$A$107,0)),"")</f>
        <v/>
      </c>
      <c r="F193" s="24">
        <f>IFERROR(INDEX(Patri!G$4:G$107,MATCH($A193,Patri!$A$4:$A$107,0)),"")</f>
        <v/>
      </c>
      <c r="G193" s="21">
        <f>IFERROR(IF(INDEX(Partidos!$H$4:$H$107,MATCH($A193,Partidos!$A$4:$A$107,0))&lt;&gt;"Finalizado","",IF(OR(NOT(ISNUMBER($E193)),NOT(ISNUMBER($F193))),"",IF(INDEX(Partidos!$J$4:$J$107,MATCH($A193,Partidos!$A$4:$A$107,0))="Grupos",IF(AND($E193=INDEX(Partidos!$F$4:$F$107,MATCH($A193,Partidos!$A$4:$A$107,0)),$F193=INDEX(Partidos!$G$4:$G$107,MATCH($A193,Partidos!$A$4:$A$107,0))),Puntuacion!$B$4,IF(($E193-$F193)=(INDEX(Partidos!$F$4:$F$107,MATCH($A193,Partidos!$A$4:$A$107,0))-INDEX(Partidos!$G$4:$G$107,MATCH($A193,Partidos!$A$4:$A$107,0))),Puntuacion!$B$5,IF(OR(AND($E193&gt;$F193,INDEX(Partidos!$F$4:$F$107,MATCH($A193,Partidos!$A$4:$A$107,0))&gt;INDEX(Partidos!$G$4:$G$107,MATCH($A193,Partidos!$A$4:$A$107,0))),AND($E193=$F193,INDEX(Partidos!$F$4:$F$107,MATCH($A193,Partidos!$A$4:$A$107,0))=INDEX(Partidos!$G$4:$G$107,MATCH($A193,Partidos!$A$4:$A$107,0))),AND($E193&lt;$F193,INDEX(Partidos!$F$4:$F$107,MATCH($A193,Partidos!$A$4:$A$107,0))&lt;INDEX(Partidos!$G$4:$G$107,MATCH($A193,Partidos!$A$4:$A$107,0)))),Puntuacion!$B$6,0))),IF(AND($E193=INDEX(Partidos!$F$4:$F$107,MATCH($A193,Partidos!$A$4:$A$107,0)),$F193=INDEX(Partidos!$G$4:$G$107,MATCH($A193,Partidos!$A$4:$A$107,0))),Puntuacion!$B$9,IF(($E193-$F193)=(INDEX(Partidos!$F$4:$F$107,MATCH($A193,Partidos!$A$4:$A$107,0))-INDEX(Partidos!$G$4:$G$107,MATCH($A193,Partidos!$A$4:$A$107,0))),Puntuacion!$B$10,IF(AND($H193&lt;&gt;"",$H193=INDEX(Partidos!$K$4:$K$107,MATCH($A193,Partidos!$A$4:$A$107,0))),Puntuacion!$B$11,0)))))),"")</f>
        <v/>
      </c>
      <c r="H193" s="24">
        <f>IFERROR(INDEX(Patri!H$4:H$107,MATCH($A193,Patri!$A$4:$A$107,0)),"")</f>
        <v/>
      </c>
      <c r="I193" s="24">
        <f>IFERROR(INDEX(Partidos!$J$4:$J$107,MATCH($A193,Partidos!$A$4:$A$107,0)),"")</f>
        <v/>
      </c>
      <c r="J193" s="21">
        <f>IF(AND(INDEX(Partidos!$J$4:$J$107,MATCH($A193,Partidos!$A$4:$A$107,0))&lt;&gt;"Grupos",INDEX(Partidos!$H$4:$H$107,MATCH($A193,Partidos!$A$4:$A$107,0))="Finalizado",$H193&lt;&gt;"",$H193=INDEX(Partidos!$K$4:$K$107,MATCH($A193,Partidos!$A$4:$A$107,0))),1,0)</f>
        <v/>
      </c>
    </row>
    <row r="194">
      <c r="A194" s="31" t="n">
        <v>18</v>
      </c>
      <c r="B194" s="24">
        <f>IFERROR(INDEX(Partidos!$D$4:$D$107,MATCH($A194,Partidos!$A$4:$A$107,0)),"")</f>
        <v/>
      </c>
      <c r="C194" s="24">
        <f>IFERROR(INDEX(Partidos!$E$4:$E$107,MATCH($A194,Partidos!$A$4:$A$107,0)),"")</f>
        <v/>
      </c>
      <c r="D194" s="31" t="inlineStr">
        <is>
          <t>Kike</t>
        </is>
      </c>
      <c r="E194" s="24">
        <f>IFERROR(INDEX(Kike!F$4:F$107,MATCH($A194,Kike!$A$4:$A$107,0)),"")</f>
        <v/>
      </c>
      <c r="F194" s="24">
        <f>IFERROR(INDEX(Kike!G$4:G$107,MATCH($A194,Kike!$A$4:$A$107,0)),"")</f>
        <v/>
      </c>
      <c r="G194" s="21">
        <f>IFERROR(IF(INDEX(Partidos!$H$4:$H$107,MATCH($A194,Partidos!$A$4:$A$107,0))&lt;&gt;"Finalizado","",IF(OR(NOT(ISNUMBER($E194)),NOT(ISNUMBER($F194))),"",IF(INDEX(Partidos!$J$4:$J$107,MATCH($A194,Partidos!$A$4:$A$107,0))="Grupos",IF(AND($E194=INDEX(Partidos!$F$4:$F$107,MATCH($A194,Partidos!$A$4:$A$107,0)),$F194=INDEX(Partidos!$G$4:$G$107,MATCH($A194,Partidos!$A$4:$A$107,0))),Puntuacion!$B$4,IF(($E194-$F194)=(INDEX(Partidos!$F$4:$F$107,MATCH($A194,Partidos!$A$4:$A$107,0))-INDEX(Partidos!$G$4:$G$107,MATCH($A194,Partidos!$A$4:$A$107,0))),Puntuacion!$B$5,IF(OR(AND($E194&gt;$F194,INDEX(Partidos!$F$4:$F$107,MATCH($A194,Partidos!$A$4:$A$107,0))&gt;INDEX(Partidos!$G$4:$G$107,MATCH($A194,Partidos!$A$4:$A$107,0))),AND($E194=$F194,INDEX(Partidos!$F$4:$F$107,MATCH($A194,Partidos!$A$4:$A$107,0))=INDEX(Partidos!$G$4:$G$107,MATCH($A194,Partidos!$A$4:$A$107,0))),AND($E194&lt;$F194,INDEX(Partidos!$F$4:$F$107,MATCH($A194,Partidos!$A$4:$A$107,0))&lt;INDEX(Partidos!$G$4:$G$107,MATCH($A194,Partidos!$A$4:$A$107,0)))),Puntuacion!$B$6,0))),IF(AND($E194=INDEX(Partidos!$F$4:$F$107,MATCH($A194,Partidos!$A$4:$A$107,0)),$F194=INDEX(Partidos!$G$4:$G$107,MATCH($A194,Partidos!$A$4:$A$107,0))),Puntuacion!$B$9,IF(($E194-$F194)=(INDEX(Partidos!$F$4:$F$107,MATCH($A194,Partidos!$A$4:$A$107,0))-INDEX(Partidos!$G$4:$G$107,MATCH($A194,Partidos!$A$4:$A$107,0))),Puntuacion!$B$10,IF(AND($H194&lt;&gt;"",$H194=INDEX(Partidos!$K$4:$K$107,MATCH($A194,Partidos!$A$4:$A$107,0))),Puntuacion!$B$11,0)))))),"")</f>
        <v/>
      </c>
      <c r="H194" s="24">
        <f>IFERROR(INDEX(Kike!H$4:H$107,MATCH($A194,Kike!$A$4:$A$107,0)),"")</f>
        <v/>
      </c>
      <c r="I194" s="24">
        <f>IFERROR(INDEX(Partidos!$J$4:$J$107,MATCH($A194,Partidos!$A$4:$A$107,0)),"")</f>
        <v/>
      </c>
      <c r="J194" s="21">
        <f>IF(AND(INDEX(Partidos!$J$4:$J$107,MATCH($A194,Partidos!$A$4:$A$107,0))&lt;&gt;"Grupos",INDEX(Partidos!$H$4:$H$107,MATCH($A194,Partidos!$A$4:$A$107,0))="Finalizado",$H194&lt;&gt;"",$H194=INDEX(Partidos!$K$4:$K$107,MATCH($A194,Partidos!$A$4:$A$107,0))),1,0)</f>
        <v/>
      </c>
    </row>
    <row r="195">
      <c r="A195" s="29" t="n">
        <v>18</v>
      </c>
      <c r="B195" s="24">
        <f>IFERROR(INDEX(Partidos!$D$4:$D$107,MATCH($A195,Partidos!$A$4:$A$107,0)),"")</f>
        <v/>
      </c>
      <c r="C195" s="24">
        <f>IFERROR(INDEX(Partidos!$E$4:$E$107,MATCH($A195,Partidos!$A$4:$A$107,0)),"")</f>
        <v/>
      </c>
      <c r="D195" s="29" t="inlineStr">
        <is>
          <t>Quintero</t>
        </is>
      </c>
      <c r="E195" s="24">
        <f>IFERROR(INDEX(Quintero!F$4:F$107,MATCH($A195,Quintero!$A$4:$A$107,0)),"")</f>
        <v/>
      </c>
      <c r="F195" s="24">
        <f>IFERROR(INDEX(Quintero!G$4:G$107,MATCH($A195,Quintero!$A$4:$A$107,0)),"")</f>
        <v/>
      </c>
      <c r="G195" s="21">
        <f>IFERROR(IF(INDEX(Partidos!$H$4:$H$107,MATCH($A195,Partidos!$A$4:$A$107,0))&lt;&gt;"Finalizado","",IF(OR(NOT(ISNUMBER($E195)),NOT(ISNUMBER($F195))),"",IF(INDEX(Partidos!$J$4:$J$107,MATCH($A195,Partidos!$A$4:$A$107,0))="Grupos",IF(AND($E195=INDEX(Partidos!$F$4:$F$107,MATCH($A195,Partidos!$A$4:$A$107,0)),$F195=INDEX(Partidos!$G$4:$G$107,MATCH($A195,Partidos!$A$4:$A$107,0))),Puntuacion!$B$4,IF(($E195-$F195)=(INDEX(Partidos!$F$4:$F$107,MATCH($A195,Partidos!$A$4:$A$107,0))-INDEX(Partidos!$G$4:$G$107,MATCH($A195,Partidos!$A$4:$A$107,0))),Puntuacion!$B$5,IF(OR(AND($E195&gt;$F195,INDEX(Partidos!$F$4:$F$107,MATCH($A195,Partidos!$A$4:$A$107,0))&gt;INDEX(Partidos!$G$4:$G$107,MATCH($A195,Partidos!$A$4:$A$107,0))),AND($E195=$F195,INDEX(Partidos!$F$4:$F$107,MATCH($A195,Partidos!$A$4:$A$107,0))=INDEX(Partidos!$G$4:$G$107,MATCH($A195,Partidos!$A$4:$A$107,0))),AND($E195&lt;$F195,INDEX(Partidos!$F$4:$F$107,MATCH($A195,Partidos!$A$4:$A$107,0))&lt;INDEX(Partidos!$G$4:$G$107,MATCH($A195,Partidos!$A$4:$A$107,0)))),Puntuacion!$B$6,0))),IF(AND($E195=INDEX(Partidos!$F$4:$F$107,MATCH($A195,Partidos!$A$4:$A$107,0)),$F195=INDEX(Partidos!$G$4:$G$107,MATCH($A195,Partidos!$A$4:$A$107,0))),Puntuacion!$B$9,IF(($E195-$F195)=(INDEX(Partidos!$F$4:$F$107,MATCH($A195,Partidos!$A$4:$A$107,0))-INDEX(Partidos!$G$4:$G$107,MATCH($A195,Partidos!$A$4:$A$107,0))),Puntuacion!$B$10,IF(AND($H195&lt;&gt;"",$H195=INDEX(Partidos!$K$4:$K$107,MATCH($A195,Partidos!$A$4:$A$107,0))),Puntuacion!$B$11,0)))))),"")</f>
        <v/>
      </c>
      <c r="H195" s="24">
        <f>IFERROR(INDEX(Quintero!H$4:H$107,MATCH($A195,Quintero!$A$4:$A$107,0)),"")</f>
        <v/>
      </c>
      <c r="I195" s="24">
        <f>IFERROR(INDEX(Partidos!$J$4:$J$107,MATCH($A195,Partidos!$A$4:$A$107,0)),"")</f>
        <v/>
      </c>
      <c r="J195" s="21">
        <f>IF(AND(INDEX(Partidos!$J$4:$J$107,MATCH($A195,Partidos!$A$4:$A$107,0))&lt;&gt;"Grupos",INDEX(Partidos!$H$4:$H$107,MATCH($A195,Partidos!$A$4:$A$107,0))="Finalizado",$H195&lt;&gt;"",$H195=INDEX(Partidos!$K$4:$K$107,MATCH($A195,Partidos!$A$4:$A$107,0))),1,0)</f>
        <v/>
      </c>
    </row>
    <row r="196">
      <c r="A196" s="31" t="n">
        <v>18</v>
      </c>
      <c r="B196" s="24">
        <f>IFERROR(INDEX(Partidos!$D$4:$D$107,MATCH($A196,Partidos!$A$4:$A$107,0)),"")</f>
        <v/>
      </c>
      <c r="C196" s="24">
        <f>IFERROR(INDEX(Partidos!$E$4:$E$107,MATCH($A196,Partidos!$A$4:$A$107,0)),"")</f>
        <v/>
      </c>
      <c r="D196" s="31" t="inlineStr">
        <is>
          <t>Nacho</t>
        </is>
      </c>
      <c r="E196" s="24">
        <f>IFERROR(INDEX(Nacho!F$4:F$107,MATCH($A196,Nacho!$A$4:$A$107,0)),"")</f>
        <v/>
      </c>
      <c r="F196" s="24">
        <f>IFERROR(INDEX(Nacho!G$4:G$107,MATCH($A196,Nacho!$A$4:$A$107,0)),"")</f>
        <v/>
      </c>
      <c r="G196" s="21">
        <f>IFERROR(IF(INDEX(Partidos!$H$4:$H$107,MATCH($A196,Partidos!$A$4:$A$107,0))&lt;&gt;"Finalizado","",IF(OR(NOT(ISNUMBER($E196)),NOT(ISNUMBER($F196))),"",IF(INDEX(Partidos!$J$4:$J$107,MATCH($A196,Partidos!$A$4:$A$107,0))="Grupos",IF(AND($E196=INDEX(Partidos!$F$4:$F$107,MATCH($A196,Partidos!$A$4:$A$107,0)),$F196=INDEX(Partidos!$G$4:$G$107,MATCH($A196,Partidos!$A$4:$A$107,0))),Puntuacion!$B$4,IF(($E196-$F196)=(INDEX(Partidos!$F$4:$F$107,MATCH($A196,Partidos!$A$4:$A$107,0))-INDEX(Partidos!$G$4:$G$107,MATCH($A196,Partidos!$A$4:$A$107,0))),Puntuacion!$B$5,IF(OR(AND($E196&gt;$F196,INDEX(Partidos!$F$4:$F$107,MATCH($A196,Partidos!$A$4:$A$107,0))&gt;INDEX(Partidos!$G$4:$G$107,MATCH($A196,Partidos!$A$4:$A$107,0))),AND($E196=$F196,INDEX(Partidos!$F$4:$F$107,MATCH($A196,Partidos!$A$4:$A$107,0))=INDEX(Partidos!$G$4:$G$107,MATCH($A196,Partidos!$A$4:$A$107,0))),AND($E196&lt;$F196,INDEX(Partidos!$F$4:$F$107,MATCH($A196,Partidos!$A$4:$A$107,0))&lt;INDEX(Partidos!$G$4:$G$107,MATCH($A196,Partidos!$A$4:$A$107,0)))),Puntuacion!$B$6,0))),IF(AND($E196=INDEX(Partidos!$F$4:$F$107,MATCH($A196,Partidos!$A$4:$A$107,0)),$F196=INDEX(Partidos!$G$4:$G$107,MATCH($A196,Partidos!$A$4:$A$107,0))),Puntuacion!$B$9,IF(($E196-$F196)=(INDEX(Partidos!$F$4:$F$107,MATCH($A196,Partidos!$A$4:$A$107,0))-INDEX(Partidos!$G$4:$G$107,MATCH($A196,Partidos!$A$4:$A$107,0))),Puntuacion!$B$10,IF(AND($H196&lt;&gt;"",$H196=INDEX(Partidos!$K$4:$K$107,MATCH($A196,Partidos!$A$4:$A$107,0))),Puntuacion!$B$11,0)))))),"")</f>
        <v/>
      </c>
      <c r="H196" s="24">
        <f>IFERROR(INDEX(Nacho!H$4:H$107,MATCH($A196,Nacho!$A$4:$A$107,0)),"")</f>
        <v/>
      </c>
      <c r="I196" s="24">
        <f>IFERROR(INDEX(Partidos!$J$4:$J$107,MATCH($A196,Partidos!$A$4:$A$107,0)),"")</f>
        <v/>
      </c>
      <c r="J196" s="21">
        <f>IF(AND(INDEX(Partidos!$J$4:$J$107,MATCH($A196,Partidos!$A$4:$A$107,0))&lt;&gt;"Grupos",INDEX(Partidos!$H$4:$H$107,MATCH($A196,Partidos!$A$4:$A$107,0))="Finalizado",$H196&lt;&gt;"",$H196=INDEX(Partidos!$K$4:$K$107,MATCH($A196,Partidos!$A$4:$A$107,0))),1,0)</f>
        <v/>
      </c>
    </row>
    <row r="197">
      <c r="A197" s="29" t="n">
        <v>18</v>
      </c>
      <c r="B197" s="24">
        <f>IFERROR(INDEX(Partidos!$D$4:$D$107,MATCH($A197,Partidos!$A$4:$A$107,0)),"")</f>
        <v/>
      </c>
      <c r="C197" s="24">
        <f>IFERROR(INDEX(Partidos!$E$4:$E$107,MATCH($A197,Partidos!$A$4:$A$107,0)),"")</f>
        <v/>
      </c>
      <c r="D197" s="29" t="inlineStr">
        <is>
          <t>Luis</t>
        </is>
      </c>
      <c r="E197" s="24">
        <f>IFERROR(INDEX(Luis!F$4:F$107,MATCH($A197,Luis!$A$4:$A$107,0)),"")</f>
        <v/>
      </c>
      <c r="F197" s="24">
        <f>IFERROR(INDEX(Luis!G$4:G$107,MATCH($A197,Luis!$A$4:$A$107,0)),"")</f>
        <v/>
      </c>
      <c r="G197" s="21">
        <f>IFERROR(IF(INDEX(Partidos!$H$4:$H$107,MATCH($A197,Partidos!$A$4:$A$107,0))&lt;&gt;"Finalizado","",IF(OR(NOT(ISNUMBER($E197)),NOT(ISNUMBER($F197))),"",IF(INDEX(Partidos!$J$4:$J$107,MATCH($A197,Partidos!$A$4:$A$107,0))="Grupos",IF(AND($E197=INDEX(Partidos!$F$4:$F$107,MATCH($A197,Partidos!$A$4:$A$107,0)),$F197=INDEX(Partidos!$G$4:$G$107,MATCH($A197,Partidos!$A$4:$A$107,0))),Puntuacion!$B$4,IF(($E197-$F197)=(INDEX(Partidos!$F$4:$F$107,MATCH($A197,Partidos!$A$4:$A$107,0))-INDEX(Partidos!$G$4:$G$107,MATCH($A197,Partidos!$A$4:$A$107,0))),Puntuacion!$B$5,IF(OR(AND($E197&gt;$F197,INDEX(Partidos!$F$4:$F$107,MATCH($A197,Partidos!$A$4:$A$107,0))&gt;INDEX(Partidos!$G$4:$G$107,MATCH($A197,Partidos!$A$4:$A$107,0))),AND($E197=$F197,INDEX(Partidos!$F$4:$F$107,MATCH($A197,Partidos!$A$4:$A$107,0))=INDEX(Partidos!$G$4:$G$107,MATCH($A197,Partidos!$A$4:$A$107,0))),AND($E197&lt;$F197,INDEX(Partidos!$F$4:$F$107,MATCH($A197,Partidos!$A$4:$A$107,0))&lt;INDEX(Partidos!$G$4:$G$107,MATCH($A197,Partidos!$A$4:$A$107,0)))),Puntuacion!$B$6,0))),IF(AND($E197=INDEX(Partidos!$F$4:$F$107,MATCH($A197,Partidos!$A$4:$A$107,0)),$F197=INDEX(Partidos!$G$4:$G$107,MATCH($A197,Partidos!$A$4:$A$107,0))),Puntuacion!$B$9,IF(($E197-$F197)=(INDEX(Partidos!$F$4:$F$107,MATCH($A197,Partidos!$A$4:$A$107,0))-INDEX(Partidos!$G$4:$G$107,MATCH($A197,Partidos!$A$4:$A$107,0))),Puntuacion!$B$10,IF(AND($H197&lt;&gt;"",$H197=INDEX(Partidos!$K$4:$K$107,MATCH($A197,Partidos!$A$4:$A$107,0))),Puntuacion!$B$11,0)))))),"")</f>
        <v/>
      </c>
      <c r="H197" s="24">
        <f>IFERROR(INDEX(Luis!H$4:H$107,MATCH($A197,Luis!$A$4:$A$107,0)),"")</f>
        <v/>
      </c>
      <c r="I197" s="24">
        <f>IFERROR(INDEX(Partidos!$J$4:$J$107,MATCH($A197,Partidos!$A$4:$A$107,0)),"")</f>
        <v/>
      </c>
      <c r="J197" s="21">
        <f>IF(AND(INDEX(Partidos!$J$4:$J$107,MATCH($A197,Partidos!$A$4:$A$107,0))&lt;&gt;"Grupos",INDEX(Partidos!$H$4:$H$107,MATCH($A197,Partidos!$A$4:$A$107,0))="Finalizado",$H197&lt;&gt;"",$H197=INDEX(Partidos!$K$4:$K$107,MATCH($A197,Partidos!$A$4:$A$107,0))),1,0)</f>
        <v/>
      </c>
    </row>
    <row r="198">
      <c r="A198" s="31" t="n">
        <v>18</v>
      </c>
      <c r="B198" s="24">
        <f>IFERROR(INDEX(Partidos!$D$4:$D$107,MATCH($A198,Partidos!$A$4:$A$107,0)),"")</f>
        <v/>
      </c>
      <c r="C198" s="24">
        <f>IFERROR(INDEX(Partidos!$E$4:$E$107,MATCH($A198,Partidos!$A$4:$A$107,0)),"")</f>
        <v/>
      </c>
      <c r="D198" s="31" t="inlineStr">
        <is>
          <t>Felipe</t>
        </is>
      </c>
      <c r="E198" s="24">
        <f>IFERROR(INDEX(Felipe!F$4:F$107,MATCH($A198,Felipe!$A$4:$A$107,0)),"")</f>
        <v/>
      </c>
      <c r="F198" s="24">
        <f>IFERROR(INDEX(Felipe!G$4:G$107,MATCH($A198,Felipe!$A$4:$A$107,0)),"")</f>
        <v/>
      </c>
      <c r="G198" s="21">
        <f>IFERROR(IF(INDEX(Partidos!$H$4:$H$107,MATCH($A198,Partidos!$A$4:$A$107,0))&lt;&gt;"Finalizado","",IF(OR(NOT(ISNUMBER($E198)),NOT(ISNUMBER($F198))),"",IF(INDEX(Partidos!$J$4:$J$107,MATCH($A198,Partidos!$A$4:$A$107,0))="Grupos",IF(AND($E198=INDEX(Partidos!$F$4:$F$107,MATCH($A198,Partidos!$A$4:$A$107,0)),$F198=INDEX(Partidos!$G$4:$G$107,MATCH($A198,Partidos!$A$4:$A$107,0))),Puntuacion!$B$4,IF(($E198-$F198)=(INDEX(Partidos!$F$4:$F$107,MATCH($A198,Partidos!$A$4:$A$107,0))-INDEX(Partidos!$G$4:$G$107,MATCH($A198,Partidos!$A$4:$A$107,0))),Puntuacion!$B$5,IF(OR(AND($E198&gt;$F198,INDEX(Partidos!$F$4:$F$107,MATCH($A198,Partidos!$A$4:$A$107,0))&gt;INDEX(Partidos!$G$4:$G$107,MATCH($A198,Partidos!$A$4:$A$107,0))),AND($E198=$F198,INDEX(Partidos!$F$4:$F$107,MATCH($A198,Partidos!$A$4:$A$107,0))=INDEX(Partidos!$G$4:$G$107,MATCH($A198,Partidos!$A$4:$A$107,0))),AND($E198&lt;$F198,INDEX(Partidos!$F$4:$F$107,MATCH($A198,Partidos!$A$4:$A$107,0))&lt;INDEX(Partidos!$G$4:$G$107,MATCH($A198,Partidos!$A$4:$A$107,0)))),Puntuacion!$B$6,0))),IF(AND($E198=INDEX(Partidos!$F$4:$F$107,MATCH($A198,Partidos!$A$4:$A$107,0)),$F198=INDEX(Partidos!$G$4:$G$107,MATCH($A198,Partidos!$A$4:$A$107,0))),Puntuacion!$B$9,IF(($E198-$F198)=(INDEX(Partidos!$F$4:$F$107,MATCH($A198,Partidos!$A$4:$A$107,0))-INDEX(Partidos!$G$4:$G$107,MATCH($A198,Partidos!$A$4:$A$107,0))),Puntuacion!$B$10,IF(AND($H198&lt;&gt;"",$H198=INDEX(Partidos!$K$4:$K$107,MATCH($A198,Partidos!$A$4:$A$107,0))),Puntuacion!$B$11,0)))))),"")</f>
        <v/>
      </c>
      <c r="H198" s="24">
        <f>IFERROR(INDEX(Felipe!H$4:H$107,MATCH($A198,Felipe!$A$4:$A$107,0)),"")</f>
        <v/>
      </c>
      <c r="I198" s="24">
        <f>IFERROR(INDEX(Partidos!$J$4:$J$107,MATCH($A198,Partidos!$A$4:$A$107,0)),"")</f>
        <v/>
      </c>
      <c r="J198" s="21">
        <f>IF(AND(INDEX(Partidos!$J$4:$J$107,MATCH($A198,Partidos!$A$4:$A$107,0))&lt;&gt;"Grupos",INDEX(Partidos!$H$4:$H$107,MATCH($A198,Partidos!$A$4:$A$107,0))="Finalizado",$H198&lt;&gt;"",$H198=INDEX(Partidos!$K$4:$K$107,MATCH($A198,Partidos!$A$4:$A$107,0))),1,0)</f>
        <v/>
      </c>
    </row>
    <row r="199">
      <c r="A199" s="29" t="n">
        <v>18</v>
      </c>
      <c r="B199" s="24">
        <f>IFERROR(INDEX(Partidos!$D$4:$D$107,MATCH($A199,Partidos!$A$4:$A$107,0)),"")</f>
        <v/>
      </c>
      <c r="C199" s="24">
        <f>IFERROR(INDEX(Partidos!$E$4:$E$107,MATCH($A199,Partidos!$A$4:$A$107,0)),"")</f>
        <v/>
      </c>
      <c r="D199" s="29" t="inlineStr">
        <is>
          <t>Simón</t>
        </is>
      </c>
      <c r="E199" s="24">
        <f>IFERROR(INDEX(Simón!F$4:F$107,MATCH($A199,Simón!$A$4:$A$107,0)),"")</f>
        <v/>
      </c>
      <c r="F199" s="24">
        <f>IFERROR(INDEX(Simón!G$4:G$107,MATCH($A199,Simón!$A$4:$A$107,0)),"")</f>
        <v/>
      </c>
      <c r="G199" s="21">
        <f>IFERROR(IF(INDEX(Partidos!$H$4:$H$107,MATCH($A199,Partidos!$A$4:$A$107,0))&lt;&gt;"Finalizado","",IF(OR(NOT(ISNUMBER($E199)),NOT(ISNUMBER($F199))),"",IF(INDEX(Partidos!$J$4:$J$107,MATCH($A199,Partidos!$A$4:$A$107,0))="Grupos",IF(AND($E199=INDEX(Partidos!$F$4:$F$107,MATCH($A199,Partidos!$A$4:$A$107,0)),$F199=INDEX(Partidos!$G$4:$G$107,MATCH($A199,Partidos!$A$4:$A$107,0))),Puntuacion!$B$4,IF(($E199-$F199)=(INDEX(Partidos!$F$4:$F$107,MATCH($A199,Partidos!$A$4:$A$107,0))-INDEX(Partidos!$G$4:$G$107,MATCH($A199,Partidos!$A$4:$A$107,0))),Puntuacion!$B$5,IF(OR(AND($E199&gt;$F199,INDEX(Partidos!$F$4:$F$107,MATCH($A199,Partidos!$A$4:$A$107,0))&gt;INDEX(Partidos!$G$4:$G$107,MATCH($A199,Partidos!$A$4:$A$107,0))),AND($E199=$F199,INDEX(Partidos!$F$4:$F$107,MATCH($A199,Partidos!$A$4:$A$107,0))=INDEX(Partidos!$G$4:$G$107,MATCH($A199,Partidos!$A$4:$A$107,0))),AND($E199&lt;$F199,INDEX(Partidos!$F$4:$F$107,MATCH($A199,Partidos!$A$4:$A$107,0))&lt;INDEX(Partidos!$G$4:$G$107,MATCH($A199,Partidos!$A$4:$A$107,0)))),Puntuacion!$B$6,0))),IF(AND($E199=INDEX(Partidos!$F$4:$F$107,MATCH($A199,Partidos!$A$4:$A$107,0)),$F199=INDEX(Partidos!$G$4:$G$107,MATCH($A199,Partidos!$A$4:$A$107,0))),Puntuacion!$B$9,IF(($E199-$F199)=(INDEX(Partidos!$F$4:$F$107,MATCH($A199,Partidos!$A$4:$A$107,0))-INDEX(Partidos!$G$4:$G$107,MATCH($A199,Partidos!$A$4:$A$107,0))),Puntuacion!$B$10,IF(AND($H199&lt;&gt;"",$H199=INDEX(Partidos!$K$4:$K$107,MATCH($A199,Partidos!$A$4:$A$107,0))),Puntuacion!$B$11,0)))))),"")</f>
        <v/>
      </c>
      <c r="H199" s="24">
        <f>IFERROR(INDEX(Simón!H$4:H$107,MATCH($A199,Simón!$A$4:$A$107,0)),"")</f>
        <v/>
      </c>
      <c r="I199" s="24">
        <f>IFERROR(INDEX(Partidos!$J$4:$J$107,MATCH($A199,Partidos!$A$4:$A$107,0)),"")</f>
        <v/>
      </c>
      <c r="J199" s="21">
        <f>IF(AND(INDEX(Partidos!$J$4:$J$107,MATCH($A199,Partidos!$A$4:$A$107,0))&lt;&gt;"Grupos",INDEX(Partidos!$H$4:$H$107,MATCH($A199,Partidos!$A$4:$A$107,0))="Finalizado",$H199&lt;&gt;"",$H199=INDEX(Partidos!$K$4:$K$107,MATCH($A199,Partidos!$A$4:$A$107,0))),1,0)</f>
        <v/>
      </c>
    </row>
    <row r="200">
      <c r="A200" s="31" t="n">
        <v>18</v>
      </c>
      <c r="B200" s="24">
        <f>IFERROR(INDEX(Partidos!$D$4:$D$107,MATCH($A200,Partidos!$A$4:$A$107,0)),"")</f>
        <v/>
      </c>
      <c r="C200" s="24">
        <f>IFERROR(INDEX(Partidos!$E$4:$E$107,MATCH($A200,Partidos!$A$4:$A$107,0)),"")</f>
        <v/>
      </c>
      <c r="D200" s="31" t="inlineStr">
        <is>
          <t>Muni</t>
        </is>
      </c>
      <c r="E200" s="24">
        <f>IFERROR(INDEX(Muni!F$4:F$107,MATCH($A200,Muni!$A$4:$A$107,0)),"")</f>
        <v/>
      </c>
      <c r="F200" s="24">
        <f>IFERROR(INDEX(Muni!G$4:G$107,MATCH($A200,Muni!$A$4:$A$107,0)),"")</f>
        <v/>
      </c>
      <c r="G200" s="21">
        <f>IFERROR(IF(INDEX(Partidos!$H$4:$H$107,MATCH($A200,Partidos!$A$4:$A$107,0))&lt;&gt;"Finalizado","",IF(OR(NOT(ISNUMBER($E200)),NOT(ISNUMBER($F200))),"",IF(INDEX(Partidos!$J$4:$J$107,MATCH($A200,Partidos!$A$4:$A$107,0))="Grupos",IF(AND($E200=INDEX(Partidos!$F$4:$F$107,MATCH($A200,Partidos!$A$4:$A$107,0)),$F200=INDEX(Partidos!$G$4:$G$107,MATCH($A200,Partidos!$A$4:$A$107,0))),Puntuacion!$B$4,IF(($E200-$F200)=(INDEX(Partidos!$F$4:$F$107,MATCH($A200,Partidos!$A$4:$A$107,0))-INDEX(Partidos!$G$4:$G$107,MATCH($A200,Partidos!$A$4:$A$107,0))),Puntuacion!$B$5,IF(OR(AND($E200&gt;$F200,INDEX(Partidos!$F$4:$F$107,MATCH($A200,Partidos!$A$4:$A$107,0))&gt;INDEX(Partidos!$G$4:$G$107,MATCH($A200,Partidos!$A$4:$A$107,0))),AND($E200=$F200,INDEX(Partidos!$F$4:$F$107,MATCH($A200,Partidos!$A$4:$A$107,0))=INDEX(Partidos!$G$4:$G$107,MATCH($A200,Partidos!$A$4:$A$107,0))),AND($E200&lt;$F200,INDEX(Partidos!$F$4:$F$107,MATCH($A200,Partidos!$A$4:$A$107,0))&lt;INDEX(Partidos!$G$4:$G$107,MATCH($A200,Partidos!$A$4:$A$107,0)))),Puntuacion!$B$6,0))),IF(AND($E200=INDEX(Partidos!$F$4:$F$107,MATCH($A200,Partidos!$A$4:$A$107,0)),$F200=INDEX(Partidos!$G$4:$G$107,MATCH($A200,Partidos!$A$4:$A$107,0))),Puntuacion!$B$9,IF(($E200-$F200)=(INDEX(Partidos!$F$4:$F$107,MATCH($A200,Partidos!$A$4:$A$107,0))-INDEX(Partidos!$G$4:$G$107,MATCH($A200,Partidos!$A$4:$A$107,0))),Puntuacion!$B$10,IF(AND($H200&lt;&gt;"",$H200=INDEX(Partidos!$K$4:$K$107,MATCH($A200,Partidos!$A$4:$A$107,0))),Puntuacion!$B$11,0)))))),"")</f>
        <v/>
      </c>
      <c r="H200" s="24">
        <f>IFERROR(INDEX(Muni!H$4:H$107,MATCH($A200,Muni!$A$4:$A$107,0)),"")</f>
        <v/>
      </c>
      <c r="I200" s="24">
        <f>IFERROR(INDEX(Partidos!$J$4:$J$107,MATCH($A200,Partidos!$A$4:$A$107,0)),"")</f>
        <v/>
      </c>
      <c r="J200" s="21">
        <f>IF(AND(INDEX(Partidos!$J$4:$J$107,MATCH($A200,Partidos!$A$4:$A$107,0))&lt;&gt;"Grupos",INDEX(Partidos!$H$4:$H$107,MATCH($A200,Partidos!$A$4:$A$107,0))="Finalizado",$H200&lt;&gt;"",$H200=INDEX(Partidos!$K$4:$K$107,MATCH($A200,Partidos!$A$4:$A$107,0))),1,0)</f>
        <v/>
      </c>
    </row>
    <row r="201">
      <c r="A201" s="29" t="n">
        <v>18</v>
      </c>
      <c r="B201" s="24">
        <f>IFERROR(INDEX(Partidos!$D$4:$D$107,MATCH($A201,Partidos!$A$4:$A$107,0)),"")</f>
        <v/>
      </c>
      <c r="C201" s="24">
        <f>IFERROR(INDEX(Partidos!$E$4:$E$107,MATCH($A201,Partidos!$A$4:$A$107,0)),"")</f>
        <v/>
      </c>
      <c r="D201" s="29" t="inlineStr">
        <is>
          <t>Fer</t>
        </is>
      </c>
      <c r="E201" s="24">
        <f>IFERROR(INDEX(Fer!F$4:F$107,MATCH($A201,Fer!$A$4:$A$107,0)),"")</f>
        <v/>
      </c>
      <c r="F201" s="24">
        <f>IFERROR(INDEX(Fer!G$4:G$107,MATCH($A201,Fer!$A$4:$A$107,0)),"")</f>
        <v/>
      </c>
      <c r="G201" s="21">
        <f>IFERROR(IF(INDEX(Partidos!$H$4:$H$107,MATCH($A201,Partidos!$A$4:$A$107,0))&lt;&gt;"Finalizado","",IF(OR(NOT(ISNUMBER($E201)),NOT(ISNUMBER($F201))),"",IF(INDEX(Partidos!$J$4:$J$107,MATCH($A201,Partidos!$A$4:$A$107,0))="Grupos",IF(AND($E201=INDEX(Partidos!$F$4:$F$107,MATCH($A201,Partidos!$A$4:$A$107,0)),$F201=INDEX(Partidos!$G$4:$G$107,MATCH($A201,Partidos!$A$4:$A$107,0))),Puntuacion!$B$4,IF(($E201-$F201)=(INDEX(Partidos!$F$4:$F$107,MATCH($A201,Partidos!$A$4:$A$107,0))-INDEX(Partidos!$G$4:$G$107,MATCH($A201,Partidos!$A$4:$A$107,0))),Puntuacion!$B$5,IF(OR(AND($E201&gt;$F201,INDEX(Partidos!$F$4:$F$107,MATCH($A201,Partidos!$A$4:$A$107,0))&gt;INDEX(Partidos!$G$4:$G$107,MATCH($A201,Partidos!$A$4:$A$107,0))),AND($E201=$F201,INDEX(Partidos!$F$4:$F$107,MATCH($A201,Partidos!$A$4:$A$107,0))=INDEX(Partidos!$G$4:$G$107,MATCH($A201,Partidos!$A$4:$A$107,0))),AND($E201&lt;$F201,INDEX(Partidos!$F$4:$F$107,MATCH($A201,Partidos!$A$4:$A$107,0))&lt;INDEX(Partidos!$G$4:$G$107,MATCH($A201,Partidos!$A$4:$A$107,0)))),Puntuacion!$B$6,0))),IF(AND($E201=INDEX(Partidos!$F$4:$F$107,MATCH($A201,Partidos!$A$4:$A$107,0)),$F201=INDEX(Partidos!$G$4:$G$107,MATCH($A201,Partidos!$A$4:$A$107,0))),Puntuacion!$B$9,IF(($E201-$F201)=(INDEX(Partidos!$F$4:$F$107,MATCH($A201,Partidos!$A$4:$A$107,0))-INDEX(Partidos!$G$4:$G$107,MATCH($A201,Partidos!$A$4:$A$107,0))),Puntuacion!$B$10,IF(AND($H201&lt;&gt;"",$H201=INDEX(Partidos!$K$4:$K$107,MATCH($A201,Partidos!$A$4:$A$107,0))),Puntuacion!$B$11,0)))))),"")</f>
        <v/>
      </c>
      <c r="H201" s="24">
        <f>IFERROR(INDEX(Fer!H$4:H$107,MATCH($A201,Fer!$A$4:$A$107,0)),"")</f>
        <v/>
      </c>
      <c r="I201" s="24">
        <f>IFERROR(INDEX(Partidos!$J$4:$J$107,MATCH($A201,Partidos!$A$4:$A$107,0)),"")</f>
        <v/>
      </c>
      <c r="J201" s="21">
        <f>IF(AND(INDEX(Partidos!$J$4:$J$107,MATCH($A201,Partidos!$A$4:$A$107,0))&lt;&gt;"Grupos",INDEX(Partidos!$H$4:$H$107,MATCH($A201,Partidos!$A$4:$A$107,0))="Finalizado",$H201&lt;&gt;"",$H201=INDEX(Partidos!$K$4:$K$107,MATCH($A201,Partidos!$A$4:$A$107,0))),1,0)</f>
        <v/>
      </c>
    </row>
    <row r="202">
      <c r="A202" s="31" t="n">
        <v>19</v>
      </c>
      <c r="B202" s="24">
        <f>IFERROR(INDEX(Partidos!$D$4:$D$107,MATCH($A202,Partidos!$A$4:$A$107,0)),"")</f>
        <v/>
      </c>
      <c r="C202" s="24">
        <f>IFERROR(INDEX(Partidos!$E$4:$E$107,MATCH($A202,Partidos!$A$4:$A$107,0)),"")</f>
        <v/>
      </c>
      <c r="D202" s="31" t="inlineStr">
        <is>
          <t>Álvaro</t>
        </is>
      </c>
      <c r="E202" s="24">
        <f>IFERROR(INDEX(Álvaro!F$4:F$107,MATCH($A202,Álvaro!$A$4:$A$107,0)),"")</f>
        <v/>
      </c>
      <c r="F202" s="24">
        <f>IFERROR(INDEX(Álvaro!G$4:G$107,MATCH($A202,Álvaro!$A$4:$A$107,0)),"")</f>
        <v/>
      </c>
      <c r="G202" s="21">
        <f>IFERROR(IF(INDEX(Partidos!$H$4:$H$107,MATCH($A202,Partidos!$A$4:$A$107,0))&lt;&gt;"Finalizado","",IF(OR(NOT(ISNUMBER($E202)),NOT(ISNUMBER($F202))),"",IF(INDEX(Partidos!$J$4:$J$107,MATCH($A202,Partidos!$A$4:$A$107,0))="Grupos",IF(AND($E202=INDEX(Partidos!$F$4:$F$107,MATCH($A202,Partidos!$A$4:$A$107,0)),$F202=INDEX(Partidos!$G$4:$G$107,MATCH($A202,Partidos!$A$4:$A$107,0))),Puntuacion!$B$4,IF(($E202-$F202)=(INDEX(Partidos!$F$4:$F$107,MATCH($A202,Partidos!$A$4:$A$107,0))-INDEX(Partidos!$G$4:$G$107,MATCH($A202,Partidos!$A$4:$A$107,0))),Puntuacion!$B$5,IF(OR(AND($E202&gt;$F202,INDEX(Partidos!$F$4:$F$107,MATCH($A202,Partidos!$A$4:$A$107,0))&gt;INDEX(Partidos!$G$4:$G$107,MATCH($A202,Partidos!$A$4:$A$107,0))),AND($E202=$F202,INDEX(Partidos!$F$4:$F$107,MATCH($A202,Partidos!$A$4:$A$107,0))=INDEX(Partidos!$G$4:$G$107,MATCH($A202,Partidos!$A$4:$A$107,0))),AND($E202&lt;$F202,INDEX(Partidos!$F$4:$F$107,MATCH($A202,Partidos!$A$4:$A$107,0))&lt;INDEX(Partidos!$G$4:$G$107,MATCH($A202,Partidos!$A$4:$A$107,0)))),Puntuacion!$B$6,0))),IF(AND($E202=INDEX(Partidos!$F$4:$F$107,MATCH($A202,Partidos!$A$4:$A$107,0)),$F202=INDEX(Partidos!$G$4:$G$107,MATCH($A202,Partidos!$A$4:$A$107,0))),Puntuacion!$B$9,IF(($E202-$F202)=(INDEX(Partidos!$F$4:$F$107,MATCH($A202,Partidos!$A$4:$A$107,0))-INDEX(Partidos!$G$4:$G$107,MATCH($A202,Partidos!$A$4:$A$107,0))),Puntuacion!$B$10,IF(AND($H202&lt;&gt;"",$H202=INDEX(Partidos!$K$4:$K$107,MATCH($A202,Partidos!$A$4:$A$107,0))),Puntuacion!$B$11,0)))))),"")</f>
        <v/>
      </c>
      <c r="H202" s="24">
        <f>IFERROR(INDEX(Álvaro!H$4:H$107,MATCH($A202,Álvaro!$A$4:$A$107,0)),"")</f>
        <v/>
      </c>
      <c r="I202" s="24">
        <f>IFERROR(INDEX(Partidos!$J$4:$J$107,MATCH($A202,Partidos!$A$4:$A$107,0)),"")</f>
        <v/>
      </c>
      <c r="J202" s="21">
        <f>IF(AND(INDEX(Partidos!$J$4:$J$107,MATCH($A202,Partidos!$A$4:$A$107,0))&lt;&gt;"Grupos",INDEX(Partidos!$H$4:$H$107,MATCH($A202,Partidos!$A$4:$A$107,0))="Finalizado",$H202&lt;&gt;"",$H202=INDEX(Partidos!$K$4:$K$107,MATCH($A202,Partidos!$A$4:$A$107,0))),1,0)</f>
        <v/>
      </c>
    </row>
    <row r="203">
      <c r="A203" s="29" t="n">
        <v>19</v>
      </c>
      <c r="B203" s="24">
        <f>IFERROR(INDEX(Partidos!$D$4:$D$107,MATCH($A203,Partidos!$A$4:$A$107,0)),"")</f>
        <v/>
      </c>
      <c r="C203" s="24">
        <f>IFERROR(INDEX(Partidos!$E$4:$E$107,MATCH($A203,Partidos!$A$4:$A$107,0)),"")</f>
        <v/>
      </c>
      <c r="D203" s="29" t="inlineStr">
        <is>
          <t>Pepe</t>
        </is>
      </c>
      <c r="E203" s="24">
        <f>IFERROR(INDEX(Pepe!F$4:F$107,MATCH($A203,Pepe!$A$4:$A$107,0)),"")</f>
        <v/>
      </c>
      <c r="F203" s="24">
        <f>IFERROR(INDEX(Pepe!G$4:G$107,MATCH($A203,Pepe!$A$4:$A$107,0)),"")</f>
        <v/>
      </c>
      <c r="G203" s="21">
        <f>IFERROR(IF(INDEX(Partidos!$H$4:$H$107,MATCH($A203,Partidos!$A$4:$A$107,0))&lt;&gt;"Finalizado","",IF(OR(NOT(ISNUMBER($E203)),NOT(ISNUMBER($F203))),"",IF(INDEX(Partidos!$J$4:$J$107,MATCH($A203,Partidos!$A$4:$A$107,0))="Grupos",IF(AND($E203=INDEX(Partidos!$F$4:$F$107,MATCH($A203,Partidos!$A$4:$A$107,0)),$F203=INDEX(Partidos!$G$4:$G$107,MATCH($A203,Partidos!$A$4:$A$107,0))),Puntuacion!$B$4,IF(($E203-$F203)=(INDEX(Partidos!$F$4:$F$107,MATCH($A203,Partidos!$A$4:$A$107,0))-INDEX(Partidos!$G$4:$G$107,MATCH($A203,Partidos!$A$4:$A$107,0))),Puntuacion!$B$5,IF(OR(AND($E203&gt;$F203,INDEX(Partidos!$F$4:$F$107,MATCH($A203,Partidos!$A$4:$A$107,0))&gt;INDEX(Partidos!$G$4:$G$107,MATCH($A203,Partidos!$A$4:$A$107,0))),AND($E203=$F203,INDEX(Partidos!$F$4:$F$107,MATCH($A203,Partidos!$A$4:$A$107,0))=INDEX(Partidos!$G$4:$G$107,MATCH($A203,Partidos!$A$4:$A$107,0))),AND($E203&lt;$F203,INDEX(Partidos!$F$4:$F$107,MATCH($A203,Partidos!$A$4:$A$107,0))&lt;INDEX(Partidos!$G$4:$G$107,MATCH($A203,Partidos!$A$4:$A$107,0)))),Puntuacion!$B$6,0))),IF(AND($E203=INDEX(Partidos!$F$4:$F$107,MATCH($A203,Partidos!$A$4:$A$107,0)),$F203=INDEX(Partidos!$G$4:$G$107,MATCH($A203,Partidos!$A$4:$A$107,0))),Puntuacion!$B$9,IF(($E203-$F203)=(INDEX(Partidos!$F$4:$F$107,MATCH($A203,Partidos!$A$4:$A$107,0))-INDEX(Partidos!$G$4:$G$107,MATCH($A203,Partidos!$A$4:$A$107,0))),Puntuacion!$B$10,IF(AND($H203&lt;&gt;"",$H203=INDEX(Partidos!$K$4:$K$107,MATCH($A203,Partidos!$A$4:$A$107,0))),Puntuacion!$B$11,0)))))),"")</f>
        <v/>
      </c>
      <c r="H203" s="24">
        <f>IFERROR(INDEX(Pepe!H$4:H$107,MATCH($A203,Pepe!$A$4:$A$107,0)),"")</f>
        <v/>
      </c>
      <c r="I203" s="24">
        <f>IFERROR(INDEX(Partidos!$J$4:$J$107,MATCH($A203,Partidos!$A$4:$A$107,0)),"")</f>
        <v/>
      </c>
      <c r="J203" s="21">
        <f>IF(AND(INDEX(Partidos!$J$4:$J$107,MATCH($A203,Partidos!$A$4:$A$107,0))&lt;&gt;"Grupos",INDEX(Partidos!$H$4:$H$107,MATCH($A203,Partidos!$A$4:$A$107,0))="Finalizado",$H203&lt;&gt;"",$H203=INDEX(Partidos!$K$4:$K$107,MATCH($A203,Partidos!$A$4:$A$107,0))),1,0)</f>
        <v/>
      </c>
    </row>
    <row r="204">
      <c r="A204" s="31" t="n">
        <v>19</v>
      </c>
      <c r="B204" s="24">
        <f>IFERROR(INDEX(Partidos!$D$4:$D$107,MATCH($A204,Partidos!$A$4:$A$107,0)),"")</f>
        <v/>
      </c>
      <c r="C204" s="24">
        <f>IFERROR(INDEX(Partidos!$E$4:$E$107,MATCH($A204,Partidos!$A$4:$A$107,0)),"")</f>
        <v/>
      </c>
      <c r="D204" s="31" t="inlineStr">
        <is>
          <t>Patri</t>
        </is>
      </c>
      <c r="E204" s="24">
        <f>IFERROR(INDEX(Patri!F$4:F$107,MATCH($A204,Patri!$A$4:$A$107,0)),"")</f>
        <v/>
      </c>
      <c r="F204" s="24">
        <f>IFERROR(INDEX(Patri!G$4:G$107,MATCH($A204,Patri!$A$4:$A$107,0)),"")</f>
        <v/>
      </c>
      <c r="G204" s="21">
        <f>IFERROR(IF(INDEX(Partidos!$H$4:$H$107,MATCH($A204,Partidos!$A$4:$A$107,0))&lt;&gt;"Finalizado","",IF(OR(NOT(ISNUMBER($E204)),NOT(ISNUMBER($F204))),"",IF(INDEX(Partidos!$J$4:$J$107,MATCH($A204,Partidos!$A$4:$A$107,0))="Grupos",IF(AND($E204=INDEX(Partidos!$F$4:$F$107,MATCH($A204,Partidos!$A$4:$A$107,0)),$F204=INDEX(Partidos!$G$4:$G$107,MATCH($A204,Partidos!$A$4:$A$107,0))),Puntuacion!$B$4,IF(($E204-$F204)=(INDEX(Partidos!$F$4:$F$107,MATCH($A204,Partidos!$A$4:$A$107,0))-INDEX(Partidos!$G$4:$G$107,MATCH($A204,Partidos!$A$4:$A$107,0))),Puntuacion!$B$5,IF(OR(AND($E204&gt;$F204,INDEX(Partidos!$F$4:$F$107,MATCH($A204,Partidos!$A$4:$A$107,0))&gt;INDEX(Partidos!$G$4:$G$107,MATCH($A204,Partidos!$A$4:$A$107,0))),AND($E204=$F204,INDEX(Partidos!$F$4:$F$107,MATCH($A204,Partidos!$A$4:$A$107,0))=INDEX(Partidos!$G$4:$G$107,MATCH($A204,Partidos!$A$4:$A$107,0))),AND($E204&lt;$F204,INDEX(Partidos!$F$4:$F$107,MATCH($A204,Partidos!$A$4:$A$107,0))&lt;INDEX(Partidos!$G$4:$G$107,MATCH($A204,Partidos!$A$4:$A$107,0)))),Puntuacion!$B$6,0))),IF(AND($E204=INDEX(Partidos!$F$4:$F$107,MATCH($A204,Partidos!$A$4:$A$107,0)),$F204=INDEX(Partidos!$G$4:$G$107,MATCH($A204,Partidos!$A$4:$A$107,0))),Puntuacion!$B$9,IF(($E204-$F204)=(INDEX(Partidos!$F$4:$F$107,MATCH($A204,Partidos!$A$4:$A$107,0))-INDEX(Partidos!$G$4:$G$107,MATCH($A204,Partidos!$A$4:$A$107,0))),Puntuacion!$B$10,IF(AND($H204&lt;&gt;"",$H204=INDEX(Partidos!$K$4:$K$107,MATCH($A204,Partidos!$A$4:$A$107,0))),Puntuacion!$B$11,0)))))),"")</f>
        <v/>
      </c>
      <c r="H204" s="24">
        <f>IFERROR(INDEX(Patri!H$4:H$107,MATCH($A204,Patri!$A$4:$A$107,0)),"")</f>
        <v/>
      </c>
      <c r="I204" s="24">
        <f>IFERROR(INDEX(Partidos!$J$4:$J$107,MATCH($A204,Partidos!$A$4:$A$107,0)),"")</f>
        <v/>
      </c>
      <c r="J204" s="21">
        <f>IF(AND(INDEX(Partidos!$J$4:$J$107,MATCH($A204,Partidos!$A$4:$A$107,0))&lt;&gt;"Grupos",INDEX(Partidos!$H$4:$H$107,MATCH($A204,Partidos!$A$4:$A$107,0))="Finalizado",$H204&lt;&gt;"",$H204=INDEX(Partidos!$K$4:$K$107,MATCH($A204,Partidos!$A$4:$A$107,0))),1,0)</f>
        <v/>
      </c>
    </row>
    <row r="205">
      <c r="A205" s="29" t="n">
        <v>19</v>
      </c>
      <c r="B205" s="24">
        <f>IFERROR(INDEX(Partidos!$D$4:$D$107,MATCH($A205,Partidos!$A$4:$A$107,0)),"")</f>
        <v/>
      </c>
      <c r="C205" s="24">
        <f>IFERROR(INDEX(Partidos!$E$4:$E$107,MATCH($A205,Partidos!$A$4:$A$107,0)),"")</f>
        <v/>
      </c>
      <c r="D205" s="29" t="inlineStr">
        <is>
          <t>Kike</t>
        </is>
      </c>
      <c r="E205" s="24">
        <f>IFERROR(INDEX(Kike!F$4:F$107,MATCH($A205,Kike!$A$4:$A$107,0)),"")</f>
        <v/>
      </c>
      <c r="F205" s="24">
        <f>IFERROR(INDEX(Kike!G$4:G$107,MATCH($A205,Kike!$A$4:$A$107,0)),"")</f>
        <v/>
      </c>
      <c r="G205" s="21">
        <f>IFERROR(IF(INDEX(Partidos!$H$4:$H$107,MATCH($A205,Partidos!$A$4:$A$107,0))&lt;&gt;"Finalizado","",IF(OR(NOT(ISNUMBER($E205)),NOT(ISNUMBER($F205))),"",IF(INDEX(Partidos!$J$4:$J$107,MATCH($A205,Partidos!$A$4:$A$107,0))="Grupos",IF(AND($E205=INDEX(Partidos!$F$4:$F$107,MATCH($A205,Partidos!$A$4:$A$107,0)),$F205=INDEX(Partidos!$G$4:$G$107,MATCH($A205,Partidos!$A$4:$A$107,0))),Puntuacion!$B$4,IF(($E205-$F205)=(INDEX(Partidos!$F$4:$F$107,MATCH($A205,Partidos!$A$4:$A$107,0))-INDEX(Partidos!$G$4:$G$107,MATCH($A205,Partidos!$A$4:$A$107,0))),Puntuacion!$B$5,IF(OR(AND($E205&gt;$F205,INDEX(Partidos!$F$4:$F$107,MATCH($A205,Partidos!$A$4:$A$107,0))&gt;INDEX(Partidos!$G$4:$G$107,MATCH($A205,Partidos!$A$4:$A$107,0))),AND($E205=$F205,INDEX(Partidos!$F$4:$F$107,MATCH($A205,Partidos!$A$4:$A$107,0))=INDEX(Partidos!$G$4:$G$107,MATCH($A205,Partidos!$A$4:$A$107,0))),AND($E205&lt;$F205,INDEX(Partidos!$F$4:$F$107,MATCH($A205,Partidos!$A$4:$A$107,0))&lt;INDEX(Partidos!$G$4:$G$107,MATCH($A205,Partidos!$A$4:$A$107,0)))),Puntuacion!$B$6,0))),IF(AND($E205=INDEX(Partidos!$F$4:$F$107,MATCH($A205,Partidos!$A$4:$A$107,0)),$F205=INDEX(Partidos!$G$4:$G$107,MATCH($A205,Partidos!$A$4:$A$107,0))),Puntuacion!$B$9,IF(($E205-$F205)=(INDEX(Partidos!$F$4:$F$107,MATCH($A205,Partidos!$A$4:$A$107,0))-INDEX(Partidos!$G$4:$G$107,MATCH($A205,Partidos!$A$4:$A$107,0))),Puntuacion!$B$10,IF(AND($H205&lt;&gt;"",$H205=INDEX(Partidos!$K$4:$K$107,MATCH($A205,Partidos!$A$4:$A$107,0))),Puntuacion!$B$11,0)))))),"")</f>
        <v/>
      </c>
      <c r="H205" s="24">
        <f>IFERROR(INDEX(Kike!H$4:H$107,MATCH($A205,Kike!$A$4:$A$107,0)),"")</f>
        <v/>
      </c>
      <c r="I205" s="24">
        <f>IFERROR(INDEX(Partidos!$J$4:$J$107,MATCH($A205,Partidos!$A$4:$A$107,0)),"")</f>
        <v/>
      </c>
      <c r="J205" s="21">
        <f>IF(AND(INDEX(Partidos!$J$4:$J$107,MATCH($A205,Partidos!$A$4:$A$107,0))&lt;&gt;"Grupos",INDEX(Partidos!$H$4:$H$107,MATCH($A205,Partidos!$A$4:$A$107,0))="Finalizado",$H205&lt;&gt;"",$H205=INDEX(Partidos!$K$4:$K$107,MATCH($A205,Partidos!$A$4:$A$107,0))),1,0)</f>
        <v/>
      </c>
    </row>
    <row r="206">
      <c r="A206" s="31" t="n">
        <v>19</v>
      </c>
      <c r="B206" s="24">
        <f>IFERROR(INDEX(Partidos!$D$4:$D$107,MATCH($A206,Partidos!$A$4:$A$107,0)),"")</f>
        <v/>
      </c>
      <c r="C206" s="24">
        <f>IFERROR(INDEX(Partidos!$E$4:$E$107,MATCH($A206,Partidos!$A$4:$A$107,0)),"")</f>
        <v/>
      </c>
      <c r="D206" s="31" t="inlineStr">
        <is>
          <t>Quintero</t>
        </is>
      </c>
      <c r="E206" s="24">
        <f>IFERROR(INDEX(Quintero!F$4:F$107,MATCH($A206,Quintero!$A$4:$A$107,0)),"")</f>
        <v/>
      </c>
      <c r="F206" s="24">
        <f>IFERROR(INDEX(Quintero!G$4:G$107,MATCH($A206,Quintero!$A$4:$A$107,0)),"")</f>
        <v/>
      </c>
      <c r="G206" s="21">
        <f>IFERROR(IF(INDEX(Partidos!$H$4:$H$107,MATCH($A206,Partidos!$A$4:$A$107,0))&lt;&gt;"Finalizado","",IF(OR(NOT(ISNUMBER($E206)),NOT(ISNUMBER($F206))),"",IF(INDEX(Partidos!$J$4:$J$107,MATCH($A206,Partidos!$A$4:$A$107,0))="Grupos",IF(AND($E206=INDEX(Partidos!$F$4:$F$107,MATCH($A206,Partidos!$A$4:$A$107,0)),$F206=INDEX(Partidos!$G$4:$G$107,MATCH($A206,Partidos!$A$4:$A$107,0))),Puntuacion!$B$4,IF(($E206-$F206)=(INDEX(Partidos!$F$4:$F$107,MATCH($A206,Partidos!$A$4:$A$107,0))-INDEX(Partidos!$G$4:$G$107,MATCH($A206,Partidos!$A$4:$A$107,0))),Puntuacion!$B$5,IF(OR(AND($E206&gt;$F206,INDEX(Partidos!$F$4:$F$107,MATCH($A206,Partidos!$A$4:$A$107,0))&gt;INDEX(Partidos!$G$4:$G$107,MATCH($A206,Partidos!$A$4:$A$107,0))),AND($E206=$F206,INDEX(Partidos!$F$4:$F$107,MATCH($A206,Partidos!$A$4:$A$107,0))=INDEX(Partidos!$G$4:$G$107,MATCH($A206,Partidos!$A$4:$A$107,0))),AND($E206&lt;$F206,INDEX(Partidos!$F$4:$F$107,MATCH($A206,Partidos!$A$4:$A$107,0))&lt;INDEX(Partidos!$G$4:$G$107,MATCH($A206,Partidos!$A$4:$A$107,0)))),Puntuacion!$B$6,0))),IF(AND($E206=INDEX(Partidos!$F$4:$F$107,MATCH($A206,Partidos!$A$4:$A$107,0)),$F206=INDEX(Partidos!$G$4:$G$107,MATCH($A206,Partidos!$A$4:$A$107,0))),Puntuacion!$B$9,IF(($E206-$F206)=(INDEX(Partidos!$F$4:$F$107,MATCH($A206,Partidos!$A$4:$A$107,0))-INDEX(Partidos!$G$4:$G$107,MATCH($A206,Partidos!$A$4:$A$107,0))),Puntuacion!$B$10,IF(AND($H206&lt;&gt;"",$H206=INDEX(Partidos!$K$4:$K$107,MATCH($A206,Partidos!$A$4:$A$107,0))),Puntuacion!$B$11,0)))))),"")</f>
        <v/>
      </c>
      <c r="H206" s="24">
        <f>IFERROR(INDEX(Quintero!H$4:H$107,MATCH($A206,Quintero!$A$4:$A$107,0)),"")</f>
        <v/>
      </c>
      <c r="I206" s="24">
        <f>IFERROR(INDEX(Partidos!$J$4:$J$107,MATCH($A206,Partidos!$A$4:$A$107,0)),"")</f>
        <v/>
      </c>
      <c r="J206" s="21">
        <f>IF(AND(INDEX(Partidos!$J$4:$J$107,MATCH($A206,Partidos!$A$4:$A$107,0))&lt;&gt;"Grupos",INDEX(Partidos!$H$4:$H$107,MATCH($A206,Partidos!$A$4:$A$107,0))="Finalizado",$H206&lt;&gt;"",$H206=INDEX(Partidos!$K$4:$K$107,MATCH($A206,Partidos!$A$4:$A$107,0))),1,0)</f>
        <v/>
      </c>
    </row>
    <row r="207">
      <c r="A207" s="29" t="n">
        <v>19</v>
      </c>
      <c r="B207" s="24">
        <f>IFERROR(INDEX(Partidos!$D$4:$D$107,MATCH($A207,Partidos!$A$4:$A$107,0)),"")</f>
        <v/>
      </c>
      <c r="C207" s="24">
        <f>IFERROR(INDEX(Partidos!$E$4:$E$107,MATCH($A207,Partidos!$A$4:$A$107,0)),"")</f>
        <v/>
      </c>
      <c r="D207" s="29" t="inlineStr">
        <is>
          <t>Nacho</t>
        </is>
      </c>
      <c r="E207" s="24">
        <f>IFERROR(INDEX(Nacho!F$4:F$107,MATCH($A207,Nacho!$A$4:$A$107,0)),"")</f>
        <v/>
      </c>
      <c r="F207" s="24">
        <f>IFERROR(INDEX(Nacho!G$4:G$107,MATCH($A207,Nacho!$A$4:$A$107,0)),"")</f>
        <v/>
      </c>
      <c r="G207" s="21">
        <f>IFERROR(IF(INDEX(Partidos!$H$4:$H$107,MATCH($A207,Partidos!$A$4:$A$107,0))&lt;&gt;"Finalizado","",IF(OR(NOT(ISNUMBER($E207)),NOT(ISNUMBER($F207))),"",IF(INDEX(Partidos!$J$4:$J$107,MATCH($A207,Partidos!$A$4:$A$107,0))="Grupos",IF(AND($E207=INDEX(Partidos!$F$4:$F$107,MATCH($A207,Partidos!$A$4:$A$107,0)),$F207=INDEX(Partidos!$G$4:$G$107,MATCH($A207,Partidos!$A$4:$A$107,0))),Puntuacion!$B$4,IF(($E207-$F207)=(INDEX(Partidos!$F$4:$F$107,MATCH($A207,Partidos!$A$4:$A$107,0))-INDEX(Partidos!$G$4:$G$107,MATCH($A207,Partidos!$A$4:$A$107,0))),Puntuacion!$B$5,IF(OR(AND($E207&gt;$F207,INDEX(Partidos!$F$4:$F$107,MATCH($A207,Partidos!$A$4:$A$107,0))&gt;INDEX(Partidos!$G$4:$G$107,MATCH($A207,Partidos!$A$4:$A$107,0))),AND($E207=$F207,INDEX(Partidos!$F$4:$F$107,MATCH($A207,Partidos!$A$4:$A$107,0))=INDEX(Partidos!$G$4:$G$107,MATCH($A207,Partidos!$A$4:$A$107,0))),AND($E207&lt;$F207,INDEX(Partidos!$F$4:$F$107,MATCH($A207,Partidos!$A$4:$A$107,0))&lt;INDEX(Partidos!$G$4:$G$107,MATCH($A207,Partidos!$A$4:$A$107,0)))),Puntuacion!$B$6,0))),IF(AND($E207=INDEX(Partidos!$F$4:$F$107,MATCH($A207,Partidos!$A$4:$A$107,0)),$F207=INDEX(Partidos!$G$4:$G$107,MATCH($A207,Partidos!$A$4:$A$107,0))),Puntuacion!$B$9,IF(($E207-$F207)=(INDEX(Partidos!$F$4:$F$107,MATCH($A207,Partidos!$A$4:$A$107,0))-INDEX(Partidos!$G$4:$G$107,MATCH($A207,Partidos!$A$4:$A$107,0))),Puntuacion!$B$10,IF(AND($H207&lt;&gt;"",$H207=INDEX(Partidos!$K$4:$K$107,MATCH($A207,Partidos!$A$4:$A$107,0))),Puntuacion!$B$11,0)))))),"")</f>
        <v/>
      </c>
      <c r="H207" s="24">
        <f>IFERROR(INDEX(Nacho!H$4:H$107,MATCH($A207,Nacho!$A$4:$A$107,0)),"")</f>
        <v/>
      </c>
      <c r="I207" s="24">
        <f>IFERROR(INDEX(Partidos!$J$4:$J$107,MATCH($A207,Partidos!$A$4:$A$107,0)),"")</f>
        <v/>
      </c>
      <c r="J207" s="21">
        <f>IF(AND(INDEX(Partidos!$J$4:$J$107,MATCH($A207,Partidos!$A$4:$A$107,0))&lt;&gt;"Grupos",INDEX(Partidos!$H$4:$H$107,MATCH($A207,Partidos!$A$4:$A$107,0))="Finalizado",$H207&lt;&gt;"",$H207=INDEX(Partidos!$K$4:$K$107,MATCH($A207,Partidos!$A$4:$A$107,0))),1,0)</f>
        <v/>
      </c>
    </row>
    <row r="208">
      <c r="A208" s="31" t="n">
        <v>19</v>
      </c>
      <c r="B208" s="24">
        <f>IFERROR(INDEX(Partidos!$D$4:$D$107,MATCH($A208,Partidos!$A$4:$A$107,0)),"")</f>
        <v/>
      </c>
      <c r="C208" s="24">
        <f>IFERROR(INDEX(Partidos!$E$4:$E$107,MATCH($A208,Partidos!$A$4:$A$107,0)),"")</f>
        <v/>
      </c>
      <c r="D208" s="31" t="inlineStr">
        <is>
          <t>Luis</t>
        </is>
      </c>
      <c r="E208" s="24">
        <f>IFERROR(INDEX(Luis!F$4:F$107,MATCH($A208,Luis!$A$4:$A$107,0)),"")</f>
        <v/>
      </c>
      <c r="F208" s="24">
        <f>IFERROR(INDEX(Luis!G$4:G$107,MATCH($A208,Luis!$A$4:$A$107,0)),"")</f>
        <v/>
      </c>
      <c r="G208" s="21">
        <f>IFERROR(IF(INDEX(Partidos!$H$4:$H$107,MATCH($A208,Partidos!$A$4:$A$107,0))&lt;&gt;"Finalizado","",IF(OR(NOT(ISNUMBER($E208)),NOT(ISNUMBER($F208))),"",IF(INDEX(Partidos!$J$4:$J$107,MATCH($A208,Partidos!$A$4:$A$107,0))="Grupos",IF(AND($E208=INDEX(Partidos!$F$4:$F$107,MATCH($A208,Partidos!$A$4:$A$107,0)),$F208=INDEX(Partidos!$G$4:$G$107,MATCH($A208,Partidos!$A$4:$A$107,0))),Puntuacion!$B$4,IF(($E208-$F208)=(INDEX(Partidos!$F$4:$F$107,MATCH($A208,Partidos!$A$4:$A$107,0))-INDEX(Partidos!$G$4:$G$107,MATCH($A208,Partidos!$A$4:$A$107,0))),Puntuacion!$B$5,IF(OR(AND($E208&gt;$F208,INDEX(Partidos!$F$4:$F$107,MATCH($A208,Partidos!$A$4:$A$107,0))&gt;INDEX(Partidos!$G$4:$G$107,MATCH($A208,Partidos!$A$4:$A$107,0))),AND($E208=$F208,INDEX(Partidos!$F$4:$F$107,MATCH($A208,Partidos!$A$4:$A$107,0))=INDEX(Partidos!$G$4:$G$107,MATCH($A208,Partidos!$A$4:$A$107,0))),AND($E208&lt;$F208,INDEX(Partidos!$F$4:$F$107,MATCH($A208,Partidos!$A$4:$A$107,0))&lt;INDEX(Partidos!$G$4:$G$107,MATCH($A208,Partidos!$A$4:$A$107,0)))),Puntuacion!$B$6,0))),IF(AND($E208=INDEX(Partidos!$F$4:$F$107,MATCH($A208,Partidos!$A$4:$A$107,0)),$F208=INDEX(Partidos!$G$4:$G$107,MATCH($A208,Partidos!$A$4:$A$107,0))),Puntuacion!$B$9,IF(($E208-$F208)=(INDEX(Partidos!$F$4:$F$107,MATCH($A208,Partidos!$A$4:$A$107,0))-INDEX(Partidos!$G$4:$G$107,MATCH($A208,Partidos!$A$4:$A$107,0))),Puntuacion!$B$10,IF(AND($H208&lt;&gt;"",$H208=INDEX(Partidos!$K$4:$K$107,MATCH($A208,Partidos!$A$4:$A$107,0))),Puntuacion!$B$11,0)))))),"")</f>
        <v/>
      </c>
      <c r="H208" s="24">
        <f>IFERROR(INDEX(Luis!H$4:H$107,MATCH($A208,Luis!$A$4:$A$107,0)),"")</f>
        <v/>
      </c>
      <c r="I208" s="24">
        <f>IFERROR(INDEX(Partidos!$J$4:$J$107,MATCH($A208,Partidos!$A$4:$A$107,0)),"")</f>
        <v/>
      </c>
      <c r="J208" s="21">
        <f>IF(AND(INDEX(Partidos!$J$4:$J$107,MATCH($A208,Partidos!$A$4:$A$107,0))&lt;&gt;"Grupos",INDEX(Partidos!$H$4:$H$107,MATCH($A208,Partidos!$A$4:$A$107,0))="Finalizado",$H208&lt;&gt;"",$H208=INDEX(Partidos!$K$4:$K$107,MATCH($A208,Partidos!$A$4:$A$107,0))),1,0)</f>
        <v/>
      </c>
    </row>
    <row r="209">
      <c r="A209" s="29" t="n">
        <v>19</v>
      </c>
      <c r="B209" s="24">
        <f>IFERROR(INDEX(Partidos!$D$4:$D$107,MATCH($A209,Partidos!$A$4:$A$107,0)),"")</f>
        <v/>
      </c>
      <c r="C209" s="24">
        <f>IFERROR(INDEX(Partidos!$E$4:$E$107,MATCH($A209,Partidos!$A$4:$A$107,0)),"")</f>
        <v/>
      </c>
      <c r="D209" s="29" t="inlineStr">
        <is>
          <t>Felipe</t>
        </is>
      </c>
      <c r="E209" s="24">
        <f>IFERROR(INDEX(Felipe!F$4:F$107,MATCH($A209,Felipe!$A$4:$A$107,0)),"")</f>
        <v/>
      </c>
      <c r="F209" s="24">
        <f>IFERROR(INDEX(Felipe!G$4:G$107,MATCH($A209,Felipe!$A$4:$A$107,0)),"")</f>
        <v/>
      </c>
      <c r="G209" s="21">
        <f>IFERROR(IF(INDEX(Partidos!$H$4:$H$107,MATCH($A209,Partidos!$A$4:$A$107,0))&lt;&gt;"Finalizado","",IF(OR(NOT(ISNUMBER($E209)),NOT(ISNUMBER($F209))),"",IF(INDEX(Partidos!$J$4:$J$107,MATCH($A209,Partidos!$A$4:$A$107,0))="Grupos",IF(AND($E209=INDEX(Partidos!$F$4:$F$107,MATCH($A209,Partidos!$A$4:$A$107,0)),$F209=INDEX(Partidos!$G$4:$G$107,MATCH($A209,Partidos!$A$4:$A$107,0))),Puntuacion!$B$4,IF(($E209-$F209)=(INDEX(Partidos!$F$4:$F$107,MATCH($A209,Partidos!$A$4:$A$107,0))-INDEX(Partidos!$G$4:$G$107,MATCH($A209,Partidos!$A$4:$A$107,0))),Puntuacion!$B$5,IF(OR(AND($E209&gt;$F209,INDEX(Partidos!$F$4:$F$107,MATCH($A209,Partidos!$A$4:$A$107,0))&gt;INDEX(Partidos!$G$4:$G$107,MATCH($A209,Partidos!$A$4:$A$107,0))),AND($E209=$F209,INDEX(Partidos!$F$4:$F$107,MATCH($A209,Partidos!$A$4:$A$107,0))=INDEX(Partidos!$G$4:$G$107,MATCH($A209,Partidos!$A$4:$A$107,0))),AND($E209&lt;$F209,INDEX(Partidos!$F$4:$F$107,MATCH($A209,Partidos!$A$4:$A$107,0))&lt;INDEX(Partidos!$G$4:$G$107,MATCH($A209,Partidos!$A$4:$A$107,0)))),Puntuacion!$B$6,0))),IF(AND($E209=INDEX(Partidos!$F$4:$F$107,MATCH($A209,Partidos!$A$4:$A$107,0)),$F209=INDEX(Partidos!$G$4:$G$107,MATCH($A209,Partidos!$A$4:$A$107,0))),Puntuacion!$B$9,IF(($E209-$F209)=(INDEX(Partidos!$F$4:$F$107,MATCH($A209,Partidos!$A$4:$A$107,0))-INDEX(Partidos!$G$4:$G$107,MATCH($A209,Partidos!$A$4:$A$107,0))),Puntuacion!$B$10,IF(AND($H209&lt;&gt;"",$H209=INDEX(Partidos!$K$4:$K$107,MATCH($A209,Partidos!$A$4:$A$107,0))),Puntuacion!$B$11,0)))))),"")</f>
        <v/>
      </c>
      <c r="H209" s="24">
        <f>IFERROR(INDEX(Felipe!H$4:H$107,MATCH($A209,Felipe!$A$4:$A$107,0)),"")</f>
        <v/>
      </c>
      <c r="I209" s="24">
        <f>IFERROR(INDEX(Partidos!$J$4:$J$107,MATCH($A209,Partidos!$A$4:$A$107,0)),"")</f>
        <v/>
      </c>
      <c r="J209" s="21">
        <f>IF(AND(INDEX(Partidos!$J$4:$J$107,MATCH($A209,Partidos!$A$4:$A$107,0))&lt;&gt;"Grupos",INDEX(Partidos!$H$4:$H$107,MATCH($A209,Partidos!$A$4:$A$107,0))="Finalizado",$H209&lt;&gt;"",$H209=INDEX(Partidos!$K$4:$K$107,MATCH($A209,Partidos!$A$4:$A$107,0))),1,0)</f>
        <v/>
      </c>
    </row>
    <row r="210">
      <c r="A210" s="31" t="n">
        <v>19</v>
      </c>
      <c r="B210" s="24">
        <f>IFERROR(INDEX(Partidos!$D$4:$D$107,MATCH($A210,Partidos!$A$4:$A$107,0)),"")</f>
        <v/>
      </c>
      <c r="C210" s="24">
        <f>IFERROR(INDEX(Partidos!$E$4:$E$107,MATCH($A210,Partidos!$A$4:$A$107,0)),"")</f>
        <v/>
      </c>
      <c r="D210" s="31" t="inlineStr">
        <is>
          <t>Simón</t>
        </is>
      </c>
      <c r="E210" s="24">
        <f>IFERROR(INDEX(Simón!F$4:F$107,MATCH($A210,Simón!$A$4:$A$107,0)),"")</f>
        <v/>
      </c>
      <c r="F210" s="24">
        <f>IFERROR(INDEX(Simón!G$4:G$107,MATCH($A210,Simón!$A$4:$A$107,0)),"")</f>
        <v/>
      </c>
      <c r="G210" s="21">
        <f>IFERROR(IF(INDEX(Partidos!$H$4:$H$107,MATCH($A210,Partidos!$A$4:$A$107,0))&lt;&gt;"Finalizado","",IF(OR(NOT(ISNUMBER($E210)),NOT(ISNUMBER($F210))),"",IF(INDEX(Partidos!$J$4:$J$107,MATCH($A210,Partidos!$A$4:$A$107,0))="Grupos",IF(AND($E210=INDEX(Partidos!$F$4:$F$107,MATCH($A210,Partidos!$A$4:$A$107,0)),$F210=INDEX(Partidos!$G$4:$G$107,MATCH($A210,Partidos!$A$4:$A$107,0))),Puntuacion!$B$4,IF(($E210-$F210)=(INDEX(Partidos!$F$4:$F$107,MATCH($A210,Partidos!$A$4:$A$107,0))-INDEX(Partidos!$G$4:$G$107,MATCH($A210,Partidos!$A$4:$A$107,0))),Puntuacion!$B$5,IF(OR(AND($E210&gt;$F210,INDEX(Partidos!$F$4:$F$107,MATCH($A210,Partidos!$A$4:$A$107,0))&gt;INDEX(Partidos!$G$4:$G$107,MATCH($A210,Partidos!$A$4:$A$107,0))),AND($E210=$F210,INDEX(Partidos!$F$4:$F$107,MATCH($A210,Partidos!$A$4:$A$107,0))=INDEX(Partidos!$G$4:$G$107,MATCH($A210,Partidos!$A$4:$A$107,0))),AND($E210&lt;$F210,INDEX(Partidos!$F$4:$F$107,MATCH($A210,Partidos!$A$4:$A$107,0))&lt;INDEX(Partidos!$G$4:$G$107,MATCH($A210,Partidos!$A$4:$A$107,0)))),Puntuacion!$B$6,0))),IF(AND($E210=INDEX(Partidos!$F$4:$F$107,MATCH($A210,Partidos!$A$4:$A$107,0)),$F210=INDEX(Partidos!$G$4:$G$107,MATCH($A210,Partidos!$A$4:$A$107,0))),Puntuacion!$B$9,IF(($E210-$F210)=(INDEX(Partidos!$F$4:$F$107,MATCH($A210,Partidos!$A$4:$A$107,0))-INDEX(Partidos!$G$4:$G$107,MATCH($A210,Partidos!$A$4:$A$107,0))),Puntuacion!$B$10,IF(AND($H210&lt;&gt;"",$H210=INDEX(Partidos!$K$4:$K$107,MATCH($A210,Partidos!$A$4:$A$107,0))),Puntuacion!$B$11,0)))))),"")</f>
        <v/>
      </c>
      <c r="H210" s="24">
        <f>IFERROR(INDEX(Simón!H$4:H$107,MATCH($A210,Simón!$A$4:$A$107,0)),"")</f>
        <v/>
      </c>
      <c r="I210" s="24">
        <f>IFERROR(INDEX(Partidos!$J$4:$J$107,MATCH($A210,Partidos!$A$4:$A$107,0)),"")</f>
        <v/>
      </c>
      <c r="J210" s="21">
        <f>IF(AND(INDEX(Partidos!$J$4:$J$107,MATCH($A210,Partidos!$A$4:$A$107,0))&lt;&gt;"Grupos",INDEX(Partidos!$H$4:$H$107,MATCH($A210,Partidos!$A$4:$A$107,0))="Finalizado",$H210&lt;&gt;"",$H210=INDEX(Partidos!$K$4:$K$107,MATCH($A210,Partidos!$A$4:$A$107,0))),1,0)</f>
        <v/>
      </c>
    </row>
    <row r="211">
      <c r="A211" s="29" t="n">
        <v>19</v>
      </c>
      <c r="B211" s="24">
        <f>IFERROR(INDEX(Partidos!$D$4:$D$107,MATCH($A211,Partidos!$A$4:$A$107,0)),"")</f>
        <v/>
      </c>
      <c r="C211" s="24">
        <f>IFERROR(INDEX(Partidos!$E$4:$E$107,MATCH($A211,Partidos!$A$4:$A$107,0)),"")</f>
        <v/>
      </c>
      <c r="D211" s="29" t="inlineStr">
        <is>
          <t>Muni</t>
        </is>
      </c>
      <c r="E211" s="24">
        <f>IFERROR(INDEX(Muni!F$4:F$107,MATCH($A211,Muni!$A$4:$A$107,0)),"")</f>
        <v/>
      </c>
      <c r="F211" s="24">
        <f>IFERROR(INDEX(Muni!G$4:G$107,MATCH($A211,Muni!$A$4:$A$107,0)),"")</f>
        <v/>
      </c>
      <c r="G211" s="21">
        <f>IFERROR(IF(INDEX(Partidos!$H$4:$H$107,MATCH($A211,Partidos!$A$4:$A$107,0))&lt;&gt;"Finalizado","",IF(OR(NOT(ISNUMBER($E211)),NOT(ISNUMBER($F211))),"",IF(INDEX(Partidos!$J$4:$J$107,MATCH($A211,Partidos!$A$4:$A$107,0))="Grupos",IF(AND($E211=INDEX(Partidos!$F$4:$F$107,MATCH($A211,Partidos!$A$4:$A$107,0)),$F211=INDEX(Partidos!$G$4:$G$107,MATCH($A211,Partidos!$A$4:$A$107,0))),Puntuacion!$B$4,IF(($E211-$F211)=(INDEX(Partidos!$F$4:$F$107,MATCH($A211,Partidos!$A$4:$A$107,0))-INDEX(Partidos!$G$4:$G$107,MATCH($A211,Partidos!$A$4:$A$107,0))),Puntuacion!$B$5,IF(OR(AND($E211&gt;$F211,INDEX(Partidos!$F$4:$F$107,MATCH($A211,Partidos!$A$4:$A$107,0))&gt;INDEX(Partidos!$G$4:$G$107,MATCH($A211,Partidos!$A$4:$A$107,0))),AND($E211=$F211,INDEX(Partidos!$F$4:$F$107,MATCH($A211,Partidos!$A$4:$A$107,0))=INDEX(Partidos!$G$4:$G$107,MATCH($A211,Partidos!$A$4:$A$107,0))),AND($E211&lt;$F211,INDEX(Partidos!$F$4:$F$107,MATCH($A211,Partidos!$A$4:$A$107,0))&lt;INDEX(Partidos!$G$4:$G$107,MATCH($A211,Partidos!$A$4:$A$107,0)))),Puntuacion!$B$6,0))),IF(AND($E211=INDEX(Partidos!$F$4:$F$107,MATCH($A211,Partidos!$A$4:$A$107,0)),$F211=INDEX(Partidos!$G$4:$G$107,MATCH($A211,Partidos!$A$4:$A$107,0))),Puntuacion!$B$9,IF(($E211-$F211)=(INDEX(Partidos!$F$4:$F$107,MATCH($A211,Partidos!$A$4:$A$107,0))-INDEX(Partidos!$G$4:$G$107,MATCH($A211,Partidos!$A$4:$A$107,0))),Puntuacion!$B$10,IF(AND($H211&lt;&gt;"",$H211=INDEX(Partidos!$K$4:$K$107,MATCH($A211,Partidos!$A$4:$A$107,0))),Puntuacion!$B$11,0)))))),"")</f>
        <v/>
      </c>
      <c r="H211" s="24">
        <f>IFERROR(INDEX(Muni!H$4:H$107,MATCH($A211,Muni!$A$4:$A$107,0)),"")</f>
        <v/>
      </c>
      <c r="I211" s="24">
        <f>IFERROR(INDEX(Partidos!$J$4:$J$107,MATCH($A211,Partidos!$A$4:$A$107,0)),"")</f>
        <v/>
      </c>
      <c r="J211" s="21">
        <f>IF(AND(INDEX(Partidos!$J$4:$J$107,MATCH($A211,Partidos!$A$4:$A$107,0))&lt;&gt;"Grupos",INDEX(Partidos!$H$4:$H$107,MATCH($A211,Partidos!$A$4:$A$107,0))="Finalizado",$H211&lt;&gt;"",$H211=INDEX(Partidos!$K$4:$K$107,MATCH($A211,Partidos!$A$4:$A$107,0))),1,0)</f>
        <v/>
      </c>
    </row>
    <row r="212">
      <c r="A212" s="31" t="n">
        <v>19</v>
      </c>
      <c r="B212" s="24">
        <f>IFERROR(INDEX(Partidos!$D$4:$D$107,MATCH($A212,Partidos!$A$4:$A$107,0)),"")</f>
        <v/>
      </c>
      <c r="C212" s="24">
        <f>IFERROR(INDEX(Partidos!$E$4:$E$107,MATCH($A212,Partidos!$A$4:$A$107,0)),"")</f>
        <v/>
      </c>
      <c r="D212" s="31" t="inlineStr">
        <is>
          <t>Fer</t>
        </is>
      </c>
      <c r="E212" s="24">
        <f>IFERROR(INDEX(Fer!F$4:F$107,MATCH($A212,Fer!$A$4:$A$107,0)),"")</f>
        <v/>
      </c>
      <c r="F212" s="24">
        <f>IFERROR(INDEX(Fer!G$4:G$107,MATCH($A212,Fer!$A$4:$A$107,0)),"")</f>
        <v/>
      </c>
      <c r="G212" s="21">
        <f>IFERROR(IF(INDEX(Partidos!$H$4:$H$107,MATCH($A212,Partidos!$A$4:$A$107,0))&lt;&gt;"Finalizado","",IF(OR(NOT(ISNUMBER($E212)),NOT(ISNUMBER($F212))),"",IF(INDEX(Partidos!$J$4:$J$107,MATCH($A212,Partidos!$A$4:$A$107,0))="Grupos",IF(AND($E212=INDEX(Partidos!$F$4:$F$107,MATCH($A212,Partidos!$A$4:$A$107,0)),$F212=INDEX(Partidos!$G$4:$G$107,MATCH($A212,Partidos!$A$4:$A$107,0))),Puntuacion!$B$4,IF(($E212-$F212)=(INDEX(Partidos!$F$4:$F$107,MATCH($A212,Partidos!$A$4:$A$107,0))-INDEX(Partidos!$G$4:$G$107,MATCH($A212,Partidos!$A$4:$A$107,0))),Puntuacion!$B$5,IF(OR(AND($E212&gt;$F212,INDEX(Partidos!$F$4:$F$107,MATCH($A212,Partidos!$A$4:$A$107,0))&gt;INDEX(Partidos!$G$4:$G$107,MATCH($A212,Partidos!$A$4:$A$107,0))),AND($E212=$F212,INDEX(Partidos!$F$4:$F$107,MATCH($A212,Partidos!$A$4:$A$107,0))=INDEX(Partidos!$G$4:$G$107,MATCH($A212,Partidos!$A$4:$A$107,0))),AND($E212&lt;$F212,INDEX(Partidos!$F$4:$F$107,MATCH($A212,Partidos!$A$4:$A$107,0))&lt;INDEX(Partidos!$G$4:$G$107,MATCH($A212,Partidos!$A$4:$A$107,0)))),Puntuacion!$B$6,0))),IF(AND($E212=INDEX(Partidos!$F$4:$F$107,MATCH($A212,Partidos!$A$4:$A$107,0)),$F212=INDEX(Partidos!$G$4:$G$107,MATCH($A212,Partidos!$A$4:$A$107,0))),Puntuacion!$B$9,IF(($E212-$F212)=(INDEX(Partidos!$F$4:$F$107,MATCH($A212,Partidos!$A$4:$A$107,0))-INDEX(Partidos!$G$4:$G$107,MATCH($A212,Partidos!$A$4:$A$107,0))),Puntuacion!$B$10,IF(AND($H212&lt;&gt;"",$H212=INDEX(Partidos!$K$4:$K$107,MATCH($A212,Partidos!$A$4:$A$107,0))),Puntuacion!$B$11,0)))))),"")</f>
        <v/>
      </c>
      <c r="H212" s="24">
        <f>IFERROR(INDEX(Fer!H$4:H$107,MATCH($A212,Fer!$A$4:$A$107,0)),"")</f>
        <v/>
      </c>
      <c r="I212" s="24">
        <f>IFERROR(INDEX(Partidos!$J$4:$J$107,MATCH($A212,Partidos!$A$4:$A$107,0)),"")</f>
        <v/>
      </c>
      <c r="J212" s="21">
        <f>IF(AND(INDEX(Partidos!$J$4:$J$107,MATCH($A212,Partidos!$A$4:$A$107,0))&lt;&gt;"Grupos",INDEX(Partidos!$H$4:$H$107,MATCH($A212,Partidos!$A$4:$A$107,0))="Finalizado",$H212&lt;&gt;"",$H212=INDEX(Partidos!$K$4:$K$107,MATCH($A212,Partidos!$A$4:$A$107,0))),1,0)</f>
        <v/>
      </c>
    </row>
    <row r="213">
      <c r="A213" s="29" t="n">
        <v>20</v>
      </c>
      <c r="B213" s="24">
        <f>IFERROR(INDEX(Partidos!$D$4:$D$107,MATCH($A213,Partidos!$A$4:$A$107,0)),"")</f>
        <v/>
      </c>
      <c r="C213" s="24">
        <f>IFERROR(INDEX(Partidos!$E$4:$E$107,MATCH($A213,Partidos!$A$4:$A$107,0)),"")</f>
        <v/>
      </c>
      <c r="D213" s="29" t="inlineStr">
        <is>
          <t>Álvaro</t>
        </is>
      </c>
      <c r="E213" s="24">
        <f>IFERROR(INDEX(Álvaro!F$4:F$107,MATCH($A213,Álvaro!$A$4:$A$107,0)),"")</f>
        <v/>
      </c>
      <c r="F213" s="24">
        <f>IFERROR(INDEX(Álvaro!G$4:G$107,MATCH($A213,Álvaro!$A$4:$A$107,0)),"")</f>
        <v/>
      </c>
      <c r="G213" s="21">
        <f>IFERROR(IF(INDEX(Partidos!$H$4:$H$107,MATCH($A213,Partidos!$A$4:$A$107,0))&lt;&gt;"Finalizado","",IF(OR(NOT(ISNUMBER($E213)),NOT(ISNUMBER($F213))),"",IF(INDEX(Partidos!$J$4:$J$107,MATCH($A213,Partidos!$A$4:$A$107,0))="Grupos",IF(AND($E213=INDEX(Partidos!$F$4:$F$107,MATCH($A213,Partidos!$A$4:$A$107,0)),$F213=INDEX(Partidos!$G$4:$G$107,MATCH($A213,Partidos!$A$4:$A$107,0))),Puntuacion!$B$4,IF(($E213-$F213)=(INDEX(Partidos!$F$4:$F$107,MATCH($A213,Partidos!$A$4:$A$107,0))-INDEX(Partidos!$G$4:$G$107,MATCH($A213,Partidos!$A$4:$A$107,0))),Puntuacion!$B$5,IF(OR(AND($E213&gt;$F213,INDEX(Partidos!$F$4:$F$107,MATCH($A213,Partidos!$A$4:$A$107,0))&gt;INDEX(Partidos!$G$4:$G$107,MATCH($A213,Partidos!$A$4:$A$107,0))),AND($E213=$F213,INDEX(Partidos!$F$4:$F$107,MATCH($A213,Partidos!$A$4:$A$107,0))=INDEX(Partidos!$G$4:$G$107,MATCH($A213,Partidos!$A$4:$A$107,0))),AND($E213&lt;$F213,INDEX(Partidos!$F$4:$F$107,MATCH($A213,Partidos!$A$4:$A$107,0))&lt;INDEX(Partidos!$G$4:$G$107,MATCH($A213,Partidos!$A$4:$A$107,0)))),Puntuacion!$B$6,0))),IF(AND($E213=INDEX(Partidos!$F$4:$F$107,MATCH($A213,Partidos!$A$4:$A$107,0)),$F213=INDEX(Partidos!$G$4:$G$107,MATCH($A213,Partidos!$A$4:$A$107,0))),Puntuacion!$B$9,IF(($E213-$F213)=(INDEX(Partidos!$F$4:$F$107,MATCH($A213,Partidos!$A$4:$A$107,0))-INDEX(Partidos!$G$4:$G$107,MATCH($A213,Partidos!$A$4:$A$107,0))),Puntuacion!$B$10,IF(AND($H213&lt;&gt;"",$H213=INDEX(Partidos!$K$4:$K$107,MATCH($A213,Partidos!$A$4:$A$107,0))),Puntuacion!$B$11,0)))))),"")</f>
        <v/>
      </c>
      <c r="H213" s="24">
        <f>IFERROR(INDEX(Álvaro!H$4:H$107,MATCH($A213,Álvaro!$A$4:$A$107,0)),"")</f>
        <v/>
      </c>
      <c r="I213" s="24">
        <f>IFERROR(INDEX(Partidos!$J$4:$J$107,MATCH($A213,Partidos!$A$4:$A$107,0)),"")</f>
        <v/>
      </c>
      <c r="J213" s="21">
        <f>IF(AND(INDEX(Partidos!$J$4:$J$107,MATCH($A213,Partidos!$A$4:$A$107,0))&lt;&gt;"Grupos",INDEX(Partidos!$H$4:$H$107,MATCH($A213,Partidos!$A$4:$A$107,0))="Finalizado",$H213&lt;&gt;"",$H213=INDEX(Partidos!$K$4:$K$107,MATCH($A213,Partidos!$A$4:$A$107,0))),1,0)</f>
        <v/>
      </c>
    </row>
    <row r="214">
      <c r="A214" s="31" t="n">
        <v>20</v>
      </c>
      <c r="B214" s="24">
        <f>IFERROR(INDEX(Partidos!$D$4:$D$107,MATCH($A214,Partidos!$A$4:$A$107,0)),"")</f>
        <v/>
      </c>
      <c r="C214" s="24">
        <f>IFERROR(INDEX(Partidos!$E$4:$E$107,MATCH($A214,Partidos!$A$4:$A$107,0)),"")</f>
        <v/>
      </c>
      <c r="D214" s="31" t="inlineStr">
        <is>
          <t>Pepe</t>
        </is>
      </c>
      <c r="E214" s="24">
        <f>IFERROR(INDEX(Pepe!F$4:F$107,MATCH($A214,Pepe!$A$4:$A$107,0)),"")</f>
        <v/>
      </c>
      <c r="F214" s="24">
        <f>IFERROR(INDEX(Pepe!G$4:G$107,MATCH($A214,Pepe!$A$4:$A$107,0)),"")</f>
        <v/>
      </c>
      <c r="G214" s="21">
        <f>IFERROR(IF(INDEX(Partidos!$H$4:$H$107,MATCH($A214,Partidos!$A$4:$A$107,0))&lt;&gt;"Finalizado","",IF(OR(NOT(ISNUMBER($E214)),NOT(ISNUMBER($F214))),"",IF(INDEX(Partidos!$J$4:$J$107,MATCH($A214,Partidos!$A$4:$A$107,0))="Grupos",IF(AND($E214=INDEX(Partidos!$F$4:$F$107,MATCH($A214,Partidos!$A$4:$A$107,0)),$F214=INDEX(Partidos!$G$4:$G$107,MATCH($A214,Partidos!$A$4:$A$107,0))),Puntuacion!$B$4,IF(($E214-$F214)=(INDEX(Partidos!$F$4:$F$107,MATCH($A214,Partidos!$A$4:$A$107,0))-INDEX(Partidos!$G$4:$G$107,MATCH($A214,Partidos!$A$4:$A$107,0))),Puntuacion!$B$5,IF(OR(AND($E214&gt;$F214,INDEX(Partidos!$F$4:$F$107,MATCH($A214,Partidos!$A$4:$A$107,0))&gt;INDEX(Partidos!$G$4:$G$107,MATCH($A214,Partidos!$A$4:$A$107,0))),AND($E214=$F214,INDEX(Partidos!$F$4:$F$107,MATCH($A214,Partidos!$A$4:$A$107,0))=INDEX(Partidos!$G$4:$G$107,MATCH($A214,Partidos!$A$4:$A$107,0))),AND($E214&lt;$F214,INDEX(Partidos!$F$4:$F$107,MATCH($A214,Partidos!$A$4:$A$107,0))&lt;INDEX(Partidos!$G$4:$G$107,MATCH($A214,Partidos!$A$4:$A$107,0)))),Puntuacion!$B$6,0))),IF(AND($E214=INDEX(Partidos!$F$4:$F$107,MATCH($A214,Partidos!$A$4:$A$107,0)),$F214=INDEX(Partidos!$G$4:$G$107,MATCH($A214,Partidos!$A$4:$A$107,0))),Puntuacion!$B$9,IF(($E214-$F214)=(INDEX(Partidos!$F$4:$F$107,MATCH($A214,Partidos!$A$4:$A$107,0))-INDEX(Partidos!$G$4:$G$107,MATCH($A214,Partidos!$A$4:$A$107,0))),Puntuacion!$B$10,IF(AND($H214&lt;&gt;"",$H214=INDEX(Partidos!$K$4:$K$107,MATCH($A214,Partidos!$A$4:$A$107,0))),Puntuacion!$B$11,0)))))),"")</f>
        <v/>
      </c>
      <c r="H214" s="24">
        <f>IFERROR(INDEX(Pepe!H$4:H$107,MATCH($A214,Pepe!$A$4:$A$107,0)),"")</f>
        <v/>
      </c>
      <c r="I214" s="24">
        <f>IFERROR(INDEX(Partidos!$J$4:$J$107,MATCH($A214,Partidos!$A$4:$A$107,0)),"")</f>
        <v/>
      </c>
      <c r="J214" s="21">
        <f>IF(AND(INDEX(Partidos!$J$4:$J$107,MATCH($A214,Partidos!$A$4:$A$107,0))&lt;&gt;"Grupos",INDEX(Partidos!$H$4:$H$107,MATCH($A214,Partidos!$A$4:$A$107,0))="Finalizado",$H214&lt;&gt;"",$H214=INDEX(Partidos!$K$4:$K$107,MATCH($A214,Partidos!$A$4:$A$107,0))),1,0)</f>
        <v/>
      </c>
    </row>
    <row r="215">
      <c r="A215" s="29" t="n">
        <v>20</v>
      </c>
      <c r="B215" s="24">
        <f>IFERROR(INDEX(Partidos!$D$4:$D$107,MATCH($A215,Partidos!$A$4:$A$107,0)),"")</f>
        <v/>
      </c>
      <c r="C215" s="24">
        <f>IFERROR(INDEX(Partidos!$E$4:$E$107,MATCH($A215,Partidos!$A$4:$A$107,0)),"")</f>
        <v/>
      </c>
      <c r="D215" s="29" t="inlineStr">
        <is>
          <t>Patri</t>
        </is>
      </c>
      <c r="E215" s="24">
        <f>IFERROR(INDEX(Patri!F$4:F$107,MATCH($A215,Patri!$A$4:$A$107,0)),"")</f>
        <v/>
      </c>
      <c r="F215" s="24">
        <f>IFERROR(INDEX(Patri!G$4:G$107,MATCH($A215,Patri!$A$4:$A$107,0)),"")</f>
        <v/>
      </c>
      <c r="G215" s="21">
        <f>IFERROR(IF(INDEX(Partidos!$H$4:$H$107,MATCH($A215,Partidos!$A$4:$A$107,0))&lt;&gt;"Finalizado","",IF(OR(NOT(ISNUMBER($E215)),NOT(ISNUMBER($F215))),"",IF(INDEX(Partidos!$J$4:$J$107,MATCH($A215,Partidos!$A$4:$A$107,0))="Grupos",IF(AND($E215=INDEX(Partidos!$F$4:$F$107,MATCH($A215,Partidos!$A$4:$A$107,0)),$F215=INDEX(Partidos!$G$4:$G$107,MATCH($A215,Partidos!$A$4:$A$107,0))),Puntuacion!$B$4,IF(($E215-$F215)=(INDEX(Partidos!$F$4:$F$107,MATCH($A215,Partidos!$A$4:$A$107,0))-INDEX(Partidos!$G$4:$G$107,MATCH($A215,Partidos!$A$4:$A$107,0))),Puntuacion!$B$5,IF(OR(AND($E215&gt;$F215,INDEX(Partidos!$F$4:$F$107,MATCH($A215,Partidos!$A$4:$A$107,0))&gt;INDEX(Partidos!$G$4:$G$107,MATCH($A215,Partidos!$A$4:$A$107,0))),AND($E215=$F215,INDEX(Partidos!$F$4:$F$107,MATCH($A215,Partidos!$A$4:$A$107,0))=INDEX(Partidos!$G$4:$G$107,MATCH($A215,Partidos!$A$4:$A$107,0))),AND($E215&lt;$F215,INDEX(Partidos!$F$4:$F$107,MATCH($A215,Partidos!$A$4:$A$107,0))&lt;INDEX(Partidos!$G$4:$G$107,MATCH($A215,Partidos!$A$4:$A$107,0)))),Puntuacion!$B$6,0))),IF(AND($E215=INDEX(Partidos!$F$4:$F$107,MATCH($A215,Partidos!$A$4:$A$107,0)),$F215=INDEX(Partidos!$G$4:$G$107,MATCH($A215,Partidos!$A$4:$A$107,0))),Puntuacion!$B$9,IF(($E215-$F215)=(INDEX(Partidos!$F$4:$F$107,MATCH($A215,Partidos!$A$4:$A$107,0))-INDEX(Partidos!$G$4:$G$107,MATCH($A215,Partidos!$A$4:$A$107,0))),Puntuacion!$B$10,IF(AND($H215&lt;&gt;"",$H215=INDEX(Partidos!$K$4:$K$107,MATCH($A215,Partidos!$A$4:$A$107,0))),Puntuacion!$B$11,0)))))),"")</f>
        <v/>
      </c>
      <c r="H215" s="24">
        <f>IFERROR(INDEX(Patri!H$4:H$107,MATCH($A215,Patri!$A$4:$A$107,0)),"")</f>
        <v/>
      </c>
      <c r="I215" s="24">
        <f>IFERROR(INDEX(Partidos!$J$4:$J$107,MATCH($A215,Partidos!$A$4:$A$107,0)),"")</f>
        <v/>
      </c>
      <c r="J215" s="21">
        <f>IF(AND(INDEX(Partidos!$J$4:$J$107,MATCH($A215,Partidos!$A$4:$A$107,0))&lt;&gt;"Grupos",INDEX(Partidos!$H$4:$H$107,MATCH($A215,Partidos!$A$4:$A$107,0))="Finalizado",$H215&lt;&gt;"",$H215=INDEX(Partidos!$K$4:$K$107,MATCH($A215,Partidos!$A$4:$A$107,0))),1,0)</f>
        <v/>
      </c>
    </row>
    <row r="216">
      <c r="A216" s="31" t="n">
        <v>20</v>
      </c>
      <c r="B216" s="24">
        <f>IFERROR(INDEX(Partidos!$D$4:$D$107,MATCH($A216,Partidos!$A$4:$A$107,0)),"")</f>
        <v/>
      </c>
      <c r="C216" s="24">
        <f>IFERROR(INDEX(Partidos!$E$4:$E$107,MATCH($A216,Partidos!$A$4:$A$107,0)),"")</f>
        <v/>
      </c>
      <c r="D216" s="31" t="inlineStr">
        <is>
          <t>Kike</t>
        </is>
      </c>
      <c r="E216" s="24">
        <f>IFERROR(INDEX(Kike!F$4:F$107,MATCH($A216,Kike!$A$4:$A$107,0)),"")</f>
        <v/>
      </c>
      <c r="F216" s="24">
        <f>IFERROR(INDEX(Kike!G$4:G$107,MATCH($A216,Kike!$A$4:$A$107,0)),"")</f>
        <v/>
      </c>
      <c r="G216" s="21">
        <f>IFERROR(IF(INDEX(Partidos!$H$4:$H$107,MATCH($A216,Partidos!$A$4:$A$107,0))&lt;&gt;"Finalizado","",IF(OR(NOT(ISNUMBER($E216)),NOT(ISNUMBER($F216))),"",IF(INDEX(Partidos!$J$4:$J$107,MATCH($A216,Partidos!$A$4:$A$107,0))="Grupos",IF(AND($E216=INDEX(Partidos!$F$4:$F$107,MATCH($A216,Partidos!$A$4:$A$107,0)),$F216=INDEX(Partidos!$G$4:$G$107,MATCH($A216,Partidos!$A$4:$A$107,0))),Puntuacion!$B$4,IF(($E216-$F216)=(INDEX(Partidos!$F$4:$F$107,MATCH($A216,Partidos!$A$4:$A$107,0))-INDEX(Partidos!$G$4:$G$107,MATCH($A216,Partidos!$A$4:$A$107,0))),Puntuacion!$B$5,IF(OR(AND($E216&gt;$F216,INDEX(Partidos!$F$4:$F$107,MATCH($A216,Partidos!$A$4:$A$107,0))&gt;INDEX(Partidos!$G$4:$G$107,MATCH($A216,Partidos!$A$4:$A$107,0))),AND($E216=$F216,INDEX(Partidos!$F$4:$F$107,MATCH($A216,Partidos!$A$4:$A$107,0))=INDEX(Partidos!$G$4:$G$107,MATCH($A216,Partidos!$A$4:$A$107,0))),AND($E216&lt;$F216,INDEX(Partidos!$F$4:$F$107,MATCH($A216,Partidos!$A$4:$A$107,0))&lt;INDEX(Partidos!$G$4:$G$107,MATCH($A216,Partidos!$A$4:$A$107,0)))),Puntuacion!$B$6,0))),IF(AND($E216=INDEX(Partidos!$F$4:$F$107,MATCH($A216,Partidos!$A$4:$A$107,0)),$F216=INDEX(Partidos!$G$4:$G$107,MATCH($A216,Partidos!$A$4:$A$107,0))),Puntuacion!$B$9,IF(($E216-$F216)=(INDEX(Partidos!$F$4:$F$107,MATCH($A216,Partidos!$A$4:$A$107,0))-INDEX(Partidos!$G$4:$G$107,MATCH($A216,Partidos!$A$4:$A$107,0))),Puntuacion!$B$10,IF(AND($H216&lt;&gt;"",$H216=INDEX(Partidos!$K$4:$K$107,MATCH($A216,Partidos!$A$4:$A$107,0))),Puntuacion!$B$11,0)))))),"")</f>
        <v/>
      </c>
      <c r="H216" s="24">
        <f>IFERROR(INDEX(Kike!H$4:H$107,MATCH($A216,Kike!$A$4:$A$107,0)),"")</f>
        <v/>
      </c>
      <c r="I216" s="24">
        <f>IFERROR(INDEX(Partidos!$J$4:$J$107,MATCH($A216,Partidos!$A$4:$A$107,0)),"")</f>
        <v/>
      </c>
      <c r="J216" s="21">
        <f>IF(AND(INDEX(Partidos!$J$4:$J$107,MATCH($A216,Partidos!$A$4:$A$107,0))&lt;&gt;"Grupos",INDEX(Partidos!$H$4:$H$107,MATCH($A216,Partidos!$A$4:$A$107,0))="Finalizado",$H216&lt;&gt;"",$H216=INDEX(Partidos!$K$4:$K$107,MATCH($A216,Partidos!$A$4:$A$107,0))),1,0)</f>
        <v/>
      </c>
    </row>
    <row r="217">
      <c r="A217" s="29" t="n">
        <v>20</v>
      </c>
      <c r="B217" s="24">
        <f>IFERROR(INDEX(Partidos!$D$4:$D$107,MATCH($A217,Partidos!$A$4:$A$107,0)),"")</f>
        <v/>
      </c>
      <c r="C217" s="24">
        <f>IFERROR(INDEX(Partidos!$E$4:$E$107,MATCH($A217,Partidos!$A$4:$A$107,0)),"")</f>
        <v/>
      </c>
      <c r="D217" s="29" t="inlineStr">
        <is>
          <t>Quintero</t>
        </is>
      </c>
      <c r="E217" s="24">
        <f>IFERROR(INDEX(Quintero!F$4:F$107,MATCH($A217,Quintero!$A$4:$A$107,0)),"")</f>
        <v/>
      </c>
      <c r="F217" s="24">
        <f>IFERROR(INDEX(Quintero!G$4:G$107,MATCH($A217,Quintero!$A$4:$A$107,0)),"")</f>
        <v/>
      </c>
      <c r="G217" s="21">
        <f>IFERROR(IF(INDEX(Partidos!$H$4:$H$107,MATCH($A217,Partidos!$A$4:$A$107,0))&lt;&gt;"Finalizado","",IF(OR(NOT(ISNUMBER($E217)),NOT(ISNUMBER($F217))),"",IF(INDEX(Partidos!$J$4:$J$107,MATCH($A217,Partidos!$A$4:$A$107,0))="Grupos",IF(AND($E217=INDEX(Partidos!$F$4:$F$107,MATCH($A217,Partidos!$A$4:$A$107,0)),$F217=INDEX(Partidos!$G$4:$G$107,MATCH($A217,Partidos!$A$4:$A$107,0))),Puntuacion!$B$4,IF(($E217-$F217)=(INDEX(Partidos!$F$4:$F$107,MATCH($A217,Partidos!$A$4:$A$107,0))-INDEX(Partidos!$G$4:$G$107,MATCH($A217,Partidos!$A$4:$A$107,0))),Puntuacion!$B$5,IF(OR(AND($E217&gt;$F217,INDEX(Partidos!$F$4:$F$107,MATCH($A217,Partidos!$A$4:$A$107,0))&gt;INDEX(Partidos!$G$4:$G$107,MATCH($A217,Partidos!$A$4:$A$107,0))),AND($E217=$F217,INDEX(Partidos!$F$4:$F$107,MATCH($A217,Partidos!$A$4:$A$107,0))=INDEX(Partidos!$G$4:$G$107,MATCH($A217,Partidos!$A$4:$A$107,0))),AND($E217&lt;$F217,INDEX(Partidos!$F$4:$F$107,MATCH($A217,Partidos!$A$4:$A$107,0))&lt;INDEX(Partidos!$G$4:$G$107,MATCH($A217,Partidos!$A$4:$A$107,0)))),Puntuacion!$B$6,0))),IF(AND($E217=INDEX(Partidos!$F$4:$F$107,MATCH($A217,Partidos!$A$4:$A$107,0)),$F217=INDEX(Partidos!$G$4:$G$107,MATCH($A217,Partidos!$A$4:$A$107,0))),Puntuacion!$B$9,IF(($E217-$F217)=(INDEX(Partidos!$F$4:$F$107,MATCH($A217,Partidos!$A$4:$A$107,0))-INDEX(Partidos!$G$4:$G$107,MATCH($A217,Partidos!$A$4:$A$107,0))),Puntuacion!$B$10,IF(AND($H217&lt;&gt;"",$H217=INDEX(Partidos!$K$4:$K$107,MATCH($A217,Partidos!$A$4:$A$107,0))),Puntuacion!$B$11,0)))))),"")</f>
        <v/>
      </c>
      <c r="H217" s="24">
        <f>IFERROR(INDEX(Quintero!H$4:H$107,MATCH($A217,Quintero!$A$4:$A$107,0)),"")</f>
        <v/>
      </c>
      <c r="I217" s="24">
        <f>IFERROR(INDEX(Partidos!$J$4:$J$107,MATCH($A217,Partidos!$A$4:$A$107,0)),"")</f>
        <v/>
      </c>
      <c r="J217" s="21">
        <f>IF(AND(INDEX(Partidos!$J$4:$J$107,MATCH($A217,Partidos!$A$4:$A$107,0))&lt;&gt;"Grupos",INDEX(Partidos!$H$4:$H$107,MATCH($A217,Partidos!$A$4:$A$107,0))="Finalizado",$H217&lt;&gt;"",$H217=INDEX(Partidos!$K$4:$K$107,MATCH($A217,Partidos!$A$4:$A$107,0))),1,0)</f>
        <v/>
      </c>
    </row>
    <row r="218">
      <c r="A218" s="31" t="n">
        <v>20</v>
      </c>
      <c r="B218" s="24">
        <f>IFERROR(INDEX(Partidos!$D$4:$D$107,MATCH($A218,Partidos!$A$4:$A$107,0)),"")</f>
        <v/>
      </c>
      <c r="C218" s="24">
        <f>IFERROR(INDEX(Partidos!$E$4:$E$107,MATCH($A218,Partidos!$A$4:$A$107,0)),"")</f>
        <v/>
      </c>
      <c r="D218" s="31" t="inlineStr">
        <is>
          <t>Nacho</t>
        </is>
      </c>
      <c r="E218" s="24">
        <f>IFERROR(INDEX(Nacho!F$4:F$107,MATCH($A218,Nacho!$A$4:$A$107,0)),"")</f>
        <v/>
      </c>
      <c r="F218" s="24">
        <f>IFERROR(INDEX(Nacho!G$4:G$107,MATCH($A218,Nacho!$A$4:$A$107,0)),"")</f>
        <v/>
      </c>
      <c r="G218" s="21">
        <f>IFERROR(IF(INDEX(Partidos!$H$4:$H$107,MATCH($A218,Partidos!$A$4:$A$107,0))&lt;&gt;"Finalizado","",IF(OR(NOT(ISNUMBER($E218)),NOT(ISNUMBER($F218))),"",IF(INDEX(Partidos!$J$4:$J$107,MATCH($A218,Partidos!$A$4:$A$107,0))="Grupos",IF(AND($E218=INDEX(Partidos!$F$4:$F$107,MATCH($A218,Partidos!$A$4:$A$107,0)),$F218=INDEX(Partidos!$G$4:$G$107,MATCH($A218,Partidos!$A$4:$A$107,0))),Puntuacion!$B$4,IF(($E218-$F218)=(INDEX(Partidos!$F$4:$F$107,MATCH($A218,Partidos!$A$4:$A$107,0))-INDEX(Partidos!$G$4:$G$107,MATCH($A218,Partidos!$A$4:$A$107,0))),Puntuacion!$B$5,IF(OR(AND($E218&gt;$F218,INDEX(Partidos!$F$4:$F$107,MATCH($A218,Partidos!$A$4:$A$107,0))&gt;INDEX(Partidos!$G$4:$G$107,MATCH($A218,Partidos!$A$4:$A$107,0))),AND($E218=$F218,INDEX(Partidos!$F$4:$F$107,MATCH($A218,Partidos!$A$4:$A$107,0))=INDEX(Partidos!$G$4:$G$107,MATCH($A218,Partidos!$A$4:$A$107,0))),AND($E218&lt;$F218,INDEX(Partidos!$F$4:$F$107,MATCH($A218,Partidos!$A$4:$A$107,0))&lt;INDEX(Partidos!$G$4:$G$107,MATCH($A218,Partidos!$A$4:$A$107,0)))),Puntuacion!$B$6,0))),IF(AND($E218=INDEX(Partidos!$F$4:$F$107,MATCH($A218,Partidos!$A$4:$A$107,0)),$F218=INDEX(Partidos!$G$4:$G$107,MATCH($A218,Partidos!$A$4:$A$107,0))),Puntuacion!$B$9,IF(($E218-$F218)=(INDEX(Partidos!$F$4:$F$107,MATCH($A218,Partidos!$A$4:$A$107,0))-INDEX(Partidos!$G$4:$G$107,MATCH($A218,Partidos!$A$4:$A$107,0))),Puntuacion!$B$10,IF(AND($H218&lt;&gt;"",$H218=INDEX(Partidos!$K$4:$K$107,MATCH($A218,Partidos!$A$4:$A$107,0))),Puntuacion!$B$11,0)))))),"")</f>
        <v/>
      </c>
      <c r="H218" s="24">
        <f>IFERROR(INDEX(Nacho!H$4:H$107,MATCH($A218,Nacho!$A$4:$A$107,0)),"")</f>
        <v/>
      </c>
      <c r="I218" s="24">
        <f>IFERROR(INDEX(Partidos!$J$4:$J$107,MATCH($A218,Partidos!$A$4:$A$107,0)),"")</f>
        <v/>
      </c>
      <c r="J218" s="21">
        <f>IF(AND(INDEX(Partidos!$J$4:$J$107,MATCH($A218,Partidos!$A$4:$A$107,0))&lt;&gt;"Grupos",INDEX(Partidos!$H$4:$H$107,MATCH($A218,Partidos!$A$4:$A$107,0))="Finalizado",$H218&lt;&gt;"",$H218=INDEX(Partidos!$K$4:$K$107,MATCH($A218,Partidos!$A$4:$A$107,0))),1,0)</f>
        <v/>
      </c>
    </row>
    <row r="219">
      <c r="A219" s="29" t="n">
        <v>20</v>
      </c>
      <c r="B219" s="24">
        <f>IFERROR(INDEX(Partidos!$D$4:$D$107,MATCH($A219,Partidos!$A$4:$A$107,0)),"")</f>
        <v/>
      </c>
      <c r="C219" s="24">
        <f>IFERROR(INDEX(Partidos!$E$4:$E$107,MATCH($A219,Partidos!$A$4:$A$107,0)),"")</f>
        <v/>
      </c>
      <c r="D219" s="29" t="inlineStr">
        <is>
          <t>Luis</t>
        </is>
      </c>
      <c r="E219" s="24">
        <f>IFERROR(INDEX(Luis!F$4:F$107,MATCH($A219,Luis!$A$4:$A$107,0)),"")</f>
        <v/>
      </c>
      <c r="F219" s="24">
        <f>IFERROR(INDEX(Luis!G$4:G$107,MATCH($A219,Luis!$A$4:$A$107,0)),"")</f>
        <v/>
      </c>
      <c r="G219" s="21">
        <f>IFERROR(IF(INDEX(Partidos!$H$4:$H$107,MATCH($A219,Partidos!$A$4:$A$107,0))&lt;&gt;"Finalizado","",IF(OR(NOT(ISNUMBER($E219)),NOT(ISNUMBER($F219))),"",IF(INDEX(Partidos!$J$4:$J$107,MATCH($A219,Partidos!$A$4:$A$107,0))="Grupos",IF(AND($E219=INDEX(Partidos!$F$4:$F$107,MATCH($A219,Partidos!$A$4:$A$107,0)),$F219=INDEX(Partidos!$G$4:$G$107,MATCH($A219,Partidos!$A$4:$A$107,0))),Puntuacion!$B$4,IF(($E219-$F219)=(INDEX(Partidos!$F$4:$F$107,MATCH($A219,Partidos!$A$4:$A$107,0))-INDEX(Partidos!$G$4:$G$107,MATCH($A219,Partidos!$A$4:$A$107,0))),Puntuacion!$B$5,IF(OR(AND($E219&gt;$F219,INDEX(Partidos!$F$4:$F$107,MATCH($A219,Partidos!$A$4:$A$107,0))&gt;INDEX(Partidos!$G$4:$G$107,MATCH($A219,Partidos!$A$4:$A$107,0))),AND($E219=$F219,INDEX(Partidos!$F$4:$F$107,MATCH($A219,Partidos!$A$4:$A$107,0))=INDEX(Partidos!$G$4:$G$107,MATCH($A219,Partidos!$A$4:$A$107,0))),AND($E219&lt;$F219,INDEX(Partidos!$F$4:$F$107,MATCH($A219,Partidos!$A$4:$A$107,0))&lt;INDEX(Partidos!$G$4:$G$107,MATCH($A219,Partidos!$A$4:$A$107,0)))),Puntuacion!$B$6,0))),IF(AND($E219=INDEX(Partidos!$F$4:$F$107,MATCH($A219,Partidos!$A$4:$A$107,0)),$F219=INDEX(Partidos!$G$4:$G$107,MATCH($A219,Partidos!$A$4:$A$107,0))),Puntuacion!$B$9,IF(($E219-$F219)=(INDEX(Partidos!$F$4:$F$107,MATCH($A219,Partidos!$A$4:$A$107,0))-INDEX(Partidos!$G$4:$G$107,MATCH($A219,Partidos!$A$4:$A$107,0))),Puntuacion!$B$10,IF(AND($H219&lt;&gt;"",$H219=INDEX(Partidos!$K$4:$K$107,MATCH($A219,Partidos!$A$4:$A$107,0))),Puntuacion!$B$11,0)))))),"")</f>
        <v/>
      </c>
      <c r="H219" s="24">
        <f>IFERROR(INDEX(Luis!H$4:H$107,MATCH($A219,Luis!$A$4:$A$107,0)),"")</f>
        <v/>
      </c>
      <c r="I219" s="24">
        <f>IFERROR(INDEX(Partidos!$J$4:$J$107,MATCH($A219,Partidos!$A$4:$A$107,0)),"")</f>
        <v/>
      </c>
      <c r="J219" s="21">
        <f>IF(AND(INDEX(Partidos!$J$4:$J$107,MATCH($A219,Partidos!$A$4:$A$107,0))&lt;&gt;"Grupos",INDEX(Partidos!$H$4:$H$107,MATCH($A219,Partidos!$A$4:$A$107,0))="Finalizado",$H219&lt;&gt;"",$H219=INDEX(Partidos!$K$4:$K$107,MATCH($A219,Partidos!$A$4:$A$107,0))),1,0)</f>
        <v/>
      </c>
    </row>
    <row r="220">
      <c r="A220" s="31" t="n">
        <v>20</v>
      </c>
      <c r="B220" s="24">
        <f>IFERROR(INDEX(Partidos!$D$4:$D$107,MATCH($A220,Partidos!$A$4:$A$107,0)),"")</f>
        <v/>
      </c>
      <c r="C220" s="24">
        <f>IFERROR(INDEX(Partidos!$E$4:$E$107,MATCH($A220,Partidos!$A$4:$A$107,0)),"")</f>
        <v/>
      </c>
      <c r="D220" s="31" t="inlineStr">
        <is>
          <t>Felipe</t>
        </is>
      </c>
      <c r="E220" s="24">
        <f>IFERROR(INDEX(Felipe!F$4:F$107,MATCH($A220,Felipe!$A$4:$A$107,0)),"")</f>
        <v/>
      </c>
      <c r="F220" s="24">
        <f>IFERROR(INDEX(Felipe!G$4:G$107,MATCH($A220,Felipe!$A$4:$A$107,0)),"")</f>
        <v/>
      </c>
      <c r="G220" s="21">
        <f>IFERROR(IF(INDEX(Partidos!$H$4:$H$107,MATCH($A220,Partidos!$A$4:$A$107,0))&lt;&gt;"Finalizado","",IF(OR(NOT(ISNUMBER($E220)),NOT(ISNUMBER($F220))),"",IF(INDEX(Partidos!$J$4:$J$107,MATCH($A220,Partidos!$A$4:$A$107,0))="Grupos",IF(AND($E220=INDEX(Partidos!$F$4:$F$107,MATCH($A220,Partidos!$A$4:$A$107,0)),$F220=INDEX(Partidos!$G$4:$G$107,MATCH($A220,Partidos!$A$4:$A$107,0))),Puntuacion!$B$4,IF(($E220-$F220)=(INDEX(Partidos!$F$4:$F$107,MATCH($A220,Partidos!$A$4:$A$107,0))-INDEX(Partidos!$G$4:$G$107,MATCH($A220,Partidos!$A$4:$A$107,0))),Puntuacion!$B$5,IF(OR(AND($E220&gt;$F220,INDEX(Partidos!$F$4:$F$107,MATCH($A220,Partidos!$A$4:$A$107,0))&gt;INDEX(Partidos!$G$4:$G$107,MATCH($A220,Partidos!$A$4:$A$107,0))),AND($E220=$F220,INDEX(Partidos!$F$4:$F$107,MATCH($A220,Partidos!$A$4:$A$107,0))=INDEX(Partidos!$G$4:$G$107,MATCH($A220,Partidos!$A$4:$A$107,0))),AND($E220&lt;$F220,INDEX(Partidos!$F$4:$F$107,MATCH($A220,Partidos!$A$4:$A$107,0))&lt;INDEX(Partidos!$G$4:$G$107,MATCH($A220,Partidos!$A$4:$A$107,0)))),Puntuacion!$B$6,0))),IF(AND($E220=INDEX(Partidos!$F$4:$F$107,MATCH($A220,Partidos!$A$4:$A$107,0)),$F220=INDEX(Partidos!$G$4:$G$107,MATCH($A220,Partidos!$A$4:$A$107,0))),Puntuacion!$B$9,IF(($E220-$F220)=(INDEX(Partidos!$F$4:$F$107,MATCH($A220,Partidos!$A$4:$A$107,0))-INDEX(Partidos!$G$4:$G$107,MATCH($A220,Partidos!$A$4:$A$107,0))),Puntuacion!$B$10,IF(AND($H220&lt;&gt;"",$H220=INDEX(Partidos!$K$4:$K$107,MATCH($A220,Partidos!$A$4:$A$107,0))),Puntuacion!$B$11,0)))))),"")</f>
        <v/>
      </c>
      <c r="H220" s="24">
        <f>IFERROR(INDEX(Felipe!H$4:H$107,MATCH($A220,Felipe!$A$4:$A$107,0)),"")</f>
        <v/>
      </c>
      <c r="I220" s="24">
        <f>IFERROR(INDEX(Partidos!$J$4:$J$107,MATCH($A220,Partidos!$A$4:$A$107,0)),"")</f>
        <v/>
      </c>
      <c r="J220" s="21">
        <f>IF(AND(INDEX(Partidos!$J$4:$J$107,MATCH($A220,Partidos!$A$4:$A$107,0))&lt;&gt;"Grupos",INDEX(Partidos!$H$4:$H$107,MATCH($A220,Partidos!$A$4:$A$107,0))="Finalizado",$H220&lt;&gt;"",$H220=INDEX(Partidos!$K$4:$K$107,MATCH($A220,Partidos!$A$4:$A$107,0))),1,0)</f>
        <v/>
      </c>
    </row>
    <row r="221">
      <c r="A221" s="29" t="n">
        <v>20</v>
      </c>
      <c r="B221" s="24">
        <f>IFERROR(INDEX(Partidos!$D$4:$D$107,MATCH($A221,Partidos!$A$4:$A$107,0)),"")</f>
        <v/>
      </c>
      <c r="C221" s="24">
        <f>IFERROR(INDEX(Partidos!$E$4:$E$107,MATCH($A221,Partidos!$A$4:$A$107,0)),"")</f>
        <v/>
      </c>
      <c r="D221" s="29" t="inlineStr">
        <is>
          <t>Simón</t>
        </is>
      </c>
      <c r="E221" s="24">
        <f>IFERROR(INDEX(Simón!F$4:F$107,MATCH($A221,Simón!$A$4:$A$107,0)),"")</f>
        <v/>
      </c>
      <c r="F221" s="24">
        <f>IFERROR(INDEX(Simón!G$4:G$107,MATCH($A221,Simón!$A$4:$A$107,0)),"")</f>
        <v/>
      </c>
      <c r="G221" s="21">
        <f>IFERROR(IF(INDEX(Partidos!$H$4:$H$107,MATCH($A221,Partidos!$A$4:$A$107,0))&lt;&gt;"Finalizado","",IF(OR(NOT(ISNUMBER($E221)),NOT(ISNUMBER($F221))),"",IF(INDEX(Partidos!$J$4:$J$107,MATCH($A221,Partidos!$A$4:$A$107,0))="Grupos",IF(AND($E221=INDEX(Partidos!$F$4:$F$107,MATCH($A221,Partidos!$A$4:$A$107,0)),$F221=INDEX(Partidos!$G$4:$G$107,MATCH($A221,Partidos!$A$4:$A$107,0))),Puntuacion!$B$4,IF(($E221-$F221)=(INDEX(Partidos!$F$4:$F$107,MATCH($A221,Partidos!$A$4:$A$107,0))-INDEX(Partidos!$G$4:$G$107,MATCH($A221,Partidos!$A$4:$A$107,0))),Puntuacion!$B$5,IF(OR(AND($E221&gt;$F221,INDEX(Partidos!$F$4:$F$107,MATCH($A221,Partidos!$A$4:$A$107,0))&gt;INDEX(Partidos!$G$4:$G$107,MATCH($A221,Partidos!$A$4:$A$107,0))),AND($E221=$F221,INDEX(Partidos!$F$4:$F$107,MATCH($A221,Partidos!$A$4:$A$107,0))=INDEX(Partidos!$G$4:$G$107,MATCH($A221,Partidos!$A$4:$A$107,0))),AND($E221&lt;$F221,INDEX(Partidos!$F$4:$F$107,MATCH($A221,Partidos!$A$4:$A$107,0))&lt;INDEX(Partidos!$G$4:$G$107,MATCH($A221,Partidos!$A$4:$A$107,0)))),Puntuacion!$B$6,0))),IF(AND($E221=INDEX(Partidos!$F$4:$F$107,MATCH($A221,Partidos!$A$4:$A$107,0)),$F221=INDEX(Partidos!$G$4:$G$107,MATCH($A221,Partidos!$A$4:$A$107,0))),Puntuacion!$B$9,IF(($E221-$F221)=(INDEX(Partidos!$F$4:$F$107,MATCH($A221,Partidos!$A$4:$A$107,0))-INDEX(Partidos!$G$4:$G$107,MATCH($A221,Partidos!$A$4:$A$107,0))),Puntuacion!$B$10,IF(AND($H221&lt;&gt;"",$H221=INDEX(Partidos!$K$4:$K$107,MATCH($A221,Partidos!$A$4:$A$107,0))),Puntuacion!$B$11,0)))))),"")</f>
        <v/>
      </c>
      <c r="H221" s="24">
        <f>IFERROR(INDEX(Simón!H$4:H$107,MATCH($A221,Simón!$A$4:$A$107,0)),"")</f>
        <v/>
      </c>
      <c r="I221" s="24">
        <f>IFERROR(INDEX(Partidos!$J$4:$J$107,MATCH($A221,Partidos!$A$4:$A$107,0)),"")</f>
        <v/>
      </c>
      <c r="J221" s="21">
        <f>IF(AND(INDEX(Partidos!$J$4:$J$107,MATCH($A221,Partidos!$A$4:$A$107,0))&lt;&gt;"Grupos",INDEX(Partidos!$H$4:$H$107,MATCH($A221,Partidos!$A$4:$A$107,0))="Finalizado",$H221&lt;&gt;"",$H221=INDEX(Partidos!$K$4:$K$107,MATCH($A221,Partidos!$A$4:$A$107,0))),1,0)</f>
        <v/>
      </c>
    </row>
    <row r="222">
      <c r="A222" s="31" t="n">
        <v>20</v>
      </c>
      <c r="B222" s="24">
        <f>IFERROR(INDEX(Partidos!$D$4:$D$107,MATCH($A222,Partidos!$A$4:$A$107,0)),"")</f>
        <v/>
      </c>
      <c r="C222" s="24">
        <f>IFERROR(INDEX(Partidos!$E$4:$E$107,MATCH($A222,Partidos!$A$4:$A$107,0)),"")</f>
        <v/>
      </c>
      <c r="D222" s="31" t="inlineStr">
        <is>
          <t>Muni</t>
        </is>
      </c>
      <c r="E222" s="24">
        <f>IFERROR(INDEX(Muni!F$4:F$107,MATCH($A222,Muni!$A$4:$A$107,0)),"")</f>
        <v/>
      </c>
      <c r="F222" s="24">
        <f>IFERROR(INDEX(Muni!G$4:G$107,MATCH($A222,Muni!$A$4:$A$107,0)),"")</f>
        <v/>
      </c>
      <c r="G222" s="21">
        <f>IFERROR(IF(INDEX(Partidos!$H$4:$H$107,MATCH($A222,Partidos!$A$4:$A$107,0))&lt;&gt;"Finalizado","",IF(OR(NOT(ISNUMBER($E222)),NOT(ISNUMBER($F222))),"",IF(INDEX(Partidos!$J$4:$J$107,MATCH($A222,Partidos!$A$4:$A$107,0))="Grupos",IF(AND($E222=INDEX(Partidos!$F$4:$F$107,MATCH($A222,Partidos!$A$4:$A$107,0)),$F222=INDEX(Partidos!$G$4:$G$107,MATCH($A222,Partidos!$A$4:$A$107,0))),Puntuacion!$B$4,IF(($E222-$F222)=(INDEX(Partidos!$F$4:$F$107,MATCH($A222,Partidos!$A$4:$A$107,0))-INDEX(Partidos!$G$4:$G$107,MATCH($A222,Partidos!$A$4:$A$107,0))),Puntuacion!$B$5,IF(OR(AND($E222&gt;$F222,INDEX(Partidos!$F$4:$F$107,MATCH($A222,Partidos!$A$4:$A$107,0))&gt;INDEX(Partidos!$G$4:$G$107,MATCH($A222,Partidos!$A$4:$A$107,0))),AND($E222=$F222,INDEX(Partidos!$F$4:$F$107,MATCH($A222,Partidos!$A$4:$A$107,0))=INDEX(Partidos!$G$4:$G$107,MATCH($A222,Partidos!$A$4:$A$107,0))),AND($E222&lt;$F222,INDEX(Partidos!$F$4:$F$107,MATCH($A222,Partidos!$A$4:$A$107,0))&lt;INDEX(Partidos!$G$4:$G$107,MATCH($A222,Partidos!$A$4:$A$107,0)))),Puntuacion!$B$6,0))),IF(AND($E222=INDEX(Partidos!$F$4:$F$107,MATCH($A222,Partidos!$A$4:$A$107,0)),$F222=INDEX(Partidos!$G$4:$G$107,MATCH($A222,Partidos!$A$4:$A$107,0))),Puntuacion!$B$9,IF(($E222-$F222)=(INDEX(Partidos!$F$4:$F$107,MATCH($A222,Partidos!$A$4:$A$107,0))-INDEX(Partidos!$G$4:$G$107,MATCH($A222,Partidos!$A$4:$A$107,0))),Puntuacion!$B$10,IF(AND($H222&lt;&gt;"",$H222=INDEX(Partidos!$K$4:$K$107,MATCH($A222,Partidos!$A$4:$A$107,0))),Puntuacion!$B$11,0)))))),"")</f>
        <v/>
      </c>
      <c r="H222" s="24">
        <f>IFERROR(INDEX(Muni!H$4:H$107,MATCH($A222,Muni!$A$4:$A$107,0)),"")</f>
        <v/>
      </c>
      <c r="I222" s="24">
        <f>IFERROR(INDEX(Partidos!$J$4:$J$107,MATCH($A222,Partidos!$A$4:$A$107,0)),"")</f>
        <v/>
      </c>
      <c r="J222" s="21">
        <f>IF(AND(INDEX(Partidos!$J$4:$J$107,MATCH($A222,Partidos!$A$4:$A$107,0))&lt;&gt;"Grupos",INDEX(Partidos!$H$4:$H$107,MATCH($A222,Partidos!$A$4:$A$107,0))="Finalizado",$H222&lt;&gt;"",$H222=INDEX(Partidos!$K$4:$K$107,MATCH($A222,Partidos!$A$4:$A$107,0))),1,0)</f>
        <v/>
      </c>
    </row>
    <row r="223">
      <c r="A223" s="29" t="n">
        <v>20</v>
      </c>
      <c r="B223" s="24">
        <f>IFERROR(INDEX(Partidos!$D$4:$D$107,MATCH($A223,Partidos!$A$4:$A$107,0)),"")</f>
        <v/>
      </c>
      <c r="C223" s="24">
        <f>IFERROR(INDEX(Partidos!$E$4:$E$107,MATCH($A223,Partidos!$A$4:$A$107,0)),"")</f>
        <v/>
      </c>
      <c r="D223" s="29" t="inlineStr">
        <is>
          <t>Fer</t>
        </is>
      </c>
      <c r="E223" s="24">
        <f>IFERROR(INDEX(Fer!F$4:F$107,MATCH($A223,Fer!$A$4:$A$107,0)),"")</f>
        <v/>
      </c>
      <c r="F223" s="24">
        <f>IFERROR(INDEX(Fer!G$4:G$107,MATCH($A223,Fer!$A$4:$A$107,0)),"")</f>
        <v/>
      </c>
      <c r="G223" s="21">
        <f>IFERROR(IF(INDEX(Partidos!$H$4:$H$107,MATCH($A223,Partidos!$A$4:$A$107,0))&lt;&gt;"Finalizado","",IF(OR(NOT(ISNUMBER($E223)),NOT(ISNUMBER($F223))),"",IF(INDEX(Partidos!$J$4:$J$107,MATCH($A223,Partidos!$A$4:$A$107,0))="Grupos",IF(AND($E223=INDEX(Partidos!$F$4:$F$107,MATCH($A223,Partidos!$A$4:$A$107,0)),$F223=INDEX(Partidos!$G$4:$G$107,MATCH($A223,Partidos!$A$4:$A$107,0))),Puntuacion!$B$4,IF(($E223-$F223)=(INDEX(Partidos!$F$4:$F$107,MATCH($A223,Partidos!$A$4:$A$107,0))-INDEX(Partidos!$G$4:$G$107,MATCH($A223,Partidos!$A$4:$A$107,0))),Puntuacion!$B$5,IF(OR(AND($E223&gt;$F223,INDEX(Partidos!$F$4:$F$107,MATCH($A223,Partidos!$A$4:$A$107,0))&gt;INDEX(Partidos!$G$4:$G$107,MATCH($A223,Partidos!$A$4:$A$107,0))),AND($E223=$F223,INDEX(Partidos!$F$4:$F$107,MATCH($A223,Partidos!$A$4:$A$107,0))=INDEX(Partidos!$G$4:$G$107,MATCH($A223,Partidos!$A$4:$A$107,0))),AND($E223&lt;$F223,INDEX(Partidos!$F$4:$F$107,MATCH($A223,Partidos!$A$4:$A$107,0))&lt;INDEX(Partidos!$G$4:$G$107,MATCH($A223,Partidos!$A$4:$A$107,0)))),Puntuacion!$B$6,0))),IF(AND($E223=INDEX(Partidos!$F$4:$F$107,MATCH($A223,Partidos!$A$4:$A$107,0)),$F223=INDEX(Partidos!$G$4:$G$107,MATCH($A223,Partidos!$A$4:$A$107,0))),Puntuacion!$B$9,IF(($E223-$F223)=(INDEX(Partidos!$F$4:$F$107,MATCH($A223,Partidos!$A$4:$A$107,0))-INDEX(Partidos!$G$4:$G$107,MATCH($A223,Partidos!$A$4:$A$107,0))),Puntuacion!$B$10,IF(AND($H223&lt;&gt;"",$H223=INDEX(Partidos!$K$4:$K$107,MATCH($A223,Partidos!$A$4:$A$107,0))),Puntuacion!$B$11,0)))))),"")</f>
        <v/>
      </c>
      <c r="H223" s="24">
        <f>IFERROR(INDEX(Fer!H$4:H$107,MATCH($A223,Fer!$A$4:$A$107,0)),"")</f>
        <v/>
      </c>
      <c r="I223" s="24">
        <f>IFERROR(INDEX(Partidos!$J$4:$J$107,MATCH($A223,Partidos!$A$4:$A$107,0)),"")</f>
        <v/>
      </c>
      <c r="J223" s="21">
        <f>IF(AND(INDEX(Partidos!$J$4:$J$107,MATCH($A223,Partidos!$A$4:$A$107,0))&lt;&gt;"Grupos",INDEX(Partidos!$H$4:$H$107,MATCH($A223,Partidos!$A$4:$A$107,0))="Finalizado",$H223&lt;&gt;"",$H223=INDEX(Partidos!$K$4:$K$107,MATCH($A223,Partidos!$A$4:$A$107,0))),1,0)</f>
        <v/>
      </c>
    </row>
    <row r="224">
      <c r="A224" s="31" t="n">
        <v>21</v>
      </c>
      <c r="B224" s="24">
        <f>IFERROR(INDEX(Partidos!$D$4:$D$107,MATCH($A224,Partidos!$A$4:$A$107,0)),"")</f>
        <v/>
      </c>
      <c r="C224" s="24">
        <f>IFERROR(INDEX(Partidos!$E$4:$E$107,MATCH($A224,Partidos!$A$4:$A$107,0)),"")</f>
        <v/>
      </c>
      <c r="D224" s="31" t="inlineStr">
        <is>
          <t>Álvaro</t>
        </is>
      </c>
      <c r="E224" s="24">
        <f>IFERROR(INDEX(Álvaro!F$4:F$107,MATCH($A224,Álvaro!$A$4:$A$107,0)),"")</f>
        <v/>
      </c>
      <c r="F224" s="24">
        <f>IFERROR(INDEX(Álvaro!G$4:G$107,MATCH($A224,Álvaro!$A$4:$A$107,0)),"")</f>
        <v/>
      </c>
      <c r="G224" s="21">
        <f>IFERROR(IF(INDEX(Partidos!$H$4:$H$107,MATCH($A224,Partidos!$A$4:$A$107,0))&lt;&gt;"Finalizado","",IF(OR(NOT(ISNUMBER($E224)),NOT(ISNUMBER($F224))),"",IF(INDEX(Partidos!$J$4:$J$107,MATCH($A224,Partidos!$A$4:$A$107,0))="Grupos",IF(AND($E224=INDEX(Partidos!$F$4:$F$107,MATCH($A224,Partidos!$A$4:$A$107,0)),$F224=INDEX(Partidos!$G$4:$G$107,MATCH($A224,Partidos!$A$4:$A$107,0))),Puntuacion!$B$4,IF(($E224-$F224)=(INDEX(Partidos!$F$4:$F$107,MATCH($A224,Partidos!$A$4:$A$107,0))-INDEX(Partidos!$G$4:$G$107,MATCH($A224,Partidos!$A$4:$A$107,0))),Puntuacion!$B$5,IF(OR(AND($E224&gt;$F224,INDEX(Partidos!$F$4:$F$107,MATCH($A224,Partidos!$A$4:$A$107,0))&gt;INDEX(Partidos!$G$4:$G$107,MATCH($A224,Partidos!$A$4:$A$107,0))),AND($E224=$F224,INDEX(Partidos!$F$4:$F$107,MATCH($A224,Partidos!$A$4:$A$107,0))=INDEX(Partidos!$G$4:$G$107,MATCH($A224,Partidos!$A$4:$A$107,0))),AND($E224&lt;$F224,INDEX(Partidos!$F$4:$F$107,MATCH($A224,Partidos!$A$4:$A$107,0))&lt;INDEX(Partidos!$G$4:$G$107,MATCH($A224,Partidos!$A$4:$A$107,0)))),Puntuacion!$B$6,0))),IF(AND($E224=INDEX(Partidos!$F$4:$F$107,MATCH($A224,Partidos!$A$4:$A$107,0)),$F224=INDEX(Partidos!$G$4:$G$107,MATCH($A224,Partidos!$A$4:$A$107,0))),Puntuacion!$B$9,IF(($E224-$F224)=(INDEX(Partidos!$F$4:$F$107,MATCH($A224,Partidos!$A$4:$A$107,0))-INDEX(Partidos!$G$4:$G$107,MATCH($A224,Partidos!$A$4:$A$107,0))),Puntuacion!$B$10,IF(AND($H224&lt;&gt;"",$H224=INDEX(Partidos!$K$4:$K$107,MATCH($A224,Partidos!$A$4:$A$107,0))),Puntuacion!$B$11,0)))))),"")</f>
        <v/>
      </c>
      <c r="H224" s="24">
        <f>IFERROR(INDEX(Álvaro!H$4:H$107,MATCH($A224,Álvaro!$A$4:$A$107,0)),"")</f>
        <v/>
      </c>
      <c r="I224" s="24">
        <f>IFERROR(INDEX(Partidos!$J$4:$J$107,MATCH($A224,Partidos!$A$4:$A$107,0)),"")</f>
        <v/>
      </c>
      <c r="J224" s="21">
        <f>IF(AND(INDEX(Partidos!$J$4:$J$107,MATCH($A224,Partidos!$A$4:$A$107,0))&lt;&gt;"Grupos",INDEX(Partidos!$H$4:$H$107,MATCH($A224,Partidos!$A$4:$A$107,0))="Finalizado",$H224&lt;&gt;"",$H224=INDEX(Partidos!$K$4:$K$107,MATCH($A224,Partidos!$A$4:$A$107,0))),1,0)</f>
        <v/>
      </c>
    </row>
    <row r="225">
      <c r="A225" s="29" t="n">
        <v>21</v>
      </c>
      <c r="B225" s="24">
        <f>IFERROR(INDEX(Partidos!$D$4:$D$107,MATCH($A225,Partidos!$A$4:$A$107,0)),"")</f>
        <v/>
      </c>
      <c r="C225" s="24">
        <f>IFERROR(INDEX(Partidos!$E$4:$E$107,MATCH($A225,Partidos!$A$4:$A$107,0)),"")</f>
        <v/>
      </c>
      <c r="D225" s="29" t="inlineStr">
        <is>
          <t>Pepe</t>
        </is>
      </c>
      <c r="E225" s="24">
        <f>IFERROR(INDEX(Pepe!F$4:F$107,MATCH($A225,Pepe!$A$4:$A$107,0)),"")</f>
        <v/>
      </c>
      <c r="F225" s="24">
        <f>IFERROR(INDEX(Pepe!G$4:G$107,MATCH($A225,Pepe!$A$4:$A$107,0)),"")</f>
        <v/>
      </c>
      <c r="G225" s="21">
        <f>IFERROR(IF(INDEX(Partidos!$H$4:$H$107,MATCH($A225,Partidos!$A$4:$A$107,0))&lt;&gt;"Finalizado","",IF(OR(NOT(ISNUMBER($E225)),NOT(ISNUMBER($F225))),"",IF(INDEX(Partidos!$J$4:$J$107,MATCH($A225,Partidos!$A$4:$A$107,0))="Grupos",IF(AND($E225=INDEX(Partidos!$F$4:$F$107,MATCH($A225,Partidos!$A$4:$A$107,0)),$F225=INDEX(Partidos!$G$4:$G$107,MATCH($A225,Partidos!$A$4:$A$107,0))),Puntuacion!$B$4,IF(($E225-$F225)=(INDEX(Partidos!$F$4:$F$107,MATCH($A225,Partidos!$A$4:$A$107,0))-INDEX(Partidos!$G$4:$G$107,MATCH($A225,Partidos!$A$4:$A$107,0))),Puntuacion!$B$5,IF(OR(AND($E225&gt;$F225,INDEX(Partidos!$F$4:$F$107,MATCH($A225,Partidos!$A$4:$A$107,0))&gt;INDEX(Partidos!$G$4:$G$107,MATCH($A225,Partidos!$A$4:$A$107,0))),AND($E225=$F225,INDEX(Partidos!$F$4:$F$107,MATCH($A225,Partidos!$A$4:$A$107,0))=INDEX(Partidos!$G$4:$G$107,MATCH($A225,Partidos!$A$4:$A$107,0))),AND($E225&lt;$F225,INDEX(Partidos!$F$4:$F$107,MATCH($A225,Partidos!$A$4:$A$107,0))&lt;INDEX(Partidos!$G$4:$G$107,MATCH($A225,Partidos!$A$4:$A$107,0)))),Puntuacion!$B$6,0))),IF(AND($E225=INDEX(Partidos!$F$4:$F$107,MATCH($A225,Partidos!$A$4:$A$107,0)),$F225=INDEX(Partidos!$G$4:$G$107,MATCH($A225,Partidos!$A$4:$A$107,0))),Puntuacion!$B$9,IF(($E225-$F225)=(INDEX(Partidos!$F$4:$F$107,MATCH($A225,Partidos!$A$4:$A$107,0))-INDEX(Partidos!$G$4:$G$107,MATCH($A225,Partidos!$A$4:$A$107,0))),Puntuacion!$B$10,IF(AND($H225&lt;&gt;"",$H225=INDEX(Partidos!$K$4:$K$107,MATCH($A225,Partidos!$A$4:$A$107,0))),Puntuacion!$B$11,0)))))),"")</f>
        <v/>
      </c>
      <c r="H225" s="24">
        <f>IFERROR(INDEX(Pepe!H$4:H$107,MATCH($A225,Pepe!$A$4:$A$107,0)),"")</f>
        <v/>
      </c>
      <c r="I225" s="24">
        <f>IFERROR(INDEX(Partidos!$J$4:$J$107,MATCH($A225,Partidos!$A$4:$A$107,0)),"")</f>
        <v/>
      </c>
      <c r="J225" s="21">
        <f>IF(AND(INDEX(Partidos!$J$4:$J$107,MATCH($A225,Partidos!$A$4:$A$107,0))&lt;&gt;"Grupos",INDEX(Partidos!$H$4:$H$107,MATCH($A225,Partidos!$A$4:$A$107,0))="Finalizado",$H225&lt;&gt;"",$H225=INDEX(Partidos!$K$4:$K$107,MATCH($A225,Partidos!$A$4:$A$107,0))),1,0)</f>
        <v/>
      </c>
    </row>
    <row r="226">
      <c r="A226" s="31" t="n">
        <v>21</v>
      </c>
      <c r="B226" s="24">
        <f>IFERROR(INDEX(Partidos!$D$4:$D$107,MATCH($A226,Partidos!$A$4:$A$107,0)),"")</f>
        <v/>
      </c>
      <c r="C226" s="24">
        <f>IFERROR(INDEX(Partidos!$E$4:$E$107,MATCH($A226,Partidos!$A$4:$A$107,0)),"")</f>
        <v/>
      </c>
      <c r="D226" s="31" t="inlineStr">
        <is>
          <t>Patri</t>
        </is>
      </c>
      <c r="E226" s="24">
        <f>IFERROR(INDEX(Patri!F$4:F$107,MATCH($A226,Patri!$A$4:$A$107,0)),"")</f>
        <v/>
      </c>
      <c r="F226" s="24">
        <f>IFERROR(INDEX(Patri!G$4:G$107,MATCH($A226,Patri!$A$4:$A$107,0)),"")</f>
        <v/>
      </c>
      <c r="G226" s="21">
        <f>IFERROR(IF(INDEX(Partidos!$H$4:$H$107,MATCH($A226,Partidos!$A$4:$A$107,0))&lt;&gt;"Finalizado","",IF(OR(NOT(ISNUMBER($E226)),NOT(ISNUMBER($F226))),"",IF(INDEX(Partidos!$J$4:$J$107,MATCH($A226,Partidos!$A$4:$A$107,0))="Grupos",IF(AND($E226=INDEX(Partidos!$F$4:$F$107,MATCH($A226,Partidos!$A$4:$A$107,0)),$F226=INDEX(Partidos!$G$4:$G$107,MATCH($A226,Partidos!$A$4:$A$107,0))),Puntuacion!$B$4,IF(($E226-$F226)=(INDEX(Partidos!$F$4:$F$107,MATCH($A226,Partidos!$A$4:$A$107,0))-INDEX(Partidos!$G$4:$G$107,MATCH($A226,Partidos!$A$4:$A$107,0))),Puntuacion!$B$5,IF(OR(AND($E226&gt;$F226,INDEX(Partidos!$F$4:$F$107,MATCH($A226,Partidos!$A$4:$A$107,0))&gt;INDEX(Partidos!$G$4:$G$107,MATCH($A226,Partidos!$A$4:$A$107,0))),AND($E226=$F226,INDEX(Partidos!$F$4:$F$107,MATCH($A226,Partidos!$A$4:$A$107,0))=INDEX(Partidos!$G$4:$G$107,MATCH($A226,Partidos!$A$4:$A$107,0))),AND($E226&lt;$F226,INDEX(Partidos!$F$4:$F$107,MATCH($A226,Partidos!$A$4:$A$107,0))&lt;INDEX(Partidos!$G$4:$G$107,MATCH($A226,Partidos!$A$4:$A$107,0)))),Puntuacion!$B$6,0))),IF(AND($E226=INDEX(Partidos!$F$4:$F$107,MATCH($A226,Partidos!$A$4:$A$107,0)),$F226=INDEX(Partidos!$G$4:$G$107,MATCH($A226,Partidos!$A$4:$A$107,0))),Puntuacion!$B$9,IF(($E226-$F226)=(INDEX(Partidos!$F$4:$F$107,MATCH($A226,Partidos!$A$4:$A$107,0))-INDEX(Partidos!$G$4:$G$107,MATCH($A226,Partidos!$A$4:$A$107,0))),Puntuacion!$B$10,IF(AND($H226&lt;&gt;"",$H226=INDEX(Partidos!$K$4:$K$107,MATCH($A226,Partidos!$A$4:$A$107,0))),Puntuacion!$B$11,0)))))),"")</f>
        <v/>
      </c>
      <c r="H226" s="24">
        <f>IFERROR(INDEX(Patri!H$4:H$107,MATCH($A226,Patri!$A$4:$A$107,0)),"")</f>
        <v/>
      </c>
      <c r="I226" s="24">
        <f>IFERROR(INDEX(Partidos!$J$4:$J$107,MATCH($A226,Partidos!$A$4:$A$107,0)),"")</f>
        <v/>
      </c>
      <c r="J226" s="21">
        <f>IF(AND(INDEX(Partidos!$J$4:$J$107,MATCH($A226,Partidos!$A$4:$A$107,0))&lt;&gt;"Grupos",INDEX(Partidos!$H$4:$H$107,MATCH($A226,Partidos!$A$4:$A$107,0))="Finalizado",$H226&lt;&gt;"",$H226=INDEX(Partidos!$K$4:$K$107,MATCH($A226,Partidos!$A$4:$A$107,0))),1,0)</f>
        <v/>
      </c>
    </row>
    <row r="227">
      <c r="A227" s="29" t="n">
        <v>21</v>
      </c>
      <c r="B227" s="24">
        <f>IFERROR(INDEX(Partidos!$D$4:$D$107,MATCH($A227,Partidos!$A$4:$A$107,0)),"")</f>
        <v/>
      </c>
      <c r="C227" s="24">
        <f>IFERROR(INDEX(Partidos!$E$4:$E$107,MATCH($A227,Partidos!$A$4:$A$107,0)),"")</f>
        <v/>
      </c>
      <c r="D227" s="29" t="inlineStr">
        <is>
          <t>Kike</t>
        </is>
      </c>
      <c r="E227" s="24">
        <f>IFERROR(INDEX(Kike!F$4:F$107,MATCH($A227,Kike!$A$4:$A$107,0)),"")</f>
        <v/>
      </c>
      <c r="F227" s="24">
        <f>IFERROR(INDEX(Kike!G$4:G$107,MATCH($A227,Kike!$A$4:$A$107,0)),"")</f>
        <v/>
      </c>
      <c r="G227" s="21">
        <f>IFERROR(IF(INDEX(Partidos!$H$4:$H$107,MATCH($A227,Partidos!$A$4:$A$107,0))&lt;&gt;"Finalizado","",IF(OR(NOT(ISNUMBER($E227)),NOT(ISNUMBER($F227))),"",IF(INDEX(Partidos!$J$4:$J$107,MATCH($A227,Partidos!$A$4:$A$107,0))="Grupos",IF(AND($E227=INDEX(Partidos!$F$4:$F$107,MATCH($A227,Partidos!$A$4:$A$107,0)),$F227=INDEX(Partidos!$G$4:$G$107,MATCH($A227,Partidos!$A$4:$A$107,0))),Puntuacion!$B$4,IF(($E227-$F227)=(INDEX(Partidos!$F$4:$F$107,MATCH($A227,Partidos!$A$4:$A$107,0))-INDEX(Partidos!$G$4:$G$107,MATCH($A227,Partidos!$A$4:$A$107,0))),Puntuacion!$B$5,IF(OR(AND($E227&gt;$F227,INDEX(Partidos!$F$4:$F$107,MATCH($A227,Partidos!$A$4:$A$107,0))&gt;INDEX(Partidos!$G$4:$G$107,MATCH($A227,Partidos!$A$4:$A$107,0))),AND($E227=$F227,INDEX(Partidos!$F$4:$F$107,MATCH($A227,Partidos!$A$4:$A$107,0))=INDEX(Partidos!$G$4:$G$107,MATCH($A227,Partidos!$A$4:$A$107,0))),AND($E227&lt;$F227,INDEX(Partidos!$F$4:$F$107,MATCH($A227,Partidos!$A$4:$A$107,0))&lt;INDEX(Partidos!$G$4:$G$107,MATCH($A227,Partidos!$A$4:$A$107,0)))),Puntuacion!$B$6,0))),IF(AND($E227=INDEX(Partidos!$F$4:$F$107,MATCH($A227,Partidos!$A$4:$A$107,0)),$F227=INDEX(Partidos!$G$4:$G$107,MATCH($A227,Partidos!$A$4:$A$107,0))),Puntuacion!$B$9,IF(($E227-$F227)=(INDEX(Partidos!$F$4:$F$107,MATCH($A227,Partidos!$A$4:$A$107,0))-INDEX(Partidos!$G$4:$G$107,MATCH($A227,Partidos!$A$4:$A$107,0))),Puntuacion!$B$10,IF(AND($H227&lt;&gt;"",$H227=INDEX(Partidos!$K$4:$K$107,MATCH($A227,Partidos!$A$4:$A$107,0))),Puntuacion!$B$11,0)))))),"")</f>
        <v/>
      </c>
      <c r="H227" s="24">
        <f>IFERROR(INDEX(Kike!H$4:H$107,MATCH($A227,Kike!$A$4:$A$107,0)),"")</f>
        <v/>
      </c>
      <c r="I227" s="24">
        <f>IFERROR(INDEX(Partidos!$J$4:$J$107,MATCH($A227,Partidos!$A$4:$A$107,0)),"")</f>
        <v/>
      </c>
      <c r="J227" s="21">
        <f>IF(AND(INDEX(Partidos!$J$4:$J$107,MATCH($A227,Partidos!$A$4:$A$107,0))&lt;&gt;"Grupos",INDEX(Partidos!$H$4:$H$107,MATCH($A227,Partidos!$A$4:$A$107,0))="Finalizado",$H227&lt;&gt;"",$H227=INDEX(Partidos!$K$4:$K$107,MATCH($A227,Partidos!$A$4:$A$107,0))),1,0)</f>
        <v/>
      </c>
    </row>
    <row r="228">
      <c r="A228" s="31" t="n">
        <v>21</v>
      </c>
      <c r="B228" s="24">
        <f>IFERROR(INDEX(Partidos!$D$4:$D$107,MATCH($A228,Partidos!$A$4:$A$107,0)),"")</f>
        <v/>
      </c>
      <c r="C228" s="24">
        <f>IFERROR(INDEX(Partidos!$E$4:$E$107,MATCH($A228,Partidos!$A$4:$A$107,0)),"")</f>
        <v/>
      </c>
      <c r="D228" s="31" t="inlineStr">
        <is>
          <t>Quintero</t>
        </is>
      </c>
      <c r="E228" s="24">
        <f>IFERROR(INDEX(Quintero!F$4:F$107,MATCH($A228,Quintero!$A$4:$A$107,0)),"")</f>
        <v/>
      </c>
      <c r="F228" s="24">
        <f>IFERROR(INDEX(Quintero!G$4:G$107,MATCH($A228,Quintero!$A$4:$A$107,0)),"")</f>
        <v/>
      </c>
      <c r="G228" s="21">
        <f>IFERROR(IF(INDEX(Partidos!$H$4:$H$107,MATCH($A228,Partidos!$A$4:$A$107,0))&lt;&gt;"Finalizado","",IF(OR(NOT(ISNUMBER($E228)),NOT(ISNUMBER($F228))),"",IF(INDEX(Partidos!$J$4:$J$107,MATCH($A228,Partidos!$A$4:$A$107,0))="Grupos",IF(AND($E228=INDEX(Partidos!$F$4:$F$107,MATCH($A228,Partidos!$A$4:$A$107,0)),$F228=INDEX(Partidos!$G$4:$G$107,MATCH($A228,Partidos!$A$4:$A$107,0))),Puntuacion!$B$4,IF(($E228-$F228)=(INDEX(Partidos!$F$4:$F$107,MATCH($A228,Partidos!$A$4:$A$107,0))-INDEX(Partidos!$G$4:$G$107,MATCH($A228,Partidos!$A$4:$A$107,0))),Puntuacion!$B$5,IF(OR(AND($E228&gt;$F228,INDEX(Partidos!$F$4:$F$107,MATCH($A228,Partidos!$A$4:$A$107,0))&gt;INDEX(Partidos!$G$4:$G$107,MATCH($A228,Partidos!$A$4:$A$107,0))),AND($E228=$F228,INDEX(Partidos!$F$4:$F$107,MATCH($A228,Partidos!$A$4:$A$107,0))=INDEX(Partidos!$G$4:$G$107,MATCH($A228,Partidos!$A$4:$A$107,0))),AND($E228&lt;$F228,INDEX(Partidos!$F$4:$F$107,MATCH($A228,Partidos!$A$4:$A$107,0))&lt;INDEX(Partidos!$G$4:$G$107,MATCH($A228,Partidos!$A$4:$A$107,0)))),Puntuacion!$B$6,0))),IF(AND($E228=INDEX(Partidos!$F$4:$F$107,MATCH($A228,Partidos!$A$4:$A$107,0)),$F228=INDEX(Partidos!$G$4:$G$107,MATCH($A228,Partidos!$A$4:$A$107,0))),Puntuacion!$B$9,IF(($E228-$F228)=(INDEX(Partidos!$F$4:$F$107,MATCH($A228,Partidos!$A$4:$A$107,0))-INDEX(Partidos!$G$4:$G$107,MATCH($A228,Partidos!$A$4:$A$107,0))),Puntuacion!$B$10,IF(AND($H228&lt;&gt;"",$H228=INDEX(Partidos!$K$4:$K$107,MATCH($A228,Partidos!$A$4:$A$107,0))),Puntuacion!$B$11,0)))))),"")</f>
        <v/>
      </c>
      <c r="H228" s="24">
        <f>IFERROR(INDEX(Quintero!H$4:H$107,MATCH($A228,Quintero!$A$4:$A$107,0)),"")</f>
        <v/>
      </c>
      <c r="I228" s="24">
        <f>IFERROR(INDEX(Partidos!$J$4:$J$107,MATCH($A228,Partidos!$A$4:$A$107,0)),"")</f>
        <v/>
      </c>
      <c r="J228" s="21">
        <f>IF(AND(INDEX(Partidos!$J$4:$J$107,MATCH($A228,Partidos!$A$4:$A$107,0))&lt;&gt;"Grupos",INDEX(Partidos!$H$4:$H$107,MATCH($A228,Partidos!$A$4:$A$107,0))="Finalizado",$H228&lt;&gt;"",$H228=INDEX(Partidos!$K$4:$K$107,MATCH($A228,Partidos!$A$4:$A$107,0))),1,0)</f>
        <v/>
      </c>
    </row>
    <row r="229">
      <c r="A229" s="29" t="n">
        <v>21</v>
      </c>
      <c r="B229" s="24">
        <f>IFERROR(INDEX(Partidos!$D$4:$D$107,MATCH($A229,Partidos!$A$4:$A$107,0)),"")</f>
        <v/>
      </c>
      <c r="C229" s="24">
        <f>IFERROR(INDEX(Partidos!$E$4:$E$107,MATCH($A229,Partidos!$A$4:$A$107,0)),"")</f>
        <v/>
      </c>
      <c r="D229" s="29" t="inlineStr">
        <is>
          <t>Nacho</t>
        </is>
      </c>
      <c r="E229" s="24">
        <f>IFERROR(INDEX(Nacho!F$4:F$107,MATCH($A229,Nacho!$A$4:$A$107,0)),"")</f>
        <v/>
      </c>
      <c r="F229" s="24">
        <f>IFERROR(INDEX(Nacho!G$4:G$107,MATCH($A229,Nacho!$A$4:$A$107,0)),"")</f>
        <v/>
      </c>
      <c r="G229" s="21">
        <f>IFERROR(IF(INDEX(Partidos!$H$4:$H$107,MATCH($A229,Partidos!$A$4:$A$107,0))&lt;&gt;"Finalizado","",IF(OR(NOT(ISNUMBER($E229)),NOT(ISNUMBER($F229))),"",IF(INDEX(Partidos!$J$4:$J$107,MATCH($A229,Partidos!$A$4:$A$107,0))="Grupos",IF(AND($E229=INDEX(Partidos!$F$4:$F$107,MATCH($A229,Partidos!$A$4:$A$107,0)),$F229=INDEX(Partidos!$G$4:$G$107,MATCH($A229,Partidos!$A$4:$A$107,0))),Puntuacion!$B$4,IF(($E229-$F229)=(INDEX(Partidos!$F$4:$F$107,MATCH($A229,Partidos!$A$4:$A$107,0))-INDEX(Partidos!$G$4:$G$107,MATCH($A229,Partidos!$A$4:$A$107,0))),Puntuacion!$B$5,IF(OR(AND($E229&gt;$F229,INDEX(Partidos!$F$4:$F$107,MATCH($A229,Partidos!$A$4:$A$107,0))&gt;INDEX(Partidos!$G$4:$G$107,MATCH($A229,Partidos!$A$4:$A$107,0))),AND($E229=$F229,INDEX(Partidos!$F$4:$F$107,MATCH($A229,Partidos!$A$4:$A$107,0))=INDEX(Partidos!$G$4:$G$107,MATCH($A229,Partidos!$A$4:$A$107,0))),AND($E229&lt;$F229,INDEX(Partidos!$F$4:$F$107,MATCH($A229,Partidos!$A$4:$A$107,0))&lt;INDEX(Partidos!$G$4:$G$107,MATCH($A229,Partidos!$A$4:$A$107,0)))),Puntuacion!$B$6,0))),IF(AND($E229=INDEX(Partidos!$F$4:$F$107,MATCH($A229,Partidos!$A$4:$A$107,0)),$F229=INDEX(Partidos!$G$4:$G$107,MATCH($A229,Partidos!$A$4:$A$107,0))),Puntuacion!$B$9,IF(($E229-$F229)=(INDEX(Partidos!$F$4:$F$107,MATCH($A229,Partidos!$A$4:$A$107,0))-INDEX(Partidos!$G$4:$G$107,MATCH($A229,Partidos!$A$4:$A$107,0))),Puntuacion!$B$10,IF(AND($H229&lt;&gt;"",$H229=INDEX(Partidos!$K$4:$K$107,MATCH($A229,Partidos!$A$4:$A$107,0))),Puntuacion!$B$11,0)))))),"")</f>
        <v/>
      </c>
      <c r="H229" s="24">
        <f>IFERROR(INDEX(Nacho!H$4:H$107,MATCH($A229,Nacho!$A$4:$A$107,0)),"")</f>
        <v/>
      </c>
      <c r="I229" s="24">
        <f>IFERROR(INDEX(Partidos!$J$4:$J$107,MATCH($A229,Partidos!$A$4:$A$107,0)),"")</f>
        <v/>
      </c>
      <c r="J229" s="21">
        <f>IF(AND(INDEX(Partidos!$J$4:$J$107,MATCH($A229,Partidos!$A$4:$A$107,0))&lt;&gt;"Grupos",INDEX(Partidos!$H$4:$H$107,MATCH($A229,Partidos!$A$4:$A$107,0))="Finalizado",$H229&lt;&gt;"",$H229=INDEX(Partidos!$K$4:$K$107,MATCH($A229,Partidos!$A$4:$A$107,0))),1,0)</f>
        <v/>
      </c>
    </row>
    <row r="230">
      <c r="A230" s="31" t="n">
        <v>21</v>
      </c>
      <c r="B230" s="24">
        <f>IFERROR(INDEX(Partidos!$D$4:$D$107,MATCH($A230,Partidos!$A$4:$A$107,0)),"")</f>
        <v/>
      </c>
      <c r="C230" s="24">
        <f>IFERROR(INDEX(Partidos!$E$4:$E$107,MATCH($A230,Partidos!$A$4:$A$107,0)),"")</f>
        <v/>
      </c>
      <c r="D230" s="31" t="inlineStr">
        <is>
          <t>Luis</t>
        </is>
      </c>
      <c r="E230" s="24">
        <f>IFERROR(INDEX(Luis!F$4:F$107,MATCH($A230,Luis!$A$4:$A$107,0)),"")</f>
        <v/>
      </c>
      <c r="F230" s="24">
        <f>IFERROR(INDEX(Luis!G$4:G$107,MATCH($A230,Luis!$A$4:$A$107,0)),"")</f>
        <v/>
      </c>
      <c r="G230" s="21">
        <f>IFERROR(IF(INDEX(Partidos!$H$4:$H$107,MATCH($A230,Partidos!$A$4:$A$107,0))&lt;&gt;"Finalizado","",IF(OR(NOT(ISNUMBER($E230)),NOT(ISNUMBER($F230))),"",IF(INDEX(Partidos!$J$4:$J$107,MATCH($A230,Partidos!$A$4:$A$107,0))="Grupos",IF(AND($E230=INDEX(Partidos!$F$4:$F$107,MATCH($A230,Partidos!$A$4:$A$107,0)),$F230=INDEX(Partidos!$G$4:$G$107,MATCH($A230,Partidos!$A$4:$A$107,0))),Puntuacion!$B$4,IF(($E230-$F230)=(INDEX(Partidos!$F$4:$F$107,MATCH($A230,Partidos!$A$4:$A$107,0))-INDEX(Partidos!$G$4:$G$107,MATCH($A230,Partidos!$A$4:$A$107,0))),Puntuacion!$B$5,IF(OR(AND($E230&gt;$F230,INDEX(Partidos!$F$4:$F$107,MATCH($A230,Partidos!$A$4:$A$107,0))&gt;INDEX(Partidos!$G$4:$G$107,MATCH($A230,Partidos!$A$4:$A$107,0))),AND($E230=$F230,INDEX(Partidos!$F$4:$F$107,MATCH($A230,Partidos!$A$4:$A$107,0))=INDEX(Partidos!$G$4:$G$107,MATCH($A230,Partidos!$A$4:$A$107,0))),AND($E230&lt;$F230,INDEX(Partidos!$F$4:$F$107,MATCH($A230,Partidos!$A$4:$A$107,0))&lt;INDEX(Partidos!$G$4:$G$107,MATCH($A230,Partidos!$A$4:$A$107,0)))),Puntuacion!$B$6,0))),IF(AND($E230=INDEX(Partidos!$F$4:$F$107,MATCH($A230,Partidos!$A$4:$A$107,0)),$F230=INDEX(Partidos!$G$4:$G$107,MATCH($A230,Partidos!$A$4:$A$107,0))),Puntuacion!$B$9,IF(($E230-$F230)=(INDEX(Partidos!$F$4:$F$107,MATCH($A230,Partidos!$A$4:$A$107,0))-INDEX(Partidos!$G$4:$G$107,MATCH($A230,Partidos!$A$4:$A$107,0))),Puntuacion!$B$10,IF(AND($H230&lt;&gt;"",$H230=INDEX(Partidos!$K$4:$K$107,MATCH($A230,Partidos!$A$4:$A$107,0))),Puntuacion!$B$11,0)))))),"")</f>
        <v/>
      </c>
      <c r="H230" s="24">
        <f>IFERROR(INDEX(Luis!H$4:H$107,MATCH($A230,Luis!$A$4:$A$107,0)),"")</f>
        <v/>
      </c>
      <c r="I230" s="24">
        <f>IFERROR(INDEX(Partidos!$J$4:$J$107,MATCH($A230,Partidos!$A$4:$A$107,0)),"")</f>
        <v/>
      </c>
      <c r="J230" s="21">
        <f>IF(AND(INDEX(Partidos!$J$4:$J$107,MATCH($A230,Partidos!$A$4:$A$107,0))&lt;&gt;"Grupos",INDEX(Partidos!$H$4:$H$107,MATCH($A230,Partidos!$A$4:$A$107,0))="Finalizado",$H230&lt;&gt;"",$H230=INDEX(Partidos!$K$4:$K$107,MATCH($A230,Partidos!$A$4:$A$107,0))),1,0)</f>
        <v/>
      </c>
    </row>
    <row r="231">
      <c r="A231" s="29" t="n">
        <v>21</v>
      </c>
      <c r="B231" s="24">
        <f>IFERROR(INDEX(Partidos!$D$4:$D$107,MATCH($A231,Partidos!$A$4:$A$107,0)),"")</f>
        <v/>
      </c>
      <c r="C231" s="24">
        <f>IFERROR(INDEX(Partidos!$E$4:$E$107,MATCH($A231,Partidos!$A$4:$A$107,0)),"")</f>
        <v/>
      </c>
      <c r="D231" s="29" t="inlineStr">
        <is>
          <t>Felipe</t>
        </is>
      </c>
      <c r="E231" s="24">
        <f>IFERROR(INDEX(Felipe!F$4:F$107,MATCH($A231,Felipe!$A$4:$A$107,0)),"")</f>
        <v/>
      </c>
      <c r="F231" s="24">
        <f>IFERROR(INDEX(Felipe!G$4:G$107,MATCH($A231,Felipe!$A$4:$A$107,0)),"")</f>
        <v/>
      </c>
      <c r="G231" s="21">
        <f>IFERROR(IF(INDEX(Partidos!$H$4:$H$107,MATCH($A231,Partidos!$A$4:$A$107,0))&lt;&gt;"Finalizado","",IF(OR(NOT(ISNUMBER($E231)),NOT(ISNUMBER($F231))),"",IF(INDEX(Partidos!$J$4:$J$107,MATCH($A231,Partidos!$A$4:$A$107,0))="Grupos",IF(AND($E231=INDEX(Partidos!$F$4:$F$107,MATCH($A231,Partidos!$A$4:$A$107,0)),$F231=INDEX(Partidos!$G$4:$G$107,MATCH($A231,Partidos!$A$4:$A$107,0))),Puntuacion!$B$4,IF(($E231-$F231)=(INDEX(Partidos!$F$4:$F$107,MATCH($A231,Partidos!$A$4:$A$107,0))-INDEX(Partidos!$G$4:$G$107,MATCH($A231,Partidos!$A$4:$A$107,0))),Puntuacion!$B$5,IF(OR(AND($E231&gt;$F231,INDEX(Partidos!$F$4:$F$107,MATCH($A231,Partidos!$A$4:$A$107,0))&gt;INDEX(Partidos!$G$4:$G$107,MATCH($A231,Partidos!$A$4:$A$107,0))),AND($E231=$F231,INDEX(Partidos!$F$4:$F$107,MATCH($A231,Partidos!$A$4:$A$107,0))=INDEX(Partidos!$G$4:$G$107,MATCH($A231,Partidos!$A$4:$A$107,0))),AND($E231&lt;$F231,INDEX(Partidos!$F$4:$F$107,MATCH($A231,Partidos!$A$4:$A$107,0))&lt;INDEX(Partidos!$G$4:$G$107,MATCH($A231,Partidos!$A$4:$A$107,0)))),Puntuacion!$B$6,0))),IF(AND($E231=INDEX(Partidos!$F$4:$F$107,MATCH($A231,Partidos!$A$4:$A$107,0)),$F231=INDEX(Partidos!$G$4:$G$107,MATCH($A231,Partidos!$A$4:$A$107,0))),Puntuacion!$B$9,IF(($E231-$F231)=(INDEX(Partidos!$F$4:$F$107,MATCH($A231,Partidos!$A$4:$A$107,0))-INDEX(Partidos!$G$4:$G$107,MATCH($A231,Partidos!$A$4:$A$107,0))),Puntuacion!$B$10,IF(AND($H231&lt;&gt;"",$H231=INDEX(Partidos!$K$4:$K$107,MATCH($A231,Partidos!$A$4:$A$107,0))),Puntuacion!$B$11,0)))))),"")</f>
        <v/>
      </c>
      <c r="H231" s="24">
        <f>IFERROR(INDEX(Felipe!H$4:H$107,MATCH($A231,Felipe!$A$4:$A$107,0)),"")</f>
        <v/>
      </c>
      <c r="I231" s="24">
        <f>IFERROR(INDEX(Partidos!$J$4:$J$107,MATCH($A231,Partidos!$A$4:$A$107,0)),"")</f>
        <v/>
      </c>
      <c r="J231" s="21">
        <f>IF(AND(INDEX(Partidos!$J$4:$J$107,MATCH($A231,Partidos!$A$4:$A$107,0))&lt;&gt;"Grupos",INDEX(Partidos!$H$4:$H$107,MATCH($A231,Partidos!$A$4:$A$107,0))="Finalizado",$H231&lt;&gt;"",$H231=INDEX(Partidos!$K$4:$K$107,MATCH($A231,Partidos!$A$4:$A$107,0))),1,0)</f>
        <v/>
      </c>
    </row>
    <row r="232">
      <c r="A232" s="31" t="n">
        <v>21</v>
      </c>
      <c r="B232" s="24">
        <f>IFERROR(INDEX(Partidos!$D$4:$D$107,MATCH($A232,Partidos!$A$4:$A$107,0)),"")</f>
        <v/>
      </c>
      <c r="C232" s="24">
        <f>IFERROR(INDEX(Partidos!$E$4:$E$107,MATCH($A232,Partidos!$A$4:$A$107,0)),"")</f>
        <v/>
      </c>
      <c r="D232" s="31" t="inlineStr">
        <is>
          <t>Simón</t>
        </is>
      </c>
      <c r="E232" s="24">
        <f>IFERROR(INDEX(Simón!F$4:F$107,MATCH($A232,Simón!$A$4:$A$107,0)),"")</f>
        <v/>
      </c>
      <c r="F232" s="24">
        <f>IFERROR(INDEX(Simón!G$4:G$107,MATCH($A232,Simón!$A$4:$A$107,0)),"")</f>
        <v/>
      </c>
      <c r="G232" s="21">
        <f>IFERROR(IF(INDEX(Partidos!$H$4:$H$107,MATCH($A232,Partidos!$A$4:$A$107,0))&lt;&gt;"Finalizado","",IF(OR(NOT(ISNUMBER($E232)),NOT(ISNUMBER($F232))),"",IF(INDEX(Partidos!$J$4:$J$107,MATCH($A232,Partidos!$A$4:$A$107,0))="Grupos",IF(AND($E232=INDEX(Partidos!$F$4:$F$107,MATCH($A232,Partidos!$A$4:$A$107,0)),$F232=INDEX(Partidos!$G$4:$G$107,MATCH($A232,Partidos!$A$4:$A$107,0))),Puntuacion!$B$4,IF(($E232-$F232)=(INDEX(Partidos!$F$4:$F$107,MATCH($A232,Partidos!$A$4:$A$107,0))-INDEX(Partidos!$G$4:$G$107,MATCH($A232,Partidos!$A$4:$A$107,0))),Puntuacion!$B$5,IF(OR(AND($E232&gt;$F232,INDEX(Partidos!$F$4:$F$107,MATCH($A232,Partidos!$A$4:$A$107,0))&gt;INDEX(Partidos!$G$4:$G$107,MATCH($A232,Partidos!$A$4:$A$107,0))),AND($E232=$F232,INDEX(Partidos!$F$4:$F$107,MATCH($A232,Partidos!$A$4:$A$107,0))=INDEX(Partidos!$G$4:$G$107,MATCH($A232,Partidos!$A$4:$A$107,0))),AND($E232&lt;$F232,INDEX(Partidos!$F$4:$F$107,MATCH($A232,Partidos!$A$4:$A$107,0))&lt;INDEX(Partidos!$G$4:$G$107,MATCH($A232,Partidos!$A$4:$A$107,0)))),Puntuacion!$B$6,0))),IF(AND($E232=INDEX(Partidos!$F$4:$F$107,MATCH($A232,Partidos!$A$4:$A$107,0)),$F232=INDEX(Partidos!$G$4:$G$107,MATCH($A232,Partidos!$A$4:$A$107,0))),Puntuacion!$B$9,IF(($E232-$F232)=(INDEX(Partidos!$F$4:$F$107,MATCH($A232,Partidos!$A$4:$A$107,0))-INDEX(Partidos!$G$4:$G$107,MATCH($A232,Partidos!$A$4:$A$107,0))),Puntuacion!$B$10,IF(AND($H232&lt;&gt;"",$H232=INDEX(Partidos!$K$4:$K$107,MATCH($A232,Partidos!$A$4:$A$107,0))),Puntuacion!$B$11,0)))))),"")</f>
        <v/>
      </c>
      <c r="H232" s="24">
        <f>IFERROR(INDEX(Simón!H$4:H$107,MATCH($A232,Simón!$A$4:$A$107,0)),"")</f>
        <v/>
      </c>
      <c r="I232" s="24">
        <f>IFERROR(INDEX(Partidos!$J$4:$J$107,MATCH($A232,Partidos!$A$4:$A$107,0)),"")</f>
        <v/>
      </c>
      <c r="J232" s="21">
        <f>IF(AND(INDEX(Partidos!$J$4:$J$107,MATCH($A232,Partidos!$A$4:$A$107,0))&lt;&gt;"Grupos",INDEX(Partidos!$H$4:$H$107,MATCH($A232,Partidos!$A$4:$A$107,0))="Finalizado",$H232&lt;&gt;"",$H232=INDEX(Partidos!$K$4:$K$107,MATCH($A232,Partidos!$A$4:$A$107,0))),1,0)</f>
        <v/>
      </c>
    </row>
    <row r="233">
      <c r="A233" s="29" t="n">
        <v>21</v>
      </c>
      <c r="B233" s="24">
        <f>IFERROR(INDEX(Partidos!$D$4:$D$107,MATCH($A233,Partidos!$A$4:$A$107,0)),"")</f>
        <v/>
      </c>
      <c r="C233" s="24">
        <f>IFERROR(INDEX(Partidos!$E$4:$E$107,MATCH($A233,Partidos!$A$4:$A$107,0)),"")</f>
        <v/>
      </c>
      <c r="D233" s="29" t="inlineStr">
        <is>
          <t>Muni</t>
        </is>
      </c>
      <c r="E233" s="24">
        <f>IFERROR(INDEX(Muni!F$4:F$107,MATCH($A233,Muni!$A$4:$A$107,0)),"")</f>
        <v/>
      </c>
      <c r="F233" s="24">
        <f>IFERROR(INDEX(Muni!G$4:G$107,MATCH($A233,Muni!$A$4:$A$107,0)),"")</f>
        <v/>
      </c>
      <c r="G233" s="21">
        <f>IFERROR(IF(INDEX(Partidos!$H$4:$H$107,MATCH($A233,Partidos!$A$4:$A$107,0))&lt;&gt;"Finalizado","",IF(OR(NOT(ISNUMBER($E233)),NOT(ISNUMBER($F233))),"",IF(INDEX(Partidos!$J$4:$J$107,MATCH($A233,Partidos!$A$4:$A$107,0))="Grupos",IF(AND($E233=INDEX(Partidos!$F$4:$F$107,MATCH($A233,Partidos!$A$4:$A$107,0)),$F233=INDEX(Partidos!$G$4:$G$107,MATCH($A233,Partidos!$A$4:$A$107,0))),Puntuacion!$B$4,IF(($E233-$F233)=(INDEX(Partidos!$F$4:$F$107,MATCH($A233,Partidos!$A$4:$A$107,0))-INDEX(Partidos!$G$4:$G$107,MATCH($A233,Partidos!$A$4:$A$107,0))),Puntuacion!$B$5,IF(OR(AND($E233&gt;$F233,INDEX(Partidos!$F$4:$F$107,MATCH($A233,Partidos!$A$4:$A$107,0))&gt;INDEX(Partidos!$G$4:$G$107,MATCH($A233,Partidos!$A$4:$A$107,0))),AND($E233=$F233,INDEX(Partidos!$F$4:$F$107,MATCH($A233,Partidos!$A$4:$A$107,0))=INDEX(Partidos!$G$4:$G$107,MATCH($A233,Partidos!$A$4:$A$107,0))),AND($E233&lt;$F233,INDEX(Partidos!$F$4:$F$107,MATCH($A233,Partidos!$A$4:$A$107,0))&lt;INDEX(Partidos!$G$4:$G$107,MATCH($A233,Partidos!$A$4:$A$107,0)))),Puntuacion!$B$6,0))),IF(AND($E233=INDEX(Partidos!$F$4:$F$107,MATCH($A233,Partidos!$A$4:$A$107,0)),$F233=INDEX(Partidos!$G$4:$G$107,MATCH($A233,Partidos!$A$4:$A$107,0))),Puntuacion!$B$9,IF(($E233-$F233)=(INDEX(Partidos!$F$4:$F$107,MATCH($A233,Partidos!$A$4:$A$107,0))-INDEX(Partidos!$G$4:$G$107,MATCH($A233,Partidos!$A$4:$A$107,0))),Puntuacion!$B$10,IF(AND($H233&lt;&gt;"",$H233=INDEX(Partidos!$K$4:$K$107,MATCH($A233,Partidos!$A$4:$A$107,0))),Puntuacion!$B$11,0)))))),"")</f>
        <v/>
      </c>
      <c r="H233" s="24">
        <f>IFERROR(INDEX(Muni!H$4:H$107,MATCH($A233,Muni!$A$4:$A$107,0)),"")</f>
        <v/>
      </c>
      <c r="I233" s="24">
        <f>IFERROR(INDEX(Partidos!$J$4:$J$107,MATCH($A233,Partidos!$A$4:$A$107,0)),"")</f>
        <v/>
      </c>
      <c r="J233" s="21">
        <f>IF(AND(INDEX(Partidos!$J$4:$J$107,MATCH($A233,Partidos!$A$4:$A$107,0))&lt;&gt;"Grupos",INDEX(Partidos!$H$4:$H$107,MATCH($A233,Partidos!$A$4:$A$107,0))="Finalizado",$H233&lt;&gt;"",$H233=INDEX(Partidos!$K$4:$K$107,MATCH($A233,Partidos!$A$4:$A$107,0))),1,0)</f>
        <v/>
      </c>
    </row>
    <row r="234">
      <c r="A234" s="31" t="n">
        <v>21</v>
      </c>
      <c r="B234" s="24">
        <f>IFERROR(INDEX(Partidos!$D$4:$D$107,MATCH($A234,Partidos!$A$4:$A$107,0)),"")</f>
        <v/>
      </c>
      <c r="C234" s="24">
        <f>IFERROR(INDEX(Partidos!$E$4:$E$107,MATCH($A234,Partidos!$A$4:$A$107,0)),"")</f>
        <v/>
      </c>
      <c r="D234" s="31" t="inlineStr">
        <is>
          <t>Fer</t>
        </is>
      </c>
      <c r="E234" s="24">
        <f>IFERROR(INDEX(Fer!F$4:F$107,MATCH($A234,Fer!$A$4:$A$107,0)),"")</f>
        <v/>
      </c>
      <c r="F234" s="24">
        <f>IFERROR(INDEX(Fer!G$4:G$107,MATCH($A234,Fer!$A$4:$A$107,0)),"")</f>
        <v/>
      </c>
      <c r="G234" s="21">
        <f>IFERROR(IF(INDEX(Partidos!$H$4:$H$107,MATCH($A234,Partidos!$A$4:$A$107,0))&lt;&gt;"Finalizado","",IF(OR(NOT(ISNUMBER($E234)),NOT(ISNUMBER($F234))),"",IF(INDEX(Partidos!$J$4:$J$107,MATCH($A234,Partidos!$A$4:$A$107,0))="Grupos",IF(AND($E234=INDEX(Partidos!$F$4:$F$107,MATCH($A234,Partidos!$A$4:$A$107,0)),$F234=INDEX(Partidos!$G$4:$G$107,MATCH($A234,Partidos!$A$4:$A$107,0))),Puntuacion!$B$4,IF(($E234-$F234)=(INDEX(Partidos!$F$4:$F$107,MATCH($A234,Partidos!$A$4:$A$107,0))-INDEX(Partidos!$G$4:$G$107,MATCH($A234,Partidos!$A$4:$A$107,0))),Puntuacion!$B$5,IF(OR(AND($E234&gt;$F234,INDEX(Partidos!$F$4:$F$107,MATCH($A234,Partidos!$A$4:$A$107,0))&gt;INDEX(Partidos!$G$4:$G$107,MATCH($A234,Partidos!$A$4:$A$107,0))),AND($E234=$F234,INDEX(Partidos!$F$4:$F$107,MATCH($A234,Partidos!$A$4:$A$107,0))=INDEX(Partidos!$G$4:$G$107,MATCH($A234,Partidos!$A$4:$A$107,0))),AND($E234&lt;$F234,INDEX(Partidos!$F$4:$F$107,MATCH($A234,Partidos!$A$4:$A$107,0))&lt;INDEX(Partidos!$G$4:$G$107,MATCH($A234,Partidos!$A$4:$A$107,0)))),Puntuacion!$B$6,0))),IF(AND($E234=INDEX(Partidos!$F$4:$F$107,MATCH($A234,Partidos!$A$4:$A$107,0)),$F234=INDEX(Partidos!$G$4:$G$107,MATCH($A234,Partidos!$A$4:$A$107,0))),Puntuacion!$B$9,IF(($E234-$F234)=(INDEX(Partidos!$F$4:$F$107,MATCH($A234,Partidos!$A$4:$A$107,0))-INDEX(Partidos!$G$4:$G$107,MATCH($A234,Partidos!$A$4:$A$107,0))),Puntuacion!$B$10,IF(AND($H234&lt;&gt;"",$H234=INDEX(Partidos!$K$4:$K$107,MATCH($A234,Partidos!$A$4:$A$107,0))),Puntuacion!$B$11,0)))))),"")</f>
        <v/>
      </c>
      <c r="H234" s="24">
        <f>IFERROR(INDEX(Fer!H$4:H$107,MATCH($A234,Fer!$A$4:$A$107,0)),"")</f>
        <v/>
      </c>
      <c r="I234" s="24">
        <f>IFERROR(INDEX(Partidos!$J$4:$J$107,MATCH($A234,Partidos!$A$4:$A$107,0)),"")</f>
        <v/>
      </c>
      <c r="J234" s="21">
        <f>IF(AND(INDEX(Partidos!$J$4:$J$107,MATCH($A234,Partidos!$A$4:$A$107,0))&lt;&gt;"Grupos",INDEX(Partidos!$H$4:$H$107,MATCH($A234,Partidos!$A$4:$A$107,0))="Finalizado",$H234&lt;&gt;"",$H234=INDEX(Partidos!$K$4:$K$107,MATCH($A234,Partidos!$A$4:$A$107,0))),1,0)</f>
        <v/>
      </c>
    </row>
    <row r="235">
      <c r="A235" s="29" t="n">
        <v>22</v>
      </c>
      <c r="B235" s="24">
        <f>IFERROR(INDEX(Partidos!$D$4:$D$107,MATCH($A235,Partidos!$A$4:$A$107,0)),"")</f>
        <v/>
      </c>
      <c r="C235" s="24">
        <f>IFERROR(INDEX(Partidos!$E$4:$E$107,MATCH($A235,Partidos!$A$4:$A$107,0)),"")</f>
        <v/>
      </c>
      <c r="D235" s="29" t="inlineStr">
        <is>
          <t>Álvaro</t>
        </is>
      </c>
      <c r="E235" s="24">
        <f>IFERROR(INDEX(Álvaro!F$4:F$107,MATCH($A235,Álvaro!$A$4:$A$107,0)),"")</f>
        <v/>
      </c>
      <c r="F235" s="24">
        <f>IFERROR(INDEX(Álvaro!G$4:G$107,MATCH($A235,Álvaro!$A$4:$A$107,0)),"")</f>
        <v/>
      </c>
      <c r="G235" s="21">
        <f>IFERROR(IF(INDEX(Partidos!$H$4:$H$107,MATCH($A235,Partidos!$A$4:$A$107,0))&lt;&gt;"Finalizado","",IF(OR(NOT(ISNUMBER($E235)),NOT(ISNUMBER($F235))),"",IF(INDEX(Partidos!$J$4:$J$107,MATCH($A235,Partidos!$A$4:$A$107,0))="Grupos",IF(AND($E235=INDEX(Partidos!$F$4:$F$107,MATCH($A235,Partidos!$A$4:$A$107,0)),$F235=INDEX(Partidos!$G$4:$G$107,MATCH($A235,Partidos!$A$4:$A$107,0))),Puntuacion!$B$4,IF(($E235-$F235)=(INDEX(Partidos!$F$4:$F$107,MATCH($A235,Partidos!$A$4:$A$107,0))-INDEX(Partidos!$G$4:$G$107,MATCH($A235,Partidos!$A$4:$A$107,0))),Puntuacion!$B$5,IF(OR(AND($E235&gt;$F235,INDEX(Partidos!$F$4:$F$107,MATCH($A235,Partidos!$A$4:$A$107,0))&gt;INDEX(Partidos!$G$4:$G$107,MATCH($A235,Partidos!$A$4:$A$107,0))),AND($E235=$F235,INDEX(Partidos!$F$4:$F$107,MATCH($A235,Partidos!$A$4:$A$107,0))=INDEX(Partidos!$G$4:$G$107,MATCH($A235,Partidos!$A$4:$A$107,0))),AND($E235&lt;$F235,INDEX(Partidos!$F$4:$F$107,MATCH($A235,Partidos!$A$4:$A$107,0))&lt;INDEX(Partidos!$G$4:$G$107,MATCH($A235,Partidos!$A$4:$A$107,0)))),Puntuacion!$B$6,0))),IF(AND($E235=INDEX(Partidos!$F$4:$F$107,MATCH($A235,Partidos!$A$4:$A$107,0)),$F235=INDEX(Partidos!$G$4:$G$107,MATCH($A235,Partidos!$A$4:$A$107,0))),Puntuacion!$B$9,IF(($E235-$F235)=(INDEX(Partidos!$F$4:$F$107,MATCH($A235,Partidos!$A$4:$A$107,0))-INDEX(Partidos!$G$4:$G$107,MATCH($A235,Partidos!$A$4:$A$107,0))),Puntuacion!$B$10,IF(AND($H235&lt;&gt;"",$H235=INDEX(Partidos!$K$4:$K$107,MATCH($A235,Partidos!$A$4:$A$107,0))),Puntuacion!$B$11,0)))))),"")</f>
        <v/>
      </c>
      <c r="H235" s="24">
        <f>IFERROR(INDEX(Álvaro!H$4:H$107,MATCH($A235,Álvaro!$A$4:$A$107,0)),"")</f>
        <v/>
      </c>
      <c r="I235" s="24">
        <f>IFERROR(INDEX(Partidos!$J$4:$J$107,MATCH($A235,Partidos!$A$4:$A$107,0)),"")</f>
        <v/>
      </c>
      <c r="J235" s="21">
        <f>IF(AND(INDEX(Partidos!$J$4:$J$107,MATCH($A235,Partidos!$A$4:$A$107,0))&lt;&gt;"Grupos",INDEX(Partidos!$H$4:$H$107,MATCH($A235,Partidos!$A$4:$A$107,0))="Finalizado",$H235&lt;&gt;"",$H235=INDEX(Partidos!$K$4:$K$107,MATCH($A235,Partidos!$A$4:$A$107,0))),1,0)</f>
        <v/>
      </c>
    </row>
    <row r="236">
      <c r="A236" s="31" t="n">
        <v>22</v>
      </c>
      <c r="B236" s="24">
        <f>IFERROR(INDEX(Partidos!$D$4:$D$107,MATCH($A236,Partidos!$A$4:$A$107,0)),"")</f>
        <v/>
      </c>
      <c r="C236" s="24">
        <f>IFERROR(INDEX(Partidos!$E$4:$E$107,MATCH($A236,Partidos!$A$4:$A$107,0)),"")</f>
        <v/>
      </c>
      <c r="D236" s="31" t="inlineStr">
        <is>
          <t>Pepe</t>
        </is>
      </c>
      <c r="E236" s="24">
        <f>IFERROR(INDEX(Pepe!F$4:F$107,MATCH($A236,Pepe!$A$4:$A$107,0)),"")</f>
        <v/>
      </c>
      <c r="F236" s="24">
        <f>IFERROR(INDEX(Pepe!G$4:G$107,MATCH($A236,Pepe!$A$4:$A$107,0)),"")</f>
        <v/>
      </c>
      <c r="G236" s="21">
        <f>IFERROR(IF(INDEX(Partidos!$H$4:$H$107,MATCH($A236,Partidos!$A$4:$A$107,0))&lt;&gt;"Finalizado","",IF(OR(NOT(ISNUMBER($E236)),NOT(ISNUMBER($F236))),"",IF(INDEX(Partidos!$J$4:$J$107,MATCH($A236,Partidos!$A$4:$A$107,0))="Grupos",IF(AND($E236=INDEX(Partidos!$F$4:$F$107,MATCH($A236,Partidos!$A$4:$A$107,0)),$F236=INDEX(Partidos!$G$4:$G$107,MATCH($A236,Partidos!$A$4:$A$107,0))),Puntuacion!$B$4,IF(($E236-$F236)=(INDEX(Partidos!$F$4:$F$107,MATCH($A236,Partidos!$A$4:$A$107,0))-INDEX(Partidos!$G$4:$G$107,MATCH($A236,Partidos!$A$4:$A$107,0))),Puntuacion!$B$5,IF(OR(AND($E236&gt;$F236,INDEX(Partidos!$F$4:$F$107,MATCH($A236,Partidos!$A$4:$A$107,0))&gt;INDEX(Partidos!$G$4:$G$107,MATCH($A236,Partidos!$A$4:$A$107,0))),AND($E236=$F236,INDEX(Partidos!$F$4:$F$107,MATCH($A236,Partidos!$A$4:$A$107,0))=INDEX(Partidos!$G$4:$G$107,MATCH($A236,Partidos!$A$4:$A$107,0))),AND($E236&lt;$F236,INDEX(Partidos!$F$4:$F$107,MATCH($A236,Partidos!$A$4:$A$107,0))&lt;INDEX(Partidos!$G$4:$G$107,MATCH($A236,Partidos!$A$4:$A$107,0)))),Puntuacion!$B$6,0))),IF(AND($E236=INDEX(Partidos!$F$4:$F$107,MATCH($A236,Partidos!$A$4:$A$107,0)),$F236=INDEX(Partidos!$G$4:$G$107,MATCH($A236,Partidos!$A$4:$A$107,0))),Puntuacion!$B$9,IF(($E236-$F236)=(INDEX(Partidos!$F$4:$F$107,MATCH($A236,Partidos!$A$4:$A$107,0))-INDEX(Partidos!$G$4:$G$107,MATCH($A236,Partidos!$A$4:$A$107,0))),Puntuacion!$B$10,IF(AND($H236&lt;&gt;"",$H236=INDEX(Partidos!$K$4:$K$107,MATCH($A236,Partidos!$A$4:$A$107,0))),Puntuacion!$B$11,0)))))),"")</f>
        <v/>
      </c>
      <c r="H236" s="24">
        <f>IFERROR(INDEX(Pepe!H$4:H$107,MATCH($A236,Pepe!$A$4:$A$107,0)),"")</f>
        <v/>
      </c>
      <c r="I236" s="24">
        <f>IFERROR(INDEX(Partidos!$J$4:$J$107,MATCH($A236,Partidos!$A$4:$A$107,0)),"")</f>
        <v/>
      </c>
      <c r="J236" s="21">
        <f>IF(AND(INDEX(Partidos!$J$4:$J$107,MATCH($A236,Partidos!$A$4:$A$107,0))&lt;&gt;"Grupos",INDEX(Partidos!$H$4:$H$107,MATCH($A236,Partidos!$A$4:$A$107,0))="Finalizado",$H236&lt;&gt;"",$H236=INDEX(Partidos!$K$4:$K$107,MATCH($A236,Partidos!$A$4:$A$107,0))),1,0)</f>
        <v/>
      </c>
    </row>
    <row r="237">
      <c r="A237" s="29" t="n">
        <v>22</v>
      </c>
      <c r="B237" s="24">
        <f>IFERROR(INDEX(Partidos!$D$4:$D$107,MATCH($A237,Partidos!$A$4:$A$107,0)),"")</f>
        <v/>
      </c>
      <c r="C237" s="24">
        <f>IFERROR(INDEX(Partidos!$E$4:$E$107,MATCH($A237,Partidos!$A$4:$A$107,0)),"")</f>
        <v/>
      </c>
      <c r="D237" s="29" t="inlineStr">
        <is>
          <t>Patri</t>
        </is>
      </c>
      <c r="E237" s="24">
        <f>IFERROR(INDEX(Patri!F$4:F$107,MATCH($A237,Patri!$A$4:$A$107,0)),"")</f>
        <v/>
      </c>
      <c r="F237" s="24">
        <f>IFERROR(INDEX(Patri!G$4:G$107,MATCH($A237,Patri!$A$4:$A$107,0)),"")</f>
        <v/>
      </c>
      <c r="G237" s="21">
        <f>IFERROR(IF(INDEX(Partidos!$H$4:$H$107,MATCH($A237,Partidos!$A$4:$A$107,0))&lt;&gt;"Finalizado","",IF(OR(NOT(ISNUMBER($E237)),NOT(ISNUMBER($F237))),"",IF(INDEX(Partidos!$J$4:$J$107,MATCH($A237,Partidos!$A$4:$A$107,0))="Grupos",IF(AND($E237=INDEX(Partidos!$F$4:$F$107,MATCH($A237,Partidos!$A$4:$A$107,0)),$F237=INDEX(Partidos!$G$4:$G$107,MATCH($A237,Partidos!$A$4:$A$107,0))),Puntuacion!$B$4,IF(($E237-$F237)=(INDEX(Partidos!$F$4:$F$107,MATCH($A237,Partidos!$A$4:$A$107,0))-INDEX(Partidos!$G$4:$G$107,MATCH($A237,Partidos!$A$4:$A$107,0))),Puntuacion!$B$5,IF(OR(AND($E237&gt;$F237,INDEX(Partidos!$F$4:$F$107,MATCH($A237,Partidos!$A$4:$A$107,0))&gt;INDEX(Partidos!$G$4:$G$107,MATCH($A237,Partidos!$A$4:$A$107,0))),AND($E237=$F237,INDEX(Partidos!$F$4:$F$107,MATCH($A237,Partidos!$A$4:$A$107,0))=INDEX(Partidos!$G$4:$G$107,MATCH($A237,Partidos!$A$4:$A$107,0))),AND($E237&lt;$F237,INDEX(Partidos!$F$4:$F$107,MATCH($A237,Partidos!$A$4:$A$107,0))&lt;INDEX(Partidos!$G$4:$G$107,MATCH($A237,Partidos!$A$4:$A$107,0)))),Puntuacion!$B$6,0))),IF(AND($E237=INDEX(Partidos!$F$4:$F$107,MATCH($A237,Partidos!$A$4:$A$107,0)),$F237=INDEX(Partidos!$G$4:$G$107,MATCH($A237,Partidos!$A$4:$A$107,0))),Puntuacion!$B$9,IF(($E237-$F237)=(INDEX(Partidos!$F$4:$F$107,MATCH($A237,Partidos!$A$4:$A$107,0))-INDEX(Partidos!$G$4:$G$107,MATCH($A237,Partidos!$A$4:$A$107,0))),Puntuacion!$B$10,IF(AND($H237&lt;&gt;"",$H237=INDEX(Partidos!$K$4:$K$107,MATCH($A237,Partidos!$A$4:$A$107,0))),Puntuacion!$B$11,0)))))),"")</f>
        <v/>
      </c>
      <c r="H237" s="24">
        <f>IFERROR(INDEX(Patri!H$4:H$107,MATCH($A237,Patri!$A$4:$A$107,0)),"")</f>
        <v/>
      </c>
      <c r="I237" s="24">
        <f>IFERROR(INDEX(Partidos!$J$4:$J$107,MATCH($A237,Partidos!$A$4:$A$107,0)),"")</f>
        <v/>
      </c>
      <c r="J237" s="21">
        <f>IF(AND(INDEX(Partidos!$J$4:$J$107,MATCH($A237,Partidos!$A$4:$A$107,0))&lt;&gt;"Grupos",INDEX(Partidos!$H$4:$H$107,MATCH($A237,Partidos!$A$4:$A$107,0))="Finalizado",$H237&lt;&gt;"",$H237=INDEX(Partidos!$K$4:$K$107,MATCH($A237,Partidos!$A$4:$A$107,0))),1,0)</f>
        <v/>
      </c>
    </row>
    <row r="238">
      <c r="A238" s="31" t="n">
        <v>22</v>
      </c>
      <c r="B238" s="24">
        <f>IFERROR(INDEX(Partidos!$D$4:$D$107,MATCH($A238,Partidos!$A$4:$A$107,0)),"")</f>
        <v/>
      </c>
      <c r="C238" s="24">
        <f>IFERROR(INDEX(Partidos!$E$4:$E$107,MATCH($A238,Partidos!$A$4:$A$107,0)),"")</f>
        <v/>
      </c>
      <c r="D238" s="31" t="inlineStr">
        <is>
          <t>Kike</t>
        </is>
      </c>
      <c r="E238" s="24">
        <f>IFERROR(INDEX(Kike!F$4:F$107,MATCH($A238,Kike!$A$4:$A$107,0)),"")</f>
        <v/>
      </c>
      <c r="F238" s="24">
        <f>IFERROR(INDEX(Kike!G$4:G$107,MATCH($A238,Kike!$A$4:$A$107,0)),"")</f>
        <v/>
      </c>
      <c r="G238" s="21">
        <f>IFERROR(IF(INDEX(Partidos!$H$4:$H$107,MATCH($A238,Partidos!$A$4:$A$107,0))&lt;&gt;"Finalizado","",IF(OR(NOT(ISNUMBER($E238)),NOT(ISNUMBER($F238))),"",IF(INDEX(Partidos!$J$4:$J$107,MATCH($A238,Partidos!$A$4:$A$107,0))="Grupos",IF(AND($E238=INDEX(Partidos!$F$4:$F$107,MATCH($A238,Partidos!$A$4:$A$107,0)),$F238=INDEX(Partidos!$G$4:$G$107,MATCH($A238,Partidos!$A$4:$A$107,0))),Puntuacion!$B$4,IF(($E238-$F238)=(INDEX(Partidos!$F$4:$F$107,MATCH($A238,Partidos!$A$4:$A$107,0))-INDEX(Partidos!$G$4:$G$107,MATCH($A238,Partidos!$A$4:$A$107,0))),Puntuacion!$B$5,IF(OR(AND($E238&gt;$F238,INDEX(Partidos!$F$4:$F$107,MATCH($A238,Partidos!$A$4:$A$107,0))&gt;INDEX(Partidos!$G$4:$G$107,MATCH($A238,Partidos!$A$4:$A$107,0))),AND($E238=$F238,INDEX(Partidos!$F$4:$F$107,MATCH($A238,Partidos!$A$4:$A$107,0))=INDEX(Partidos!$G$4:$G$107,MATCH($A238,Partidos!$A$4:$A$107,0))),AND($E238&lt;$F238,INDEX(Partidos!$F$4:$F$107,MATCH($A238,Partidos!$A$4:$A$107,0))&lt;INDEX(Partidos!$G$4:$G$107,MATCH($A238,Partidos!$A$4:$A$107,0)))),Puntuacion!$B$6,0))),IF(AND($E238=INDEX(Partidos!$F$4:$F$107,MATCH($A238,Partidos!$A$4:$A$107,0)),$F238=INDEX(Partidos!$G$4:$G$107,MATCH($A238,Partidos!$A$4:$A$107,0))),Puntuacion!$B$9,IF(($E238-$F238)=(INDEX(Partidos!$F$4:$F$107,MATCH($A238,Partidos!$A$4:$A$107,0))-INDEX(Partidos!$G$4:$G$107,MATCH($A238,Partidos!$A$4:$A$107,0))),Puntuacion!$B$10,IF(AND($H238&lt;&gt;"",$H238=INDEX(Partidos!$K$4:$K$107,MATCH($A238,Partidos!$A$4:$A$107,0))),Puntuacion!$B$11,0)))))),"")</f>
        <v/>
      </c>
      <c r="H238" s="24">
        <f>IFERROR(INDEX(Kike!H$4:H$107,MATCH($A238,Kike!$A$4:$A$107,0)),"")</f>
        <v/>
      </c>
      <c r="I238" s="24">
        <f>IFERROR(INDEX(Partidos!$J$4:$J$107,MATCH($A238,Partidos!$A$4:$A$107,0)),"")</f>
        <v/>
      </c>
      <c r="J238" s="21">
        <f>IF(AND(INDEX(Partidos!$J$4:$J$107,MATCH($A238,Partidos!$A$4:$A$107,0))&lt;&gt;"Grupos",INDEX(Partidos!$H$4:$H$107,MATCH($A238,Partidos!$A$4:$A$107,0))="Finalizado",$H238&lt;&gt;"",$H238=INDEX(Partidos!$K$4:$K$107,MATCH($A238,Partidos!$A$4:$A$107,0))),1,0)</f>
        <v/>
      </c>
    </row>
    <row r="239">
      <c r="A239" s="29" t="n">
        <v>22</v>
      </c>
      <c r="B239" s="24">
        <f>IFERROR(INDEX(Partidos!$D$4:$D$107,MATCH($A239,Partidos!$A$4:$A$107,0)),"")</f>
        <v/>
      </c>
      <c r="C239" s="24">
        <f>IFERROR(INDEX(Partidos!$E$4:$E$107,MATCH($A239,Partidos!$A$4:$A$107,0)),"")</f>
        <v/>
      </c>
      <c r="D239" s="29" t="inlineStr">
        <is>
          <t>Quintero</t>
        </is>
      </c>
      <c r="E239" s="24">
        <f>IFERROR(INDEX(Quintero!F$4:F$107,MATCH($A239,Quintero!$A$4:$A$107,0)),"")</f>
        <v/>
      </c>
      <c r="F239" s="24">
        <f>IFERROR(INDEX(Quintero!G$4:G$107,MATCH($A239,Quintero!$A$4:$A$107,0)),"")</f>
        <v/>
      </c>
      <c r="G239" s="21">
        <f>IFERROR(IF(INDEX(Partidos!$H$4:$H$107,MATCH($A239,Partidos!$A$4:$A$107,0))&lt;&gt;"Finalizado","",IF(OR(NOT(ISNUMBER($E239)),NOT(ISNUMBER($F239))),"",IF(INDEX(Partidos!$J$4:$J$107,MATCH($A239,Partidos!$A$4:$A$107,0))="Grupos",IF(AND($E239=INDEX(Partidos!$F$4:$F$107,MATCH($A239,Partidos!$A$4:$A$107,0)),$F239=INDEX(Partidos!$G$4:$G$107,MATCH($A239,Partidos!$A$4:$A$107,0))),Puntuacion!$B$4,IF(($E239-$F239)=(INDEX(Partidos!$F$4:$F$107,MATCH($A239,Partidos!$A$4:$A$107,0))-INDEX(Partidos!$G$4:$G$107,MATCH($A239,Partidos!$A$4:$A$107,0))),Puntuacion!$B$5,IF(OR(AND($E239&gt;$F239,INDEX(Partidos!$F$4:$F$107,MATCH($A239,Partidos!$A$4:$A$107,0))&gt;INDEX(Partidos!$G$4:$G$107,MATCH($A239,Partidos!$A$4:$A$107,0))),AND($E239=$F239,INDEX(Partidos!$F$4:$F$107,MATCH($A239,Partidos!$A$4:$A$107,0))=INDEX(Partidos!$G$4:$G$107,MATCH($A239,Partidos!$A$4:$A$107,0))),AND($E239&lt;$F239,INDEX(Partidos!$F$4:$F$107,MATCH($A239,Partidos!$A$4:$A$107,0))&lt;INDEX(Partidos!$G$4:$G$107,MATCH($A239,Partidos!$A$4:$A$107,0)))),Puntuacion!$B$6,0))),IF(AND($E239=INDEX(Partidos!$F$4:$F$107,MATCH($A239,Partidos!$A$4:$A$107,0)),$F239=INDEX(Partidos!$G$4:$G$107,MATCH($A239,Partidos!$A$4:$A$107,0))),Puntuacion!$B$9,IF(($E239-$F239)=(INDEX(Partidos!$F$4:$F$107,MATCH($A239,Partidos!$A$4:$A$107,0))-INDEX(Partidos!$G$4:$G$107,MATCH($A239,Partidos!$A$4:$A$107,0))),Puntuacion!$B$10,IF(AND($H239&lt;&gt;"",$H239=INDEX(Partidos!$K$4:$K$107,MATCH($A239,Partidos!$A$4:$A$107,0))),Puntuacion!$B$11,0)))))),"")</f>
        <v/>
      </c>
      <c r="H239" s="24">
        <f>IFERROR(INDEX(Quintero!H$4:H$107,MATCH($A239,Quintero!$A$4:$A$107,0)),"")</f>
        <v/>
      </c>
      <c r="I239" s="24">
        <f>IFERROR(INDEX(Partidos!$J$4:$J$107,MATCH($A239,Partidos!$A$4:$A$107,0)),"")</f>
        <v/>
      </c>
      <c r="J239" s="21">
        <f>IF(AND(INDEX(Partidos!$J$4:$J$107,MATCH($A239,Partidos!$A$4:$A$107,0))&lt;&gt;"Grupos",INDEX(Partidos!$H$4:$H$107,MATCH($A239,Partidos!$A$4:$A$107,0))="Finalizado",$H239&lt;&gt;"",$H239=INDEX(Partidos!$K$4:$K$107,MATCH($A239,Partidos!$A$4:$A$107,0))),1,0)</f>
        <v/>
      </c>
    </row>
    <row r="240">
      <c r="A240" s="31" t="n">
        <v>22</v>
      </c>
      <c r="B240" s="24">
        <f>IFERROR(INDEX(Partidos!$D$4:$D$107,MATCH($A240,Partidos!$A$4:$A$107,0)),"")</f>
        <v/>
      </c>
      <c r="C240" s="24">
        <f>IFERROR(INDEX(Partidos!$E$4:$E$107,MATCH($A240,Partidos!$A$4:$A$107,0)),"")</f>
        <v/>
      </c>
      <c r="D240" s="31" t="inlineStr">
        <is>
          <t>Nacho</t>
        </is>
      </c>
      <c r="E240" s="24">
        <f>IFERROR(INDEX(Nacho!F$4:F$107,MATCH($A240,Nacho!$A$4:$A$107,0)),"")</f>
        <v/>
      </c>
      <c r="F240" s="24">
        <f>IFERROR(INDEX(Nacho!G$4:G$107,MATCH($A240,Nacho!$A$4:$A$107,0)),"")</f>
        <v/>
      </c>
      <c r="G240" s="21">
        <f>IFERROR(IF(INDEX(Partidos!$H$4:$H$107,MATCH($A240,Partidos!$A$4:$A$107,0))&lt;&gt;"Finalizado","",IF(OR(NOT(ISNUMBER($E240)),NOT(ISNUMBER($F240))),"",IF(INDEX(Partidos!$J$4:$J$107,MATCH($A240,Partidos!$A$4:$A$107,0))="Grupos",IF(AND($E240=INDEX(Partidos!$F$4:$F$107,MATCH($A240,Partidos!$A$4:$A$107,0)),$F240=INDEX(Partidos!$G$4:$G$107,MATCH($A240,Partidos!$A$4:$A$107,0))),Puntuacion!$B$4,IF(($E240-$F240)=(INDEX(Partidos!$F$4:$F$107,MATCH($A240,Partidos!$A$4:$A$107,0))-INDEX(Partidos!$G$4:$G$107,MATCH($A240,Partidos!$A$4:$A$107,0))),Puntuacion!$B$5,IF(OR(AND($E240&gt;$F240,INDEX(Partidos!$F$4:$F$107,MATCH($A240,Partidos!$A$4:$A$107,0))&gt;INDEX(Partidos!$G$4:$G$107,MATCH($A240,Partidos!$A$4:$A$107,0))),AND($E240=$F240,INDEX(Partidos!$F$4:$F$107,MATCH($A240,Partidos!$A$4:$A$107,0))=INDEX(Partidos!$G$4:$G$107,MATCH($A240,Partidos!$A$4:$A$107,0))),AND($E240&lt;$F240,INDEX(Partidos!$F$4:$F$107,MATCH($A240,Partidos!$A$4:$A$107,0))&lt;INDEX(Partidos!$G$4:$G$107,MATCH($A240,Partidos!$A$4:$A$107,0)))),Puntuacion!$B$6,0))),IF(AND($E240=INDEX(Partidos!$F$4:$F$107,MATCH($A240,Partidos!$A$4:$A$107,0)),$F240=INDEX(Partidos!$G$4:$G$107,MATCH($A240,Partidos!$A$4:$A$107,0))),Puntuacion!$B$9,IF(($E240-$F240)=(INDEX(Partidos!$F$4:$F$107,MATCH($A240,Partidos!$A$4:$A$107,0))-INDEX(Partidos!$G$4:$G$107,MATCH($A240,Partidos!$A$4:$A$107,0))),Puntuacion!$B$10,IF(AND($H240&lt;&gt;"",$H240=INDEX(Partidos!$K$4:$K$107,MATCH($A240,Partidos!$A$4:$A$107,0))),Puntuacion!$B$11,0)))))),"")</f>
        <v/>
      </c>
      <c r="H240" s="24">
        <f>IFERROR(INDEX(Nacho!H$4:H$107,MATCH($A240,Nacho!$A$4:$A$107,0)),"")</f>
        <v/>
      </c>
      <c r="I240" s="24">
        <f>IFERROR(INDEX(Partidos!$J$4:$J$107,MATCH($A240,Partidos!$A$4:$A$107,0)),"")</f>
        <v/>
      </c>
      <c r="J240" s="21">
        <f>IF(AND(INDEX(Partidos!$J$4:$J$107,MATCH($A240,Partidos!$A$4:$A$107,0))&lt;&gt;"Grupos",INDEX(Partidos!$H$4:$H$107,MATCH($A240,Partidos!$A$4:$A$107,0))="Finalizado",$H240&lt;&gt;"",$H240=INDEX(Partidos!$K$4:$K$107,MATCH($A240,Partidos!$A$4:$A$107,0))),1,0)</f>
        <v/>
      </c>
    </row>
    <row r="241">
      <c r="A241" s="29" t="n">
        <v>22</v>
      </c>
      <c r="B241" s="24">
        <f>IFERROR(INDEX(Partidos!$D$4:$D$107,MATCH($A241,Partidos!$A$4:$A$107,0)),"")</f>
        <v/>
      </c>
      <c r="C241" s="24">
        <f>IFERROR(INDEX(Partidos!$E$4:$E$107,MATCH($A241,Partidos!$A$4:$A$107,0)),"")</f>
        <v/>
      </c>
      <c r="D241" s="29" t="inlineStr">
        <is>
          <t>Luis</t>
        </is>
      </c>
      <c r="E241" s="24">
        <f>IFERROR(INDEX(Luis!F$4:F$107,MATCH($A241,Luis!$A$4:$A$107,0)),"")</f>
        <v/>
      </c>
      <c r="F241" s="24">
        <f>IFERROR(INDEX(Luis!G$4:G$107,MATCH($A241,Luis!$A$4:$A$107,0)),"")</f>
        <v/>
      </c>
      <c r="G241" s="21">
        <f>IFERROR(IF(INDEX(Partidos!$H$4:$H$107,MATCH($A241,Partidos!$A$4:$A$107,0))&lt;&gt;"Finalizado","",IF(OR(NOT(ISNUMBER($E241)),NOT(ISNUMBER($F241))),"",IF(INDEX(Partidos!$J$4:$J$107,MATCH($A241,Partidos!$A$4:$A$107,0))="Grupos",IF(AND($E241=INDEX(Partidos!$F$4:$F$107,MATCH($A241,Partidos!$A$4:$A$107,0)),$F241=INDEX(Partidos!$G$4:$G$107,MATCH($A241,Partidos!$A$4:$A$107,0))),Puntuacion!$B$4,IF(($E241-$F241)=(INDEX(Partidos!$F$4:$F$107,MATCH($A241,Partidos!$A$4:$A$107,0))-INDEX(Partidos!$G$4:$G$107,MATCH($A241,Partidos!$A$4:$A$107,0))),Puntuacion!$B$5,IF(OR(AND($E241&gt;$F241,INDEX(Partidos!$F$4:$F$107,MATCH($A241,Partidos!$A$4:$A$107,0))&gt;INDEX(Partidos!$G$4:$G$107,MATCH($A241,Partidos!$A$4:$A$107,0))),AND($E241=$F241,INDEX(Partidos!$F$4:$F$107,MATCH($A241,Partidos!$A$4:$A$107,0))=INDEX(Partidos!$G$4:$G$107,MATCH($A241,Partidos!$A$4:$A$107,0))),AND($E241&lt;$F241,INDEX(Partidos!$F$4:$F$107,MATCH($A241,Partidos!$A$4:$A$107,0))&lt;INDEX(Partidos!$G$4:$G$107,MATCH($A241,Partidos!$A$4:$A$107,0)))),Puntuacion!$B$6,0))),IF(AND($E241=INDEX(Partidos!$F$4:$F$107,MATCH($A241,Partidos!$A$4:$A$107,0)),$F241=INDEX(Partidos!$G$4:$G$107,MATCH($A241,Partidos!$A$4:$A$107,0))),Puntuacion!$B$9,IF(($E241-$F241)=(INDEX(Partidos!$F$4:$F$107,MATCH($A241,Partidos!$A$4:$A$107,0))-INDEX(Partidos!$G$4:$G$107,MATCH($A241,Partidos!$A$4:$A$107,0))),Puntuacion!$B$10,IF(AND($H241&lt;&gt;"",$H241=INDEX(Partidos!$K$4:$K$107,MATCH($A241,Partidos!$A$4:$A$107,0))),Puntuacion!$B$11,0)))))),"")</f>
        <v/>
      </c>
      <c r="H241" s="24">
        <f>IFERROR(INDEX(Luis!H$4:H$107,MATCH($A241,Luis!$A$4:$A$107,0)),"")</f>
        <v/>
      </c>
      <c r="I241" s="24">
        <f>IFERROR(INDEX(Partidos!$J$4:$J$107,MATCH($A241,Partidos!$A$4:$A$107,0)),"")</f>
        <v/>
      </c>
      <c r="J241" s="21">
        <f>IF(AND(INDEX(Partidos!$J$4:$J$107,MATCH($A241,Partidos!$A$4:$A$107,0))&lt;&gt;"Grupos",INDEX(Partidos!$H$4:$H$107,MATCH($A241,Partidos!$A$4:$A$107,0))="Finalizado",$H241&lt;&gt;"",$H241=INDEX(Partidos!$K$4:$K$107,MATCH($A241,Partidos!$A$4:$A$107,0))),1,0)</f>
        <v/>
      </c>
    </row>
    <row r="242">
      <c r="A242" s="31" t="n">
        <v>22</v>
      </c>
      <c r="B242" s="24">
        <f>IFERROR(INDEX(Partidos!$D$4:$D$107,MATCH($A242,Partidos!$A$4:$A$107,0)),"")</f>
        <v/>
      </c>
      <c r="C242" s="24">
        <f>IFERROR(INDEX(Partidos!$E$4:$E$107,MATCH($A242,Partidos!$A$4:$A$107,0)),"")</f>
        <v/>
      </c>
      <c r="D242" s="31" t="inlineStr">
        <is>
          <t>Felipe</t>
        </is>
      </c>
      <c r="E242" s="24">
        <f>IFERROR(INDEX(Felipe!F$4:F$107,MATCH($A242,Felipe!$A$4:$A$107,0)),"")</f>
        <v/>
      </c>
      <c r="F242" s="24">
        <f>IFERROR(INDEX(Felipe!G$4:G$107,MATCH($A242,Felipe!$A$4:$A$107,0)),"")</f>
        <v/>
      </c>
      <c r="G242" s="21">
        <f>IFERROR(IF(INDEX(Partidos!$H$4:$H$107,MATCH($A242,Partidos!$A$4:$A$107,0))&lt;&gt;"Finalizado","",IF(OR(NOT(ISNUMBER($E242)),NOT(ISNUMBER($F242))),"",IF(INDEX(Partidos!$J$4:$J$107,MATCH($A242,Partidos!$A$4:$A$107,0))="Grupos",IF(AND($E242=INDEX(Partidos!$F$4:$F$107,MATCH($A242,Partidos!$A$4:$A$107,0)),$F242=INDEX(Partidos!$G$4:$G$107,MATCH($A242,Partidos!$A$4:$A$107,0))),Puntuacion!$B$4,IF(($E242-$F242)=(INDEX(Partidos!$F$4:$F$107,MATCH($A242,Partidos!$A$4:$A$107,0))-INDEX(Partidos!$G$4:$G$107,MATCH($A242,Partidos!$A$4:$A$107,0))),Puntuacion!$B$5,IF(OR(AND($E242&gt;$F242,INDEX(Partidos!$F$4:$F$107,MATCH($A242,Partidos!$A$4:$A$107,0))&gt;INDEX(Partidos!$G$4:$G$107,MATCH($A242,Partidos!$A$4:$A$107,0))),AND($E242=$F242,INDEX(Partidos!$F$4:$F$107,MATCH($A242,Partidos!$A$4:$A$107,0))=INDEX(Partidos!$G$4:$G$107,MATCH($A242,Partidos!$A$4:$A$107,0))),AND($E242&lt;$F242,INDEX(Partidos!$F$4:$F$107,MATCH($A242,Partidos!$A$4:$A$107,0))&lt;INDEX(Partidos!$G$4:$G$107,MATCH($A242,Partidos!$A$4:$A$107,0)))),Puntuacion!$B$6,0))),IF(AND($E242=INDEX(Partidos!$F$4:$F$107,MATCH($A242,Partidos!$A$4:$A$107,0)),$F242=INDEX(Partidos!$G$4:$G$107,MATCH($A242,Partidos!$A$4:$A$107,0))),Puntuacion!$B$9,IF(($E242-$F242)=(INDEX(Partidos!$F$4:$F$107,MATCH($A242,Partidos!$A$4:$A$107,0))-INDEX(Partidos!$G$4:$G$107,MATCH($A242,Partidos!$A$4:$A$107,0))),Puntuacion!$B$10,IF(AND($H242&lt;&gt;"",$H242=INDEX(Partidos!$K$4:$K$107,MATCH($A242,Partidos!$A$4:$A$107,0))),Puntuacion!$B$11,0)))))),"")</f>
        <v/>
      </c>
      <c r="H242" s="24">
        <f>IFERROR(INDEX(Felipe!H$4:H$107,MATCH($A242,Felipe!$A$4:$A$107,0)),"")</f>
        <v/>
      </c>
      <c r="I242" s="24">
        <f>IFERROR(INDEX(Partidos!$J$4:$J$107,MATCH($A242,Partidos!$A$4:$A$107,0)),"")</f>
        <v/>
      </c>
      <c r="J242" s="21">
        <f>IF(AND(INDEX(Partidos!$J$4:$J$107,MATCH($A242,Partidos!$A$4:$A$107,0))&lt;&gt;"Grupos",INDEX(Partidos!$H$4:$H$107,MATCH($A242,Partidos!$A$4:$A$107,0))="Finalizado",$H242&lt;&gt;"",$H242=INDEX(Partidos!$K$4:$K$107,MATCH($A242,Partidos!$A$4:$A$107,0))),1,0)</f>
        <v/>
      </c>
    </row>
    <row r="243">
      <c r="A243" s="29" t="n">
        <v>22</v>
      </c>
      <c r="B243" s="24">
        <f>IFERROR(INDEX(Partidos!$D$4:$D$107,MATCH($A243,Partidos!$A$4:$A$107,0)),"")</f>
        <v/>
      </c>
      <c r="C243" s="24">
        <f>IFERROR(INDEX(Partidos!$E$4:$E$107,MATCH($A243,Partidos!$A$4:$A$107,0)),"")</f>
        <v/>
      </c>
      <c r="D243" s="29" t="inlineStr">
        <is>
          <t>Simón</t>
        </is>
      </c>
      <c r="E243" s="24">
        <f>IFERROR(INDEX(Simón!F$4:F$107,MATCH($A243,Simón!$A$4:$A$107,0)),"")</f>
        <v/>
      </c>
      <c r="F243" s="24">
        <f>IFERROR(INDEX(Simón!G$4:G$107,MATCH($A243,Simón!$A$4:$A$107,0)),"")</f>
        <v/>
      </c>
      <c r="G243" s="21">
        <f>IFERROR(IF(INDEX(Partidos!$H$4:$H$107,MATCH($A243,Partidos!$A$4:$A$107,0))&lt;&gt;"Finalizado","",IF(OR(NOT(ISNUMBER($E243)),NOT(ISNUMBER($F243))),"",IF(INDEX(Partidos!$J$4:$J$107,MATCH($A243,Partidos!$A$4:$A$107,0))="Grupos",IF(AND($E243=INDEX(Partidos!$F$4:$F$107,MATCH($A243,Partidos!$A$4:$A$107,0)),$F243=INDEX(Partidos!$G$4:$G$107,MATCH($A243,Partidos!$A$4:$A$107,0))),Puntuacion!$B$4,IF(($E243-$F243)=(INDEX(Partidos!$F$4:$F$107,MATCH($A243,Partidos!$A$4:$A$107,0))-INDEX(Partidos!$G$4:$G$107,MATCH($A243,Partidos!$A$4:$A$107,0))),Puntuacion!$B$5,IF(OR(AND($E243&gt;$F243,INDEX(Partidos!$F$4:$F$107,MATCH($A243,Partidos!$A$4:$A$107,0))&gt;INDEX(Partidos!$G$4:$G$107,MATCH($A243,Partidos!$A$4:$A$107,0))),AND($E243=$F243,INDEX(Partidos!$F$4:$F$107,MATCH($A243,Partidos!$A$4:$A$107,0))=INDEX(Partidos!$G$4:$G$107,MATCH($A243,Partidos!$A$4:$A$107,0))),AND($E243&lt;$F243,INDEX(Partidos!$F$4:$F$107,MATCH($A243,Partidos!$A$4:$A$107,0))&lt;INDEX(Partidos!$G$4:$G$107,MATCH($A243,Partidos!$A$4:$A$107,0)))),Puntuacion!$B$6,0))),IF(AND($E243=INDEX(Partidos!$F$4:$F$107,MATCH($A243,Partidos!$A$4:$A$107,0)),$F243=INDEX(Partidos!$G$4:$G$107,MATCH($A243,Partidos!$A$4:$A$107,0))),Puntuacion!$B$9,IF(($E243-$F243)=(INDEX(Partidos!$F$4:$F$107,MATCH($A243,Partidos!$A$4:$A$107,0))-INDEX(Partidos!$G$4:$G$107,MATCH($A243,Partidos!$A$4:$A$107,0))),Puntuacion!$B$10,IF(AND($H243&lt;&gt;"",$H243=INDEX(Partidos!$K$4:$K$107,MATCH($A243,Partidos!$A$4:$A$107,0))),Puntuacion!$B$11,0)))))),"")</f>
        <v/>
      </c>
      <c r="H243" s="24">
        <f>IFERROR(INDEX(Simón!H$4:H$107,MATCH($A243,Simón!$A$4:$A$107,0)),"")</f>
        <v/>
      </c>
      <c r="I243" s="24">
        <f>IFERROR(INDEX(Partidos!$J$4:$J$107,MATCH($A243,Partidos!$A$4:$A$107,0)),"")</f>
        <v/>
      </c>
      <c r="J243" s="21">
        <f>IF(AND(INDEX(Partidos!$J$4:$J$107,MATCH($A243,Partidos!$A$4:$A$107,0))&lt;&gt;"Grupos",INDEX(Partidos!$H$4:$H$107,MATCH($A243,Partidos!$A$4:$A$107,0))="Finalizado",$H243&lt;&gt;"",$H243=INDEX(Partidos!$K$4:$K$107,MATCH($A243,Partidos!$A$4:$A$107,0))),1,0)</f>
        <v/>
      </c>
    </row>
    <row r="244">
      <c r="A244" s="31" t="n">
        <v>22</v>
      </c>
      <c r="B244" s="24">
        <f>IFERROR(INDEX(Partidos!$D$4:$D$107,MATCH($A244,Partidos!$A$4:$A$107,0)),"")</f>
        <v/>
      </c>
      <c r="C244" s="24">
        <f>IFERROR(INDEX(Partidos!$E$4:$E$107,MATCH($A244,Partidos!$A$4:$A$107,0)),"")</f>
        <v/>
      </c>
      <c r="D244" s="31" t="inlineStr">
        <is>
          <t>Muni</t>
        </is>
      </c>
      <c r="E244" s="24">
        <f>IFERROR(INDEX(Muni!F$4:F$107,MATCH($A244,Muni!$A$4:$A$107,0)),"")</f>
        <v/>
      </c>
      <c r="F244" s="24">
        <f>IFERROR(INDEX(Muni!G$4:G$107,MATCH($A244,Muni!$A$4:$A$107,0)),"")</f>
        <v/>
      </c>
      <c r="G244" s="21">
        <f>IFERROR(IF(INDEX(Partidos!$H$4:$H$107,MATCH($A244,Partidos!$A$4:$A$107,0))&lt;&gt;"Finalizado","",IF(OR(NOT(ISNUMBER($E244)),NOT(ISNUMBER($F244))),"",IF(INDEX(Partidos!$J$4:$J$107,MATCH($A244,Partidos!$A$4:$A$107,0))="Grupos",IF(AND($E244=INDEX(Partidos!$F$4:$F$107,MATCH($A244,Partidos!$A$4:$A$107,0)),$F244=INDEX(Partidos!$G$4:$G$107,MATCH($A244,Partidos!$A$4:$A$107,0))),Puntuacion!$B$4,IF(($E244-$F244)=(INDEX(Partidos!$F$4:$F$107,MATCH($A244,Partidos!$A$4:$A$107,0))-INDEX(Partidos!$G$4:$G$107,MATCH($A244,Partidos!$A$4:$A$107,0))),Puntuacion!$B$5,IF(OR(AND($E244&gt;$F244,INDEX(Partidos!$F$4:$F$107,MATCH($A244,Partidos!$A$4:$A$107,0))&gt;INDEX(Partidos!$G$4:$G$107,MATCH($A244,Partidos!$A$4:$A$107,0))),AND($E244=$F244,INDEX(Partidos!$F$4:$F$107,MATCH($A244,Partidos!$A$4:$A$107,0))=INDEX(Partidos!$G$4:$G$107,MATCH($A244,Partidos!$A$4:$A$107,0))),AND($E244&lt;$F244,INDEX(Partidos!$F$4:$F$107,MATCH($A244,Partidos!$A$4:$A$107,0))&lt;INDEX(Partidos!$G$4:$G$107,MATCH($A244,Partidos!$A$4:$A$107,0)))),Puntuacion!$B$6,0))),IF(AND($E244=INDEX(Partidos!$F$4:$F$107,MATCH($A244,Partidos!$A$4:$A$107,0)),$F244=INDEX(Partidos!$G$4:$G$107,MATCH($A244,Partidos!$A$4:$A$107,0))),Puntuacion!$B$9,IF(($E244-$F244)=(INDEX(Partidos!$F$4:$F$107,MATCH($A244,Partidos!$A$4:$A$107,0))-INDEX(Partidos!$G$4:$G$107,MATCH($A244,Partidos!$A$4:$A$107,0))),Puntuacion!$B$10,IF(AND($H244&lt;&gt;"",$H244=INDEX(Partidos!$K$4:$K$107,MATCH($A244,Partidos!$A$4:$A$107,0))),Puntuacion!$B$11,0)))))),"")</f>
        <v/>
      </c>
      <c r="H244" s="24">
        <f>IFERROR(INDEX(Muni!H$4:H$107,MATCH($A244,Muni!$A$4:$A$107,0)),"")</f>
        <v/>
      </c>
      <c r="I244" s="24">
        <f>IFERROR(INDEX(Partidos!$J$4:$J$107,MATCH($A244,Partidos!$A$4:$A$107,0)),"")</f>
        <v/>
      </c>
      <c r="J244" s="21">
        <f>IF(AND(INDEX(Partidos!$J$4:$J$107,MATCH($A244,Partidos!$A$4:$A$107,0))&lt;&gt;"Grupos",INDEX(Partidos!$H$4:$H$107,MATCH($A244,Partidos!$A$4:$A$107,0))="Finalizado",$H244&lt;&gt;"",$H244=INDEX(Partidos!$K$4:$K$107,MATCH($A244,Partidos!$A$4:$A$107,0))),1,0)</f>
        <v/>
      </c>
    </row>
    <row r="245">
      <c r="A245" s="29" t="n">
        <v>22</v>
      </c>
      <c r="B245" s="24">
        <f>IFERROR(INDEX(Partidos!$D$4:$D$107,MATCH($A245,Partidos!$A$4:$A$107,0)),"")</f>
        <v/>
      </c>
      <c r="C245" s="24">
        <f>IFERROR(INDEX(Partidos!$E$4:$E$107,MATCH($A245,Partidos!$A$4:$A$107,0)),"")</f>
        <v/>
      </c>
      <c r="D245" s="29" t="inlineStr">
        <is>
          <t>Fer</t>
        </is>
      </c>
      <c r="E245" s="24">
        <f>IFERROR(INDEX(Fer!F$4:F$107,MATCH($A245,Fer!$A$4:$A$107,0)),"")</f>
        <v/>
      </c>
      <c r="F245" s="24">
        <f>IFERROR(INDEX(Fer!G$4:G$107,MATCH($A245,Fer!$A$4:$A$107,0)),"")</f>
        <v/>
      </c>
      <c r="G245" s="21">
        <f>IFERROR(IF(INDEX(Partidos!$H$4:$H$107,MATCH($A245,Partidos!$A$4:$A$107,0))&lt;&gt;"Finalizado","",IF(OR(NOT(ISNUMBER($E245)),NOT(ISNUMBER($F245))),"",IF(INDEX(Partidos!$J$4:$J$107,MATCH($A245,Partidos!$A$4:$A$107,0))="Grupos",IF(AND($E245=INDEX(Partidos!$F$4:$F$107,MATCH($A245,Partidos!$A$4:$A$107,0)),$F245=INDEX(Partidos!$G$4:$G$107,MATCH($A245,Partidos!$A$4:$A$107,0))),Puntuacion!$B$4,IF(($E245-$F245)=(INDEX(Partidos!$F$4:$F$107,MATCH($A245,Partidos!$A$4:$A$107,0))-INDEX(Partidos!$G$4:$G$107,MATCH($A245,Partidos!$A$4:$A$107,0))),Puntuacion!$B$5,IF(OR(AND($E245&gt;$F245,INDEX(Partidos!$F$4:$F$107,MATCH($A245,Partidos!$A$4:$A$107,0))&gt;INDEX(Partidos!$G$4:$G$107,MATCH($A245,Partidos!$A$4:$A$107,0))),AND($E245=$F245,INDEX(Partidos!$F$4:$F$107,MATCH($A245,Partidos!$A$4:$A$107,0))=INDEX(Partidos!$G$4:$G$107,MATCH($A245,Partidos!$A$4:$A$107,0))),AND($E245&lt;$F245,INDEX(Partidos!$F$4:$F$107,MATCH($A245,Partidos!$A$4:$A$107,0))&lt;INDEX(Partidos!$G$4:$G$107,MATCH($A245,Partidos!$A$4:$A$107,0)))),Puntuacion!$B$6,0))),IF(AND($E245=INDEX(Partidos!$F$4:$F$107,MATCH($A245,Partidos!$A$4:$A$107,0)),$F245=INDEX(Partidos!$G$4:$G$107,MATCH($A245,Partidos!$A$4:$A$107,0))),Puntuacion!$B$9,IF(($E245-$F245)=(INDEX(Partidos!$F$4:$F$107,MATCH($A245,Partidos!$A$4:$A$107,0))-INDEX(Partidos!$G$4:$G$107,MATCH($A245,Partidos!$A$4:$A$107,0))),Puntuacion!$B$10,IF(AND($H245&lt;&gt;"",$H245=INDEX(Partidos!$K$4:$K$107,MATCH($A245,Partidos!$A$4:$A$107,0))),Puntuacion!$B$11,0)))))),"")</f>
        <v/>
      </c>
      <c r="H245" s="24">
        <f>IFERROR(INDEX(Fer!H$4:H$107,MATCH($A245,Fer!$A$4:$A$107,0)),"")</f>
        <v/>
      </c>
      <c r="I245" s="24">
        <f>IFERROR(INDEX(Partidos!$J$4:$J$107,MATCH($A245,Partidos!$A$4:$A$107,0)),"")</f>
        <v/>
      </c>
      <c r="J245" s="21">
        <f>IF(AND(INDEX(Partidos!$J$4:$J$107,MATCH($A245,Partidos!$A$4:$A$107,0))&lt;&gt;"Grupos",INDEX(Partidos!$H$4:$H$107,MATCH($A245,Partidos!$A$4:$A$107,0))="Finalizado",$H245&lt;&gt;"",$H245=INDEX(Partidos!$K$4:$K$107,MATCH($A245,Partidos!$A$4:$A$107,0))),1,0)</f>
        <v/>
      </c>
    </row>
    <row r="246">
      <c r="A246" s="31" t="n">
        <v>23</v>
      </c>
      <c r="B246" s="24">
        <f>IFERROR(INDEX(Partidos!$D$4:$D$107,MATCH($A246,Partidos!$A$4:$A$107,0)),"")</f>
        <v/>
      </c>
      <c r="C246" s="24">
        <f>IFERROR(INDEX(Partidos!$E$4:$E$107,MATCH($A246,Partidos!$A$4:$A$107,0)),"")</f>
        <v/>
      </c>
      <c r="D246" s="31" t="inlineStr">
        <is>
          <t>Álvaro</t>
        </is>
      </c>
      <c r="E246" s="24">
        <f>IFERROR(INDEX(Álvaro!F$4:F$107,MATCH($A246,Álvaro!$A$4:$A$107,0)),"")</f>
        <v/>
      </c>
      <c r="F246" s="24">
        <f>IFERROR(INDEX(Álvaro!G$4:G$107,MATCH($A246,Álvaro!$A$4:$A$107,0)),"")</f>
        <v/>
      </c>
      <c r="G246" s="21">
        <f>IFERROR(IF(INDEX(Partidos!$H$4:$H$107,MATCH($A246,Partidos!$A$4:$A$107,0))&lt;&gt;"Finalizado","",IF(OR(NOT(ISNUMBER($E246)),NOT(ISNUMBER($F246))),"",IF(INDEX(Partidos!$J$4:$J$107,MATCH($A246,Partidos!$A$4:$A$107,0))="Grupos",IF(AND($E246=INDEX(Partidos!$F$4:$F$107,MATCH($A246,Partidos!$A$4:$A$107,0)),$F246=INDEX(Partidos!$G$4:$G$107,MATCH($A246,Partidos!$A$4:$A$107,0))),Puntuacion!$B$4,IF(($E246-$F246)=(INDEX(Partidos!$F$4:$F$107,MATCH($A246,Partidos!$A$4:$A$107,0))-INDEX(Partidos!$G$4:$G$107,MATCH($A246,Partidos!$A$4:$A$107,0))),Puntuacion!$B$5,IF(OR(AND($E246&gt;$F246,INDEX(Partidos!$F$4:$F$107,MATCH($A246,Partidos!$A$4:$A$107,0))&gt;INDEX(Partidos!$G$4:$G$107,MATCH($A246,Partidos!$A$4:$A$107,0))),AND($E246=$F246,INDEX(Partidos!$F$4:$F$107,MATCH($A246,Partidos!$A$4:$A$107,0))=INDEX(Partidos!$G$4:$G$107,MATCH($A246,Partidos!$A$4:$A$107,0))),AND($E246&lt;$F246,INDEX(Partidos!$F$4:$F$107,MATCH($A246,Partidos!$A$4:$A$107,0))&lt;INDEX(Partidos!$G$4:$G$107,MATCH($A246,Partidos!$A$4:$A$107,0)))),Puntuacion!$B$6,0))),IF(AND($E246=INDEX(Partidos!$F$4:$F$107,MATCH($A246,Partidos!$A$4:$A$107,0)),$F246=INDEX(Partidos!$G$4:$G$107,MATCH($A246,Partidos!$A$4:$A$107,0))),Puntuacion!$B$9,IF(($E246-$F246)=(INDEX(Partidos!$F$4:$F$107,MATCH($A246,Partidos!$A$4:$A$107,0))-INDEX(Partidos!$G$4:$G$107,MATCH($A246,Partidos!$A$4:$A$107,0))),Puntuacion!$B$10,IF(AND($H246&lt;&gt;"",$H246=INDEX(Partidos!$K$4:$K$107,MATCH($A246,Partidos!$A$4:$A$107,0))),Puntuacion!$B$11,0)))))),"")</f>
        <v/>
      </c>
      <c r="H246" s="24">
        <f>IFERROR(INDEX(Álvaro!H$4:H$107,MATCH($A246,Álvaro!$A$4:$A$107,0)),"")</f>
        <v/>
      </c>
      <c r="I246" s="24">
        <f>IFERROR(INDEX(Partidos!$J$4:$J$107,MATCH($A246,Partidos!$A$4:$A$107,0)),"")</f>
        <v/>
      </c>
      <c r="J246" s="21">
        <f>IF(AND(INDEX(Partidos!$J$4:$J$107,MATCH($A246,Partidos!$A$4:$A$107,0))&lt;&gt;"Grupos",INDEX(Partidos!$H$4:$H$107,MATCH($A246,Partidos!$A$4:$A$107,0))="Finalizado",$H246&lt;&gt;"",$H246=INDEX(Partidos!$K$4:$K$107,MATCH($A246,Partidos!$A$4:$A$107,0))),1,0)</f>
        <v/>
      </c>
    </row>
    <row r="247">
      <c r="A247" s="29" t="n">
        <v>23</v>
      </c>
      <c r="B247" s="24">
        <f>IFERROR(INDEX(Partidos!$D$4:$D$107,MATCH($A247,Partidos!$A$4:$A$107,0)),"")</f>
        <v/>
      </c>
      <c r="C247" s="24">
        <f>IFERROR(INDEX(Partidos!$E$4:$E$107,MATCH($A247,Partidos!$A$4:$A$107,0)),"")</f>
        <v/>
      </c>
      <c r="D247" s="29" t="inlineStr">
        <is>
          <t>Pepe</t>
        </is>
      </c>
      <c r="E247" s="24">
        <f>IFERROR(INDEX(Pepe!F$4:F$107,MATCH($A247,Pepe!$A$4:$A$107,0)),"")</f>
        <v/>
      </c>
      <c r="F247" s="24">
        <f>IFERROR(INDEX(Pepe!G$4:G$107,MATCH($A247,Pepe!$A$4:$A$107,0)),"")</f>
        <v/>
      </c>
      <c r="G247" s="21">
        <f>IFERROR(IF(INDEX(Partidos!$H$4:$H$107,MATCH($A247,Partidos!$A$4:$A$107,0))&lt;&gt;"Finalizado","",IF(OR(NOT(ISNUMBER($E247)),NOT(ISNUMBER($F247))),"",IF(INDEX(Partidos!$J$4:$J$107,MATCH($A247,Partidos!$A$4:$A$107,0))="Grupos",IF(AND($E247=INDEX(Partidos!$F$4:$F$107,MATCH($A247,Partidos!$A$4:$A$107,0)),$F247=INDEX(Partidos!$G$4:$G$107,MATCH($A247,Partidos!$A$4:$A$107,0))),Puntuacion!$B$4,IF(($E247-$F247)=(INDEX(Partidos!$F$4:$F$107,MATCH($A247,Partidos!$A$4:$A$107,0))-INDEX(Partidos!$G$4:$G$107,MATCH($A247,Partidos!$A$4:$A$107,0))),Puntuacion!$B$5,IF(OR(AND($E247&gt;$F247,INDEX(Partidos!$F$4:$F$107,MATCH($A247,Partidos!$A$4:$A$107,0))&gt;INDEX(Partidos!$G$4:$G$107,MATCH($A247,Partidos!$A$4:$A$107,0))),AND($E247=$F247,INDEX(Partidos!$F$4:$F$107,MATCH($A247,Partidos!$A$4:$A$107,0))=INDEX(Partidos!$G$4:$G$107,MATCH($A247,Partidos!$A$4:$A$107,0))),AND($E247&lt;$F247,INDEX(Partidos!$F$4:$F$107,MATCH($A247,Partidos!$A$4:$A$107,0))&lt;INDEX(Partidos!$G$4:$G$107,MATCH($A247,Partidos!$A$4:$A$107,0)))),Puntuacion!$B$6,0))),IF(AND($E247=INDEX(Partidos!$F$4:$F$107,MATCH($A247,Partidos!$A$4:$A$107,0)),$F247=INDEX(Partidos!$G$4:$G$107,MATCH($A247,Partidos!$A$4:$A$107,0))),Puntuacion!$B$9,IF(($E247-$F247)=(INDEX(Partidos!$F$4:$F$107,MATCH($A247,Partidos!$A$4:$A$107,0))-INDEX(Partidos!$G$4:$G$107,MATCH($A247,Partidos!$A$4:$A$107,0))),Puntuacion!$B$10,IF(AND($H247&lt;&gt;"",$H247=INDEX(Partidos!$K$4:$K$107,MATCH($A247,Partidos!$A$4:$A$107,0))),Puntuacion!$B$11,0)))))),"")</f>
        <v/>
      </c>
      <c r="H247" s="24">
        <f>IFERROR(INDEX(Pepe!H$4:H$107,MATCH($A247,Pepe!$A$4:$A$107,0)),"")</f>
        <v/>
      </c>
      <c r="I247" s="24">
        <f>IFERROR(INDEX(Partidos!$J$4:$J$107,MATCH($A247,Partidos!$A$4:$A$107,0)),"")</f>
        <v/>
      </c>
      <c r="J247" s="21">
        <f>IF(AND(INDEX(Partidos!$J$4:$J$107,MATCH($A247,Partidos!$A$4:$A$107,0))&lt;&gt;"Grupos",INDEX(Partidos!$H$4:$H$107,MATCH($A247,Partidos!$A$4:$A$107,0))="Finalizado",$H247&lt;&gt;"",$H247=INDEX(Partidos!$K$4:$K$107,MATCH($A247,Partidos!$A$4:$A$107,0))),1,0)</f>
        <v/>
      </c>
    </row>
    <row r="248">
      <c r="A248" s="31" t="n">
        <v>23</v>
      </c>
      <c r="B248" s="24">
        <f>IFERROR(INDEX(Partidos!$D$4:$D$107,MATCH($A248,Partidos!$A$4:$A$107,0)),"")</f>
        <v/>
      </c>
      <c r="C248" s="24">
        <f>IFERROR(INDEX(Partidos!$E$4:$E$107,MATCH($A248,Partidos!$A$4:$A$107,0)),"")</f>
        <v/>
      </c>
      <c r="D248" s="31" t="inlineStr">
        <is>
          <t>Patri</t>
        </is>
      </c>
      <c r="E248" s="24">
        <f>IFERROR(INDEX(Patri!F$4:F$107,MATCH($A248,Patri!$A$4:$A$107,0)),"")</f>
        <v/>
      </c>
      <c r="F248" s="24">
        <f>IFERROR(INDEX(Patri!G$4:G$107,MATCH($A248,Patri!$A$4:$A$107,0)),"")</f>
        <v/>
      </c>
      <c r="G248" s="21">
        <f>IFERROR(IF(INDEX(Partidos!$H$4:$H$107,MATCH($A248,Partidos!$A$4:$A$107,0))&lt;&gt;"Finalizado","",IF(OR(NOT(ISNUMBER($E248)),NOT(ISNUMBER($F248))),"",IF(INDEX(Partidos!$J$4:$J$107,MATCH($A248,Partidos!$A$4:$A$107,0))="Grupos",IF(AND($E248=INDEX(Partidos!$F$4:$F$107,MATCH($A248,Partidos!$A$4:$A$107,0)),$F248=INDEX(Partidos!$G$4:$G$107,MATCH($A248,Partidos!$A$4:$A$107,0))),Puntuacion!$B$4,IF(($E248-$F248)=(INDEX(Partidos!$F$4:$F$107,MATCH($A248,Partidos!$A$4:$A$107,0))-INDEX(Partidos!$G$4:$G$107,MATCH($A248,Partidos!$A$4:$A$107,0))),Puntuacion!$B$5,IF(OR(AND($E248&gt;$F248,INDEX(Partidos!$F$4:$F$107,MATCH($A248,Partidos!$A$4:$A$107,0))&gt;INDEX(Partidos!$G$4:$G$107,MATCH($A248,Partidos!$A$4:$A$107,0))),AND($E248=$F248,INDEX(Partidos!$F$4:$F$107,MATCH($A248,Partidos!$A$4:$A$107,0))=INDEX(Partidos!$G$4:$G$107,MATCH($A248,Partidos!$A$4:$A$107,0))),AND($E248&lt;$F248,INDEX(Partidos!$F$4:$F$107,MATCH($A248,Partidos!$A$4:$A$107,0))&lt;INDEX(Partidos!$G$4:$G$107,MATCH($A248,Partidos!$A$4:$A$107,0)))),Puntuacion!$B$6,0))),IF(AND($E248=INDEX(Partidos!$F$4:$F$107,MATCH($A248,Partidos!$A$4:$A$107,0)),$F248=INDEX(Partidos!$G$4:$G$107,MATCH($A248,Partidos!$A$4:$A$107,0))),Puntuacion!$B$9,IF(($E248-$F248)=(INDEX(Partidos!$F$4:$F$107,MATCH($A248,Partidos!$A$4:$A$107,0))-INDEX(Partidos!$G$4:$G$107,MATCH($A248,Partidos!$A$4:$A$107,0))),Puntuacion!$B$10,IF(AND($H248&lt;&gt;"",$H248=INDEX(Partidos!$K$4:$K$107,MATCH($A248,Partidos!$A$4:$A$107,0))),Puntuacion!$B$11,0)))))),"")</f>
        <v/>
      </c>
      <c r="H248" s="24">
        <f>IFERROR(INDEX(Patri!H$4:H$107,MATCH($A248,Patri!$A$4:$A$107,0)),"")</f>
        <v/>
      </c>
      <c r="I248" s="24">
        <f>IFERROR(INDEX(Partidos!$J$4:$J$107,MATCH($A248,Partidos!$A$4:$A$107,0)),"")</f>
        <v/>
      </c>
      <c r="J248" s="21">
        <f>IF(AND(INDEX(Partidos!$J$4:$J$107,MATCH($A248,Partidos!$A$4:$A$107,0))&lt;&gt;"Grupos",INDEX(Partidos!$H$4:$H$107,MATCH($A248,Partidos!$A$4:$A$107,0))="Finalizado",$H248&lt;&gt;"",$H248=INDEX(Partidos!$K$4:$K$107,MATCH($A248,Partidos!$A$4:$A$107,0))),1,0)</f>
        <v/>
      </c>
    </row>
    <row r="249">
      <c r="A249" s="29" t="n">
        <v>23</v>
      </c>
      <c r="B249" s="24">
        <f>IFERROR(INDEX(Partidos!$D$4:$D$107,MATCH($A249,Partidos!$A$4:$A$107,0)),"")</f>
        <v/>
      </c>
      <c r="C249" s="24">
        <f>IFERROR(INDEX(Partidos!$E$4:$E$107,MATCH($A249,Partidos!$A$4:$A$107,0)),"")</f>
        <v/>
      </c>
      <c r="D249" s="29" t="inlineStr">
        <is>
          <t>Kike</t>
        </is>
      </c>
      <c r="E249" s="24">
        <f>IFERROR(INDEX(Kike!F$4:F$107,MATCH($A249,Kike!$A$4:$A$107,0)),"")</f>
        <v/>
      </c>
      <c r="F249" s="24">
        <f>IFERROR(INDEX(Kike!G$4:G$107,MATCH($A249,Kike!$A$4:$A$107,0)),"")</f>
        <v/>
      </c>
      <c r="G249" s="21">
        <f>IFERROR(IF(INDEX(Partidos!$H$4:$H$107,MATCH($A249,Partidos!$A$4:$A$107,0))&lt;&gt;"Finalizado","",IF(OR(NOT(ISNUMBER($E249)),NOT(ISNUMBER($F249))),"",IF(INDEX(Partidos!$J$4:$J$107,MATCH($A249,Partidos!$A$4:$A$107,0))="Grupos",IF(AND($E249=INDEX(Partidos!$F$4:$F$107,MATCH($A249,Partidos!$A$4:$A$107,0)),$F249=INDEX(Partidos!$G$4:$G$107,MATCH($A249,Partidos!$A$4:$A$107,0))),Puntuacion!$B$4,IF(($E249-$F249)=(INDEX(Partidos!$F$4:$F$107,MATCH($A249,Partidos!$A$4:$A$107,0))-INDEX(Partidos!$G$4:$G$107,MATCH($A249,Partidos!$A$4:$A$107,0))),Puntuacion!$B$5,IF(OR(AND($E249&gt;$F249,INDEX(Partidos!$F$4:$F$107,MATCH($A249,Partidos!$A$4:$A$107,0))&gt;INDEX(Partidos!$G$4:$G$107,MATCH($A249,Partidos!$A$4:$A$107,0))),AND($E249=$F249,INDEX(Partidos!$F$4:$F$107,MATCH($A249,Partidos!$A$4:$A$107,0))=INDEX(Partidos!$G$4:$G$107,MATCH($A249,Partidos!$A$4:$A$107,0))),AND($E249&lt;$F249,INDEX(Partidos!$F$4:$F$107,MATCH($A249,Partidos!$A$4:$A$107,0))&lt;INDEX(Partidos!$G$4:$G$107,MATCH($A249,Partidos!$A$4:$A$107,0)))),Puntuacion!$B$6,0))),IF(AND($E249=INDEX(Partidos!$F$4:$F$107,MATCH($A249,Partidos!$A$4:$A$107,0)),$F249=INDEX(Partidos!$G$4:$G$107,MATCH($A249,Partidos!$A$4:$A$107,0))),Puntuacion!$B$9,IF(($E249-$F249)=(INDEX(Partidos!$F$4:$F$107,MATCH($A249,Partidos!$A$4:$A$107,0))-INDEX(Partidos!$G$4:$G$107,MATCH($A249,Partidos!$A$4:$A$107,0))),Puntuacion!$B$10,IF(AND($H249&lt;&gt;"",$H249=INDEX(Partidos!$K$4:$K$107,MATCH($A249,Partidos!$A$4:$A$107,0))),Puntuacion!$B$11,0)))))),"")</f>
        <v/>
      </c>
      <c r="H249" s="24">
        <f>IFERROR(INDEX(Kike!H$4:H$107,MATCH($A249,Kike!$A$4:$A$107,0)),"")</f>
        <v/>
      </c>
      <c r="I249" s="24">
        <f>IFERROR(INDEX(Partidos!$J$4:$J$107,MATCH($A249,Partidos!$A$4:$A$107,0)),"")</f>
        <v/>
      </c>
      <c r="J249" s="21">
        <f>IF(AND(INDEX(Partidos!$J$4:$J$107,MATCH($A249,Partidos!$A$4:$A$107,0))&lt;&gt;"Grupos",INDEX(Partidos!$H$4:$H$107,MATCH($A249,Partidos!$A$4:$A$107,0))="Finalizado",$H249&lt;&gt;"",$H249=INDEX(Partidos!$K$4:$K$107,MATCH($A249,Partidos!$A$4:$A$107,0))),1,0)</f>
        <v/>
      </c>
    </row>
    <row r="250">
      <c r="A250" s="31" t="n">
        <v>23</v>
      </c>
      <c r="B250" s="24">
        <f>IFERROR(INDEX(Partidos!$D$4:$D$107,MATCH($A250,Partidos!$A$4:$A$107,0)),"")</f>
        <v/>
      </c>
      <c r="C250" s="24">
        <f>IFERROR(INDEX(Partidos!$E$4:$E$107,MATCH($A250,Partidos!$A$4:$A$107,0)),"")</f>
        <v/>
      </c>
      <c r="D250" s="31" t="inlineStr">
        <is>
          <t>Quintero</t>
        </is>
      </c>
      <c r="E250" s="24">
        <f>IFERROR(INDEX(Quintero!F$4:F$107,MATCH($A250,Quintero!$A$4:$A$107,0)),"")</f>
        <v/>
      </c>
      <c r="F250" s="24">
        <f>IFERROR(INDEX(Quintero!G$4:G$107,MATCH($A250,Quintero!$A$4:$A$107,0)),"")</f>
        <v/>
      </c>
      <c r="G250" s="21">
        <f>IFERROR(IF(INDEX(Partidos!$H$4:$H$107,MATCH($A250,Partidos!$A$4:$A$107,0))&lt;&gt;"Finalizado","",IF(OR(NOT(ISNUMBER($E250)),NOT(ISNUMBER($F250))),"",IF(INDEX(Partidos!$J$4:$J$107,MATCH($A250,Partidos!$A$4:$A$107,0))="Grupos",IF(AND($E250=INDEX(Partidos!$F$4:$F$107,MATCH($A250,Partidos!$A$4:$A$107,0)),$F250=INDEX(Partidos!$G$4:$G$107,MATCH($A250,Partidos!$A$4:$A$107,0))),Puntuacion!$B$4,IF(($E250-$F250)=(INDEX(Partidos!$F$4:$F$107,MATCH($A250,Partidos!$A$4:$A$107,0))-INDEX(Partidos!$G$4:$G$107,MATCH($A250,Partidos!$A$4:$A$107,0))),Puntuacion!$B$5,IF(OR(AND($E250&gt;$F250,INDEX(Partidos!$F$4:$F$107,MATCH($A250,Partidos!$A$4:$A$107,0))&gt;INDEX(Partidos!$G$4:$G$107,MATCH($A250,Partidos!$A$4:$A$107,0))),AND($E250=$F250,INDEX(Partidos!$F$4:$F$107,MATCH($A250,Partidos!$A$4:$A$107,0))=INDEX(Partidos!$G$4:$G$107,MATCH($A250,Partidos!$A$4:$A$107,0))),AND($E250&lt;$F250,INDEX(Partidos!$F$4:$F$107,MATCH($A250,Partidos!$A$4:$A$107,0))&lt;INDEX(Partidos!$G$4:$G$107,MATCH($A250,Partidos!$A$4:$A$107,0)))),Puntuacion!$B$6,0))),IF(AND($E250=INDEX(Partidos!$F$4:$F$107,MATCH($A250,Partidos!$A$4:$A$107,0)),$F250=INDEX(Partidos!$G$4:$G$107,MATCH($A250,Partidos!$A$4:$A$107,0))),Puntuacion!$B$9,IF(($E250-$F250)=(INDEX(Partidos!$F$4:$F$107,MATCH($A250,Partidos!$A$4:$A$107,0))-INDEX(Partidos!$G$4:$G$107,MATCH($A250,Partidos!$A$4:$A$107,0))),Puntuacion!$B$10,IF(AND($H250&lt;&gt;"",$H250=INDEX(Partidos!$K$4:$K$107,MATCH($A250,Partidos!$A$4:$A$107,0))),Puntuacion!$B$11,0)))))),"")</f>
        <v/>
      </c>
      <c r="H250" s="24">
        <f>IFERROR(INDEX(Quintero!H$4:H$107,MATCH($A250,Quintero!$A$4:$A$107,0)),"")</f>
        <v/>
      </c>
      <c r="I250" s="24">
        <f>IFERROR(INDEX(Partidos!$J$4:$J$107,MATCH($A250,Partidos!$A$4:$A$107,0)),"")</f>
        <v/>
      </c>
      <c r="J250" s="21">
        <f>IF(AND(INDEX(Partidos!$J$4:$J$107,MATCH($A250,Partidos!$A$4:$A$107,0))&lt;&gt;"Grupos",INDEX(Partidos!$H$4:$H$107,MATCH($A250,Partidos!$A$4:$A$107,0))="Finalizado",$H250&lt;&gt;"",$H250=INDEX(Partidos!$K$4:$K$107,MATCH($A250,Partidos!$A$4:$A$107,0))),1,0)</f>
        <v/>
      </c>
    </row>
    <row r="251">
      <c r="A251" s="29" t="n">
        <v>23</v>
      </c>
      <c r="B251" s="24">
        <f>IFERROR(INDEX(Partidos!$D$4:$D$107,MATCH($A251,Partidos!$A$4:$A$107,0)),"")</f>
        <v/>
      </c>
      <c r="C251" s="24">
        <f>IFERROR(INDEX(Partidos!$E$4:$E$107,MATCH($A251,Partidos!$A$4:$A$107,0)),"")</f>
        <v/>
      </c>
      <c r="D251" s="29" t="inlineStr">
        <is>
          <t>Nacho</t>
        </is>
      </c>
      <c r="E251" s="24">
        <f>IFERROR(INDEX(Nacho!F$4:F$107,MATCH($A251,Nacho!$A$4:$A$107,0)),"")</f>
        <v/>
      </c>
      <c r="F251" s="24">
        <f>IFERROR(INDEX(Nacho!G$4:G$107,MATCH($A251,Nacho!$A$4:$A$107,0)),"")</f>
        <v/>
      </c>
      <c r="G251" s="21">
        <f>IFERROR(IF(INDEX(Partidos!$H$4:$H$107,MATCH($A251,Partidos!$A$4:$A$107,0))&lt;&gt;"Finalizado","",IF(OR(NOT(ISNUMBER($E251)),NOT(ISNUMBER($F251))),"",IF(INDEX(Partidos!$J$4:$J$107,MATCH($A251,Partidos!$A$4:$A$107,0))="Grupos",IF(AND($E251=INDEX(Partidos!$F$4:$F$107,MATCH($A251,Partidos!$A$4:$A$107,0)),$F251=INDEX(Partidos!$G$4:$G$107,MATCH($A251,Partidos!$A$4:$A$107,0))),Puntuacion!$B$4,IF(($E251-$F251)=(INDEX(Partidos!$F$4:$F$107,MATCH($A251,Partidos!$A$4:$A$107,0))-INDEX(Partidos!$G$4:$G$107,MATCH($A251,Partidos!$A$4:$A$107,0))),Puntuacion!$B$5,IF(OR(AND($E251&gt;$F251,INDEX(Partidos!$F$4:$F$107,MATCH($A251,Partidos!$A$4:$A$107,0))&gt;INDEX(Partidos!$G$4:$G$107,MATCH($A251,Partidos!$A$4:$A$107,0))),AND($E251=$F251,INDEX(Partidos!$F$4:$F$107,MATCH($A251,Partidos!$A$4:$A$107,0))=INDEX(Partidos!$G$4:$G$107,MATCH($A251,Partidos!$A$4:$A$107,0))),AND($E251&lt;$F251,INDEX(Partidos!$F$4:$F$107,MATCH($A251,Partidos!$A$4:$A$107,0))&lt;INDEX(Partidos!$G$4:$G$107,MATCH($A251,Partidos!$A$4:$A$107,0)))),Puntuacion!$B$6,0))),IF(AND($E251=INDEX(Partidos!$F$4:$F$107,MATCH($A251,Partidos!$A$4:$A$107,0)),$F251=INDEX(Partidos!$G$4:$G$107,MATCH($A251,Partidos!$A$4:$A$107,0))),Puntuacion!$B$9,IF(($E251-$F251)=(INDEX(Partidos!$F$4:$F$107,MATCH($A251,Partidos!$A$4:$A$107,0))-INDEX(Partidos!$G$4:$G$107,MATCH($A251,Partidos!$A$4:$A$107,0))),Puntuacion!$B$10,IF(AND($H251&lt;&gt;"",$H251=INDEX(Partidos!$K$4:$K$107,MATCH($A251,Partidos!$A$4:$A$107,0))),Puntuacion!$B$11,0)))))),"")</f>
        <v/>
      </c>
      <c r="H251" s="24">
        <f>IFERROR(INDEX(Nacho!H$4:H$107,MATCH($A251,Nacho!$A$4:$A$107,0)),"")</f>
        <v/>
      </c>
      <c r="I251" s="24">
        <f>IFERROR(INDEX(Partidos!$J$4:$J$107,MATCH($A251,Partidos!$A$4:$A$107,0)),"")</f>
        <v/>
      </c>
      <c r="J251" s="21">
        <f>IF(AND(INDEX(Partidos!$J$4:$J$107,MATCH($A251,Partidos!$A$4:$A$107,0))&lt;&gt;"Grupos",INDEX(Partidos!$H$4:$H$107,MATCH($A251,Partidos!$A$4:$A$107,0))="Finalizado",$H251&lt;&gt;"",$H251=INDEX(Partidos!$K$4:$K$107,MATCH($A251,Partidos!$A$4:$A$107,0))),1,0)</f>
        <v/>
      </c>
    </row>
    <row r="252">
      <c r="A252" s="31" t="n">
        <v>23</v>
      </c>
      <c r="B252" s="24">
        <f>IFERROR(INDEX(Partidos!$D$4:$D$107,MATCH($A252,Partidos!$A$4:$A$107,0)),"")</f>
        <v/>
      </c>
      <c r="C252" s="24">
        <f>IFERROR(INDEX(Partidos!$E$4:$E$107,MATCH($A252,Partidos!$A$4:$A$107,0)),"")</f>
        <v/>
      </c>
      <c r="D252" s="31" t="inlineStr">
        <is>
          <t>Luis</t>
        </is>
      </c>
      <c r="E252" s="24">
        <f>IFERROR(INDEX(Luis!F$4:F$107,MATCH($A252,Luis!$A$4:$A$107,0)),"")</f>
        <v/>
      </c>
      <c r="F252" s="24">
        <f>IFERROR(INDEX(Luis!G$4:G$107,MATCH($A252,Luis!$A$4:$A$107,0)),"")</f>
        <v/>
      </c>
      <c r="G252" s="21">
        <f>IFERROR(IF(INDEX(Partidos!$H$4:$H$107,MATCH($A252,Partidos!$A$4:$A$107,0))&lt;&gt;"Finalizado","",IF(OR(NOT(ISNUMBER($E252)),NOT(ISNUMBER($F252))),"",IF(INDEX(Partidos!$J$4:$J$107,MATCH($A252,Partidos!$A$4:$A$107,0))="Grupos",IF(AND($E252=INDEX(Partidos!$F$4:$F$107,MATCH($A252,Partidos!$A$4:$A$107,0)),$F252=INDEX(Partidos!$G$4:$G$107,MATCH($A252,Partidos!$A$4:$A$107,0))),Puntuacion!$B$4,IF(($E252-$F252)=(INDEX(Partidos!$F$4:$F$107,MATCH($A252,Partidos!$A$4:$A$107,0))-INDEX(Partidos!$G$4:$G$107,MATCH($A252,Partidos!$A$4:$A$107,0))),Puntuacion!$B$5,IF(OR(AND($E252&gt;$F252,INDEX(Partidos!$F$4:$F$107,MATCH($A252,Partidos!$A$4:$A$107,0))&gt;INDEX(Partidos!$G$4:$G$107,MATCH($A252,Partidos!$A$4:$A$107,0))),AND($E252=$F252,INDEX(Partidos!$F$4:$F$107,MATCH($A252,Partidos!$A$4:$A$107,0))=INDEX(Partidos!$G$4:$G$107,MATCH($A252,Partidos!$A$4:$A$107,0))),AND($E252&lt;$F252,INDEX(Partidos!$F$4:$F$107,MATCH($A252,Partidos!$A$4:$A$107,0))&lt;INDEX(Partidos!$G$4:$G$107,MATCH($A252,Partidos!$A$4:$A$107,0)))),Puntuacion!$B$6,0))),IF(AND($E252=INDEX(Partidos!$F$4:$F$107,MATCH($A252,Partidos!$A$4:$A$107,0)),$F252=INDEX(Partidos!$G$4:$G$107,MATCH($A252,Partidos!$A$4:$A$107,0))),Puntuacion!$B$9,IF(($E252-$F252)=(INDEX(Partidos!$F$4:$F$107,MATCH($A252,Partidos!$A$4:$A$107,0))-INDEX(Partidos!$G$4:$G$107,MATCH($A252,Partidos!$A$4:$A$107,0))),Puntuacion!$B$10,IF(AND($H252&lt;&gt;"",$H252=INDEX(Partidos!$K$4:$K$107,MATCH($A252,Partidos!$A$4:$A$107,0))),Puntuacion!$B$11,0)))))),"")</f>
        <v/>
      </c>
      <c r="H252" s="24">
        <f>IFERROR(INDEX(Luis!H$4:H$107,MATCH($A252,Luis!$A$4:$A$107,0)),"")</f>
        <v/>
      </c>
      <c r="I252" s="24">
        <f>IFERROR(INDEX(Partidos!$J$4:$J$107,MATCH($A252,Partidos!$A$4:$A$107,0)),"")</f>
        <v/>
      </c>
      <c r="J252" s="21">
        <f>IF(AND(INDEX(Partidos!$J$4:$J$107,MATCH($A252,Partidos!$A$4:$A$107,0))&lt;&gt;"Grupos",INDEX(Partidos!$H$4:$H$107,MATCH($A252,Partidos!$A$4:$A$107,0))="Finalizado",$H252&lt;&gt;"",$H252=INDEX(Partidos!$K$4:$K$107,MATCH($A252,Partidos!$A$4:$A$107,0))),1,0)</f>
        <v/>
      </c>
    </row>
    <row r="253">
      <c r="A253" s="29" t="n">
        <v>23</v>
      </c>
      <c r="B253" s="24">
        <f>IFERROR(INDEX(Partidos!$D$4:$D$107,MATCH($A253,Partidos!$A$4:$A$107,0)),"")</f>
        <v/>
      </c>
      <c r="C253" s="24">
        <f>IFERROR(INDEX(Partidos!$E$4:$E$107,MATCH($A253,Partidos!$A$4:$A$107,0)),"")</f>
        <v/>
      </c>
      <c r="D253" s="29" t="inlineStr">
        <is>
          <t>Felipe</t>
        </is>
      </c>
      <c r="E253" s="24">
        <f>IFERROR(INDEX(Felipe!F$4:F$107,MATCH($A253,Felipe!$A$4:$A$107,0)),"")</f>
        <v/>
      </c>
      <c r="F253" s="24">
        <f>IFERROR(INDEX(Felipe!G$4:G$107,MATCH($A253,Felipe!$A$4:$A$107,0)),"")</f>
        <v/>
      </c>
      <c r="G253" s="21">
        <f>IFERROR(IF(INDEX(Partidos!$H$4:$H$107,MATCH($A253,Partidos!$A$4:$A$107,0))&lt;&gt;"Finalizado","",IF(OR(NOT(ISNUMBER($E253)),NOT(ISNUMBER($F253))),"",IF(INDEX(Partidos!$J$4:$J$107,MATCH($A253,Partidos!$A$4:$A$107,0))="Grupos",IF(AND($E253=INDEX(Partidos!$F$4:$F$107,MATCH($A253,Partidos!$A$4:$A$107,0)),$F253=INDEX(Partidos!$G$4:$G$107,MATCH($A253,Partidos!$A$4:$A$107,0))),Puntuacion!$B$4,IF(($E253-$F253)=(INDEX(Partidos!$F$4:$F$107,MATCH($A253,Partidos!$A$4:$A$107,0))-INDEX(Partidos!$G$4:$G$107,MATCH($A253,Partidos!$A$4:$A$107,0))),Puntuacion!$B$5,IF(OR(AND($E253&gt;$F253,INDEX(Partidos!$F$4:$F$107,MATCH($A253,Partidos!$A$4:$A$107,0))&gt;INDEX(Partidos!$G$4:$G$107,MATCH($A253,Partidos!$A$4:$A$107,0))),AND($E253=$F253,INDEX(Partidos!$F$4:$F$107,MATCH($A253,Partidos!$A$4:$A$107,0))=INDEX(Partidos!$G$4:$G$107,MATCH($A253,Partidos!$A$4:$A$107,0))),AND($E253&lt;$F253,INDEX(Partidos!$F$4:$F$107,MATCH($A253,Partidos!$A$4:$A$107,0))&lt;INDEX(Partidos!$G$4:$G$107,MATCH($A253,Partidos!$A$4:$A$107,0)))),Puntuacion!$B$6,0))),IF(AND($E253=INDEX(Partidos!$F$4:$F$107,MATCH($A253,Partidos!$A$4:$A$107,0)),$F253=INDEX(Partidos!$G$4:$G$107,MATCH($A253,Partidos!$A$4:$A$107,0))),Puntuacion!$B$9,IF(($E253-$F253)=(INDEX(Partidos!$F$4:$F$107,MATCH($A253,Partidos!$A$4:$A$107,0))-INDEX(Partidos!$G$4:$G$107,MATCH($A253,Partidos!$A$4:$A$107,0))),Puntuacion!$B$10,IF(AND($H253&lt;&gt;"",$H253=INDEX(Partidos!$K$4:$K$107,MATCH($A253,Partidos!$A$4:$A$107,0))),Puntuacion!$B$11,0)))))),"")</f>
        <v/>
      </c>
      <c r="H253" s="24">
        <f>IFERROR(INDEX(Felipe!H$4:H$107,MATCH($A253,Felipe!$A$4:$A$107,0)),"")</f>
        <v/>
      </c>
      <c r="I253" s="24">
        <f>IFERROR(INDEX(Partidos!$J$4:$J$107,MATCH($A253,Partidos!$A$4:$A$107,0)),"")</f>
        <v/>
      </c>
      <c r="J253" s="21">
        <f>IF(AND(INDEX(Partidos!$J$4:$J$107,MATCH($A253,Partidos!$A$4:$A$107,0))&lt;&gt;"Grupos",INDEX(Partidos!$H$4:$H$107,MATCH($A253,Partidos!$A$4:$A$107,0))="Finalizado",$H253&lt;&gt;"",$H253=INDEX(Partidos!$K$4:$K$107,MATCH($A253,Partidos!$A$4:$A$107,0))),1,0)</f>
        <v/>
      </c>
    </row>
    <row r="254">
      <c r="A254" s="31" t="n">
        <v>23</v>
      </c>
      <c r="B254" s="24">
        <f>IFERROR(INDEX(Partidos!$D$4:$D$107,MATCH($A254,Partidos!$A$4:$A$107,0)),"")</f>
        <v/>
      </c>
      <c r="C254" s="24">
        <f>IFERROR(INDEX(Partidos!$E$4:$E$107,MATCH($A254,Partidos!$A$4:$A$107,0)),"")</f>
        <v/>
      </c>
      <c r="D254" s="31" t="inlineStr">
        <is>
          <t>Simón</t>
        </is>
      </c>
      <c r="E254" s="24">
        <f>IFERROR(INDEX(Simón!F$4:F$107,MATCH($A254,Simón!$A$4:$A$107,0)),"")</f>
        <v/>
      </c>
      <c r="F254" s="24">
        <f>IFERROR(INDEX(Simón!G$4:G$107,MATCH($A254,Simón!$A$4:$A$107,0)),"")</f>
        <v/>
      </c>
      <c r="G254" s="21">
        <f>IFERROR(IF(INDEX(Partidos!$H$4:$H$107,MATCH($A254,Partidos!$A$4:$A$107,0))&lt;&gt;"Finalizado","",IF(OR(NOT(ISNUMBER($E254)),NOT(ISNUMBER($F254))),"",IF(INDEX(Partidos!$J$4:$J$107,MATCH($A254,Partidos!$A$4:$A$107,0))="Grupos",IF(AND($E254=INDEX(Partidos!$F$4:$F$107,MATCH($A254,Partidos!$A$4:$A$107,0)),$F254=INDEX(Partidos!$G$4:$G$107,MATCH($A254,Partidos!$A$4:$A$107,0))),Puntuacion!$B$4,IF(($E254-$F254)=(INDEX(Partidos!$F$4:$F$107,MATCH($A254,Partidos!$A$4:$A$107,0))-INDEX(Partidos!$G$4:$G$107,MATCH($A254,Partidos!$A$4:$A$107,0))),Puntuacion!$B$5,IF(OR(AND($E254&gt;$F254,INDEX(Partidos!$F$4:$F$107,MATCH($A254,Partidos!$A$4:$A$107,0))&gt;INDEX(Partidos!$G$4:$G$107,MATCH($A254,Partidos!$A$4:$A$107,0))),AND($E254=$F254,INDEX(Partidos!$F$4:$F$107,MATCH($A254,Partidos!$A$4:$A$107,0))=INDEX(Partidos!$G$4:$G$107,MATCH($A254,Partidos!$A$4:$A$107,0))),AND($E254&lt;$F254,INDEX(Partidos!$F$4:$F$107,MATCH($A254,Partidos!$A$4:$A$107,0))&lt;INDEX(Partidos!$G$4:$G$107,MATCH($A254,Partidos!$A$4:$A$107,0)))),Puntuacion!$B$6,0))),IF(AND($E254=INDEX(Partidos!$F$4:$F$107,MATCH($A254,Partidos!$A$4:$A$107,0)),$F254=INDEX(Partidos!$G$4:$G$107,MATCH($A254,Partidos!$A$4:$A$107,0))),Puntuacion!$B$9,IF(($E254-$F254)=(INDEX(Partidos!$F$4:$F$107,MATCH($A254,Partidos!$A$4:$A$107,0))-INDEX(Partidos!$G$4:$G$107,MATCH($A254,Partidos!$A$4:$A$107,0))),Puntuacion!$B$10,IF(AND($H254&lt;&gt;"",$H254=INDEX(Partidos!$K$4:$K$107,MATCH($A254,Partidos!$A$4:$A$107,0))),Puntuacion!$B$11,0)))))),"")</f>
        <v/>
      </c>
      <c r="H254" s="24">
        <f>IFERROR(INDEX(Simón!H$4:H$107,MATCH($A254,Simón!$A$4:$A$107,0)),"")</f>
        <v/>
      </c>
      <c r="I254" s="24">
        <f>IFERROR(INDEX(Partidos!$J$4:$J$107,MATCH($A254,Partidos!$A$4:$A$107,0)),"")</f>
        <v/>
      </c>
      <c r="J254" s="21">
        <f>IF(AND(INDEX(Partidos!$J$4:$J$107,MATCH($A254,Partidos!$A$4:$A$107,0))&lt;&gt;"Grupos",INDEX(Partidos!$H$4:$H$107,MATCH($A254,Partidos!$A$4:$A$107,0))="Finalizado",$H254&lt;&gt;"",$H254=INDEX(Partidos!$K$4:$K$107,MATCH($A254,Partidos!$A$4:$A$107,0))),1,0)</f>
        <v/>
      </c>
    </row>
    <row r="255">
      <c r="A255" s="29" t="n">
        <v>23</v>
      </c>
      <c r="B255" s="24">
        <f>IFERROR(INDEX(Partidos!$D$4:$D$107,MATCH($A255,Partidos!$A$4:$A$107,0)),"")</f>
        <v/>
      </c>
      <c r="C255" s="24">
        <f>IFERROR(INDEX(Partidos!$E$4:$E$107,MATCH($A255,Partidos!$A$4:$A$107,0)),"")</f>
        <v/>
      </c>
      <c r="D255" s="29" t="inlineStr">
        <is>
          <t>Muni</t>
        </is>
      </c>
      <c r="E255" s="24">
        <f>IFERROR(INDEX(Muni!F$4:F$107,MATCH($A255,Muni!$A$4:$A$107,0)),"")</f>
        <v/>
      </c>
      <c r="F255" s="24">
        <f>IFERROR(INDEX(Muni!G$4:G$107,MATCH($A255,Muni!$A$4:$A$107,0)),"")</f>
        <v/>
      </c>
      <c r="G255" s="21">
        <f>IFERROR(IF(INDEX(Partidos!$H$4:$H$107,MATCH($A255,Partidos!$A$4:$A$107,0))&lt;&gt;"Finalizado","",IF(OR(NOT(ISNUMBER($E255)),NOT(ISNUMBER($F255))),"",IF(INDEX(Partidos!$J$4:$J$107,MATCH($A255,Partidos!$A$4:$A$107,0))="Grupos",IF(AND($E255=INDEX(Partidos!$F$4:$F$107,MATCH($A255,Partidos!$A$4:$A$107,0)),$F255=INDEX(Partidos!$G$4:$G$107,MATCH($A255,Partidos!$A$4:$A$107,0))),Puntuacion!$B$4,IF(($E255-$F255)=(INDEX(Partidos!$F$4:$F$107,MATCH($A255,Partidos!$A$4:$A$107,0))-INDEX(Partidos!$G$4:$G$107,MATCH($A255,Partidos!$A$4:$A$107,0))),Puntuacion!$B$5,IF(OR(AND($E255&gt;$F255,INDEX(Partidos!$F$4:$F$107,MATCH($A255,Partidos!$A$4:$A$107,0))&gt;INDEX(Partidos!$G$4:$G$107,MATCH($A255,Partidos!$A$4:$A$107,0))),AND($E255=$F255,INDEX(Partidos!$F$4:$F$107,MATCH($A255,Partidos!$A$4:$A$107,0))=INDEX(Partidos!$G$4:$G$107,MATCH($A255,Partidos!$A$4:$A$107,0))),AND($E255&lt;$F255,INDEX(Partidos!$F$4:$F$107,MATCH($A255,Partidos!$A$4:$A$107,0))&lt;INDEX(Partidos!$G$4:$G$107,MATCH($A255,Partidos!$A$4:$A$107,0)))),Puntuacion!$B$6,0))),IF(AND($E255=INDEX(Partidos!$F$4:$F$107,MATCH($A255,Partidos!$A$4:$A$107,0)),$F255=INDEX(Partidos!$G$4:$G$107,MATCH($A255,Partidos!$A$4:$A$107,0))),Puntuacion!$B$9,IF(($E255-$F255)=(INDEX(Partidos!$F$4:$F$107,MATCH($A255,Partidos!$A$4:$A$107,0))-INDEX(Partidos!$G$4:$G$107,MATCH($A255,Partidos!$A$4:$A$107,0))),Puntuacion!$B$10,IF(AND($H255&lt;&gt;"",$H255=INDEX(Partidos!$K$4:$K$107,MATCH($A255,Partidos!$A$4:$A$107,0))),Puntuacion!$B$11,0)))))),"")</f>
        <v/>
      </c>
      <c r="H255" s="24">
        <f>IFERROR(INDEX(Muni!H$4:H$107,MATCH($A255,Muni!$A$4:$A$107,0)),"")</f>
        <v/>
      </c>
      <c r="I255" s="24">
        <f>IFERROR(INDEX(Partidos!$J$4:$J$107,MATCH($A255,Partidos!$A$4:$A$107,0)),"")</f>
        <v/>
      </c>
      <c r="J255" s="21">
        <f>IF(AND(INDEX(Partidos!$J$4:$J$107,MATCH($A255,Partidos!$A$4:$A$107,0))&lt;&gt;"Grupos",INDEX(Partidos!$H$4:$H$107,MATCH($A255,Partidos!$A$4:$A$107,0))="Finalizado",$H255&lt;&gt;"",$H255=INDEX(Partidos!$K$4:$K$107,MATCH($A255,Partidos!$A$4:$A$107,0))),1,0)</f>
        <v/>
      </c>
    </row>
    <row r="256">
      <c r="A256" s="31" t="n">
        <v>23</v>
      </c>
      <c r="B256" s="24">
        <f>IFERROR(INDEX(Partidos!$D$4:$D$107,MATCH($A256,Partidos!$A$4:$A$107,0)),"")</f>
        <v/>
      </c>
      <c r="C256" s="24">
        <f>IFERROR(INDEX(Partidos!$E$4:$E$107,MATCH($A256,Partidos!$A$4:$A$107,0)),"")</f>
        <v/>
      </c>
      <c r="D256" s="31" t="inlineStr">
        <is>
          <t>Fer</t>
        </is>
      </c>
      <c r="E256" s="24">
        <f>IFERROR(INDEX(Fer!F$4:F$107,MATCH($A256,Fer!$A$4:$A$107,0)),"")</f>
        <v/>
      </c>
      <c r="F256" s="24">
        <f>IFERROR(INDEX(Fer!G$4:G$107,MATCH($A256,Fer!$A$4:$A$107,0)),"")</f>
        <v/>
      </c>
      <c r="G256" s="21">
        <f>IFERROR(IF(INDEX(Partidos!$H$4:$H$107,MATCH($A256,Partidos!$A$4:$A$107,0))&lt;&gt;"Finalizado","",IF(OR(NOT(ISNUMBER($E256)),NOT(ISNUMBER($F256))),"",IF(INDEX(Partidos!$J$4:$J$107,MATCH($A256,Partidos!$A$4:$A$107,0))="Grupos",IF(AND($E256=INDEX(Partidos!$F$4:$F$107,MATCH($A256,Partidos!$A$4:$A$107,0)),$F256=INDEX(Partidos!$G$4:$G$107,MATCH($A256,Partidos!$A$4:$A$107,0))),Puntuacion!$B$4,IF(($E256-$F256)=(INDEX(Partidos!$F$4:$F$107,MATCH($A256,Partidos!$A$4:$A$107,0))-INDEX(Partidos!$G$4:$G$107,MATCH($A256,Partidos!$A$4:$A$107,0))),Puntuacion!$B$5,IF(OR(AND($E256&gt;$F256,INDEX(Partidos!$F$4:$F$107,MATCH($A256,Partidos!$A$4:$A$107,0))&gt;INDEX(Partidos!$G$4:$G$107,MATCH($A256,Partidos!$A$4:$A$107,0))),AND($E256=$F256,INDEX(Partidos!$F$4:$F$107,MATCH($A256,Partidos!$A$4:$A$107,0))=INDEX(Partidos!$G$4:$G$107,MATCH($A256,Partidos!$A$4:$A$107,0))),AND($E256&lt;$F256,INDEX(Partidos!$F$4:$F$107,MATCH($A256,Partidos!$A$4:$A$107,0))&lt;INDEX(Partidos!$G$4:$G$107,MATCH($A256,Partidos!$A$4:$A$107,0)))),Puntuacion!$B$6,0))),IF(AND($E256=INDEX(Partidos!$F$4:$F$107,MATCH($A256,Partidos!$A$4:$A$107,0)),$F256=INDEX(Partidos!$G$4:$G$107,MATCH($A256,Partidos!$A$4:$A$107,0))),Puntuacion!$B$9,IF(($E256-$F256)=(INDEX(Partidos!$F$4:$F$107,MATCH($A256,Partidos!$A$4:$A$107,0))-INDEX(Partidos!$G$4:$G$107,MATCH($A256,Partidos!$A$4:$A$107,0))),Puntuacion!$B$10,IF(AND($H256&lt;&gt;"",$H256=INDEX(Partidos!$K$4:$K$107,MATCH($A256,Partidos!$A$4:$A$107,0))),Puntuacion!$B$11,0)))))),"")</f>
        <v/>
      </c>
      <c r="H256" s="24">
        <f>IFERROR(INDEX(Fer!H$4:H$107,MATCH($A256,Fer!$A$4:$A$107,0)),"")</f>
        <v/>
      </c>
      <c r="I256" s="24">
        <f>IFERROR(INDEX(Partidos!$J$4:$J$107,MATCH($A256,Partidos!$A$4:$A$107,0)),"")</f>
        <v/>
      </c>
      <c r="J256" s="21">
        <f>IF(AND(INDEX(Partidos!$J$4:$J$107,MATCH($A256,Partidos!$A$4:$A$107,0))&lt;&gt;"Grupos",INDEX(Partidos!$H$4:$H$107,MATCH($A256,Partidos!$A$4:$A$107,0))="Finalizado",$H256&lt;&gt;"",$H256=INDEX(Partidos!$K$4:$K$107,MATCH($A256,Partidos!$A$4:$A$107,0))),1,0)</f>
        <v/>
      </c>
    </row>
    <row r="257">
      <c r="A257" s="29" t="n">
        <v>24</v>
      </c>
      <c r="B257" s="24">
        <f>IFERROR(INDEX(Partidos!$D$4:$D$107,MATCH($A257,Partidos!$A$4:$A$107,0)),"")</f>
        <v/>
      </c>
      <c r="C257" s="24">
        <f>IFERROR(INDEX(Partidos!$E$4:$E$107,MATCH($A257,Partidos!$A$4:$A$107,0)),"")</f>
        <v/>
      </c>
      <c r="D257" s="29" t="inlineStr">
        <is>
          <t>Álvaro</t>
        </is>
      </c>
      <c r="E257" s="24">
        <f>IFERROR(INDEX(Álvaro!F$4:F$107,MATCH($A257,Álvaro!$A$4:$A$107,0)),"")</f>
        <v/>
      </c>
      <c r="F257" s="24">
        <f>IFERROR(INDEX(Álvaro!G$4:G$107,MATCH($A257,Álvaro!$A$4:$A$107,0)),"")</f>
        <v/>
      </c>
      <c r="G257" s="21">
        <f>IFERROR(IF(INDEX(Partidos!$H$4:$H$107,MATCH($A257,Partidos!$A$4:$A$107,0))&lt;&gt;"Finalizado","",IF(OR(NOT(ISNUMBER($E257)),NOT(ISNUMBER($F257))),"",IF(INDEX(Partidos!$J$4:$J$107,MATCH($A257,Partidos!$A$4:$A$107,0))="Grupos",IF(AND($E257=INDEX(Partidos!$F$4:$F$107,MATCH($A257,Partidos!$A$4:$A$107,0)),$F257=INDEX(Partidos!$G$4:$G$107,MATCH($A257,Partidos!$A$4:$A$107,0))),Puntuacion!$B$4,IF(($E257-$F257)=(INDEX(Partidos!$F$4:$F$107,MATCH($A257,Partidos!$A$4:$A$107,0))-INDEX(Partidos!$G$4:$G$107,MATCH($A257,Partidos!$A$4:$A$107,0))),Puntuacion!$B$5,IF(OR(AND($E257&gt;$F257,INDEX(Partidos!$F$4:$F$107,MATCH($A257,Partidos!$A$4:$A$107,0))&gt;INDEX(Partidos!$G$4:$G$107,MATCH($A257,Partidos!$A$4:$A$107,0))),AND($E257=$F257,INDEX(Partidos!$F$4:$F$107,MATCH($A257,Partidos!$A$4:$A$107,0))=INDEX(Partidos!$G$4:$G$107,MATCH($A257,Partidos!$A$4:$A$107,0))),AND($E257&lt;$F257,INDEX(Partidos!$F$4:$F$107,MATCH($A257,Partidos!$A$4:$A$107,0))&lt;INDEX(Partidos!$G$4:$G$107,MATCH($A257,Partidos!$A$4:$A$107,0)))),Puntuacion!$B$6,0))),IF(AND($E257=INDEX(Partidos!$F$4:$F$107,MATCH($A257,Partidos!$A$4:$A$107,0)),$F257=INDEX(Partidos!$G$4:$G$107,MATCH($A257,Partidos!$A$4:$A$107,0))),Puntuacion!$B$9,IF(($E257-$F257)=(INDEX(Partidos!$F$4:$F$107,MATCH($A257,Partidos!$A$4:$A$107,0))-INDEX(Partidos!$G$4:$G$107,MATCH($A257,Partidos!$A$4:$A$107,0))),Puntuacion!$B$10,IF(AND($H257&lt;&gt;"",$H257=INDEX(Partidos!$K$4:$K$107,MATCH($A257,Partidos!$A$4:$A$107,0))),Puntuacion!$B$11,0)))))),"")</f>
        <v/>
      </c>
      <c r="H257" s="24">
        <f>IFERROR(INDEX(Álvaro!H$4:H$107,MATCH($A257,Álvaro!$A$4:$A$107,0)),"")</f>
        <v/>
      </c>
      <c r="I257" s="24">
        <f>IFERROR(INDEX(Partidos!$J$4:$J$107,MATCH($A257,Partidos!$A$4:$A$107,0)),"")</f>
        <v/>
      </c>
      <c r="J257" s="21">
        <f>IF(AND(INDEX(Partidos!$J$4:$J$107,MATCH($A257,Partidos!$A$4:$A$107,0))&lt;&gt;"Grupos",INDEX(Partidos!$H$4:$H$107,MATCH($A257,Partidos!$A$4:$A$107,0))="Finalizado",$H257&lt;&gt;"",$H257=INDEX(Partidos!$K$4:$K$107,MATCH($A257,Partidos!$A$4:$A$107,0))),1,0)</f>
        <v/>
      </c>
    </row>
    <row r="258">
      <c r="A258" s="31" t="n">
        <v>24</v>
      </c>
      <c r="B258" s="24">
        <f>IFERROR(INDEX(Partidos!$D$4:$D$107,MATCH($A258,Partidos!$A$4:$A$107,0)),"")</f>
        <v/>
      </c>
      <c r="C258" s="24">
        <f>IFERROR(INDEX(Partidos!$E$4:$E$107,MATCH($A258,Partidos!$A$4:$A$107,0)),"")</f>
        <v/>
      </c>
      <c r="D258" s="31" t="inlineStr">
        <is>
          <t>Pepe</t>
        </is>
      </c>
      <c r="E258" s="24">
        <f>IFERROR(INDEX(Pepe!F$4:F$107,MATCH($A258,Pepe!$A$4:$A$107,0)),"")</f>
        <v/>
      </c>
      <c r="F258" s="24">
        <f>IFERROR(INDEX(Pepe!G$4:G$107,MATCH($A258,Pepe!$A$4:$A$107,0)),"")</f>
        <v/>
      </c>
      <c r="G258" s="21">
        <f>IFERROR(IF(INDEX(Partidos!$H$4:$H$107,MATCH($A258,Partidos!$A$4:$A$107,0))&lt;&gt;"Finalizado","",IF(OR(NOT(ISNUMBER($E258)),NOT(ISNUMBER($F258))),"",IF(INDEX(Partidos!$J$4:$J$107,MATCH($A258,Partidos!$A$4:$A$107,0))="Grupos",IF(AND($E258=INDEX(Partidos!$F$4:$F$107,MATCH($A258,Partidos!$A$4:$A$107,0)),$F258=INDEX(Partidos!$G$4:$G$107,MATCH($A258,Partidos!$A$4:$A$107,0))),Puntuacion!$B$4,IF(($E258-$F258)=(INDEX(Partidos!$F$4:$F$107,MATCH($A258,Partidos!$A$4:$A$107,0))-INDEX(Partidos!$G$4:$G$107,MATCH($A258,Partidos!$A$4:$A$107,0))),Puntuacion!$B$5,IF(OR(AND($E258&gt;$F258,INDEX(Partidos!$F$4:$F$107,MATCH($A258,Partidos!$A$4:$A$107,0))&gt;INDEX(Partidos!$G$4:$G$107,MATCH($A258,Partidos!$A$4:$A$107,0))),AND($E258=$F258,INDEX(Partidos!$F$4:$F$107,MATCH($A258,Partidos!$A$4:$A$107,0))=INDEX(Partidos!$G$4:$G$107,MATCH($A258,Partidos!$A$4:$A$107,0))),AND($E258&lt;$F258,INDEX(Partidos!$F$4:$F$107,MATCH($A258,Partidos!$A$4:$A$107,0))&lt;INDEX(Partidos!$G$4:$G$107,MATCH($A258,Partidos!$A$4:$A$107,0)))),Puntuacion!$B$6,0))),IF(AND($E258=INDEX(Partidos!$F$4:$F$107,MATCH($A258,Partidos!$A$4:$A$107,0)),$F258=INDEX(Partidos!$G$4:$G$107,MATCH($A258,Partidos!$A$4:$A$107,0))),Puntuacion!$B$9,IF(($E258-$F258)=(INDEX(Partidos!$F$4:$F$107,MATCH($A258,Partidos!$A$4:$A$107,0))-INDEX(Partidos!$G$4:$G$107,MATCH($A258,Partidos!$A$4:$A$107,0))),Puntuacion!$B$10,IF(AND($H258&lt;&gt;"",$H258=INDEX(Partidos!$K$4:$K$107,MATCH($A258,Partidos!$A$4:$A$107,0))),Puntuacion!$B$11,0)))))),"")</f>
        <v/>
      </c>
      <c r="H258" s="24">
        <f>IFERROR(INDEX(Pepe!H$4:H$107,MATCH($A258,Pepe!$A$4:$A$107,0)),"")</f>
        <v/>
      </c>
      <c r="I258" s="24">
        <f>IFERROR(INDEX(Partidos!$J$4:$J$107,MATCH($A258,Partidos!$A$4:$A$107,0)),"")</f>
        <v/>
      </c>
      <c r="J258" s="21">
        <f>IF(AND(INDEX(Partidos!$J$4:$J$107,MATCH($A258,Partidos!$A$4:$A$107,0))&lt;&gt;"Grupos",INDEX(Partidos!$H$4:$H$107,MATCH($A258,Partidos!$A$4:$A$107,0))="Finalizado",$H258&lt;&gt;"",$H258=INDEX(Partidos!$K$4:$K$107,MATCH($A258,Partidos!$A$4:$A$107,0))),1,0)</f>
        <v/>
      </c>
    </row>
    <row r="259">
      <c r="A259" s="29" t="n">
        <v>24</v>
      </c>
      <c r="B259" s="24">
        <f>IFERROR(INDEX(Partidos!$D$4:$D$107,MATCH($A259,Partidos!$A$4:$A$107,0)),"")</f>
        <v/>
      </c>
      <c r="C259" s="24">
        <f>IFERROR(INDEX(Partidos!$E$4:$E$107,MATCH($A259,Partidos!$A$4:$A$107,0)),"")</f>
        <v/>
      </c>
      <c r="D259" s="29" t="inlineStr">
        <is>
          <t>Patri</t>
        </is>
      </c>
      <c r="E259" s="24">
        <f>IFERROR(INDEX(Patri!F$4:F$107,MATCH($A259,Patri!$A$4:$A$107,0)),"")</f>
        <v/>
      </c>
      <c r="F259" s="24">
        <f>IFERROR(INDEX(Patri!G$4:G$107,MATCH($A259,Patri!$A$4:$A$107,0)),"")</f>
        <v/>
      </c>
      <c r="G259" s="21">
        <f>IFERROR(IF(INDEX(Partidos!$H$4:$H$107,MATCH($A259,Partidos!$A$4:$A$107,0))&lt;&gt;"Finalizado","",IF(OR(NOT(ISNUMBER($E259)),NOT(ISNUMBER($F259))),"",IF(INDEX(Partidos!$J$4:$J$107,MATCH($A259,Partidos!$A$4:$A$107,0))="Grupos",IF(AND($E259=INDEX(Partidos!$F$4:$F$107,MATCH($A259,Partidos!$A$4:$A$107,0)),$F259=INDEX(Partidos!$G$4:$G$107,MATCH($A259,Partidos!$A$4:$A$107,0))),Puntuacion!$B$4,IF(($E259-$F259)=(INDEX(Partidos!$F$4:$F$107,MATCH($A259,Partidos!$A$4:$A$107,0))-INDEX(Partidos!$G$4:$G$107,MATCH($A259,Partidos!$A$4:$A$107,0))),Puntuacion!$B$5,IF(OR(AND($E259&gt;$F259,INDEX(Partidos!$F$4:$F$107,MATCH($A259,Partidos!$A$4:$A$107,0))&gt;INDEX(Partidos!$G$4:$G$107,MATCH($A259,Partidos!$A$4:$A$107,0))),AND($E259=$F259,INDEX(Partidos!$F$4:$F$107,MATCH($A259,Partidos!$A$4:$A$107,0))=INDEX(Partidos!$G$4:$G$107,MATCH($A259,Partidos!$A$4:$A$107,0))),AND($E259&lt;$F259,INDEX(Partidos!$F$4:$F$107,MATCH($A259,Partidos!$A$4:$A$107,0))&lt;INDEX(Partidos!$G$4:$G$107,MATCH($A259,Partidos!$A$4:$A$107,0)))),Puntuacion!$B$6,0))),IF(AND($E259=INDEX(Partidos!$F$4:$F$107,MATCH($A259,Partidos!$A$4:$A$107,0)),$F259=INDEX(Partidos!$G$4:$G$107,MATCH($A259,Partidos!$A$4:$A$107,0))),Puntuacion!$B$9,IF(($E259-$F259)=(INDEX(Partidos!$F$4:$F$107,MATCH($A259,Partidos!$A$4:$A$107,0))-INDEX(Partidos!$G$4:$G$107,MATCH($A259,Partidos!$A$4:$A$107,0))),Puntuacion!$B$10,IF(AND($H259&lt;&gt;"",$H259=INDEX(Partidos!$K$4:$K$107,MATCH($A259,Partidos!$A$4:$A$107,0))),Puntuacion!$B$11,0)))))),"")</f>
        <v/>
      </c>
      <c r="H259" s="24">
        <f>IFERROR(INDEX(Patri!H$4:H$107,MATCH($A259,Patri!$A$4:$A$107,0)),"")</f>
        <v/>
      </c>
      <c r="I259" s="24">
        <f>IFERROR(INDEX(Partidos!$J$4:$J$107,MATCH($A259,Partidos!$A$4:$A$107,0)),"")</f>
        <v/>
      </c>
      <c r="J259" s="21">
        <f>IF(AND(INDEX(Partidos!$J$4:$J$107,MATCH($A259,Partidos!$A$4:$A$107,0))&lt;&gt;"Grupos",INDEX(Partidos!$H$4:$H$107,MATCH($A259,Partidos!$A$4:$A$107,0))="Finalizado",$H259&lt;&gt;"",$H259=INDEX(Partidos!$K$4:$K$107,MATCH($A259,Partidos!$A$4:$A$107,0))),1,0)</f>
        <v/>
      </c>
    </row>
    <row r="260">
      <c r="A260" s="31" t="n">
        <v>24</v>
      </c>
      <c r="B260" s="24">
        <f>IFERROR(INDEX(Partidos!$D$4:$D$107,MATCH($A260,Partidos!$A$4:$A$107,0)),"")</f>
        <v/>
      </c>
      <c r="C260" s="24">
        <f>IFERROR(INDEX(Partidos!$E$4:$E$107,MATCH($A260,Partidos!$A$4:$A$107,0)),"")</f>
        <v/>
      </c>
      <c r="D260" s="31" t="inlineStr">
        <is>
          <t>Kike</t>
        </is>
      </c>
      <c r="E260" s="24">
        <f>IFERROR(INDEX(Kike!F$4:F$107,MATCH($A260,Kike!$A$4:$A$107,0)),"")</f>
        <v/>
      </c>
      <c r="F260" s="24">
        <f>IFERROR(INDEX(Kike!G$4:G$107,MATCH($A260,Kike!$A$4:$A$107,0)),"")</f>
        <v/>
      </c>
      <c r="G260" s="21">
        <f>IFERROR(IF(INDEX(Partidos!$H$4:$H$107,MATCH($A260,Partidos!$A$4:$A$107,0))&lt;&gt;"Finalizado","",IF(OR(NOT(ISNUMBER($E260)),NOT(ISNUMBER($F260))),"",IF(INDEX(Partidos!$J$4:$J$107,MATCH($A260,Partidos!$A$4:$A$107,0))="Grupos",IF(AND($E260=INDEX(Partidos!$F$4:$F$107,MATCH($A260,Partidos!$A$4:$A$107,0)),$F260=INDEX(Partidos!$G$4:$G$107,MATCH($A260,Partidos!$A$4:$A$107,0))),Puntuacion!$B$4,IF(($E260-$F260)=(INDEX(Partidos!$F$4:$F$107,MATCH($A260,Partidos!$A$4:$A$107,0))-INDEX(Partidos!$G$4:$G$107,MATCH($A260,Partidos!$A$4:$A$107,0))),Puntuacion!$B$5,IF(OR(AND($E260&gt;$F260,INDEX(Partidos!$F$4:$F$107,MATCH($A260,Partidos!$A$4:$A$107,0))&gt;INDEX(Partidos!$G$4:$G$107,MATCH($A260,Partidos!$A$4:$A$107,0))),AND($E260=$F260,INDEX(Partidos!$F$4:$F$107,MATCH($A260,Partidos!$A$4:$A$107,0))=INDEX(Partidos!$G$4:$G$107,MATCH($A260,Partidos!$A$4:$A$107,0))),AND($E260&lt;$F260,INDEX(Partidos!$F$4:$F$107,MATCH($A260,Partidos!$A$4:$A$107,0))&lt;INDEX(Partidos!$G$4:$G$107,MATCH($A260,Partidos!$A$4:$A$107,0)))),Puntuacion!$B$6,0))),IF(AND($E260=INDEX(Partidos!$F$4:$F$107,MATCH($A260,Partidos!$A$4:$A$107,0)),$F260=INDEX(Partidos!$G$4:$G$107,MATCH($A260,Partidos!$A$4:$A$107,0))),Puntuacion!$B$9,IF(($E260-$F260)=(INDEX(Partidos!$F$4:$F$107,MATCH($A260,Partidos!$A$4:$A$107,0))-INDEX(Partidos!$G$4:$G$107,MATCH($A260,Partidos!$A$4:$A$107,0))),Puntuacion!$B$10,IF(AND($H260&lt;&gt;"",$H260=INDEX(Partidos!$K$4:$K$107,MATCH($A260,Partidos!$A$4:$A$107,0))),Puntuacion!$B$11,0)))))),"")</f>
        <v/>
      </c>
      <c r="H260" s="24">
        <f>IFERROR(INDEX(Kike!H$4:H$107,MATCH($A260,Kike!$A$4:$A$107,0)),"")</f>
        <v/>
      </c>
      <c r="I260" s="24">
        <f>IFERROR(INDEX(Partidos!$J$4:$J$107,MATCH($A260,Partidos!$A$4:$A$107,0)),"")</f>
        <v/>
      </c>
      <c r="J260" s="21">
        <f>IF(AND(INDEX(Partidos!$J$4:$J$107,MATCH($A260,Partidos!$A$4:$A$107,0))&lt;&gt;"Grupos",INDEX(Partidos!$H$4:$H$107,MATCH($A260,Partidos!$A$4:$A$107,0))="Finalizado",$H260&lt;&gt;"",$H260=INDEX(Partidos!$K$4:$K$107,MATCH($A260,Partidos!$A$4:$A$107,0))),1,0)</f>
        <v/>
      </c>
    </row>
    <row r="261">
      <c r="A261" s="29" t="n">
        <v>24</v>
      </c>
      <c r="B261" s="24">
        <f>IFERROR(INDEX(Partidos!$D$4:$D$107,MATCH($A261,Partidos!$A$4:$A$107,0)),"")</f>
        <v/>
      </c>
      <c r="C261" s="24">
        <f>IFERROR(INDEX(Partidos!$E$4:$E$107,MATCH($A261,Partidos!$A$4:$A$107,0)),"")</f>
        <v/>
      </c>
      <c r="D261" s="29" t="inlineStr">
        <is>
          <t>Quintero</t>
        </is>
      </c>
      <c r="E261" s="24">
        <f>IFERROR(INDEX(Quintero!F$4:F$107,MATCH($A261,Quintero!$A$4:$A$107,0)),"")</f>
        <v/>
      </c>
      <c r="F261" s="24">
        <f>IFERROR(INDEX(Quintero!G$4:G$107,MATCH($A261,Quintero!$A$4:$A$107,0)),"")</f>
        <v/>
      </c>
      <c r="G261" s="21">
        <f>IFERROR(IF(INDEX(Partidos!$H$4:$H$107,MATCH($A261,Partidos!$A$4:$A$107,0))&lt;&gt;"Finalizado","",IF(OR(NOT(ISNUMBER($E261)),NOT(ISNUMBER($F261))),"",IF(INDEX(Partidos!$J$4:$J$107,MATCH($A261,Partidos!$A$4:$A$107,0))="Grupos",IF(AND($E261=INDEX(Partidos!$F$4:$F$107,MATCH($A261,Partidos!$A$4:$A$107,0)),$F261=INDEX(Partidos!$G$4:$G$107,MATCH($A261,Partidos!$A$4:$A$107,0))),Puntuacion!$B$4,IF(($E261-$F261)=(INDEX(Partidos!$F$4:$F$107,MATCH($A261,Partidos!$A$4:$A$107,0))-INDEX(Partidos!$G$4:$G$107,MATCH($A261,Partidos!$A$4:$A$107,0))),Puntuacion!$B$5,IF(OR(AND($E261&gt;$F261,INDEX(Partidos!$F$4:$F$107,MATCH($A261,Partidos!$A$4:$A$107,0))&gt;INDEX(Partidos!$G$4:$G$107,MATCH($A261,Partidos!$A$4:$A$107,0))),AND($E261=$F261,INDEX(Partidos!$F$4:$F$107,MATCH($A261,Partidos!$A$4:$A$107,0))=INDEX(Partidos!$G$4:$G$107,MATCH($A261,Partidos!$A$4:$A$107,0))),AND($E261&lt;$F261,INDEX(Partidos!$F$4:$F$107,MATCH($A261,Partidos!$A$4:$A$107,0))&lt;INDEX(Partidos!$G$4:$G$107,MATCH($A261,Partidos!$A$4:$A$107,0)))),Puntuacion!$B$6,0))),IF(AND($E261=INDEX(Partidos!$F$4:$F$107,MATCH($A261,Partidos!$A$4:$A$107,0)),$F261=INDEX(Partidos!$G$4:$G$107,MATCH($A261,Partidos!$A$4:$A$107,0))),Puntuacion!$B$9,IF(($E261-$F261)=(INDEX(Partidos!$F$4:$F$107,MATCH($A261,Partidos!$A$4:$A$107,0))-INDEX(Partidos!$G$4:$G$107,MATCH($A261,Partidos!$A$4:$A$107,0))),Puntuacion!$B$10,IF(AND($H261&lt;&gt;"",$H261=INDEX(Partidos!$K$4:$K$107,MATCH($A261,Partidos!$A$4:$A$107,0))),Puntuacion!$B$11,0)))))),"")</f>
        <v/>
      </c>
      <c r="H261" s="24">
        <f>IFERROR(INDEX(Quintero!H$4:H$107,MATCH($A261,Quintero!$A$4:$A$107,0)),"")</f>
        <v/>
      </c>
      <c r="I261" s="24">
        <f>IFERROR(INDEX(Partidos!$J$4:$J$107,MATCH($A261,Partidos!$A$4:$A$107,0)),"")</f>
        <v/>
      </c>
      <c r="J261" s="21">
        <f>IF(AND(INDEX(Partidos!$J$4:$J$107,MATCH($A261,Partidos!$A$4:$A$107,0))&lt;&gt;"Grupos",INDEX(Partidos!$H$4:$H$107,MATCH($A261,Partidos!$A$4:$A$107,0))="Finalizado",$H261&lt;&gt;"",$H261=INDEX(Partidos!$K$4:$K$107,MATCH($A261,Partidos!$A$4:$A$107,0))),1,0)</f>
        <v/>
      </c>
    </row>
    <row r="262">
      <c r="A262" s="31" t="n">
        <v>24</v>
      </c>
      <c r="B262" s="24">
        <f>IFERROR(INDEX(Partidos!$D$4:$D$107,MATCH($A262,Partidos!$A$4:$A$107,0)),"")</f>
        <v/>
      </c>
      <c r="C262" s="24">
        <f>IFERROR(INDEX(Partidos!$E$4:$E$107,MATCH($A262,Partidos!$A$4:$A$107,0)),"")</f>
        <v/>
      </c>
      <c r="D262" s="31" t="inlineStr">
        <is>
          <t>Nacho</t>
        </is>
      </c>
      <c r="E262" s="24">
        <f>IFERROR(INDEX(Nacho!F$4:F$107,MATCH($A262,Nacho!$A$4:$A$107,0)),"")</f>
        <v/>
      </c>
      <c r="F262" s="24">
        <f>IFERROR(INDEX(Nacho!G$4:G$107,MATCH($A262,Nacho!$A$4:$A$107,0)),"")</f>
        <v/>
      </c>
      <c r="G262" s="21">
        <f>IFERROR(IF(INDEX(Partidos!$H$4:$H$107,MATCH($A262,Partidos!$A$4:$A$107,0))&lt;&gt;"Finalizado","",IF(OR(NOT(ISNUMBER($E262)),NOT(ISNUMBER($F262))),"",IF(INDEX(Partidos!$J$4:$J$107,MATCH($A262,Partidos!$A$4:$A$107,0))="Grupos",IF(AND($E262=INDEX(Partidos!$F$4:$F$107,MATCH($A262,Partidos!$A$4:$A$107,0)),$F262=INDEX(Partidos!$G$4:$G$107,MATCH($A262,Partidos!$A$4:$A$107,0))),Puntuacion!$B$4,IF(($E262-$F262)=(INDEX(Partidos!$F$4:$F$107,MATCH($A262,Partidos!$A$4:$A$107,0))-INDEX(Partidos!$G$4:$G$107,MATCH($A262,Partidos!$A$4:$A$107,0))),Puntuacion!$B$5,IF(OR(AND($E262&gt;$F262,INDEX(Partidos!$F$4:$F$107,MATCH($A262,Partidos!$A$4:$A$107,0))&gt;INDEX(Partidos!$G$4:$G$107,MATCH($A262,Partidos!$A$4:$A$107,0))),AND($E262=$F262,INDEX(Partidos!$F$4:$F$107,MATCH($A262,Partidos!$A$4:$A$107,0))=INDEX(Partidos!$G$4:$G$107,MATCH($A262,Partidos!$A$4:$A$107,0))),AND($E262&lt;$F262,INDEX(Partidos!$F$4:$F$107,MATCH($A262,Partidos!$A$4:$A$107,0))&lt;INDEX(Partidos!$G$4:$G$107,MATCH($A262,Partidos!$A$4:$A$107,0)))),Puntuacion!$B$6,0))),IF(AND($E262=INDEX(Partidos!$F$4:$F$107,MATCH($A262,Partidos!$A$4:$A$107,0)),$F262=INDEX(Partidos!$G$4:$G$107,MATCH($A262,Partidos!$A$4:$A$107,0))),Puntuacion!$B$9,IF(($E262-$F262)=(INDEX(Partidos!$F$4:$F$107,MATCH($A262,Partidos!$A$4:$A$107,0))-INDEX(Partidos!$G$4:$G$107,MATCH($A262,Partidos!$A$4:$A$107,0))),Puntuacion!$B$10,IF(AND($H262&lt;&gt;"",$H262=INDEX(Partidos!$K$4:$K$107,MATCH($A262,Partidos!$A$4:$A$107,0))),Puntuacion!$B$11,0)))))),"")</f>
        <v/>
      </c>
      <c r="H262" s="24">
        <f>IFERROR(INDEX(Nacho!H$4:H$107,MATCH($A262,Nacho!$A$4:$A$107,0)),"")</f>
        <v/>
      </c>
      <c r="I262" s="24">
        <f>IFERROR(INDEX(Partidos!$J$4:$J$107,MATCH($A262,Partidos!$A$4:$A$107,0)),"")</f>
        <v/>
      </c>
      <c r="J262" s="21">
        <f>IF(AND(INDEX(Partidos!$J$4:$J$107,MATCH($A262,Partidos!$A$4:$A$107,0))&lt;&gt;"Grupos",INDEX(Partidos!$H$4:$H$107,MATCH($A262,Partidos!$A$4:$A$107,0))="Finalizado",$H262&lt;&gt;"",$H262=INDEX(Partidos!$K$4:$K$107,MATCH($A262,Partidos!$A$4:$A$107,0))),1,0)</f>
        <v/>
      </c>
    </row>
    <row r="263">
      <c r="A263" s="29" t="n">
        <v>24</v>
      </c>
      <c r="B263" s="24">
        <f>IFERROR(INDEX(Partidos!$D$4:$D$107,MATCH($A263,Partidos!$A$4:$A$107,0)),"")</f>
        <v/>
      </c>
      <c r="C263" s="24">
        <f>IFERROR(INDEX(Partidos!$E$4:$E$107,MATCH($A263,Partidos!$A$4:$A$107,0)),"")</f>
        <v/>
      </c>
      <c r="D263" s="29" t="inlineStr">
        <is>
          <t>Luis</t>
        </is>
      </c>
      <c r="E263" s="24">
        <f>IFERROR(INDEX(Luis!F$4:F$107,MATCH($A263,Luis!$A$4:$A$107,0)),"")</f>
        <v/>
      </c>
      <c r="F263" s="24">
        <f>IFERROR(INDEX(Luis!G$4:G$107,MATCH($A263,Luis!$A$4:$A$107,0)),"")</f>
        <v/>
      </c>
      <c r="G263" s="21">
        <f>IFERROR(IF(INDEX(Partidos!$H$4:$H$107,MATCH($A263,Partidos!$A$4:$A$107,0))&lt;&gt;"Finalizado","",IF(OR(NOT(ISNUMBER($E263)),NOT(ISNUMBER($F263))),"",IF(INDEX(Partidos!$J$4:$J$107,MATCH($A263,Partidos!$A$4:$A$107,0))="Grupos",IF(AND($E263=INDEX(Partidos!$F$4:$F$107,MATCH($A263,Partidos!$A$4:$A$107,0)),$F263=INDEX(Partidos!$G$4:$G$107,MATCH($A263,Partidos!$A$4:$A$107,0))),Puntuacion!$B$4,IF(($E263-$F263)=(INDEX(Partidos!$F$4:$F$107,MATCH($A263,Partidos!$A$4:$A$107,0))-INDEX(Partidos!$G$4:$G$107,MATCH($A263,Partidos!$A$4:$A$107,0))),Puntuacion!$B$5,IF(OR(AND($E263&gt;$F263,INDEX(Partidos!$F$4:$F$107,MATCH($A263,Partidos!$A$4:$A$107,0))&gt;INDEX(Partidos!$G$4:$G$107,MATCH($A263,Partidos!$A$4:$A$107,0))),AND($E263=$F263,INDEX(Partidos!$F$4:$F$107,MATCH($A263,Partidos!$A$4:$A$107,0))=INDEX(Partidos!$G$4:$G$107,MATCH($A263,Partidos!$A$4:$A$107,0))),AND($E263&lt;$F263,INDEX(Partidos!$F$4:$F$107,MATCH($A263,Partidos!$A$4:$A$107,0))&lt;INDEX(Partidos!$G$4:$G$107,MATCH($A263,Partidos!$A$4:$A$107,0)))),Puntuacion!$B$6,0))),IF(AND($E263=INDEX(Partidos!$F$4:$F$107,MATCH($A263,Partidos!$A$4:$A$107,0)),$F263=INDEX(Partidos!$G$4:$G$107,MATCH($A263,Partidos!$A$4:$A$107,0))),Puntuacion!$B$9,IF(($E263-$F263)=(INDEX(Partidos!$F$4:$F$107,MATCH($A263,Partidos!$A$4:$A$107,0))-INDEX(Partidos!$G$4:$G$107,MATCH($A263,Partidos!$A$4:$A$107,0))),Puntuacion!$B$10,IF(AND($H263&lt;&gt;"",$H263=INDEX(Partidos!$K$4:$K$107,MATCH($A263,Partidos!$A$4:$A$107,0))),Puntuacion!$B$11,0)))))),"")</f>
        <v/>
      </c>
      <c r="H263" s="24">
        <f>IFERROR(INDEX(Luis!H$4:H$107,MATCH($A263,Luis!$A$4:$A$107,0)),"")</f>
        <v/>
      </c>
      <c r="I263" s="24">
        <f>IFERROR(INDEX(Partidos!$J$4:$J$107,MATCH($A263,Partidos!$A$4:$A$107,0)),"")</f>
        <v/>
      </c>
      <c r="J263" s="21">
        <f>IF(AND(INDEX(Partidos!$J$4:$J$107,MATCH($A263,Partidos!$A$4:$A$107,0))&lt;&gt;"Grupos",INDEX(Partidos!$H$4:$H$107,MATCH($A263,Partidos!$A$4:$A$107,0))="Finalizado",$H263&lt;&gt;"",$H263=INDEX(Partidos!$K$4:$K$107,MATCH($A263,Partidos!$A$4:$A$107,0))),1,0)</f>
        <v/>
      </c>
    </row>
    <row r="264">
      <c r="A264" s="31" t="n">
        <v>24</v>
      </c>
      <c r="B264" s="24">
        <f>IFERROR(INDEX(Partidos!$D$4:$D$107,MATCH($A264,Partidos!$A$4:$A$107,0)),"")</f>
        <v/>
      </c>
      <c r="C264" s="24">
        <f>IFERROR(INDEX(Partidos!$E$4:$E$107,MATCH($A264,Partidos!$A$4:$A$107,0)),"")</f>
        <v/>
      </c>
      <c r="D264" s="31" t="inlineStr">
        <is>
          <t>Felipe</t>
        </is>
      </c>
      <c r="E264" s="24">
        <f>IFERROR(INDEX(Felipe!F$4:F$107,MATCH($A264,Felipe!$A$4:$A$107,0)),"")</f>
        <v/>
      </c>
      <c r="F264" s="24">
        <f>IFERROR(INDEX(Felipe!G$4:G$107,MATCH($A264,Felipe!$A$4:$A$107,0)),"")</f>
        <v/>
      </c>
      <c r="G264" s="21">
        <f>IFERROR(IF(INDEX(Partidos!$H$4:$H$107,MATCH($A264,Partidos!$A$4:$A$107,0))&lt;&gt;"Finalizado","",IF(OR(NOT(ISNUMBER($E264)),NOT(ISNUMBER($F264))),"",IF(INDEX(Partidos!$J$4:$J$107,MATCH($A264,Partidos!$A$4:$A$107,0))="Grupos",IF(AND($E264=INDEX(Partidos!$F$4:$F$107,MATCH($A264,Partidos!$A$4:$A$107,0)),$F264=INDEX(Partidos!$G$4:$G$107,MATCH($A264,Partidos!$A$4:$A$107,0))),Puntuacion!$B$4,IF(($E264-$F264)=(INDEX(Partidos!$F$4:$F$107,MATCH($A264,Partidos!$A$4:$A$107,0))-INDEX(Partidos!$G$4:$G$107,MATCH($A264,Partidos!$A$4:$A$107,0))),Puntuacion!$B$5,IF(OR(AND($E264&gt;$F264,INDEX(Partidos!$F$4:$F$107,MATCH($A264,Partidos!$A$4:$A$107,0))&gt;INDEX(Partidos!$G$4:$G$107,MATCH($A264,Partidos!$A$4:$A$107,0))),AND($E264=$F264,INDEX(Partidos!$F$4:$F$107,MATCH($A264,Partidos!$A$4:$A$107,0))=INDEX(Partidos!$G$4:$G$107,MATCH($A264,Partidos!$A$4:$A$107,0))),AND($E264&lt;$F264,INDEX(Partidos!$F$4:$F$107,MATCH($A264,Partidos!$A$4:$A$107,0))&lt;INDEX(Partidos!$G$4:$G$107,MATCH($A264,Partidos!$A$4:$A$107,0)))),Puntuacion!$B$6,0))),IF(AND($E264=INDEX(Partidos!$F$4:$F$107,MATCH($A264,Partidos!$A$4:$A$107,0)),$F264=INDEX(Partidos!$G$4:$G$107,MATCH($A264,Partidos!$A$4:$A$107,0))),Puntuacion!$B$9,IF(($E264-$F264)=(INDEX(Partidos!$F$4:$F$107,MATCH($A264,Partidos!$A$4:$A$107,0))-INDEX(Partidos!$G$4:$G$107,MATCH($A264,Partidos!$A$4:$A$107,0))),Puntuacion!$B$10,IF(AND($H264&lt;&gt;"",$H264=INDEX(Partidos!$K$4:$K$107,MATCH($A264,Partidos!$A$4:$A$107,0))),Puntuacion!$B$11,0)))))),"")</f>
        <v/>
      </c>
      <c r="H264" s="24">
        <f>IFERROR(INDEX(Felipe!H$4:H$107,MATCH($A264,Felipe!$A$4:$A$107,0)),"")</f>
        <v/>
      </c>
      <c r="I264" s="24">
        <f>IFERROR(INDEX(Partidos!$J$4:$J$107,MATCH($A264,Partidos!$A$4:$A$107,0)),"")</f>
        <v/>
      </c>
      <c r="J264" s="21">
        <f>IF(AND(INDEX(Partidos!$J$4:$J$107,MATCH($A264,Partidos!$A$4:$A$107,0))&lt;&gt;"Grupos",INDEX(Partidos!$H$4:$H$107,MATCH($A264,Partidos!$A$4:$A$107,0))="Finalizado",$H264&lt;&gt;"",$H264=INDEX(Partidos!$K$4:$K$107,MATCH($A264,Partidos!$A$4:$A$107,0))),1,0)</f>
        <v/>
      </c>
    </row>
    <row r="265">
      <c r="A265" s="29" t="n">
        <v>24</v>
      </c>
      <c r="B265" s="24">
        <f>IFERROR(INDEX(Partidos!$D$4:$D$107,MATCH($A265,Partidos!$A$4:$A$107,0)),"")</f>
        <v/>
      </c>
      <c r="C265" s="24">
        <f>IFERROR(INDEX(Partidos!$E$4:$E$107,MATCH($A265,Partidos!$A$4:$A$107,0)),"")</f>
        <v/>
      </c>
      <c r="D265" s="29" t="inlineStr">
        <is>
          <t>Simón</t>
        </is>
      </c>
      <c r="E265" s="24">
        <f>IFERROR(INDEX(Simón!F$4:F$107,MATCH($A265,Simón!$A$4:$A$107,0)),"")</f>
        <v/>
      </c>
      <c r="F265" s="24">
        <f>IFERROR(INDEX(Simón!G$4:G$107,MATCH($A265,Simón!$A$4:$A$107,0)),"")</f>
        <v/>
      </c>
      <c r="G265" s="21">
        <f>IFERROR(IF(INDEX(Partidos!$H$4:$H$107,MATCH($A265,Partidos!$A$4:$A$107,0))&lt;&gt;"Finalizado","",IF(OR(NOT(ISNUMBER($E265)),NOT(ISNUMBER($F265))),"",IF(INDEX(Partidos!$J$4:$J$107,MATCH($A265,Partidos!$A$4:$A$107,0))="Grupos",IF(AND($E265=INDEX(Partidos!$F$4:$F$107,MATCH($A265,Partidos!$A$4:$A$107,0)),$F265=INDEX(Partidos!$G$4:$G$107,MATCH($A265,Partidos!$A$4:$A$107,0))),Puntuacion!$B$4,IF(($E265-$F265)=(INDEX(Partidos!$F$4:$F$107,MATCH($A265,Partidos!$A$4:$A$107,0))-INDEX(Partidos!$G$4:$G$107,MATCH($A265,Partidos!$A$4:$A$107,0))),Puntuacion!$B$5,IF(OR(AND($E265&gt;$F265,INDEX(Partidos!$F$4:$F$107,MATCH($A265,Partidos!$A$4:$A$107,0))&gt;INDEX(Partidos!$G$4:$G$107,MATCH($A265,Partidos!$A$4:$A$107,0))),AND($E265=$F265,INDEX(Partidos!$F$4:$F$107,MATCH($A265,Partidos!$A$4:$A$107,0))=INDEX(Partidos!$G$4:$G$107,MATCH($A265,Partidos!$A$4:$A$107,0))),AND($E265&lt;$F265,INDEX(Partidos!$F$4:$F$107,MATCH($A265,Partidos!$A$4:$A$107,0))&lt;INDEX(Partidos!$G$4:$G$107,MATCH($A265,Partidos!$A$4:$A$107,0)))),Puntuacion!$B$6,0))),IF(AND($E265=INDEX(Partidos!$F$4:$F$107,MATCH($A265,Partidos!$A$4:$A$107,0)),$F265=INDEX(Partidos!$G$4:$G$107,MATCH($A265,Partidos!$A$4:$A$107,0))),Puntuacion!$B$9,IF(($E265-$F265)=(INDEX(Partidos!$F$4:$F$107,MATCH($A265,Partidos!$A$4:$A$107,0))-INDEX(Partidos!$G$4:$G$107,MATCH($A265,Partidos!$A$4:$A$107,0))),Puntuacion!$B$10,IF(AND($H265&lt;&gt;"",$H265=INDEX(Partidos!$K$4:$K$107,MATCH($A265,Partidos!$A$4:$A$107,0))),Puntuacion!$B$11,0)))))),"")</f>
        <v/>
      </c>
      <c r="H265" s="24">
        <f>IFERROR(INDEX(Simón!H$4:H$107,MATCH($A265,Simón!$A$4:$A$107,0)),"")</f>
        <v/>
      </c>
      <c r="I265" s="24">
        <f>IFERROR(INDEX(Partidos!$J$4:$J$107,MATCH($A265,Partidos!$A$4:$A$107,0)),"")</f>
        <v/>
      </c>
      <c r="J265" s="21">
        <f>IF(AND(INDEX(Partidos!$J$4:$J$107,MATCH($A265,Partidos!$A$4:$A$107,0))&lt;&gt;"Grupos",INDEX(Partidos!$H$4:$H$107,MATCH($A265,Partidos!$A$4:$A$107,0))="Finalizado",$H265&lt;&gt;"",$H265=INDEX(Partidos!$K$4:$K$107,MATCH($A265,Partidos!$A$4:$A$107,0))),1,0)</f>
        <v/>
      </c>
    </row>
    <row r="266">
      <c r="A266" s="31" t="n">
        <v>24</v>
      </c>
      <c r="B266" s="24">
        <f>IFERROR(INDEX(Partidos!$D$4:$D$107,MATCH($A266,Partidos!$A$4:$A$107,0)),"")</f>
        <v/>
      </c>
      <c r="C266" s="24">
        <f>IFERROR(INDEX(Partidos!$E$4:$E$107,MATCH($A266,Partidos!$A$4:$A$107,0)),"")</f>
        <v/>
      </c>
      <c r="D266" s="31" t="inlineStr">
        <is>
          <t>Muni</t>
        </is>
      </c>
      <c r="E266" s="24">
        <f>IFERROR(INDEX(Muni!F$4:F$107,MATCH($A266,Muni!$A$4:$A$107,0)),"")</f>
        <v/>
      </c>
      <c r="F266" s="24">
        <f>IFERROR(INDEX(Muni!G$4:G$107,MATCH($A266,Muni!$A$4:$A$107,0)),"")</f>
        <v/>
      </c>
      <c r="G266" s="21">
        <f>IFERROR(IF(INDEX(Partidos!$H$4:$H$107,MATCH($A266,Partidos!$A$4:$A$107,0))&lt;&gt;"Finalizado","",IF(OR(NOT(ISNUMBER($E266)),NOT(ISNUMBER($F266))),"",IF(INDEX(Partidos!$J$4:$J$107,MATCH($A266,Partidos!$A$4:$A$107,0))="Grupos",IF(AND($E266=INDEX(Partidos!$F$4:$F$107,MATCH($A266,Partidos!$A$4:$A$107,0)),$F266=INDEX(Partidos!$G$4:$G$107,MATCH($A266,Partidos!$A$4:$A$107,0))),Puntuacion!$B$4,IF(($E266-$F266)=(INDEX(Partidos!$F$4:$F$107,MATCH($A266,Partidos!$A$4:$A$107,0))-INDEX(Partidos!$G$4:$G$107,MATCH($A266,Partidos!$A$4:$A$107,0))),Puntuacion!$B$5,IF(OR(AND($E266&gt;$F266,INDEX(Partidos!$F$4:$F$107,MATCH($A266,Partidos!$A$4:$A$107,0))&gt;INDEX(Partidos!$G$4:$G$107,MATCH($A266,Partidos!$A$4:$A$107,0))),AND($E266=$F266,INDEX(Partidos!$F$4:$F$107,MATCH($A266,Partidos!$A$4:$A$107,0))=INDEX(Partidos!$G$4:$G$107,MATCH($A266,Partidos!$A$4:$A$107,0))),AND($E266&lt;$F266,INDEX(Partidos!$F$4:$F$107,MATCH($A266,Partidos!$A$4:$A$107,0))&lt;INDEX(Partidos!$G$4:$G$107,MATCH($A266,Partidos!$A$4:$A$107,0)))),Puntuacion!$B$6,0))),IF(AND($E266=INDEX(Partidos!$F$4:$F$107,MATCH($A266,Partidos!$A$4:$A$107,0)),$F266=INDEX(Partidos!$G$4:$G$107,MATCH($A266,Partidos!$A$4:$A$107,0))),Puntuacion!$B$9,IF(($E266-$F266)=(INDEX(Partidos!$F$4:$F$107,MATCH($A266,Partidos!$A$4:$A$107,0))-INDEX(Partidos!$G$4:$G$107,MATCH($A266,Partidos!$A$4:$A$107,0))),Puntuacion!$B$10,IF(AND($H266&lt;&gt;"",$H266=INDEX(Partidos!$K$4:$K$107,MATCH($A266,Partidos!$A$4:$A$107,0))),Puntuacion!$B$11,0)))))),"")</f>
        <v/>
      </c>
      <c r="H266" s="24">
        <f>IFERROR(INDEX(Muni!H$4:H$107,MATCH($A266,Muni!$A$4:$A$107,0)),"")</f>
        <v/>
      </c>
      <c r="I266" s="24">
        <f>IFERROR(INDEX(Partidos!$J$4:$J$107,MATCH($A266,Partidos!$A$4:$A$107,0)),"")</f>
        <v/>
      </c>
      <c r="J266" s="21">
        <f>IF(AND(INDEX(Partidos!$J$4:$J$107,MATCH($A266,Partidos!$A$4:$A$107,0))&lt;&gt;"Grupos",INDEX(Partidos!$H$4:$H$107,MATCH($A266,Partidos!$A$4:$A$107,0))="Finalizado",$H266&lt;&gt;"",$H266=INDEX(Partidos!$K$4:$K$107,MATCH($A266,Partidos!$A$4:$A$107,0))),1,0)</f>
        <v/>
      </c>
    </row>
    <row r="267">
      <c r="A267" s="29" t="n">
        <v>24</v>
      </c>
      <c r="B267" s="24">
        <f>IFERROR(INDEX(Partidos!$D$4:$D$107,MATCH($A267,Partidos!$A$4:$A$107,0)),"")</f>
        <v/>
      </c>
      <c r="C267" s="24">
        <f>IFERROR(INDEX(Partidos!$E$4:$E$107,MATCH($A267,Partidos!$A$4:$A$107,0)),"")</f>
        <v/>
      </c>
      <c r="D267" s="29" t="inlineStr">
        <is>
          <t>Fer</t>
        </is>
      </c>
      <c r="E267" s="24">
        <f>IFERROR(INDEX(Fer!F$4:F$107,MATCH($A267,Fer!$A$4:$A$107,0)),"")</f>
        <v/>
      </c>
      <c r="F267" s="24">
        <f>IFERROR(INDEX(Fer!G$4:G$107,MATCH($A267,Fer!$A$4:$A$107,0)),"")</f>
        <v/>
      </c>
      <c r="G267" s="21">
        <f>IFERROR(IF(INDEX(Partidos!$H$4:$H$107,MATCH($A267,Partidos!$A$4:$A$107,0))&lt;&gt;"Finalizado","",IF(OR(NOT(ISNUMBER($E267)),NOT(ISNUMBER($F267))),"",IF(INDEX(Partidos!$J$4:$J$107,MATCH($A267,Partidos!$A$4:$A$107,0))="Grupos",IF(AND($E267=INDEX(Partidos!$F$4:$F$107,MATCH($A267,Partidos!$A$4:$A$107,0)),$F267=INDEX(Partidos!$G$4:$G$107,MATCH($A267,Partidos!$A$4:$A$107,0))),Puntuacion!$B$4,IF(($E267-$F267)=(INDEX(Partidos!$F$4:$F$107,MATCH($A267,Partidos!$A$4:$A$107,0))-INDEX(Partidos!$G$4:$G$107,MATCH($A267,Partidos!$A$4:$A$107,0))),Puntuacion!$B$5,IF(OR(AND($E267&gt;$F267,INDEX(Partidos!$F$4:$F$107,MATCH($A267,Partidos!$A$4:$A$107,0))&gt;INDEX(Partidos!$G$4:$G$107,MATCH($A267,Partidos!$A$4:$A$107,0))),AND($E267=$F267,INDEX(Partidos!$F$4:$F$107,MATCH($A267,Partidos!$A$4:$A$107,0))=INDEX(Partidos!$G$4:$G$107,MATCH($A267,Partidos!$A$4:$A$107,0))),AND($E267&lt;$F267,INDEX(Partidos!$F$4:$F$107,MATCH($A267,Partidos!$A$4:$A$107,0))&lt;INDEX(Partidos!$G$4:$G$107,MATCH($A267,Partidos!$A$4:$A$107,0)))),Puntuacion!$B$6,0))),IF(AND($E267=INDEX(Partidos!$F$4:$F$107,MATCH($A267,Partidos!$A$4:$A$107,0)),$F267=INDEX(Partidos!$G$4:$G$107,MATCH($A267,Partidos!$A$4:$A$107,0))),Puntuacion!$B$9,IF(($E267-$F267)=(INDEX(Partidos!$F$4:$F$107,MATCH($A267,Partidos!$A$4:$A$107,0))-INDEX(Partidos!$G$4:$G$107,MATCH($A267,Partidos!$A$4:$A$107,0))),Puntuacion!$B$10,IF(AND($H267&lt;&gt;"",$H267=INDEX(Partidos!$K$4:$K$107,MATCH($A267,Partidos!$A$4:$A$107,0))),Puntuacion!$B$11,0)))))),"")</f>
        <v/>
      </c>
      <c r="H267" s="24">
        <f>IFERROR(INDEX(Fer!H$4:H$107,MATCH($A267,Fer!$A$4:$A$107,0)),"")</f>
        <v/>
      </c>
      <c r="I267" s="24">
        <f>IFERROR(INDEX(Partidos!$J$4:$J$107,MATCH($A267,Partidos!$A$4:$A$107,0)),"")</f>
        <v/>
      </c>
      <c r="J267" s="21">
        <f>IF(AND(INDEX(Partidos!$J$4:$J$107,MATCH($A267,Partidos!$A$4:$A$107,0))&lt;&gt;"Grupos",INDEX(Partidos!$H$4:$H$107,MATCH($A267,Partidos!$A$4:$A$107,0))="Finalizado",$H267&lt;&gt;"",$H267=INDEX(Partidos!$K$4:$K$107,MATCH($A267,Partidos!$A$4:$A$107,0))),1,0)</f>
        <v/>
      </c>
    </row>
    <row r="268">
      <c r="A268" s="31" t="n">
        <v>25</v>
      </c>
      <c r="B268" s="24">
        <f>IFERROR(INDEX(Partidos!$D$4:$D$107,MATCH($A268,Partidos!$A$4:$A$107,0)),"")</f>
        <v/>
      </c>
      <c r="C268" s="24">
        <f>IFERROR(INDEX(Partidos!$E$4:$E$107,MATCH($A268,Partidos!$A$4:$A$107,0)),"")</f>
        <v/>
      </c>
      <c r="D268" s="31" t="inlineStr">
        <is>
          <t>Álvaro</t>
        </is>
      </c>
      <c r="E268" s="24">
        <f>IFERROR(INDEX(Álvaro!F$4:F$107,MATCH($A268,Álvaro!$A$4:$A$107,0)),"")</f>
        <v/>
      </c>
      <c r="F268" s="24">
        <f>IFERROR(INDEX(Álvaro!G$4:G$107,MATCH($A268,Álvaro!$A$4:$A$107,0)),"")</f>
        <v/>
      </c>
      <c r="G268" s="21">
        <f>IFERROR(IF(INDEX(Partidos!$H$4:$H$107,MATCH($A268,Partidos!$A$4:$A$107,0))&lt;&gt;"Finalizado","",IF(OR(NOT(ISNUMBER($E268)),NOT(ISNUMBER($F268))),"",IF(INDEX(Partidos!$J$4:$J$107,MATCH($A268,Partidos!$A$4:$A$107,0))="Grupos",IF(AND($E268=INDEX(Partidos!$F$4:$F$107,MATCH($A268,Partidos!$A$4:$A$107,0)),$F268=INDEX(Partidos!$G$4:$G$107,MATCH($A268,Partidos!$A$4:$A$107,0))),Puntuacion!$B$4,IF(($E268-$F268)=(INDEX(Partidos!$F$4:$F$107,MATCH($A268,Partidos!$A$4:$A$107,0))-INDEX(Partidos!$G$4:$G$107,MATCH($A268,Partidos!$A$4:$A$107,0))),Puntuacion!$B$5,IF(OR(AND($E268&gt;$F268,INDEX(Partidos!$F$4:$F$107,MATCH($A268,Partidos!$A$4:$A$107,0))&gt;INDEX(Partidos!$G$4:$G$107,MATCH($A268,Partidos!$A$4:$A$107,0))),AND($E268=$F268,INDEX(Partidos!$F$4:$F$107,MATCH($A268,Partidos!$A$4:$A$107,0))=INDEX(Partidos!$G$4:$G$107,MATCH($A268,Partidos!$A$4:$A$107,0))),AND($E268&lt;$F268,INDEX(Partidos!$F$4:$F$107,MATCH($A268,Partidos!$A$4:$A$107,0))&lt;INDEX(Partidos!$G$4:$G$107,MATCH($A268,Partidos!$A$4:$A$107,0)))),Puntuacion!$B$6,0))),IF(AND($E268=INDEX(Partidos!$F$4:$F$107,MATCH($A268,Partidos!$A$4:$A$107,0)),$F268=INDEX(Partidos!$G$4:$G$107,MATCH($A268,Partidos!$A$4:$A$107,0))),Puntuacion!$B$9,IF(($E268-$F268)=(INDEX(Partidos!$F$4:$F$107,MATCH($A268,Partidos!$A$4:$A$107,0))-INDEX(Partidos!$G$4:$G$107,MATCH($A268,Partidos!$A$4:$A$107,0))),Puntuacion!$B$10,IF(AND($H268&lt;&gt;"",$H268=INDEX(Partidos!$K$4:$K$107,MATCH($A268,Partidos!$A$4:$A$107,0))),Puntuacion!$B$11,0)))))),"")</f>
        <v/>
      </c>
      <c r="H268" s="24">
        <f>IFERROR(INDEX(Álvaro!H$4:H$107,MATCH($A268,Álvaro!$A$4:$A$107,0)),"")</f>
        <v/>
      </c>
      <c r="I268" s="24">
        <f>IFERROR(INDEX(Partidos!$J$4:$J$107,MATCH($A268,Partidos!$A$4:$A$107,0)),"")</f>
        <v/>
      </c>
      <c r="J268" s="21">
        <f>IF(AND(INDEX(Partidos!$J$4:$J$107,MATCH($A268,Partidos!$A$4:$A$107,0))&lt;&gt;"Grupos",INDEX(Partidos!$H$4:$H$107,MATCH($A268,Partidos!$A$4:$A$107,0))="Finalizado",$H268&lt;&gt;"",$H268=INDEX(Partidos!$K$4:$K$107,MATCH($A268,Partidos!$A$4:$A$107,0))),1,0)</f>
        <v/>
      </c>
    </row>
    <row r="269">
      <c r="A269" s="29" t="n">
        <v>25</v>
      </c>
      <c r="B269" s="24">
        <f>IFERROR(INDEX(Partidos!$D$4:$D$107,MATCH($A269,Partidos!$A$4:$A$107,0)),"")</f>
        <v/>
      </c>
      <c r="C269" s="24">
        <f>IFERROR(INDEX(Partidos!$E$4:$E$107,MATCH($A269,Partidos!$A$4:$A$107,0)),"")</f>
        <v/>
      </c>
      <c r="D269" s="29" t="inlineStr">
        <is>
          <t>Pepe</t>
        </is>
      </c>
      <c r="E269" s="24">
        <f>IFERROR(INDEX(Pepe!F$4:F$107,MATCH($A269,Pepe!$A$4:$A$107,0)),"")</f>
        <v/>
      </c>
      <c r="F269" s="24">
        <f>IFERROR(INDEX(Pepe!G$4:G$107,MATCH($A269,Pepe!$A$4:$A$107,0)),"")</f>
        <v/>
      </c>
      <c r="G269" s="21">
        <f>IFERROR(IF(INDEX(Partidos!$H$4:$H$107,MATCH($A269,Partidos!$A$4:$A$107,0))&lt;&gt;"Finalizado","",IF(OR(NOT(ISNUMBER($E269)),NOT(ISNUMBER($F269))),"",IF(INDEX(Partidos!$J$4:$J$107,MATCH($A269,Partidos!$A$4:$A$107,0))="Grupos",IF(AND($E269=INDEX(Partidos!$F$4:$F$107,MATCH($A269,Partidos!$A$4:$A$107,0)),$F269=INDEX(Partidos!$G$4:$G$107,MATCH($A269,Partidos!$A$4:$A$107,0))),Puntuacion!$B$4,IF(($E269-$F269)=(INDEX(Partidos!$F$4:$F$107,MATCH($A269,Partidos!$A$4:$A$107,0))-INDEX(Partidos!$G$4:$G$107,MATCH($A269,Partidos!$A$4:$A$107,0))),Puntuacion!$B$5,IF(OR(AND($E269&gt;$F269,INDEX(Partidos!$F$4:$F$107,MATCH($A269,Partidos!$A$4:$A$107,0))&gt;INDEX(Partidos!$G$4:$G$107,MATCH($A269,Partidos!$A$4:$A$107,0))),AND($E269=$F269,INDEX(Partidos!$F$4:$F$107,MATCH($A269,Partidos!$A$4:$A$107,0))=INDEX(Partidos!$G$4:$G$107,MATCH($A269,Partidos!$A$4:$A$107,0))),AND($E269&lt;$F269,INDEX(Partidos!$F$4:$F$107,MATCH($A269,Partidos!$A$4:$A$107,0))&lt;INDEX(Partidos!$G$4:$G$107,MATCH($A269,Partidos!$A$4:$A$107,0)))),Puntuacion!$B$6,0))),IF(AND($E269=INDEX(Partidos!$F$4:$F$107,MATCH($A269,Partidos!$A$4:$A$107,0)),$F269=INDEX(Partidos!$G$4:$G$107,MATCH($A269,Partidos!$A$4:$A$107,0))),Puntuacion!$B$9,IF(($E269-$F269)=(INDEX(Partidos!$F$4:$F$107,MATCH($A269,Partidos!$A$4:$A$107,0))-INDEX(Partidos!$G$4:$G$107,MATCH($A269,Partidos!$A$4:$A$107,0))),Puntuacion!$B$10,IF(AND($H269&lt;&gt;"",$H269=INDEX(Partidos!$K$4:$K$107,MATCH($A269,Partidos!$A$4:$A$107,0))),Puntuacion!$B$11,0)))))),"")</f>
        <v/>
      </c>
      <c r="H269" s="24">
        <f>IFERROR(INDEX(Pepe!H$4:H$107,MATCH($A269,Pepe!$A$4:$A$107,0)),"")</f>
        <v/>
      </c>
      <c r="I269" s="24">
        <f>IFERROR(INDEX(Partidos!$J$4:$J$107,MATCH($A269,Partidos!$A$4:$A$107,0)),"")</f>
        <v/>
      </c>
      <c r="J269" s="21">
        <f>IF(AND(INDEX(Partidos!$J$4:$J$107,MATCH($A269,Partidos!$A$4:$A$107,0))&lt;&gt;"Grupos",INDEX(Partidos!$H$4:$H$107,MATCH($A269,Partidos!$A$4:$A$107,0))="Finalizado",$H269&lt;&gt;"",$H269=INDEX(Partidos!$K$4:$K$107,MATCH($A269,Partidos!$A$4:$A$107,0))),1,0)</f>
        <v/>
      </c>
    </row>
    <row r="270">
      <c r="A270" s="31" t="n">
        <v>25</v>
      </c>
      <c r="B270" s="24">
        <f>IFERROR(INDEX(Partidos!$D$4:$D$107,MATCH($A270,Partidos!$A$4:$A$107,0)),"")</f>
        <v/>
      </c>
      <c r="C270" s="24">
        <f>IFERROR(INDEX(Partidos!$E$4:$E$107,MATCH($A270,Partidos!$A$4:$A$107,0)),"")</f>
        <v/>
      </c>
      <c r="D270" s="31" t="inlineStr">
        <is>
          <t>Patri</t>
        </is>
      </c>
      <c r="E270" s="24">
        <f>IFERROR(INDEX(Patri!F$4:F$107,MATCH($A270,Patri!$A$4:$A$107,0)),"")</f>
        <v/>
      </c>
      <c r="F270" s="24">
        <f>IFERROR(INDEX(Patri!G$4:G$107,MATCH($A270,Patri!$A$4:$A$107,0)),"")</f>
        <v/>
      </c>
      <c r="G270" s="21">
        <f>IFERROR(IF(INDEX(Partidos!$H$4:$H$107,MATCH($A270,Partidos!$A$4:$A$107,0))&lt;&gt;"Finalizado","",IF(OR(NOT(ISNUMBER($E270)),NOT(ISNUMBER($F270))),"",IF(INDEX(Partidos!$J$4:$J$107,MATCH($A270,Partidos!$A$4:$A$107,0))="Grupos",IF(AND($E270=INDEX(Partidos!$F$4:$F$107,MATCH($A270,Partidos!$A$4:$A$107,0)),$F270=INDEX(Partidos!$G$4:$G$107,MATCH($A270,Partidos!$A$4:$A$107,0))),Puntuacion!$B$4,IF(($E270-$F270)=(INDEX(Partidos!$F$4:$F$107,MATCH($A270,Partidos!$A$4:$A$107,0))-INDEX(Partidos!$G$4:$G$107,MATCH($A270,Partidos!$A$4:$A$107,0))),Puntuacion!$B$5,IF(OR(AND($E270&gt;$F270,INDEX(Partidos!$F$4:$F$107,MATCH($A270,Partidos!$A$4:$A$107,0))&gt;INDEX(Partidos!$G$4:$G$107,MATCH($A270,Partidos!$A$4:$A$107,0))),AND($E270=$F270,INDEX(Partidos!$F$4:$F$107,MATCH($A270,Partidos!$A$4:$A$107,0))=INDEX(Partidos!$G$4:$G$107,MATCH($A270,Partidos!$A$4:$A$107,0))),AND($E270&lt;$F270,INDEX(Partidos!$F$4:$F$107,MATCH($A270,Partidos!$A$4:$A$107,0))&lt;INDEX(Partidos!$G$4:$G$107,MATCH($A270,Partidos!$A$4:$A$107,0)))),Puntuacion!$B$6,0))),IF(AND($E270=INDEX(Partidos!$F$4:$F$107,MATCH($A270,Partidos!$A$4:$A$107,0)),$F270=INDEX(Partidos!$G$4:$G$107,MATCH($A270,Partidos!$A$4:$A$107,0))),Puntuacion!$B$9,IF(($E270-$F270)=(INDEX(Partidos!$F$4:$F$107,MATCH($A270,Partidos!$A$4:$A$107,0))-INDEX(Partidos!$G$4:$G$107,MATCH($A270,Partidos!$A$4:$A$107,0))),Puntuacion!$B$10,IF(AND($H270&lt;&gt;"",$H270=INDEX(Partidos!$K$4:$K$107,MATCH($A270,Partidos!$A$4:$A$107,0))),Puntuacion!$B$11,0)))))),"")</f>
        <v/>
      </c>
      <c r="H270" s="24">
        <f>IFERROR(INDEX(Patri!H$4:H$107,MATCH($A270,Patri!$A$4:$A$107,0)),"")</f>
        <v/>
      </c>
      <c r="I270" s="24">
        <f>IFERROR(INDEX(Partidos!$J$4:$J$107,MATCH($A270,Partidos!$A$4:$A$107,0)),"")</f>
        <v/>
      </c>
      <c r="J270" s="21">
        <f>IF(AND(INDEX(Partidos!$J$4:$J$107,MATCH($A270,Partidos!$A$4:$A$107,0))&lt;&gt;"Grupos",INDEX(Partidos!$H$4:$H$107,MATCH($A270,Partidos!$A$4:$A$107,0))="Finalizado",$H270&lt;&gt;"",$H270=INDEX(Partidos!$K$4:$K$107,MATCH($A270,Partidos!$A$4:$A$107,0))),1,0)</f>
        <v/>
      </c>
    </row>
    <row r="271">
      <c r="A271" s="29" t="n">
        <v>25</v>
      </c>
      <c r="B271" s="24">
        <f>IFERROR(INDEX(Partidos!$D$4:$D$107,MATCH($A271,Partidos!$A$4:$A$107,0)),"")</f>
        <v/>
      </c>
      <c r="C271" s="24">
        <f>IFERROR(INDEX(Partidos!$E$4:$E$107,MATCH($A271,Partidos!$A$4:$A$107,0)),"")</f>
        <v/>
      </c>
      <c r="D271" s="29" t="inlineStr">
        <is>
          <t>Kike</t>
        </is>
      </c>
      <c r="E271" s="24">
        <f>IFERROR(INDEX(Kike!F$4:F$107,MATCH($A271,Kike!$A$4:$A$107,0)),"")</f>
        <v/>
      </c>
      <c r="F271" s="24">
        <f>IFERROR(INDEX(Kike!G$4:G$107,MATCH($A271,Kike!$A$4:$A$107,0)),"")</f>
        <v/>
      </c>
      <c r="G271" s="21">
        <f>IFERROR(IF(INDEX(Partidos!$H$4:$H$107,MATCH($A271,Partidos!$A$4:$A$107,0))&lt;&gt;"Finalizado","",IF(OR(NOT(ISNUMBER($E271)),NOT(ISNUMBER($F271))),"",IF(INDEX(Partidos!$J$4:$J$107,MATCH($A271,Partidos!$A$4:$A$107,0))="Grupos",IF(AND($E271=INDEX(Partidos!$F$4:$F$107,MATCH($A271,Partidos!$A$4:$A$107,0)),$F271=INDEX(Partidos!$G$4:$G$107,MATCH($A271,Partidos!$A$4:$A$107,0))),Puntuacion!$B$4,IF(($E271-$F271)=(INDEX(Partidos!$F$4:$F$107,MATCH($A271,Partidos!$A$4:$A$107,0))-INDEX(Partidos!$G$4:$G$107,MATCH($A271,Partidos!$A$4:$A$107,0))),Puntuacion!$B$5,IF(OR(AND($E271&gt;$F271,INDEX(Partidos!$F$4:$F$107,MATCH($A271,Partidos!$A$4:$A$107,0))&gt;INDEX(Partidos!$G$4:$G$107,MATCH($A271,Partidos!$A$4:$A$107,0))),AND($E271=$F271,INDEX(Partidos!$F$4:$F$107,MATCH($A271,Partidos!$A$4:$A$107,0))=INDEX(Partidos!$G$4:$G$107,MATCH($A271,Partidos!$A$4:$A$107,0))),AND($E271&lt;$F271,INDEX(Partidos!$F$4:$F$107,MATCH($A271,Partidos!$A$4:$A$107,0))&lt;INDEX(Partidos!$G$4:$G$107,MATCH($A271,Partidos!$A$4:$A$107,0)))),Puntuacion!$B$6,0))),IF(AND($E271=INDEX(Partidos!$F$4:$F$107,MATCH($A271,Partidos!$A$4:$A$107,0)),$F271=INDEX(Partidos!$G$4:$G$107,MATCH($A271,Partidos!$A$4:$A$107,0))),Puntuacion!$B$9,IF(($E271-$F271)=(INDEX(Partidos!$F$4:$F$107,MATCH($A271,Partidos!$A$4:$A$107,0))-INDEX(Partidos!$G$4:$G$107,MATCH($A271,Partidos!$A$4:$A$107,0))),Puntuacion!$B$10,IF(AND($H271&lt;&gt;"",$H271=INDEX(Partidos!$K$4:$K$107,MATCH($A271,Partidos!$A$4:$A$107,0))),Puntuacion!$B$11,0)))))),"")</f>
        <v/>
      </c>
      <c r="H271" s="24">
        <f>IFERROR(INDEX(Kike!H$4:H$107,MATCH($A271,Kike!$A$4:$A$107,0)),"")</f>
        <v/>
      </c>
      <c r="I271" s="24">
        <f>IFERROR(INDEX(Partidos!$J$4:$J$107,MATCH($A271,Partidos!$A$4:$A$107,0)),"")</f>
        <v/>
      </c>
      <c r="J271" s="21">
        <f>IF(AND(INDEX(Partidos!$J$4:$J$107,MATCH($A271,Partidos!$A$4:$A$107,0))&lt;&gt;"Grupos",INDEX(Partidos!$H$4:$H$107,MATCH($A271,Partidos!$A$4:$A$107,0))="Finalizado",$H271&lt;&gt;"",$H271=INDEX(Partidos!$K$4:$K$107,MATCH($A271,Partidos!$A$4:$A$107,0))),1,0)</f>
        <v/>
      </c>
    </row>
    <row r="272">
      <c r="A272" s="31" t="n">
        <v>25</v>
      </c>
      <c r="B272" s="24">
        <f>IFERROR(INDEX(Partidos!$D$4:$D$107,MATCH($A272,Partidos!$A$4:$A$107,0)),"")</f>
        <v/>
      </c>
      <c r="C272" s="24">
        <f>IFERROR(INDEX(Partidos!$E$4:$E$107,MATCH($A272,Partidos!$A$4:$A$107,0)),"")</f>
        <v/>
      </c>
      <c r="D272" s="31" t="inlineStr">
        <is>
          <t>Quintero</t>
        </is>
      </c>
      <c r="E272" s="24">
        <f>IFERROR(INDEX(Quintero!F$4:F$107,MATCH($A272,Quintero!$A$4:$A$107,0)),"")</f>
        <v/>
      </c>
      <c r="F272" s="24">
        <f>IFERROR(INDEX(Quintero!G$4:G$107,MATCH($A272,Quintero!$A$4:$A$107,0)),"")</f>
        <v/>
      </c>
      <c r="G272" s="21">
        <f>IFERROR(IF(INDEX(Partidos!$H$4:$H$107,MATCH($A272,Partidos!$A$4:$A$107,0))&lt;&gt;"Finalizado","",IF(OR(NOT(ISNUMBER($E272)),NOT(ISNUMBER($F272))),"",IF(INDEX(Partidos!$J$4:$J$107,MATCH($A272,Partidos!$A$4:$A$107,0))="Grupos",IF(AND($E272=INDEX(Partidos!$F$4:$F$107,MATCH($A272,Partidos!$A$4:$A$107,0)),$F272=INDEX(Partidos!$G$4:$G$107,MATCH($A272,Partidos!$A$4:$A$107,0))),Puntuacion!$B$4,IF(($E272-$F272)=(INDEX(Partidos!$F$4:$F$107,MATCH($A272,Partidos!$A$4:$A$107,0))-INDEX(Partidos!$G$4:$G$107,MATCH($A272,Partidos!$A$4:$A$107,0))),Puntuacion!$B$5,IF(OR(AND($E272&gt;$F272,INDEX(Partidos!$F$4:$F$107,MATCH($A272,Partidos!$A$4:$A$107,0))&gt;INDEX(Partidos!$G$4:$G$107,MATCH($A272,Partidos!$A$4:$A$107,0))),AND($E272=$F272,INDEX(Partidos!$F$4:$F$107,MATCH($A272,Partidos!$A$4:$A$107,0))=INDEX(Partidos!$G$4:$G$107,MATCH($A272,Partidos!$A$4:$A$107,0))),AND($E272&lt;$F272,INDEX(Partidos!$F$4:$F$107,MATCH($A272,Partidos!$A$4:$A$107,0))&lt;INDEX(Partidos!$G$4:$G$107,MATCH($A272,Partidos!$A$4:$A$107,0)))),Puntuacion!$B$6,0))),IF(AND($E272=INDEX(Partidos!$F$4:$F$107,MATCH($A272,Partidos!$A$4:$A$107,0)),$F272=INDEX(Partidos!$G$4:$G$107,MATCH($A272,Partidos!$A$4:$A$107,0))),Puntuacion!$B$9,IF(($E272-$F272)=(INDEX(Partidos!$F$4:$F$107,MATCH($A272,Partidos!$A$4:$A$107,0))-INDEX(Partidos!$G$4:$G$107,MATCH($A272,Partidos!$A$4:$A$107,0))),Puntuacion!$B$10,IF(AND($H272&lt;&gt;"",$H272=INDEX(Partidos!$K$4:$K$107,MATCH($A272,Partidos!$A$4:$A$107,0))),Puntuacion!$B$11,0)))))),"")</f>
        <v/>
      </c>
      <c r="H272" s="24">
        <f>IFERROR(INDEX(Quintero!H$4:H$107,MATCH($A272,Quintero!$A$4:$A$107,0)),"")</f>
        <v/>
      </c>
      <c r="I272" s="24">
        <f>IFERROR(INDEX(Partidos!$J$4:$J$107,MATCH($A272,Partidos!$A$4:$A$107,0)),"")</f>
        <v/>
      </c>
      <c r="J272" s="21">
        <f>IF(AND(INDEX(Partidos!$J$4:$J$107,MATCH($A272,Partidos!$A$4:$A$107,0))&lt;&gt;"Grupos",INDEX(Partidos!$H$4:$H$107,MATCH($A272,Partidos!$A$4:$A$107,0))="Finalizado",$H272&lt;&gt;"",$H272=INDEX(Partidos!$K$4:$K$107,MATCH($A272,Partidos!$A$4:$A$107,0))),1,0)</f>
        <v/>
      </c>
    </row>
    <row r="273">
      <c r="A273" s="29" t="n">
        <v>25</v>
      </c>
      <c r="B273" s="24">
        <f>IFERROR(INDEX(Partidos!$D$4:$D$107,MATCH($A273,Partidos!$A$4:$A$107,0)),"")</f>
        <v/>
      </c>
      <c r="C273" s="24">
        <f>IFERROR(INDEX(Partidos!$E$4:$E$107,MATCH($A273,Partidos!$A$4:$A$107,0)),"")</f>
        <v/>
      </c>
      <c r="D273" s="29" t="inlineStr">
        <is>
          <t>Nacho</t>
        </is>
      </c>
      <c r="E273" s="24">
        <f>IFERROR(INDEX(Nacho!F$4:F$107,MATCH($A273,Nacho!$A$4:$A$107,0)),"")</f>
        <v/>
      </c>
      <c r="F273" s="24">
        <f>IFERROR(INDEX(Nacho!G$4:G$107,MATCH($A273,Nacho!$A$4:$A$107,0)),"")</f>
        <v/>
      </c>
      <c r="G273" s="21">
        <f>IFERROR(IF(INDEX(Partidos!$H$4:$H$107,MATCH($A273,Partidos!$A$4:$A$107,0))&lt;&gt;"Finalizado","",IF(OR(NOT(ISNUMBER($E273)),NOT(ISNUMBER($F273))),"",IF(INDEX(Partidos!$J$4:$J$107,MATCH($A273,Partidos!$A$4:$A$107,0))="Grupos",IF(AND($E273=INDEX(Partidos!$F$4:$F$107,MATCH($A273,Partidos!$A$4:$A$107,0)),$F273=INDEX(Partidos!$G$4:$G$107,MATCH($A273,Partidos!$A$4:$A$107,0))),Puntuacion!$B$4,IF(($E273-$F273)=(INDEX(Partidos!$F$4:$F$107,MATCH($A273,Partidos!$A$4:$A$107,0))-INDEX(Partidos!$G$4:$G$107,MATCH($A273,Partidos!$A$4:$A$107,0))),Puntuacion!$B$5,IF(OR(AND($E273&gt;$F273,INDEX(Partidos!$F$4:$F$107,MATCH($A273,Partidos!$A$4:$A$107,0))&gt;INDEX(Partidos!$G$4:$G$107,MATCH($A273,Partidos!$A$4:$A$107,0))),AND($E273=$F273,INDEX(Partidos!$F$4:$F$107,MATCH($A273,Partidos!$A$4:$A$107,0))=INDEX(Partidos!$G$4:$G$107,MATCH($A273,Partidos!$A$4:$A$107,0))),AND($E273&lt;$F273,INDEX(Partidos!$F$4:$F$107,MATCH($A273,Partidos!$A$4:$A$107,0))&lt;INDEX(Partidos!$G$4:$G$107,MATCH($A273,Partidos!$A$4:$A$107,0)))),Puntuacion!$B$6,0))),IF(AND($E273=INDEX(Partidos!$F$4:$F$107,MATCH($A273,Partidos!$A$4:$A$107,0)),$F273=INDEX(Partidos!$G$4:$G$107,MATCH($A273,Partidos!$A$4:$A$107,0))),Puntuacion!$B$9,IF(($E273-$F273)=(INDEX(Partidos!$F$4:$F$107,MATCH($A273,Partidos!$A$4:$A$107,0))-INDEX(Partidos!$G$4:$G$107,MATCH($A273,Partidos!$A$4:$A$107,0))),Puntuacion!$B$10,IF(AND($H273&lt;&gt;"",$H273=INDEX(Partidos!$K$4:$K$107,MATCH($A273,Partidos!$A$4:$A$107,0))),Puntuacion!$B$11,0)))))),"")</f>
        <v/>
      </c>
      <c r="H273" s="24">
        <f>IFERROR(INDEX(Nacho!H$4:H$107,MATCH($A273,Nacho!$A$4:$A$107,0)),"")</f>
        <v/>
      </c>
      <c r="I273" s="24">
        <f>IFERROR(INDEX(Partidos!$J$4:$J$107,MATCH($A273,Partidos!$A$4:$A$107,0)),"")</f>
        <v/>
      </c>
      <c r="J273" s="21">
        <f>IF(AND(INDEX(Partidos!$J$4:$J$107,MATCH($A273,Partidos!$A$4:$A$107,0))&lt;&gt;"Grupos",INDEX(Partidos!$H$4:$H$107,MATCH($A273,Partidos!$A$4:$A$107,0))="Finalizado",$H273&lt;&gt;"",$H273=INDEX(Partidos!$K$4:$K$107,MATCH($A273,Partidos!$A$4:$A$107,0))),1,0)</f>
        <v/>
      </c>
    </row>
    <row r="274">
      <c r="A274" s="31" t="n">
        <v>25</v>
      </c>
      <c r="B274" s="24">
        <f>IFERROR(INDEX(Partidos!$D$4:$D$107,MATCH($A274,Partidos!$A$4:$A$107,0)),"")</f>
        <v/>
      </c>
      <c r="C274" s="24">
        <f>IFERROR(INDEX(Partidos!$E$4:$E$107,MATCH($A274,Partidos!$A$4:$A$107,0)),"")</f>
        <v/>
      </c>
      <c r="D274" s="31" t="inlineStr">
        <is>
          <t>Luis</t>
        </is>
      </c>
      <c r="E274" s="24">
        <f>IFERROR(INDEX(Luis!F$4:F$107,MATCH($A274,Luis!$A$4:$A$107,0)),"")</f>
        <v/>
      </c>
      <c r="F274" s="24">
        <f>IFERROR(INDEX(Luis!G$4:G$107,MATCH($A274,Luis!$A$4:$A$107,0)),"")</f>
        <v/>
      </c>
      <c r="G274" s="21">
        <f>IFERROR(IF(INDEX(Partidos!$H$4:$H$107,MATCH($A274,Partidos!$A$4:$A$107,0))&lt;&gt;"Finalizado","",IF(OR(NOT(ISNUMBER($E274)),NOT(ISNUMBER($F274))),"",IF(INDEX(Partidos!$J$4:$J$107,MATCH($A274,Partidos!$A$4:$A$107,0))="Grupos",IF(AND($E274=INDEX(Partidos!$F$4:$F$107,MATCH($A274,Partidos!$A$4:$A$107,0)),$F274=INDEX(Partidos!$G$4:$G$107,MATCH($A274,Partidos!$A$4:$A$107,0))),Puntuacion!$B$4,IF(($E274-$F274)=(INDEX(Partidos!$F$4:$F$107,MATCH($A274,Partidos!$A$4:$A$107,0))-INDEX(Partidos!$G$4:$G$107,MATCH($A274,Partidos!$A$4:$A$107,0))),Puntuacion!$B$5,IF(OR(AND($E274&gt;$F274,INDEX(Partidos!$F$4:$F$107,MATCH($A274,Partidos!$A$4:$A$107,0))&gt;INDEX(Partidos!$G$4:$G$107,MATCH($A274,Partidos!$A$4:$A$107,0))),AND($E274=$F274,INDEX(Partidos!$F$4:$F$107,MATCH($A274,Partidos!$A$4:$A$107,0))=INDEX(Partidos!$G$4:$G$107,MATCH($A274,Partidos!$A$4:$A$107,0))),AND($E274&lt;$F274,INDEX(Partidos!$F$4:$F$107,MATCH($A274,Partidos!$A$4:$A$107,0))&lt;INDEX(Partidos!$G$4:$G$107,MATCH($A274,Partidos!$A$4:$A$107,0)))),Puntuacion!$B$6,0))),IF(AND($E274=INDEX(Partidos!$F$4:$F$107,MATCH($A274,Partidos!$A$4:$A$107,0)),$F274=INDEX(Partidos!$G$4:$G$107,MATCH($A274,Partidos!$A$4:$A$107,0))),Puntuacion!$B$9,IF(($E274-$F274)=(INDEX(Partidos!$F$4:$F$107,MATCH($A274,Partidos!$A$4:$A$107,0))-INDEX(Partidos!$G$4:$G$107,MATCH($A274,Partidos!$A$4:$A$107,0))),Puntuacion!$B$10,IF(AND($H274&lt;&gt;"",$H274=INDEX(Partidos!$K$4:$K$107,MATCH($A274,Partidos!$A$4:$A$107,0))),Puntuacion!$B$11,0)))))),"")</f>
        <v/>
      </c>
      <c r="H274" s="24">
        <f>IFERROR(INDEX(Luis!H$4:H$107,MATCH($A274,Luis!$A$4:$A$107,0)),"")</f>
        <v/>
      </c>
      <c r="I274" s="24">
        <f>IFERROR(INDEX(Partidos!$J$4:$J$107,MATCH($A274,Partidos!$A$4:$A$107,0)),"")</f>
        <v/>
      </c>
      <c r="J274" s="21">
        <f>IF(AND(INDEX(Partidos!$J$4:$J$107,MATCH($A274,Partidos!$A$4:$A$107,0))&lt;&gt;"Grupos",INDEX(Partidos!$H$4:$H$107,MATCH($A274,Partidos!$A$4:$A$107,0))="Finalizado",$H274&lt;&gt;"",$H274=INDEX(Partidos!$K$4:$K$107,MATCH($A274,Partidos!$A$4:$A$107,0))),1,0)</f>
        <v/>
      </c>
    </row>
    <row r="275">
      <c r="A275" s="29" t="n">
        <v>25</v>
      </c>
      <c r="B275" s="24">
        <f>IFERROR(INDEX(Partidos!$D$4:$D$107,MATCH($A275,Partidos!$A$4:$A$107,0)),"")</f>
        <v/>
      </c>
      <c r="C275" s="24">
        <f>IFERROR(INDEX(Partidos!$E$4:$E$107,MATCH($A275,Partidos!$A$4:$A$107,0)),"")</f>
        <v/>
      </c>
      <c r="D275" s="29" t="inlineStr">
        <is>
          <t>Felipe</t>
        </is>
      </c>
      <c r="E275" s="24">
        <f>IFERROR(INDEX(Felipe!F$4:F$107,MATCH($A275,Felipe!$A$4:$A$107,0)),"")</f>
        <v/>
      </c>
      <c r="F275" s="24">
        <f>IFERROR(INDEX(Felipe!G$4:G$107,MATCH($A275,Felipe!$A$4:$A$107,0)),"")</f>
        <v/>
      </c>
      <c r="G275" s="21">
        <f>IFERROR(IF(INDEX(Partidos!$H$4:$H$107,MATCH($A275,Partidos!$A$4:$A$107,0))&lt;&gt;"Finalizado","",IF(OR(NOT(ISNUMBER($E275)),NOT(ISNUMBER($F275))),"",IF(INDEX(Partidos!$J$4:$J$107,MATCH($A275,Partidos!$A$4:$A$107,0))="Grupos",IF(AND($E275=INDEX(Partidos!$F$4:$F$107,MATCH($A275,Partidos!$A$4:$A$107,0)),$F275=INDEX(Partidos!$G$4:$G$107,MATCH($A275,Partidos!$A$4:$A$107,0))),Puntuacion!$B$4,IF(($E275-$F275)=(INDEX(Partidos!$F$4:$F$107,MATCH($A275,Partidos!$A$4:$A$107,0))-INDEX(Partidos!$G$4:$G$107,MATCH($A275,Partidos!$A$4:$A$107,0))),Puntuacion!$B$5,IF(OR(AND($E275&gt;$F275,INDEX(Partidos!$F$4:$F$107,MATCH($A275,Partidos!$A$4:$A$107,0))&gt;INDEX(Partidos!$G$4:$G$107,MATCH($A275,Partidos!$A$4:$A$107,0))),AND($E275=$F275,INDEX(Partidos!$F$4:$F$107,MATCH($A275,Partidos!$A$4:$A$107,0))=INDEX(Partidos!$G$4:$G$107,MATCH($A275,Partidos!$A$4:$A$107,0))),AND($E275&lt;$F275,INDEX(Partidos!$F$4:$F$107,MATCH($A275,Partidos!$A$4:$A$107,0))&lt;INDEX(Partidos!$G$4:$G$107,MATCH($A275,Partidos!$A$4:$A$107,0)))),Puntuacion!$B$6,0))),IF(AND($E275=INDEX(Partidos!$F$4:$F$107,MATCH($A275,Partidos!$A$4:$A$107,0)),$F275=INDEX(Partidos!$G$4:$G$107,MATCH($A275,Partidos!$A$4:$A$107,0))),Puntuacion!$B$9,IF(($E275-$F275)=(INDEX(Partidos!$F$4:$F$107,MATCH($A275,Partidos!$A$4:$A$107,0))-INDEX(Partidos!$G$4:$G$107,MATCH($A275,Partidos!$A$4:$A$107,0))),Puntuacion!$B$10,IF(AND($H275&lt;&gt;"",$H275=INDEX(Partidos!$K$4:$K$107,MATCH($A275,Partidos!$A$4:$A$107,0))),Puntuacion!$B$11,0)))))),"")</f>
        <v/>
      </c>
      <c r="H275" s="24">
        <f>IFERROR(INDEX(Felipe!H$4:H$107,MATCH($A275,Felipe!$A$4:$A$107,0)),"")</f>
        <v/>
      </c>
      <c r="I275" s="24">
        <f>IFERROR(INDEX(Partidos!$J$4:$J$107,MATCH($A275,Partidos!$A$4:$A$107,0)),"")</f>
        <v/>
      </c>
      <c r="J275" s="21">
        <f>IF(AND(INDEX(Partidos!$J$4:$J$107,MATCH($A275,Partidos!$A$4:$A$107,0))&lt;&gt;"Grupos",INDEX(Partidos!$H$4:$H$107,MATCH($A275,Partidos!$A$4:$A$107,0))="Finalizado",$H275&lt;&gt;"",$H275=INDEX(Partidos!$K$4:$K$107,MATCH($A275,Partidos!$A$4:$A$107,0))),1,0)</f>
        <v/>
      </c>
    </row>
    <row r="276">
      <c r="A276" s="31" t="n">
        <v>25</v>
      </c>
      <c r="B276" s="24">
        <f>IFERROR(INDEX(Partidos!$D$4:$D$107,MATCH($A276,Partidos!$A$4:$A$107,0)),"")</f>
        <v/>
      </c>
      <c r="C276" s="24">
        <f>IFERROR(INDEX(Partidos!$E$4:$E$107,MATCH($A276,Partidos!$A$4:$A$107,0)),"")</f>
        <v/>
      </c>
      <c r="D276" s="31" t="inlineStr">
        <is>
          <t>Simón</t>
        </is>
      </c>
      <c r="E276" s="24">
        <f>IFERROR(INDEX(Simón!F$4:F$107,MATCH($A276,Simón!$A$4:$A$107,0)),"")</f>
        <v/>
      </c>
      <c r="F276" s="24">
        <f>IFERROR(INDEX(Simón!G$4:G$107,MATCH($A276,Simón!$A$4:$A$107,0)),"")</f>
        <v/>
      </c>
      <c r="G276" s="21">
        <f>IFERROR(IF(INDEX(Partidos!$H$4:$H$107,MATCH($A276,Partidos!$A$4:$A$107,0))&lt;&gt;"Finalizado","",IF(OR(NOT(ISNUMBER($E276)),NOT(ISNUMBER($F276))),"",IF(INDEX(Partidos!$J$4:$J$107,MATCH($A276,Partidos!$A$4:$A$107,0))="Grupos",IF(AND($E276=INDEX(Partidos!$F$4:$F$107,MATCH($A276,Partidos!$A$4:$A$107,0)),$F276=INDEX(Partidos!$G$4:$G$107,MATCH($A276,Partidos!$A$4:$A$107,0))),Puntuacion!$B$4,IF(($E276-$F276)=(INDEX(Partidos!$F$4:$F$107,MATCH($A276,Partidos!$A$4:$A$107,0))-INDEX(Partidos!$G$4:$G$107,MATCH($A276,Partidos!$A$4:$A$107,0))),Puntuacion!$B$5,IF(OR(AND($E276&gt;$F276,INDEX(Partidos!$F$4:$F$107,MATCH($A276,Partidos!$A$4:$A$107,0))&gt;INDEX(Partidos!$G$4:$G$107,MATCH($A276,Partidos!$A$4:$A$107,0))),AND($E276=$F276,INDEX(Partidos!$F$4:$F$107,MATCH($A276,Partidos!$A$4:$A$107,0))=INDEX(Partidos!$G$4:$G$107,MATCH($A276,Partidos!$A$4:$A$107,0))),AND($E276&lt;$F276,INDEX(Partidos!$F$4:$F$107,MATCH($A276,Partidos!$A$4:$A$107,0))&lt;INDEX(Partidos!$G$4:$G$107,MATCH($A276,Partidos!$A$4:$A$107,0)))),Puntuacion!$B$6,0))),IF(AND($E276=INDEX(Partidos!$F$4:$F$107,MATCH($A276,Partidos!$A$4:$A$107,0)),$F276=INDEX(Partidos!$G$4:$G$107,MATCH($A276,Partidos!$A$4:$A$107,0))),Puntuacion!$B$9,IF(($E276-$F276)=(INDEX(Partidos!$F$4:$F$107,MATCH($A276,Partidos!$A$4:$A$107,0))-INDEX(Partidos!$G$4:$G$107,MATCH($A276,Partidos!$A$4:$A$107,0))),Puntuacion!$B$10,IF(AND($H276&lt;&gt;"",$H276=INDEX(Partidos!$K$4:$K$107,MATCH($A276,Partidos!$A$4:$A$107,0))),Puntuacion!$B$11,0)))))),"")</f>
        <v/>
      </c>
      <c r="H276" s="24">
        <f>IFERROR(INDEX(Simón!H$4:H$107,MATCH($A276,Simón!$A$4:$A$107,0)),"")</f>
        <v/>
      </c>
      <c r="I276" s="24">
        <f>IFERROR(INDEX(Partidos!$J$4:$J$107,MATCH($A276,Partidos!$A$4:$A$107,0)),"")</f>
        <v/>
      </c>
      <c r="J276" s="21">
        <f>IF(AND(INDEX(Partidos!$J$4:$J$107,MATCH($A276,Partidos!$A$4:$A$107,0))&lt;&gt;"Grupos",INDEX(Partidos!$H$4:$H$107,MATCH($A276,Partidos!$A$4:$A$107,0))="Finalizado",$H276&lt;&gt;"",$H276=INDEX(Partidos!$K$4:$K$107,MATCH($A276,Partidos!$A$4:$A$107,0))),1,0)</f>
        <v/>
      </c>
    </row>
    <row r="277">
      <c r="A277" s="29" t="n">
        <v>25</v>
      </c>
      <c r="B277" s="24">
        <f>IFERROR(INDEX(Partidos!$D$4:$D$107,MATCH($A277,Partidos!$A$4:$A$107,0)),"")</f>
        <v/>
      </c>
      <c r="C277" s="24">
        <f>IFERROR(INDEX(Partidos!$E$4:$E$107,MATCH($A277,Partidos!$A$4:$A$107,0)),"")</f>
        <v/>
      </c>
      <c r="D277" s="29" t="inlineStr">
        <is>
          <t>Muni</t>
        </is>
      </c>
      <c r="E277" s="24">
        <f>IFERROR(INDEX(Muni!F$4:F$107,MATCH($A277,Muni!$A$4:$A$107,0)),"")</f>
        <v/>
      </c>
      <c r="F277" s="24">
        <f>IFERROR(INDEX(Muni!G$4:G$107,MATCH($A277,Muni!$A$4:$A$107,0)),"")</f>
        <v/>
      </c>
      <c r="G277" s="21">
        <f>IFERROR(IF(INDEX(Partidos!$H$4:$H$107,MATCH($A277,Partidos!$A$4:$A$107,0))&lt;&gt;"Finalizado","",IF(OR(NOT(ISNUMBER($E277)),NOT(ISNUMBER($F277))),"",IF(INDEX(Partidos!$J$4:$J$107,MATCH($A277,Partidos!$A$4:$A$107,0))="Grupos",IF(AND($E277=INDEX(Partidos!$F$4:$F$107,MATCH($A277,Partidos!$A$4:$A$107,0)),$F277=INDEX(Partidos!$G$4:$G$107,MATCH($A277,Partidos!$A$4:$A$107,0))),Puntuacion!$B$4,IF(($E277-$F277)=(INDEX(Partidos!$F$4:$F$107,MATCH($A277,Partidos!$A$4:$A$107,0))-INDEX(Partidos!$G$4:$G$107,MATCH($A277,Partidos!$A$4:$A$107,0))),Puntuacion!$B$5,IF(OR(AND($E277&gt;$F277,INDEX(Partidos!$F$4:$F$107,MATCH($A277,Partidos!$A$4:$A$107,0))&gt;INDEX(Partidos!$G$4:$G$107,MATCH($A277,Partidos!$A$4:$A$107,0))),AND($E277=$F277,INDEX(Partidos!$F$4:$F$107,MATCH($A277,Partidos!$A$4:$A$107,0))=INDEX(Partidos!$G$4:$G$107,MATCH($A277,Partidos!$A$4:$A$107,0))),AND($E277&lt;$F277,INDEX(Partidos!$F$4:$F$107,MATCH($A277,Partidos!$A$4:$A$107,0))&lt;INDEX(Partidos!$G$4:$G$107,MATCH($A277,Partidos!$A$4:$A$107,0)))),Puntuacion!$B$6,0))),IF(AND($E277=INDEX(Partidos!$F$4:$F$107,MATCH($A277,Partidos!$A$4:$A$107,0)),$F277=INDEX(Partidos!$G$4:$G$107,MATCH($A277,Partidos!$A$4:$A$107,0))),Puntuacion!$B$9,IF(($E277-$F277)=(INDEX(Partidos!$F$4:$F$107,MATCH($A277,Partidos!$A$4:$A$107,0))-INDEX(Partidos!$G$4:$G$107,MATCH($A277,Partidos!$A$4:$A$107,0))),Puntuacion!$B$10,IF(AND($H277&lt;&gt;"",$H277=INDEX(Partidos!$K$4:$K$107,MATCH($A277,Partidos!$A$4:$A$107,0))),Puntuacion!$B$11,0)))))),"")</f>
        <v/>
      </c>
      <c r="H277" s="24">
        <f>IFERROR(INDEX(Muni!H$4:H$107,MATCH($A277,Muni!$A$4:$A$107,0)),"")</f>
        <v/>
      </c>
      <c r="I277" s="24">
        <f>IFERROR(INDEX(Partidos!$J$4:$J$107,MATCH($A277,Partidos!$A$4:$A$107,0)),"")</f>
        <v/>
      </c>
      <c r="J277" s="21">
        <f>IF(AND(INDEX(Partidos!$J$4:$J$107,MATCH($A277,Partidos!$A$4:$A$107,0))&lt;&gt;"Grupos",INDEX(Partidos!$H$4:$H$107,MATCH($A277,Partidos!$A$4:$A$107,0))="Finalizado",$H277&lt;&gt;"",$H277=INDEX(Partidos!$K$4:$K$107,MATCH($A277,Partidos!$A$4:$A$107,0))),1,0)</f>
        <v/>
      </c>
    </row>
    <row r="278">
      <c r="A278" s="31" t="n">
        <v>25</v>
      </c>
      <c r="B278" s="24">
        <f>IFERROR(INDEX(Partidos!$D$4:$D$107,MATCH($A278,Partidos!$A$4:$A$107,0)),"")</f>
        <v/>
      </c>
      <c r="C278" s="24">
        <f>IFERROR(INDEX(Partidos!$E$4:$E$107,MATCH($A278,Partidos!$A$4:$A$107,0)),"")</f>
        <v/>
      </c>
      <c r="D278" s="31" t="inlineStr">
        <is>
          <t>Fer</t>
        </is>
      </c>
      <c r="E278" s="24">
        <f>IFERROR(INDEX(Fer!F$4:F$107,MATCH($A278,Fer!$A$4:$A$107,0)),"")</f>
        <v/>
      </c>
      <c r="F278" s="24">
        <f>IFERROR(INDEX(Fer!G$4:G$107,MATCH($A278,Fer!$A$4:$A$107,0)),"")</f>
        <v/>
      </c>
      <c r="G278" s="21">
        <f>IFERROR(IF(INDEX(Partidos!$H$4:$H$107,MATCH($A278,Partidos!$A$4:$A$107,0))&lt;&gt;"Finalizado","",IF(OR(NOT(ISNUMBER($E278)),NOT(ISNUMBER($F278))),"",IF(INDEX(Partidos!$J$4:$J$107,MATCH($A278,Partidos!$A$4:$A$107,0))="Grupos",IF(AND($E278=INDEX(Partidos!$F$4:$F$107,MATCH($A278,Partidos!$A$4:$A$107,0)),$F278=INDEX(Partidos!$G$4:$G$107,MATCH($A278,Partidos!$A$4:$A$107,0))),Puntuacion!$B$4,IF(($E278-$F278)=(INDEX(Partidos!$F$4:$F$107,MATCH($A278,Partidos!$A$4:$A$107,0))-INDEX(Partidos!$G$4:$G$107,MATCH($A278,Partidos!$A$4:$A$107,0))),Puntuacion!$B$5,IF(OR(AND($E278&gt;$F278,INDEX(Partidos!$F$4:$F$107,MATCH($A278,Partidos!$A$4:$A$107,0))&gt;INDEX(Partidos!$G$4:$G$107,MATCH($A278,Partidos!$A$4:$A$107,0))),AND($E278=$F278,INDEX(Partidos!$F$4:$F$107,MATCH($A278,Partidos!$A$4:$A$107,0))=INDEX(Partidos!$G$4:$G$107,MATCH($A278,Partidos!$A$4:$A$107,0))),AND($E278&lt;$F278,INDEX(Partidos!$F$4:$F$107,MATCH($A278,Partidos!$A$4:$A$107,0))&lt;INDEX(Partidos!$G$4:$G$107,MATCH($A278,Partidos!$A$4:$A$107,0)))),Puntuacion!$B$6,0))),IF(AND($E278=INDEX(Partidos!$F$4:$F$107,MATCH($A278,Partidos!$A$4:$A$107,0)),$F278=INDEX(Partidos!$G$4:$G$107,MATCH($A278,Partidos!$A$4:$A$107,0))),Puntuacion!$B$9,IF(($E278-$F278)=(INDEX(Partidos!$F$4:$F$107,MATCH($A278,Partidos!$A$4:$A$107,0))-INDEX(Partidos!$G$4:$G$107,MATCH($A278,Partidos!$A$4:$A$107,0))),Puntuacion!$B$10,IF(AND($H278&lt;&gt;"",$H278=INDEX(Partidos!$K$4:$K$107,MATCH($A278,Partidos!$A$4:$A$107,0))),Puntuacion!$B$11,0)))))),"")</f>
        <v/>
      </c>
      <c r="H278" s="24">
        <f>IFERROR(INDEX(Fer!H$4:H$107,MATCH($A278,Fer!$A$4:$A$107,0)),"")</f>
        <v/>
      </c>
      <c r="I278" s="24">
        <f>IFERROR(INDEX(Partidos!$J$4:$J$107,MATCH($A278,Partidos!$A$4:$A$107,0)),"")</f>
        <v/>
      </c>
      <c r="J278" s="21">
        <f>IF(AND(INDEX(Partidos!$J$4:$J$107,MATCH($A278,Partidos!$A$4:$A$107,0))&lt;&gt;"Grupos",INDEX(Partidos!$H$4:$H$107,MATCH($A278,Partidos!$A$4:$A$107,0))="Finalizado",$H278&lt;&gt;"",$H278=INDEX(Partidos!$K$4:$K$107,MATCH($A278,Partidos!$A$4:$A$107,0))),1,0)</f>
        <v/>
      </c>
    </row>
    <row r="279">
      <c r="A279" s="29" t="n">
        <v>26</v>
      </c>
      <c r="B279" s="24">
        <f>IFERROR(INDEX(Partidos!$D$4:$D$107,MATCH($A279,Partidos!$A$4:$A$107,0)),"")</f>
        <v/>
      </c>
      <c r="C279" s="24">
        <f>IFERROR(INDEX(Partidos!$E$4:$E$107,MATCH($A279,Partidos!$A$4:$A$107,0)),"")</f>
        <v/>
      </c>
      <c r="D279" s="29" t="inlineStr">
        <is>
          <t>Álvaro</t>
        </is>
      </c>
      <c r="E279" s="24">
        <f>IFERROR(INDEX(Álvaro!F$4:F$107,MATCH($A279,Álvaro!$A$4:$A$107,0)),"")</f>
        <v/>
      </c>
      <c r="F279" s="24">
        <f>IFERROR(INDEX(Álvaro!G$4:G$107,MATCH($A279,Álvaro!$A$4:$A$107,0)),"")</f>
        <v/>
      </c>
      <c r="G279" s="21">
        <f>IFERROR(IF(INDEX(Partidos!$H$4:$H$107,MATCH($A279,Partidos!$A$4:$A$107,0))&lt;&gt;"Finalizado","",IF(OR(NOT(ISNUMBER($E279)),NOT(ISNUMBER($F279))),"",IF(INDEX(Partidos!$J$4:$J$107,MATCH($A279,Partidos!$A$4:$A$107,0))="Grupos",IF(AND($E279=INDEX(Partidos!$F$4:$F$107,MATCH($A279,Partidos!$A$4:$A$107,0)),$F279=INDEX(Partidos!$G$4:$G$107,MATCH($A279,Partidos!$A$4:$A$107,0))),Puntuacion!$B$4,IF(($E279-$F279)=(INDEX(Partidos!$F$4:$F$107,MATCH($A279,Partidos!$A$4:$A$107,0))-INDEX(Partidos!$G$4:$G$107,MATCH($A279,Partidos!$A$4:$A$107,0))),Puntuacion!$B$5,IF(OR(AND($E279&gt;$F279,INDEX(Partidos!$F$4:$F$107,MATCH($A279,Partidos!$A$4:$A$107,0))&gt;INDEX(Partidos!$G$4:$G$107,MATCH($A279,Partidos!$A$4:$A$107,0))),AND($E279=$F279,INDEX(Partidos!$F$4:$F$107,MATCH($A279,Partidos!$A$4:$A$107,0))=INDEX(Partidos!$G$4:$G$107,MATCH($A279,Partidos!$A$4:$A$107,0))),AND($E279&lt;$F279,INDEX(Partidos!$F$4:$F$107,MATCH($A279,Partidos!$A$4:$A$107,0))&lt;INDEX(Partidos!$G$4:$G$107,MATCH($A279,Partidos!$A$4:$A$107,0)))),Puntuacion!$B$6,0))),IF(AND($E279=INDEX(Partidos!$F$4:$F$107,MATCH($A279,Partidos!$A$4:$A$107,0)),$F279=INDEX(Partidos!$G$4:$G$107,MATCH($A279,Partidos!$A$4:$A$107,0))),Puntuacion!$B$9,IF(($E279-$F279)=(INDEX(Partidos!$F$4:$F$107,MATCH($A279,Partidos!$A$4:$A$107,0))-INDEX(Partidos!$G$4:$G$107,MATCH($A279,Partidos!$A$4:$A$107,0))),Puntuacion!$B$10,IF(AND($H279&lt;&gt;"",$H279=INDEX(Partidos!$K$4:$K$107,MATCH($A279,Partidos!$A$4:$A$107,0))),Puntuacion!$B$11,0)))))),"")</f>
        <v/>
      </c>
      <c r="H279" s="24">
        <f>IFERROR(INDEX(Álvaro!H$4:H$107,MATCH($A279,Álvaro!$A$4:$A$107,0)),"")</f>
        <v/>
      </c>
      <c r="I279" s="24">
        <f>IFERROR(INDEX(Partidos!$J$4:$J$107,MATCH($A279,Partidos!$A$4:$A$107,0)),"")</f>
        <v/>
      </c>
      <c r="J279" s="21">
        <f>IF(AND(INDEX(Partidos!$J$4:$J$107,MATCH($A279,Partidos!$A$4:$A$107,0))&lt;&gt;"Grupos",INDEX(Partidos!$H$4:$H$107,MATCH($A279,Partidos!$A$4:$A$107,0))="Finalizado",$H279&lt;&gt;"",$H279=INDEX(Partidos!$K$4:$K$107,MATCH($A279,Partidos!$A$4:$A$107,0))),1,0)</f>
        <v/>
      </c>
    </row>
    <row r="280">
      <c r="A280" s="31" t="n">
        <v>26</v>
      </c>
      <c r="B280" s="24">
        <f>IFERROR(INDEX(Partidos!$D$4:$D$107,MATCH($A280,Partidos!$A$4:$A$107,0)),"")</f>
        <v/>
      </c>
      <c r="C280" s="24">
        <f>IFERROR(INDEX(Partidos!$E$4:$E$107,MATCH($A280,Partidos!$A$4:$A$107,0)),"")</f>
        <v/>
      </c>
      <c r="D280" s="31" t="inlineStr">
        <is>
          <t>Pepe</t>
        </is>
      </c>
      <c r="E280" s="24">
        <f>IFERROR(INDEX(Pepe!F$4:F$107,MATCH($A280,Pepe!$A$4:$A$107,0)),"")</f>
        <v/>
      </c>
      <c r="F280" s="24">
        <f>IFERROR(INDEX(Pepe!G$4:G$107,MATCH($A280,Pepe!$A$4:$A$107,0)),"")</f>
        <v/>
      </c>
      <c r="G280" s="21">
        <f>IFERROR(IF(INDEX(Partidos!$H$4:$H$107,MATCH($A280,Partidos!$A$4:$A$107,0))&lt;&gt;"Finalizado","",IF(OR(NOT(ISNUMBER($E280)),NOT(ISNUMBER($F280))),"",IF(INDEX(Partidos!$J$4:$J$107,MATCH($A280,Partidos!$A$4:$A$107,0))="Grupos",IF(AND($E280=INDEX(Partidos!$F$4:$F$107,MATCH($A280,Partidos!$A$4:$A$107,0)),$F280=INDEX(Partidos!$G$4:$G$107,MATCH($A280,Partidos!$A$4:$A$107,0))),Puntuacion!$B$4,IF(($E280-$F280)=(INDEX(Partidos!$F$4:$F$107,MATCH($A280,Partidos!$A$4:$A$107,0))-INDEX(Partidos!$G$4:$G$107,MATCH($A280,Partidos!$A$4:$A$107,0))),Puntuacion!$B$5,IF(OR(AND($E280&gt;$F280,INDEX(Partidos!$F$4:$F$107,MATCH($A280,Partidos!$A$4:$A$107,0))&gt;INDEX(Partidos!$G$4:$G$107,MATCH($A280,Partidos!$A$4:$A$107,0))),AND($E280=$F280,INDEX(Partidos!$F$4:$F$107,MATCH($A280,Partidos!$A$4:$A$107,0))=INDEX(Partidos!$G$4:$G$107,MATCH($A280,Partidos!$A$4:$A$107,0))),AND($E280&lt;$F280,INDEX(Partidos!$F$4:$F$107,MATCH($A280,Partidos!$A$4:$A$107,0))&lt;INDEX(Partidos!$G$4:$G$107,MATCH($A280,Partidos!$A$4:$A$107,0)))),Puntuacion!$B$6,0))),IF(AND($E280=INDEX(Partidos!$F$4:$F$107,MATCH($A280,Partidos!$A$4:$A$107,0)),$F280=INDEX(Partidos!$G$4:$G$107,MATCH($A280,Partidos!$A$4:$A$107,0))),Puntuacion!$B$9,IF(($E280-$F280)=(INDEX(Partidos!$F$4:$F$107,MATCH($A280,Partidos!$A$4:$A$107,0))-INDEX(Partidos!$G$4:$G$107,MATCH($A280,Partidos!$A$4:$A$107,0))),Puntuacion!$B$10,IF(AND($H280&lt;&gt;"",$H280=INDEX(Partidos!$K$4:$K$107,MATCH($A280,Partidos!$A$4:$A$107,0))),Puntuacion!$B$11,0)))))),"")</f>
        <v/>
      </c>
      <c r="H280" s="24">
        <f>IFERROR(INDEX(Pepe!H$4:H$107,MATCH($A280,Pepe!$A$4:$A$107,0)),"")</f>
        <v/>
      </c>
      <c r="I280" s="24">
        <f>IFERROR(INDEX(Partidos!$J$4:$J$107,MATCH($A280,Partidos!$A$4:$A$107,0)),"")</f>
        <v/>
      </c>
      <c r="J280" s="21">
        <f>IF(AND(INDEX(Partidos!$J$4:$J$107,MATCH($A280,Partidos!$A$4:$A$107,0))&lt;&gt;"Grupos",INDEX(Partidos!$H$4:$H$107,MATCH($A280,Partidos!$A$4:$A$107,0))="Finalizado",$H280&lt;&gt;"",$H280=INDEX(Partidos!$K$4:$K$107,MATCH($A280,Partidos!$A$4:$A$107,0))),1,0)</f>
        <v/>
      </c>
    </row>
    <row r="281">
      <c r="A281" s="29" t="n">
        <v>26</v>
      </c>
      <c r="B281" s="24">
        <f>IFERROR(INDEX(Partidos!$D$4:$D$107,MATCH($A281,Partidos!$A$4:$A$107,0)),"")</f>
        <v/>
      </c>
      <c r="C281" s="24">
        <f>IFERROR(INDEX(Partidos!$E$4:$E$107,MATCH($A281,Partidos!$A$4:$A$107,0)),"")</f>
        <v/>
      </c>
      <c r="D281" s="29" t="inlineStr">
        <is>
          <t>Patri</t>
        </is>
      </c>
      <c r="E281" s="24">
        <f>IFERROR(INDEX(Patri!F$4:F$107,MATCH($A281,Patri!$A$4:$A$107,0)),"")</f>
        <v/>
      </c>
      <c r="F281" s="24">
        <f>IFERROR(INDEX(Patri!G$4:G$107,MATCH($A281,Patri!$A$4:$A$107,0)),"")</f>
        <v/>
      </c>
      <c r="G281" s="21">
        <f>IFERROR(IF(INDEX(Partidos!$H$4:$H$107,MATCH($A281,Partidos!$A$4:$A$107,0))&lt;&gt;"Finalizado","",IF(OR(NOT(ISNUMBER($E281)),NOT(ISNUMBER($F281))),"",IF(INDEX(Partidos!$J$4:$J$107,MATCH($A281,Partidos!$A$4:$A$107,0))="Grupos",IF(AND($E281=INDEX(Partidos!$F$4:$F$107,MATCH($A281,Partidos!$A$4:$A$107,0)),$F281=INDEX(Partidos!$G$4:$G$107,MATCH($A281,Partidos!$A$4:$A$107,0))),Puntuacion!$B$4,IF(($E281-$F281)=(INDEX(Partidos!$F$4:$F$107,MATCH($A281,Partidos!$A$4:$A$107,0))-INDEX(Partidos!$G$4:$G$107,MATCH($A281,Partidos!$A$4:$A$107,0))),Puntuacion!$B$5,IF(OR(AND($E281&gt;$F281,INDEX(Partidos!$F$4:$F$107,MATCH($A281,Partidos!$A$4:$A$107,0))&gt;INDEX(Partidos!$G$4:$G$107,MATCH($A281,Partidos!$A$4:$A$107,0))),AND($E281=$F281,INDEX(Partidos!$F$4:$F$107,MATCH($A281,Partidos!$A$4:$A$107,0))=INDEX(Partidos!$G$4:$G$107,MATCH($A281,Partidos!$A$4:$A$107,0))),AND($E281&lt;$F281,INDEX(Partidos!$F$4:$F$107,MATCH($A281,Partidos!$A$4:$A$107,0))&lt;INDEX(Partidos!$G$4:$G$107,MATCH($A281,Partidos!$A$4:$A$107,0)))),Puntuacion!$B$6,0))),IF(AND($E281=INDEX(Partidos!$F$4:$F$107,MATCH($A281,Partidos!$A$4:$A$107,0)),$F281=INDEX(Partidos!$G$4:$G$107,MATCH($A281,Partidos!$A$4:$A$107,0))),Puntuacion!$B$9,IF(($E281-$F281)=(INDEX(Partidos!$F$4:$F$107,MATCH($A281,Partidos!$A$4:$A$107,0))-INDEX(Partidos!$G$4:$G$107,MATCH($A281,Partidos!$A$4:$A$107,0))),Puntuacion!$B$10,IF(AND($H281&lt;&gt;"",$H281=INDEX(Partidos!$K$4:$K$107,MATCH($A281,Partidos!$A$4:$A$107,0))),Puntuacion!$B$11,0)))))),"")</f>
        <v/>
      </c>
      <c r="H281" s="24">
        <f>IFERROR(INDEX(Patri!H$4:H$107,MATCH($A281,Patri!$A$4:$A$107,0)),"")</f>
        <v/>
      </c>
      <c r="I281" s="24">
        <f>IFERROR(INDEX(Partidos!$J$4:$J$107,MATCH($A281,Partidos!$A$4:$A$107,0)),"")</f>
        <v/>
      </c>
      <c r="J281" s="21">
        <f>IF(AND(INDEX(Partidos!$J$4:$J$107,MATCH($A281,Partidos!$A$4:$A$107,0))&lt;&gt;"Grupos",INDEX(Partidos!$H$4:$H$107,MATCH($A281,Partidos!$A$4:$A$107,0))="Finalizado",$H281&lt;&gt;"",$H281=INDEX(Partidos!$K$4:$K$107,MATCH($A281,Partidos!$A$4:$A$107,0))),1,0)</f>
        <v/>
      </c>
    </row>
    <row r="282">
      <c r="A282" s="31" t="n">
        <v>26</v>
      </c>
      <c r="B282" s="24">
        <f>IFERROR(INDEX(Partidos!$D$4:$D$107,MATCH($A282,Partidos!$A$4:$A$107,0)),"")</f>
        <v/>
      </c>
      <c r="C282" s="24">
        <f>IFERROR(INDEX(Partidos!$E$4:$E$107,MATCH($A282,Partidos!$A$4:$A$107,0)),"")</f>
        <v/>
      </c>
      <c r="D282" s="31" t="inlineStr">
        <is>
          <t>Kike</t>
        </is>
      </c>
      <c r="E282" s="24">
        <f>IFERROR(INDEX(Kike!F$4:F$107,MATCH($A282,Kike!$A$4:$A$107,0)),"")</f>
        <v/>
      </c>
      <c r="F282" s="24">
        <f>IFERROR(INDEX(Kike!G$4:G$107,MATCH($A282,Kike!$A$4:$A$107,0)),"")</f>
        <v/>
      </c>
      <c r="G282" s="21">
        <f>IFERROR(IF(INDEX(Partidos!$H$4:$H$107,MATCH($A282,Partidos!$A$4:$A$107,0))&lt;&gt;"Finalizado","",IF(OR(NOT(ISNUMBER($E282)),NOT(ISNUMBER($F282))),"",IF(INDEX(Partidos!$J$4:$J$107,MATCH($A282,Partidos!$A$4:$A$107,0))="Grupos",IF(AND($E282=INDEX(Partidos!$F$4:$F$107,MATCH($A282,Partidos!$A$4:$A$107,0)),$F282=INDEX(Partidos!$G$4:$G$107,MATCH($A282,Partidos!$A$4:$A$107,0))),Puntuacion!$B$4,IF(($E282-$F282)=(INDEX(Partidos!$F$4:$F$107,MATCH($A282,Partidos!$A$4:$A$107,0))-INDEX(Partidos!$G$4:$G$107,MATCH($A282,Partidos!$A$4:$A$107,0))),Puntuacion!$B$5,IF(OR(AND($E282&gt;$F282,INDEX(Partidos!$F$4:$F$107,MATCH($A282,Partidos!$A$4:$A$107,0))&gt;INDEX(Partidos!$G$4:$G$107,MATCH($A282,Partidos!$A$4:$A$107,0))),AND($E282=$F282,INDEX(Partidos!$F$4:$F$107,MATCH($A282,Partidos!$A$4:$A$107,0))=INDEX(Partidos!$G$4:$G$107,MATCH($A282,Partidos!$A$4:$A$107,0))),AND($E282&lt;$F282,INDEX(Partidos!$F$4:$F$107,MATCH($A282,Partidos!$A$4:$A$107,0))&lt;INDEX(Partidos!$G$4:$G$107,MATCH($A282,Partidos!$A$4:$A$107,0)))),Puntuacion!$B$6,0))),IF(AND($E282=INDEX(Partidos!$F$4:$F$107,MATCH($A282,Partidos!$A$4:$A$107,0)),$F282=INDEX(Partidos!$G$4:$G$107,MATCH($A282,Partidos!$A$4:$A$107,0))),Puntuacion!$B$9,IF(($E282-$F282)=(INDEX(Partidos!$F$4:$F$107,MATCH($A282,Partidos!$A$4:$A$107,0))-INDEX(Partidos!$G$4:$G$107,MATCH($A282,Partidos!$A$4:$A$107,0))),Puntuacion!$B$10,IF(AND($H282&lt;&gt;"",$H282=INDEX(Partidos!$K$4:$K$107,MATCH($A282,Partidos!$A$4:$A$107,0))),Puntuacion!$B$11,0)))))),"")</f>
        <v/>
      </c>
      <c r="H282" s="24">
        <f>IFERROR(INDEX(Kike!H$4:H$107,MATCH($A282,Kike!$A$4:$A$107,0)),"")</f>
        <v/>
      </c>
      <c r="I282" s="24">
        <f>IFERROR(INDEX(Partidos!$J$4:$J$107,MATCH($A282,Partidos!$A$4:$A$107,0)),"")</f>
        <v/>
      </c>
      <c r="J282" s="21">
        <f>IF(AND(INDEX(Partidos!$J$4:$J$107,MATCH($A282,Partidos!$A$4:$A$107,0))&lt;&gt;"Grupos",INDEX(Partidos!$H$4:$H$107,MATCH($A282,Partidos!$A$4:$A$107,0))="Finalizado",$H282&lt;&gt;"",$H282=INDEX(Partidos!$K$4:$K$107,MATCH($A282,Partidos!$A$4:$A$107,0))),1,0)</f>
        <v/>
      </c>
    </row>
    <row r="283">
      <c r="A283" s="29" t="n">
        <v>26</v>
      </c>
      <c r="B283" s="24">
        <f>IFERROR(INDEX(Partidos!$D$4:$D$107,MATCH($A283,Partidos!$A$4:$A$107,0)),"")</f>
        <v/>
      </c>
      <c r="C283" s="24">
        <f>IFERROR(INDEX(Partidos!$E$4:$E$107,MATCH($A283,Partidos!$A$4:$A$107,0)),"")</f>
        <v/>
      </c>
      <c r="D283" s="29" t="inlineStr">
        <is>
          <t>Quintero</t>
        </is>
      </c>
      <c r="E283" s="24">
        <f>IFERROR(INDEX(Quintero!F$4:F$107,MATCH($A283,Quintero!$A$4:$A$107,0)),"")</f>
        <v/>
      </c>
      <c r="F283" s="24">
        <f>IFERROR(INDEX(Quintero!G$4:G$107,MATCH($A283,Quintero!$A$4:$A$107,0)),"")</f>
        <v/>
      </c>
      <c r="G283" s="21">
        <f>IFERROR(IF(INDEX(Partidos!$H$4:$H$107,MATCH($A283,Partidos!$A$4:$A$107,0))&lt;&gt;"Finalizado","",IF(OR(NOT(ISNUMBER($E283)),NOT(ISNUMBER($F283))),"",IF(INDEX(Partidos!$J$4:$J$107,MATCH($A283,Partidos!$A$4:$A$107,0))="Grupos",IF(AND($E283=INDEX(Partidos!$F$4:$F$107,MATCH($A283,Partidos!$A$4:$A$107,0)),$F283=INDEX(Partidos!$G$4:$G$107,MATCH($A283,Partidos!$A$4:$A$107,0))),Puntuacion!$B$4,IF(($E283-$F283)=(INDEX(Partidos!$F$4:$F$107,MATCH($A283,Partidos!$A$4:$A$107,0))-INDEX(Partidos!$G$4:$G$107,MATCH($A283,Partidos!$A$4:$A$107,0))),Puntuacion!$B$5,IF(OR(AND($E283&gt;$F283,INDEX(Partidos!$F$4:$F$107,MATCH($A283,Partidos!$A$4:$A$107,0))&gt;INDEX(Partidos!$G$4:$G$107,MATCH($A283,Partidos!$A$4:$A$107,0))),AND($E283=$F283,INDEX(Partidos!$F$4:$F$107,MATCH($A283,Partidos!$A$4:$A$107,0))=INDEX(Partidos!$G$4:$G$107,MATCH($A283,Partidos!$A$4:$A$107,0))),AND($E283&lt;$F283,INDEX(Partidos!$F$4:$F$107,MATCH($A283,Partidos!$A$4:$A$107,0))&lt;INDEX(Partidos!$G$4:$G$107,MATCH($A283,Partidos!$A$4:$A$107,0)))),Puntuacion!$B$6,0))),IF(AND($E283=INDEX(Partidos!$F$4:$F$107,MATCH($A283,Partidos!$A$4:$A$107,0)),$F283=INDEX(Partidos!$G$4:$G$107,MATCH($A283,Partidos!$A$4:$A$107,0))),Puntuacion!$B$9,IF(($E283-$F283)=(INDEX(Partidos!$F$4:$F$107,MATCH($A283,Partidos!$A$4:$A$107,0))-INDEX(Partidos!$G$4:$G$107,MATCH($A283,Partidos!$A$4:$A$107,0))),Puntuacion!$B$10,IF(AND($H283&lt;&gt;"",$H283=INDEX(Partidos!$K$4:$K$107,MATCH($A283,Partidos!$A$4:$A$107,0))),Puntuacion!$B$11,0)))))),"")</f>
        <v/>
      </c>
      <c r="H283" s="24">
        <f>IFERROR(INDEX(Quintero!H$4:H$107,MATCH($A283,Quintero!$A$4:$A$107,0)),"")</f>
        <v/>
      </c>
      <c r="I283" s="24">
        <f>IFERROR(INDEX(Partidos!$J$4:$J$107,MATCH($A283,Partidos!$A$4:$A$107,0)),"")</f>
        <v/>
      </c>
      <c r="J283" s="21">
        <f>IF(AND(INDEX(Partidos!$J$4:$J$107,MATCH($A283,Partidos!$A$4:$A$107,0))&lt;&gt;"Grupos",INDEX(Partidos!$H$4:$H$107,MATCH($A283,Partidos!$A$4:$A$107,0))="Finalizado",$H283&lt;&gt;"",$H283=INDEX(Partidos!$K$4:$K$107,MATCH($A283,Partidos!$A$4:$A$107,0))),1,0)</f>
        <v/>
      </c>
    </row>
    <row r="284">
      <c r="A284" s="31" t="n">
        <v>26</v>
      </c>
      <c r="B284" s="24">
        <f>IFERROR(INDEX(Partidos!$D$4:$D$107,MATCH($A284,Partidos!$A$4:$A$107,0)),"")</f>
        <v/>
      </c>
      <c r="C284" s="24">
        <f>IFERROR(INDEX(Partidos!$E$4:$E$107,MATCH($A284,Partidos!$A$4:$A$107,0)),"")</f>
        <v/>
      </c>
      <c r="D284" s="31" t="inlineStr">
        <is>
          <t>Nacho</t>
        </is>
      </c>
      <c r="E284" s="24">
        <f>IFERROR(INDEX(Nacho!F$4:F$107,MATCH($A284,Nacho!$A$4:$A$107,0)),"")</f>
        <v/>
      </c>
      <c r="F284" s="24">
        <f>IFERROR(INDEX(Nacho!G$4:G$107,MATCH($A284,Nacho!$A$4:$A$107,0)),"")</f>
        <v/>
      </c>
      <c r="G284" s="21">
        <f>IFERROR(IF(INDEX(Partidos!$H$4:$H$107,MATCH($A284,Partidos!$A$4:$A$107,0))&lt;&gt;"Finalizado","",IF(OR(NOT(ISNUMBER($E284)),NOT(ISNUMBER($F284))),"",IF(INDEX(Partidos!$J$4:$J$107,MATCH($A284,Partidos!$A$4:$A$107,0))="Grupos",IF(AND($E284=INDEX(Partidos!$F$4:$F$107,MATCH($A284,Partidos!$A$4:$A$107,0)),$F284=INDEX(Partidos!$G$4:$G$107,MATCH($A284,Partidos!$A$4:$A$107,0))),Puntuacion!$B$4,IF(($E284-$F284)=(INDEX(Partidos!$F$4:$F$107,MATCH($A284,Partidos!$A$4:$A$107,0))-INDEX(Partidos!$G$4:$G$107,MATCH($A284,Partidos!$A$4:$A$107,0))),Puntuacion!$B$5,IF(OR(AND($E284&gt;$F284,INDEX(Partidos!$F$4:$F$107,MATCH($A284,Partidos!$A$4:$A$107,0))&gt;INDEX(Partidos!$G$4:$G$107,MATCH($A284,Partidos!$A$4:$A$107,0))),AND($E284=$F284,INDEX(Partidos!$F$4:$F$107,MATCH($A284,Partidos!$A$4:$A$107,0))=INDEX(Partidos!$G$4:$G$107,MATCH($A284,Partidos!$A$4:$A$107,0))),AND($E284&lt;$F284,INDEX(Partidos!$F$4:$F$107,MATCH($A284,Partidos!$A$4:$A$107,0))&lt;INDEX(Partidos!$G$4:$G$107,MATCH($A284,Partidos!$A$4:$A$107,0)))),Puntuacion!$B$6,0))),IF(AND($E284=INDEX(Partidos!$F$4:$F$107,MATCH($A284,Partidos!$A$4:$A$107,0)),$F284=INDEX(Partidos!$G$4:$G$107,MATCH($A284,Partidos!$A$4:$A$107,0))),Puntuacion!$B$9,IF(($E284-$F284)=(INDEX(Partidos!$F$4:$F$107,MATCH($A284,Partidos!$A$4:$A$107,0))-INDEX(Partidos!$G$4:$G$107,MATCH($A284,Partidos!$A$4:$A$107,0))),Puntuacion!$B$10,IF(AND($H284&lt;&gt;"",$H284=INDEX(Partidos!$K$4:$K$107,MATCH($A284,Partidos!$A$4:$A$107,0))),Puntuacion!$B$11,0)))))),"")</f>
        <v/>
      </c>
      <c r="H284" s="24">
        <f>IFERROR(INDEX(Nacho!H$4:H$107,MATCH($A284,Nacho!$A$4:$A$107,0)),"")</f>
        <v/>
      </c>
      <c r="I284" s="24">
        <f>IFERROR(INDEX(Partidos!$J$4:$J$107,MATCH($A284,Partidos!$A$4:$A$107,0)),"")</f>
        <v/>
      </c>
      <c r="J284" s="21">
        <f>IF(AND(INDEX(Partidos!$J$4:$J$107,MATCH($A284,Partidos!$A$4:$A$107,0))&lt;&gt;"Grupos",INDEX(Partidos!$H$4:$H$107,MATCH($A284,Partidos!$A$4:$A$107,0))="Finalizado",$H284&lt;&gt;"",$H284=INDEX(Partidos!$K$4:$K$107,MATCH($A284,Partidos!$A$4:$A$107,0))),1,0)</f>
        <v/>
      </c>
    </row>
    <row r="285">
      <c r="A285" s="29" t="n">
        <v>26</v>
      </c>
      <c r="B285" s="24">
        <f>IFERROR(INDEX(Partidos!$D$4:$D$107,MATCH($A285,Partidos!$A$4:$A$107,0)),"")</f>
        <v/>
      </c>
      <c r="C285" s="24">
        <f>IFERROR(INDEX(Partidos!$E$4:$E$107,MATCH($A285,Partidos!$A$4:$A$107,0)),"")</f>
        <v/>
      </c>
      <c r="D285" s="29" t="inlineStr">
        <is>
          <t>Luis</t>
        </is>
      </c>
      <c r="E285" s="24">
        <f>IFERROR(INDEX(Luis!F$4:F$107,MATCH($A285,Luis!$A$4:$A$107,0)),"")</f>
        <v/>
      </c>
      <c r="F285" s="24">
        <f>IFERROR(INDEX(Luis!G$4:G$107,MATCH($A285,Luis!$A$4:$A$107,0)),"")</f>
        <v/>
      </c>
      <c r="G285" s="21">
        <f>IFERROR(IF(INDEX(Partidos!$H$4:$H$107,MATCH($A285,Partidos!$A$4:$A$107,0))&lt;&gt;"Finalizado","",IF(OR(NOT(ISNUMBER($E285)),NOT(ISNUMBER($F285))),"",IF(INDEX(Partidos!$J$4:$J$107,MATCH($A285,Partidos!$A$4:$A$107,0))="Grupos",IF(AND($E285=INDEX(Partidos!$F$4:$F$107,MATCH($A285,Partidos!$A$4:$A$107,0)),$F285=INDEX(Partidos!$G$4:$G$107,MATCH($A285,Partidos!$A$4:$A$107,0))),Puntuacion!$B$4,IF(($E285-$F285)=(INDEX(Partidos!$F$4:$F$107,MATCH($A285,Partidos!$A$4:$A$107,0))-INDEX(Partidos!$G$4:$G$107,MATCH($A285,Partidos!$A$4:$A$107,0))),Puntuacion!$B$5,IF(OR(AND($E285&gt;$F285,INDEX(Partidos!$F$4:$F$107,MATCH($A285,Partidos!$A$4:$A$107,0))&gt;INDEX(Partidos!$G$4:$G$107,MATCH($A285,Partidos!$A$4:$A$107,0))),AND($E285=$F285,INDEX(Partidos!$F$4:$F$107,MATCH($A285,Partidos!$A$4:$A$107,0))=INDEX(Partidos!$G$4:$G$107,MATCH($A285,Partidos!$A$4:$A$107,0))),AND($E285&lt;$F285,INDEX(Partidos!$F$4:$F$107,MATCH($A285,Partidos!$A$4:$A$107,0))&lt;INDEX(Partidos!$G$4:$G$107,MATCH($A285,Partidos!$A$4:$A$107,0)))),Puntuacion!$B$6,0))),IF(AND($E285=INDEX(Partidos!$F$4:$F$107,MATCH($A285,Partidos!$A$4:$A$107,0)),$F285=INDEX(Partidos!$G$4:$G$107,MATCH($A285,Partidos!$A$4:$A$107,0))),Puntuacion!$B$9,IF(($E285-$F285)=(INDEX(Partidos!$F$4:$F$107,MATCH($A285,Partidos!$A$4:$A$107,0))-INDEX(Partidos!$G$4:$G$107,MATCH($A285,Partidos!$A$4:$A$107,0))),Puntuacion!$B$10,IF(AND($H285&lt;&gt;"",$H285=INDEX(Partidos!$K$4:$K$107,MATCH($A285,Partidos!$A$4:$A$107,0))),Puntuacion!$B$11,0)))))),"")</f>
        <v/>
      </c>
      <c r="H285" s="24">
        <f>IFERROR(INDEX(Luis!H$4:H$107,MATCH($A285,Luis!$A$4:$A$107,0)),"")</f>
        <v/>
      </c>
      <c r="I285" s="24">
        <f>IFERROR(INDEX(Partidos!$J$4:$J$107,MATCH($A285,Partidos!$A$4:$A$107,0)),"")</f>
        <v/>
      </c>
      <c r="J285" s="21">
        <f>IF(AND(INDEX(Partidos!$J$4:$J$107,MATCH($A285,Partidos!$A$4:$A$107,0))&lt;&gt;"Grupos",INDEX(Partidos!$H$4:$H$107,MATCH($A285,Partidos!$A$4:$A$107,0))="Finalizado",$H285&lt;&gt;"",$H285=INDEX(Partidos!$K$4:$K$107,MATCH($A285,Partidos!$A$4:$A$107,0))),1,0)</f>
        <v/>
      </c>
    </row>
    <row r="286">
      <c r="A286" s="31" t="n">
        <v>26</v>
      </c>
      <c r="B286" s="24">
        <f>IFERROR(INDEX(Partidos!$D$4:$D$107,MATCH($A286,Partidos!$A$4:$A$107,0)),"")</f>
        <v/>
      </c>
      <c r="C286" s="24">
        <f>IFERROR(INDEX(Partidos!$E$4:$E$107,MATCH($A286,Partidos!$A$4:$A$107,0)),"")</f>
        <v/>
      </c>
      <c r="D286" s="31" t="inlineStr">
        <is>
          <t>Felipe</t>
        </is>
      </c>
      <c r="E286" s="24">
        <f>IFERROR(INDEX(Felipe!F$4:F$107,MATCH($A286,Felipe!$A$4:$A$107,0)),"")</f>
        <v/>
      </c>
      <c r="F286" s="24">
        <f>IFERROR(INDEX(Felipe!G$4:G$107,MATCH($A286,Felipe!$A$4:$A$107,0)),"")</f>
        <v/>
      </c>
      <c r="G286" s="21">
        <f>IFERROR(IF(INDEX(Partidos!$H$4:$H$107,MATCH($A286,Partidos!$A$4:$A$107,0))&lt;&gt;"Finalizado","",IF(OR(NOT(ISNUMBER($E286)),NOT(ISNUMBER($F286))),"",IF(INDEX(Partidos!$J$4:$J$107,MATCH($A286,Partidos!$A$4:$A$107,0))="Grupos",IF(AND($E286=INDEX(Partidos!$F$4:$F$107,MATCH($A286,Partidos!$A$4:$A$107,0)),$F286=INDEX(Partidos!$G$4:$G$107,MATCH($A286,Partidos!$A$4:$A$107,0))),Puntuacion!$B$4,IF(($E286-$F286)=(INDEX(Partidos!$F$4:$F$107,MATCH($A286,Partidos!$A$4:$A$107,0))-INDEX(Partidos!$G$4:$G$107,MATCH($A286,Partidos!$A$4:$A$107,0))),Puntuacion!$B$5,IF(OR(AND($E286&gt;$F286,INDEX(Partidos!$F$4:$F$107,MATCH($A286,Partidos!$A$4:$A$107,0))&gt;INDEX(Partidos!$G$4:$G$107,MATCH($A286,Partidos!$A$4:$A$107,0))),AND($E286=$F286,INDEX(Partidos!$F$4:$F$107,MATCH($A286,Partidos!$A$4:$A$107,0))=INDEX(Partidos!$G$4:$G$107,MATCH($A286,Partidos!$A$4:$A$107,0))),AND($E286&lt;$F286,INDEX(Partidos!$F$4:$F$107,MATCH($A286,Partidos!$A$4:$A$107,0))&lt;INDEX(Partidos!$G$4:$G$107,MATCH($A286,Partidos!$A$4:$A$107,0)))),Puntuacion!$B$6,0))),IF(AND($E286=INDEX(Partidos!$F$4:$F$107,MATCH($A286,Partidos!$A$4:$A$107,0)),$F286=INDEX(Partidos!$G$4:$G$107,MATCH($A286,Partidos!$A$4:$A$107,0))),Puntuacion!$B$9,IF(($E286-$F286)=(INDEX(Partidos!$F$4:$F$107,MATCH($A286,Partidos!$A$4:$A$107,0))-INDEX(Partidos!$G$4:$G$107,MATCH($A286,Partidos!$A$4:$A$107,0))),Puntuacion!$B$10,IF(AND($H286&lt;&gt;"",$H286=INDEX(Partidos!$K$4:$K$107,MATCH($A286,Partidos!$A$4:$A$107,0))),Puntuacion!$B$11,0)))))),"")</f>
        <v/>
      </c>
      <c r="H286" s="24">
        <f>IFERROR(INDEX(Felipe!H$4:H$107,MATCH($A286,Felipe!$A$4:$A$107,0)),"")</f>
        <v/>
      </c>
      <c r="I286" s="24">
        <f>IFERROR(INDEX(Partidos!$J$4:$J$107,MATCH($A286,Partidos!$A$4:$A$107,0)),"")</f>
        <v/>
      </c>
      <c r="J286" s="21">
        <f>IF(AND(INDEX(Partidos!$J$4:$J$107,MATCH($A286,Partidos!$A$4:$A$107,0))&lt;&gt;"Grupos",INDEX(Partidos!$H$4:$H$107,MATCH($A286,Partidos!$A$4:$A$107,0))="Finalizado",$H286&lt;&gt;"",$H286=INDEX(Partidos!$K$4:$K$107,MATCH($A286,Partidos!$A$4:$A$107,0))),1,0)</f>
        <v/>
      </c>
    </row>
    <row r="287">
      <c r="A287" s="29" t="n">
        <v>26</v>
      </c>
      <c r="B287" s="24">
        <f>IFERROR(INDEX(Partidos!$D$4:$D$107,MATCH($A287,Partidos!$A$4:$A$107,0)),"")</f>
        <v/>
      </c>
      <c r="C287" s="24">
        <f>IFERROR(INDEX(Partidos!$E$4:$E$107,MATCH($A287,Partidos!$A$4:$A$107,0)),"")</f>
        <v/>
      </c>
      <c r="D287" s="29" t="inlineStr">
        <is>
          <t>Simón</t>
        </is>
      </c>
      <c r="E287" s="24">
        <f>IFERROR(INDEX(Simón!F$4:F$107,MATCH($A287,Simón!$A$4:$A$107,0)),"")</f>
        <v/>
      </c>
      <c r="F287" s="24">
        <f>IFERROR(INDEX(Simón!G$4:G$107,MATCH($A287,Simón!$A$4:$A$107,0)),"")</f>
        <v/>
      </c>
      <c r="G287" s="21">
        <f>IFERROR(IF(INDEX(Partidos!$H$4:$H$107,MATCH($A287,Partidos!$A$4:$A$107,0))&lt;&gt;"Finalizado","",IF(OR(NOT(ISNUMBER($E287)),NOT(ISNUMBER($F287))),"",IF(INDEX(Partidos!$J$4:$J$107,MATCH($A287,Partidos!$A$4:$A$107,0))="Grupos",IF(AND($E287=INDEX(Partidos!$F$4:$F$107,MATCH($A287,Partidos!$A$4:$A$107,0)),$F287=INDEX(Partidos!$G$4:$G$107,MATCH($A287,Partidos!$A$4:$A$107,0))),Puntuacion!$B$4,IF(($E287-$F287)=(INDEX(Partidos!$F$4:$F$107,MATCH($A287,Partidos!$A$4:$A$107,0))-INDEX(Partidos!$G$4:$G$107,MATCH($A287,Partidos!$A$4:$A$107,0))),Puntuacion!$B$5,IF(OR(AND($E287&gt;$F287,INDEX(Partidos!$F$4:$F$107,MATCH($A287,Partidos!$A$4:$A$107,0))&gt;INDEX(Partidos!$G$4:$G$107,MATCH($A287,Partidos!$A$4:$A$107,0))),AND($E287=$F287,INDEX(Partidos!$F$4:$F$107,MATCH($A287,Partidos!$A$4:$A$107,0))=INDEX(Partidos!$G$4:$G$107,MATCH($A287,Partidos!$A$4:$A$107,0))),AND($E287&lt;$F287,INDEX(Partidos!$F$4:$F$107,MATCH($A287,Partidos!$A$4:$A$107,0))&lt;INDEX(Partidos!$G$4:$G$107,MATCH($A287,Partidos!$A$4:$A$107,0)))),Puntuacion!$B$6,0))),IF(AND($E287=INDEX(Partidos!$F$4:$F$107,MATCH($A287,Partidos!$A$4:$A$107,0)),$F287=INDEX(Partidos!$G$4:$G$107,MATCH($A287,Partidos!$A$4:$A$107,0))),Puntuacion!$B$9,IF(($E287-$F287)=(INDEX(Partidos!$F$4:$F$107,MATCH($A287,Partidos!$A$4:$A$107,0))-INDEX(Partidos!$G$4:$G$107,MATCH($A287,Partidos!$A$4:$A$107,0))),Puntuacion!$B$10,IF(AND($H287&lt;&gt;"",$H287=INDEX(Partidos!$K$4:$K$107,MATCH($A287,Partidos!$A$4:$A$107,0))),Puntuacion!$B$11,0)))))),"")</f>
        <v/>
      </c>
      <c r="H287" s="24">
        <f>IFERROR(INDEX(Simón!H$4:H$107,MATCH($A287,Simón!$A$4:$A$107,0)),"")</f>
        <v/>
      </c>
      <c r="I287" s="24">
        <f>IFERROR(INDEX(Partidos!$J$4:$J$107,MATCH($A287,Partidos!$A$4:$A$107,0)),"")</f>
        <v/>
      </c>
      <c r="J287" s="21">
        <f>IF(AND(INDEX(Partidos!$J$4:$J$107,MATCH($A287,Partidos!$A$4:$A$107,0))&lt;&gt;"Grupos",INDEX(Partidos!$H$4:$H$107,MATCH($A287,Partidos!$A$4:$A$107,0))="Finalizado",$H287&lt;&gt;"",$H287=INDEX(Partidos!$K$4:$K$107,MATCH($A287,Partidos!$A$4:$A$107,0))),1,0)</f>
        <v/>
      </c>
    </row>
    <row r="288">
      <c r="A288" s="31" t="n">
        <v>26</v>
      </c>
      <c r="B288" s="24">
        <f>IFERROR(INDEX(Partidos!$D$4:$D$107,MATCH($A288,Partidos!$A$4:$A$107,0)),"")</f>
        <v/>
      </c>
      <c r="C288" s="24">
        <f>IFERROR(INDEX(Partidos!$E$4:$E$107,MATCH($A288,Partidos!$A$4:$A$107,0)),"")</f>
        <v/>
      </c>
      <c r="D288" s="31" t="inlineStr">
        <is>
          <t>Muni</t>
        </is>
      </c>
      <c r="E288" s="24">
        <f>IFERROR(INDEX(Muni!F$4:F$107,MATCH($A288,Muni!$A$4:$A$107,0)),"")</f>
        <v/>
      </c>
      <c r="F288" s="24">
        <f>IFERROR(INDEX(Muni!G$4:G$107,MATCH($A288,Muni!$A$4:$A$107,0)),"")</f>
        <v/>
      </c>
      <c r="G288" s="21">
        <f>IFERROR(IF(INDEX(Partidos!$H$4:$H$107,MATCH($A288,Partidos!$A$4:$A$107,0))&lt;&gt;"Finalizado","",IF(OR(NOT(ISNUMBER($E288)),NOT(ISNUMBER($F288))),"",IF(INDEX(Partidos!$J$4:$J$107,MATCH($A288,Partidos!$A$4:$A$107,0))="Grupos",IF(AND($E288=INDEX(Partidos!$F$4:$F$107,MATCH($A288,Partidos!$A$4:$A$107,0)),$F288=INDEX(Partidos!$G$4:$G$107,MATCH($A288,Partidos!$A$4:$A$107,0))),Puntuacion!$B$4,IF(($E288-$F288)=(INDEX(Partidos!$F$4:$F$107,MATCH($A288,Partidos!$A$4:$A$107,0))-INDEX(Partidos!$G$4:$G$107,MATCH($A288,Partidos!$A$4:$A$107,0))),Puntuacion!$B$5,IF(OR(AND($E288&gt;$F288,INDEX(Partidos!$F$4:$F$107,MATCH($A288,Partidos!$A$4:$A$107,0))&gt;INDEX(Partidos!$G$4:$G$107,MATCH($A288,Partidos!$A$4:$A$107,0))),AND($E288=$F288,INDEX(Partidos!$F$4:$F$107,MATCH($A288,Partidos!$A$4:$A$107,0))=INDEX(Partidos!$G$4:$G$107,MATCH($A288,Partidos!$A$4:$A$107,0))),AND($E288&lt;$F288,INDEX(Partidos!$F$4:$F$107,MATCH($A288,Partidos!$A$4:$A$107,0))&lt;INDEX(Partidos!$G$4:$G$107,MATCH($A288,Partidos!$A$4:$A$107,0)))),Puntuacion!$B$6,0))),IF(AND($E288=INDEX(Partidos!$F$4:$F$107,MATCH($A288,Partidos!$A$4:$A$107,0)),$F288=INDEX(Partidos!$G$4:$G$107,MATCH($A288,Partidos!$A$4:$A$107,0))),Puntuacion!$B$9,IF(($E288-$F288)=(INDEX(Partidos!$F$4:$F$107,MATCH($A288,Partidos!$A$4:$A$107,0))-INDEX(Partidos!$G$4:$G$107,MATCH($A288,Partidos!$A$4:$A$107,0))),Puntuacion!$B$10,IF(AND($H288&lt;&gt;"",$H288=INDEX(Partidos!$K$4:$K$107,MATCH($A288,Partidos!$A$4:$A$107,0))),Puntuacion!$B$11,0)))))),"")</f>
        <v/>
      </c>
      <c r="H288" s="24">
        <f>IFERROR(INDEX(Muni!H$4:H$107,MATCH($A288,Muni!$A$4:$A$107,0)),"")</f>
        <v/>
      </c>
      <c r="I288" s="24">
        <f>IFERROR(INDEX(Partidos!$J$4:$J$107,MATCH($A288,Partidos!$A$4:$A$107,0)),"")</f>
        <v/>
      </c>
      <c r="J288" s="21">
        <f>IF(AND(INDEX(Partidos!$J$4:$J$107,MATCH($A288,Partidos!$A$4:$A$107,0))&lt;&gt;"Grupos",INDEX(Partidos!$H$4:$H$107,MATCH($A288,Partidos!$A$4:$A$107,0))="Finalizado",$H288&lt;&gt;"",$H288=INDEX(Partidos!$K$4:$K$107,MATCH($A288,Partidos!$A$4:$A$107,0))),1,0)</f>
        <v/>
      </c>
    </row>
    <row r="289">
      <c r="A289" s="29" t="n">
        <v>26</v>
      </c>
      <c r="B289" s="24">
        <f>IFERROR(INDEX(Partidos!$D$4:$D$107,MATCH($A289,Partidos!$A$4:$A$107,0)),"")</f>
        <v/>
      </c>
      <c r="C289" s="24">
        <f>IFERROR(INDEX(Partidos!$E$4:$E$107,MATCH($A289,Partidos!$A$4:$A$107,0)),"")</f>
        <v/>
      </c>
      <c r="D289" s="29" t="inlineStr">
        <is>
          <t>Fer</t>
        </is>
      </c>
      <c r="E289" s="24">
        <f>IFERROR(INDEX(Fer!F$4:F$107,MATCH($A289,Fer!$A$4:$A$107,0)),"")</f>
        <v/>
      </c>
      <c r="F289" s="24">
        <f>IFERROR(INDEX(Fer!G$4:G$107,MATCH($A289,Fer!$A$4:$A$107,0)),"")</f>
        <v/>
      </c>
      <c r="G289" s="21">
        <f>IFERROR(IF(INDEX(Partidos!$H$4:$H$107,MATCH($A289,Partidos!$A$4:$A$107,0))&lt;&gt;"Finalizado","",IF(OR(NOT(ISNUMBER($E289)),NOT(ISNUMBER($F289))),"",IF(INDEX(Partidos!$J$4:$J$107,MATCH($A289,Partidos!$A$4:$A$107,0))="Grupos",IF(AND($E289=INDEX(Partidos!$F$4:$F$107,MATCH($A289,Partidos!$A$4:$A$107,0)),$F289=INDEX(Partidos!$G$4:$G$107,MATCH($A289,Partidos!$A$4:$A$107,0))),Puntuacion!$B$4,IF(($E289-$F289)=(INDEX(Partidos!$F$4:$F$107,MATCH($A289,Partidos!$A$4:$A$107,0))-INDEX(Partidos!$G$4:$G$107,MATCH($A289,Partidos!$A$4:$A$107,0))),Puntuacion!$B$5,IF(OR(AND($E289&gt;$F289,INDEX(Partidos!$F$4:$F$107,MATCH($A289,Partidos!$A$4:$A$107,0))&gt;INDEX(Partidos!$G$4:$G$107,MATCH($A289,Partidos!$A$4:$A$107,0))),AND($E289=$F289,INDEX(Partidos!$F$4:$F$107,MATCH($A289,Partidos!$A$4:$A$107,0))=INDEX(Partidos!$G$4:$G$107,MATCH($A289,Partidos!$A$4:$A$107,0))),AND($E289&lt;$F289,INDEX(Partidos!$F$4:$F$107,MATCH($A289,Partidos!$A$4:$A$107,0))&lt;INDEX(Partidos!$G$4:$G$107,MATCH($A289,Partidos!$A$4:$A$107,0)))),Puntuacion!$B$6,0))),IF(AND($E289=INDEX(Partidos!$F$4:$F$107,MATCH($A289,Partidos!$A$4:$A$107,0)),$F289=INDEX(Partidos!$G$4:$G$107,MATCH($A289,Partidos!$A$4:$A$107,0))),Puntuacion!$B$9,IF(($E289-$F289)=(INDEX(Partidos!$F$4:$F$107,MATCH($A289,Partidos!$A$4:$A$107,0))-INDEX(Partidos!$G$4:$G$107,MATCH($A289,Partidos!$A$4:$A$107,0))),Puntuacion!$B$10,IF(AND($H289&lt;&gt;"",$H289=INDEX(Partidos!$K$4:$K$107,MATCH($A289,Partidos!$A$4:$A$107,0))),Puntuacion!$B$11,0)))))),"")</f>
        <v/>
      </c>
      <c r="H289" s="24">
        <f>IFERROR(INDEX(Fer!H$4:H$107,MATCH($A289,Fer!$A$4:$A$107,0)),"")</f>
        <v/>
      </c>
      <c r="I289" s="24">
        <f>IFERROR(INDEX(Partidos!$J$4:$J$107,MATCH($A289,Partidos!$A$4:$A$107,0)),"")</f>
        <v/>
      </c>
      <c r="J289" s="21">
        <f>IF(AND(INDEX(Partidos!$J$4:$J$107,MATCH($A289,Partidos!$A$4:$A$107,0))&lt;&gt;"Grupos",INDEX(Partidos!$H$4:$H$107,MATCH($A289,Partidos!$A$4:$A$107,0))="Finalizado",$H289&lt;&gt;"",$H289=INDEX(Partidos!$K$4:$K$107,MATCH($A289,Partidos!$A$4:$A$107,0))),1,0)</f>
        <v/>
      </c>
    </row>
    <row r="290">
      <c r="A290" s="31" t="n">
        <v>27</v>
      </c>
      <c r="B290" s="24">
        <f>IFERROR(INDEX(Partidos!$D$4:$D$107,MATCH($A290,Partidos!$A$4:$A$107,0)),"")</f>
        <v/>
      </c>
      <c r="C290" s="24">
        <f>IFERROR(INDEX(Partidos!$E$4:$E$107,MATCH($A290,Partidos!$A$4:$A$107,0)),"")</f>
        <v/>
      </c>
      <c r="D290" s="31" t="inlineStr">
        <is>
          <t>Álvaro</t>
        </is>
      </c>
      <c r="E290" s="24">
        <f>IFERROR(INDEX(Álvaro!F$4:F$107,MATCH($A290,Álvaro!$A$4:$A$107,0)),"")</f>
        <v/>
      </c>
      <c r="F290" s="24">
        <f>IFERROR(INDEX(Álvaro!G$4:G$107,MATCH($A290,Álvaro!$A$4:$A$107,0)),"")</f>
        <v/>
      </c>
      <c r="G290" s="21">
        <f>IFERROR(IF(INDEX(Partidos!$H$4:$H$107,MATCH($A290,Partidos!$A$4:$A$107,0))&lt;&gt;"Finalizado","",IF(OR(NOT(ISNUMBER($E290)),NOT(ISNUMBER($F290))),"",IF(INDEX(Partidos!$J$4:$J$107,MATCH($A290,Partidos!$A$4:$A$107,0))="Grupos",IF(AND($E290=INDEX(Partidos!$F$4:$F$107,MATCH($A290,Partidos!$A$4:$A$107,0)),$F290=INDEX(Partidos!$G$4:$G$107,MATCH($A290,Partidos!$A$4:$A$107,0))),Puntuacion!$B$4,IF(($E290-$F290)=(INDEX(Partidos!$F$4:$F$107,MATCH($A290,Partidos!$A$4:$A$107,0))-INDEX(Partidos!$G$4:$G$107,MATCH($A290,Partidos!$A$4:$A$107,0))),Puntuacion!$B$5,IF(OR(AND($E290&gt;$F290,INDEX(Partidos!$F$4:$F$107,MATCH($A290,Partidos!$A$4:$A$107,0))&gt;INDEX(Partidos!$G$4:$G$107,MATCH($A290,Partidos!$A$4:$A$107,0))),AND($E290=$F290,INDEX(Partidos!$F$4:$F$107,MATCH($A290,Partidos!$A$4:$A$107,0))=INDEX(Partidos!$G$4:$G$107,MATCH($A290,Partidos!$A$4:$A$107,0))),AND($E290&lt;$F290,INDEX(Partidos!$F$4:$F$107,MATCH($A290,Partidos!$A$4:$A$107,0))&lt;INDEX(Partidos!$G$4:$G$107,MATCH($A290,Partidos!$A$4:$A$107,0)))),Puntuacion!$B$6,0))),IF(AND($E290=INDEX(Partidos!$F$4:$F$107,MATCH($A290,Partidos!$A$4:$A$107,0)),$F290=INDEX(Partidos!$G$4:$G$107,MATCH($A290,Partidos!$A$4:$A$107,0))),Puntuacion!$B$9,IF(($E290-$F290)=(INDEX(Partidos!$F$4:$F$107,MATCH($A290,Partidos!$A$4:$A$107,0))-INDEX(Partidos!$G$4:$G$107,MATCH($A290,Partidos!$A$4:$A$107,0))),Puntuacion!$B$10,IF(AND($H290&lt;&gt;"",$H290=INDEX(Partidos!$K$4:$K$107,MATCH($A290,Partidos!$A$4:$A$107,0))),Puntuacion!$B$11,0)))))),"")</f>
        <v/>
      </c>
      <c r="H290" s="24">
        <f>IFERROR(INDEX(Álvaro!H$4:H$107,MATCH($A290,Álvaro!$A$4:$A$107,0)),"")</f>
        <v/>
      </c>
      <c r="I290" s="24">
        <f>IFERROR(INDEX(Partidos!$J$4:$J$107,MATCH($A290,Partidos!$A$4:$A$107,0)),"")</f>
        <v/>
      </c>
      <c r="J290" s="21">
        <f>IF(AND(INDEX(Partidos!$J$4:$J$107,MATCH($A290,Partidos!$A$4:$A$107,0))&lt;&gt;"Grupos",INDEX(Partidos!$H$4:$H$107,MATCH($A290,Partidos!$A$4:$A$107,0))="Finalizado",$H290&lt;&gt;"",$H290=INDEX(Partidos!$K$4:$K$107,MATCH($A290,Partidos!$A$4:$A$107,0))),1,0)</f>
        <v/>
      </c>
    </row>
    <row r="291">
      <c r="A291" s="29" t="n">
        <v>27</v>
      </c>
      <c r="B291" s="24">
        <f>IFERROR(INDEX(Partidos!$D$4:$D$107,MATCH($A291,Partidos!$A$4:$A$107,0)),"")</f>
        <v/>
      </c>
      <c r="C291" s="24">
        <f>IFERROR(INDEX(Partidos!$E$4:$E$107,MATCH($A291,Partidos!$A$4:$A$107,0)),"")</f>
        <v/>
      </c>
      <c r="D291" s="29" t="inlineStr">
        <is>
          <t>Pepe</t>
        </is>
      </c>
      <c r="E291" s="24">
        <f>IFERROR(INDEX(Pepe!F$4:F$107,MATCH($A291,Pepe!$A$4:$A$107,0)),"")</f>
        <v/>
      </c>
      <c r="F291" s="24">
        <f>IFERROR(INDEX(Pepe!G$4:G$107,MATCH($A291,Pepe!$A$4:$A$107,0)),"")</f>
        <v/>
      </c>
      <c r="G291" s="21">
        <f>IFERROR(IF(INDEX(Partidos!$H$4:$H$107,MATCH($A291,Partidos!$A$4:$A$107,0))&lt;&gt;"Finalizado","",IF(OR(NOT(ISNUMBER($E291)),NOT(ISNUMBER($F291))),"",IF(INDEX(Partidos!$J$4:$J$107,MATCH($A291,Partidos!$A$4:$A$107,0))="Grupos",IF(AND($E291=INDEX(Partidos!$F$4:$F$107,MATCH($A291,Partidos!$A$4:$A$107,0)),$F291=INDEX(Partidos!$G$4:$G$107,MATCH($A291,Partidos!$A$4:$A$107,0))),Puntuacion!$B$4,IF(($E291-$F291)=(INDEX(Partidos!$F$4:$F$107,MATCH($A291,Partidos!$A$4:$A$107,0))-INDEX(Partidos!$G$4:$G$107,MATCH($A291,Partidos!$A$4:$A$107,0))),Puntuacion!$B$5,IF(OR(AND($E291&gt;$F291,INDEX(Partidos!$F$4:$F$107,MATCH($A291,Partidos!$A$4:$A$107,0))&gt;INDEX(Partidos!$G$4:$G$107,MATCH($A291,Partidos!$A$4:$A$107,0))),AND($E291=$F291,INDEX(Partidos!$F$4:$F$107,MATCH($A291,Partidos!$A$4:$A$107,0))=INDEX(Partidos!$G$4:$G$107,MATCH($A291,Partidos!$A$4:$A$107,0))),AND($E291&lt;$F291,INDEX(Partidos!$F$4:$F$107,MATCH($A291,Partidos!$A$4:$A$107,0))&lt;INDEX(Partidos!$G$4:$G$107,MATCH($A291,Partidos!$A$4:$A$107,0)))),Puntuacion!$B$6,0))),IF(AND($E291=INDEX(Partidos!$F$4:$F$107,MATCH($A291,Partidos!$A$4:$A$107,0)),$F291=INDEX(Partidos!$G$4:$G$107,MATCH($A291,Partidos!$A$4:$A$107,0))),Puntuacion!$B$9,IF(($E291-$F291)=(INDEX(Partidos!$F$4:$F$107,MATCH($A291,Partidos!$A$4:$A$107,0))-INDEX(Partidos!$G$4:$G$107,MATCH($A291,Partidos!$A$4:$A$107,0))),Puntuacion!$B$10,IF(AND($H291&lt;&gt;"",$H291=INDEX(Partidos!$K$4:$K$107,MATCH($A291,Partidos!$A$4:$A$107,0))),Puntuacion!$B$11,0)))))),"")</f>
        <v/>
      </c>
      <c r="H291" s="24">
        <f>IFERROR(INDEX(Pepe!H$4:H$107,MATCH($A291,Pepe!$A$4:$A$107,0)),"")</f>
        <v/>
      </c>
      <c r="I291" s="24">
        <f>IFERROR(INDEX(Partidos!$J$4:$J$107,MATCH($A291,Partidos!$A$4:$A$107,0)),"")</f>
        <v/>
      </c>
      <c r="J291" s="21">
        <f>IF(AND(INDEX(Partidos!$J$4:$J$107,MATCH($A291,Partidos!$A$4:$A$107,0))&lt;&gt;"Grupos",INDEX(Partidos!$H$4:$H$107,MATCH($A291,Partidos!$A$4:$A$107,0))="Finalizado",$H291&lt;&gt;"",$H291=INDEX(Partidos!$K$4:$K$107,MATCH($A291,Partidos!$A$4:$A$107,0))),1,0)</f>
        <v/>
      </c>
    </row>
    <row r="292">
      <c r="A292" s="31" t="n">
        <v>27</v>
      </c>
      <c r="B292" s="24">
        <f>IFERROR(INDEX(Partidos!$D$4:$D$107,MATCH($A292,Partidos!$A$4:$A$107,0)),"")</f>
        <v/>
      </c>
      <c r="C292" s="24">
        <f>IFERROR(INDEX(Partidos!$E$4:$E$107,MATCH($A292,Partidos!$A$4:$A$107,0)),"")</f>
        <v/>
      </c>
      <c r="D292" s="31" t="inlineStr">
        <is>
          <t>Patri</t>
        </is>
      </c>
      <c r="E292" s="24">
        <f>IFERROR(INDEX(Patri!F$4:F$107,MATCH($A292,Patri!$A$4:$A$107,0)),"")</f>
        <v/>
      </c>
      <c r="F292" s="24">
        <f>IFERROR(INDEX(Patri!G$4:G$107,MATCH($A292,Patri!$A$4:$A$107,0)),"")</f>
        <v/>
      </c>
      <c r="G292" s="21">
        <f>IFERROR(IF(INDEX(Partidos!$H$4:$H$107,MATCH($A292,Partidos!$A$4:$A$107,0))&lt;&gt;"Finalizado","",IF(OR(NOT(ISNUMBER($E292)),NOT(ISNUMBER($F292))),"",IF(INDEX(Partidos!$J$4:$J$107,MATCH($A292,Partidos!$A$4:$A$107,0))="Grupos",IF(AND($E292=INDEX(Partidos!$F$4:$F$107,MATCH($A292,Partidos!$A$4:$A$107,0)),$F292=INDEX(Partidos!$G$4:$G$107,MATCH($A292,Partidos!$A$4:$A$107,0))),Puntuacion!$B$4,IF(($E292-$F292)=(INDEX(Partidos!$F$4:$F$107,MATCH($A292,Partidos!$A$4:$A$107,0))-INDEX(Partidos!$G$4:$G$107,MATCH($A292,Partidos!$A$4:$A$107,0))),Puntuacion!$B$5,IF(OR(AND($E292&gt;$F292,INDEX(Partidos!$F$4:$F$107,MATCH($A292,Partidos!$A$4:$A$107,0))&gt;INDEX(Partidos!$G$4:$G$107,MATCH($A292,Partidos!$A$4:$A$107,0))),AND($E292=$F292,INDEX(Partidos!$F$4:$F$107,MATCH($A292,Partidos!$A$4:$A$107,0))=INDEX(Partidos!$G$4:$G$107,MATCH($A292,Partidos!$A$4:$A$107,0))),AND($E292&lt;$F292,INDEX(Partidos!$F$4:$F$107,MATCH($A292,Partidos!$A$4:$A$107,0))&lt;INDEX(Partidos!$G$4:$G$107,MATCH($A292,Partidos!$A$4:$A$107,0)))),Puntuacion!$B$6,0))),IF(AND($E292=INDEX(Partidos!$F$4:$F$107,MATCH($A292,Partidos!$A$4:$A$107,0)),$F292=INDEX(Partidos!$G$4:$G$107,MATCH($A292,Partidos!$A$4:$A$107,0))),Puntuacion!$B$9,IF(($E292-$F292)=(INDEX(Partidos!$F$4:$F$107,MATCH($A292,Partidos!$A$4:$A$107,0))-INDEX(Partidos!$G$4:$G$107,MATCH($A292,Partidos!$A$4:$A$107,0))),Puntuacion!$B$10,IF(AND($H292&lt;&gt;"",$H292=INDEX(Partidos!$K$4:$K$107,MATCH($A292,Partidos!$A$4:$A$107,0))),Puntuacion!$B$11,0)))))),"")</f>
        <v/>
      </c>
      <c r="H292" s="24">
        <f>IFERROR(INDEX(Patri!H$4:H$107,MATCH($A292,Patri!$A$4:$A$107,0)),"")</f>
        <v/>
      </c>
      <c r="I292" s="24">
        <f>IFERROR(INDEX(Partidos!$J$4:$J$107,MATCH($A292,Partidos!$A$4:$A$107,0)),"")</f>
        <v/>
      </c>
      <c r="J292" s="21">
        <f>IF(AND(INDEX(Partidos!$J$4:$J$107,MATCH($A292,Partidos!$A$4:$A$107,0))&lt;&gt;"Grupos",INDEX(Partidos!$H$4:$H$107,MATCH($A292,Partidos!$A$4:$A$107,0))="Finalizado",$H292&lt;&gt;"",$H292=INDEX(Partidos!$K$4:$K$107,MATCH($A292,Partidos!$A$4:$A$107,0))),1,0)</f>
        <v/>
      </c>
    </row>
    <row r="293">
      <c r="A293" s="29" t="n">
        <v>27</v>
      </c>
      <c r="B293" s="24">
        <f>IFERROR(INDEX(Partidos!$D$4:$D$107,MATCH($A293,Partidos!$A$4:$A$107,0)),"")</f>
        <v/>
      </c>
      <c r="C293" s="24">
        <f>IFERROR(INDEX(Partidos!$E$4:$E$107,MATCH($A293,Partidos!$A$4:$A$107,0)),"")</f>
        <v/>
      </c>
      <c r="D293" s="29" t="inlineStr">
        <is>
          <t>Kike</t>
        </is>
      </c>
      <c r="E293" s="24">
        <f>IFERROR(INDEX(Kike!F$4:F$107,MATCH($A293,Kike!$A$4:$A$107,0)),"")</f>
        <v/>
      </c>
      <c r="F293" s="24">
        <f>IFERROR(INDEX(Kike!G$4:G$107,MATCH($A293,Kike!$A$4:$A$107,0)),"")</f>
        <v/>
      </c>
      <c r="G293" s="21">
        <f>IFERROR(IF(INDEX(Partidos!$H$4:$H$107,MATCH($A293,Partidos!$A$4:$A$107,0))&lt;&gt;"Finalizado","",IF(OR(NOT(ISNUMBER($E293)),NOT(ISNUMBER($F293))),"",IF(INDEX(Partidos!$J$4:$J$107,MATCH($A293,Partidos!$A$4:$A$107,0))="Grupos",IF(AND($E293=INDEX(Partidos!$F$4:$F$107,MATCH($A293,Partidos!$A$4:$A$107,0)),$F293=INDEX(Partidos!$G$4:$G$107,MATCH($A293,Partidos!$A$4:$A$107,0))),Puntuacion!$B$4,IF(($E293-$F293)=(INDEX(Partidos!$F$4:$F$107,MATCH($A293,Partidos!$A$4:$A$107,0))-INDEX(Partidos!$G$4:$G$107,MATCH($A293,Partidos!$A$4:$A$107,0))),Puntuacion!$B$5,IF(OR(AND($E293&gt;$F293,INDEX(Partidos!$F$4:$F$107,MATCH($A293,Partidos!$A$4:$A$107,0))&gt;INDEX(Partidos!$G$4:$G$107,MATCH($A293,Partidos!$A$4:$A$107,0))),AND($E293=$F293,INDEX(Partidos!$F$4:$F$107,MATCH($A293,Partidos!$A$4:$A$107,0))=INDEX(Partidos!$G$4:$G$107,MATCH($A293,Partidos!$A$4:$A$107,0))),AND($E293&lt;$F293,INDEX(Partidos!$F$4:$F$107,MATCH($A293,Partidos!$A$4:$A$107,0))&lt;INDEX(Partidos!$G$4:$G$107,MATCH($A293,Partidos!$A$4:$A$107,0)))),Puntuacion!$B$6,0))),IF(AND($E293=INDEX(Partidos!$F$4:$F$107,MATCH($A293,Partidos!$A$4:$A$107,0)),$F293=INDEX(Partidos!$G$4:$G$107,MATCH($A293,Partidos!$A$4:$A$107,0))),Puntuacion!$B$9,IF(($E293-$F293)=(INDEX(Partidos!$F$4:$F$107,MATCH($A293,Partidos!$A$4:$A$107,0))-INDEX(Partidos!$G$4:$G$107,MATCH($A293,Partidos!$A$4:$A$107,0))),Puntuacion!$B$10,IF(AND($H293&lt;&gt;"",$H293=INDEX(Partidos!$K$4:$K$107,MATCH($A293,Partidos!$A$4:$A$107,0))),Puntuacion!$B$11,0)))))),"")</f>
        <v/>
      </c>
      <c r="H293" s="24">
        <f>IFERROR(INDEX(Kike!H$4:H$107,MATCH($A293,Kike!$A$4:$A$107,0)),"")</f>
        <v/>
      </c>
      <c r="I293" s="24">
        <f>IFERROR(INDEX(Partidos!$J$4:$J$107,MATCH($A293,Partidos!$A$4:$A$107,0)),"")</f>
        <v/>
      </c>
      <c r="J293" s="21">
        <f>IF(AND(INDEX(Partidos!$J$4:$J$107,MATCH($A293,Partidos!$A$4:$A$107,0))&lt;&gt;"Grupos",INDEX(Partidos!$H$4:$H$107,MATCH($A293,Partidos!$A$4:$A$107,0))="Finalizado",$H293&lt;&gt;"",$H293=INDEX(Partidos!$K$4:$K$107,MATCH($A293,Partidos!$A$4:$A$107,0))),1,0)</f>
        <v/>
      </c>
    </row>
    <row r="294">
      <c r="A294" s="31" t="n">
        <v>27</v>
      </c>
      <c r="B294" s="24">
        <f>IFERROR(INDEX(Partidos!$D$4:$D$107,MATCH($A294,Partidos!$A$4:$A$107,0)),"")</f>
        <v/>
      </c>
      <c r="C294" s="24">
        <f>IFERROR(INDEX(Partidos!$E$4:$E$107,MATCH($A294,Partidos!$A$4:$A$107,0)),"")</f>
        <v/>
      </c>
      <c r="D294" s="31" t="inlineStr">
        <is>
          <t>Quintero</t>
        </is>
      </c>
      <c r="E294" s="24">
        <f>IFERROR(INDEX(Quintero!F$4:F$107,MATCH($A294,Quintero!$A$4:$A$107,0)),"")</f>
        <v/>
      </c>
      <c r="F294" s="24">
        <f>IFERROR(INDEX(Quintero!G$4:G$107,MATCH($A294,Quintero!$A$4:$A$107,0)),"")</f>
        <v/>
      </c>
      <c r="G294" s="21">
        <f>IFERROR(IF(INDEX(Partidos!$H$4:$H$107,MATCH($A294,Partidos!$A$4:$A$107,0))&lt;&gt;"Finalizado","",IF(OR(NOT(ISNUMBER($E294)),NOT(ISNUMBER($F294))),"",IF(INDEX(Partidos!$J$4:$J$107,MATCH($A294,Partidos!$A$4:$A$107,0))="Grupos",IF(AND($E294=INDEX(Partidos!$F$4:$F$107,MATCH($A294,Partidos!$A$4:$A$107,0)),$F294=INDEX(Partidos!$G$4:$G$107,MATCH($A294,Partidos!$A$4:$A$107,0))),Puntuacion!$B$4,IF(($E294-$F294)=(INDEX(Partidos!$F$4:$F$107,MATCH($A294,Partidos!$A$4:$A$107,0))-INDEX(Partidos!$G$4:$G$107,MATCH($A294,Partidos!$A$4:$A$107,0))),Puntuacion!$B$5,IF(OR(AND($E294&gt;$F294,INDEX(Partidos!$F$4:$F$107,MATCH($A294,Partidos!$A$4:$A$107,0))&gt;INDEX(Partidos!$G$4:$G$107,MATCH($A294,Partidos!$A$4:$A$107,0))),AND($E294=$F294,INDEX(Partidos!$F$4:$F$107,MATCH($A294,Partidos!$A$4:$A$107,0))=INDEX(Partidos!$G$4:$G$107,MATCH($A294,Partidos!$A$4:$A$107,0))),AND($E294&lt;$F294,INDEX(Partidos!$F$4:$F$107,MATCH($A294,Partidos!$A$4:$A$107,0))&lt;INDEX(Partidos!$G$4:$G$107,MATCH($A294,Partidos!$A$4:$A$107,0)))),Puntuacion!$B$6,0))),IF(AND($E294=INDEX(Partidos!$F$4:$F$107,MATCH($A294,Partidos!$A$4:$A$107,0)),$F294=INDEX(Partidos!$G$4:$G$107,MATCH($A294,Partidos!$A$4:$A$107,0))),Puntuacion!$B$9,IF(($E294-$F294)=(INDEX(Partidos!$F$4:$F$107,MATCH($A294,Partidos!$A$4:$A$107,0))-INDEX(Partidos!$G$4:$G$107,MATCH($A294,Partidos!$A$4:$A$107,0))),Puntuacion!$B$10,IF(AND($H294&lt;&gt;"",$H294=INDEX(Partidos!$K$4:$K$107,MATCH($A294,Partidos!$A$4:$A$107,0))),Puntuacion!$B$11,0)))))),"")</f>
        <v/>
      </c>
      <c r="H294" s="24">
        <f>IFERROR(INDEX(Quintero!H$4:H$107,MATCH($A294,Quintero!$A$4:$A$107,0)),"")</f>
        <v/>
      </c>
      <c r="I294" s="24">
        <f>IFERROR(INDEX(Partidos!$J$4:$J$107,MATCH($A294,Partidos!$A$4:$A$107,0)),"")</f>
        <v/>
      </c>
      <c r="J294" s="21">
        <f>IF(AND(INDEX(Partidos!$J$4:$J$107,MATCH($A294,Partidos!$A$4:$A$107,0))&lt;&gt;"Grupos",INDEX(Partidos!$H$4:$H$107,MATCH($A294,Partidos!$A$4:$A$107,0))="Finalizado",$H294&lt;&gt;"",$H294=INDEX(Partidos!$K$4:$K$107,MATCH($A294,Partidos!$A$4:$A$107,0))),1,0)</f>
        <v/>
      </c>
    </row>
    <row r="295">
      <c r="A295" s="29" t="n">
        <v>27</v>
      </c>
      <c r="B295" s="24">
        <f>IFERROR(INDEX(Partidos!$D$4:$D$107,MATCH($A295,Partidos!$A$4:$A$107,0)),"")</f>
        <v/>
      </c>
      <c r="C295" s="24">
        <f>IFERROR(INDEX(Partidos!$E$4:$E$107,MATCH($A295,Partidos!$A$4:$A$107,0)),"")</f>
        <v/>
      </c>
      <c r="D295" s="29" t="inlineStr">
        <is>
          <t>Nacho</t>
        </is>
      </c>
      <c r="E295" s="24">
        <f>IFERROR(INDEX(Nacho!F$4:F$107,MATCH($A295,Nacho!$A$4:$A$107,0)),"")</f>
        <v/>
      </c>
      <c r="F295" s="24">
        <f>IFERROR(INDEX(Nacho!G$4:G$107,MATCH($A295,Nacho!$A$4:$A$107,0)),"")</f>
        <v/>
      </c>
      <c r="G295" s="21">
        <f>IFERROR(IF(INDEX(Partidos!$H$4:$H$107,MATCH($A295,Partidos!$A$4:$A$107,0))&lt;&gt;"Finalizado","",IF(OR(NOT(ISNUMBER($E295)),NOT(ISNUMBER($F295))),"",IF(INDEX(Partidos!$J$4:$J$107,MATCH($A295,Partidos!$A$4:$A$107,0))="Grupos",IF(AND($E295=INDEX(Partidos!$F$4:$F$107,MATCH($A295,Partidos!$A$4:$A$107,0)),$F295=INDEX(Partidos!$G$4:$G$107,MATCH($A295,Partidos!$A$4:$A$107,0))),Puntuacion!$B$4,IF(($E295-$F295)=(INDEX(Partidos!$F$4:$F$107,MATCH($A295,Partidos!$A$4:$A$107,0))-INDEX(Partidos!$G$4:$G$107,MATCH($A295,Partidos!$A$4:$A$107,0))),Puntuacion!$B$5,IF(OR(AND($E295&gt;$F295,INDEX(Partidos!$F$4:$F$107,MATCH($A295,Partidos!$A$4:$A$107,0))&gt;INDEX(Partidos!$G$4:$G$107,MATCH($A295,Partidos!$A$4:$A$107,0))),AND($E295=$F295,INDEX(Partidos!$F$4:$F$107,MATCH($A295,Partidos!$A$4:$A$107,0))=INDEX(Partidos!$G$4:$G$107,MATCH($A295,Partidos!$A$4:$A$107,0))),AND($E295&lt;$F295,INDEX(Partidos!$F$4:$F$107,MATCH($A295,Partidos!$A$4:$A$107,0))&lt;INDEX(Partidos!$G$4:$G$107,MATCH($A295,Partidos!$A$4:$A$107,0)))),Puntuacion!$B$6,0))),IF(AND($E295=INDEX(Partidos!$F$4:$F$107,MATCH($A295,Partidos!$A$4:$A$107,0)),$F295=INDEX(Partidos!$G$4:$G$107,MATCH($A295,Partidos!$A$4:$A$107,0))),Puntuacion!$B$9,IF(($E295-$F295)=(INDEX(Partidos!$F$4:$F$107,MATCH($A295,Partidos!$A$4:$A$107,0))-INDEX(Partidos!$G$4:$G$107,MATCH($A295,Partidos!$A$4:$A$107,0))),Puntuacion!$B$10,IF(AND($H295&lt;&gt;"",$H295=INDEX(Partidos!$K$4:$K$107,MATCH($A295,Partidos!$A$4:$A$107,0))),Puntuacion!$B$11,0)))))),"")</f>
        <v/>
      </c>
      <c r="H295" s="24">
        <f>IFERROR(INDEX(Nacho!H$4:H$107,MATCH($A295,Nacho!$A$4:$A$107,0)),"")</f>
        <v/>
      </c>
      <c r="I295" s="24">
        <f>IFERROR(INDEX(Partidos!$J$4:$J$107,MATCH($A295,Partidos!$A$4:$A$107,0)),"")</f>
        <v/>
      </c>
      <c r="J295" s="21">
        <f>IF(AND(INDEX(Partidos!$J$4:$J$107,MATCH($A295,Partidos!$A$4:$A$107,0))&lt;&gt;"Grupos",INDEX(Partidos!$H$4:$H$107,MATCH($A295,Partidos!$A$4:$A$107,0))="Finalizado",$H295&lt;&gt;"",$H295=INDEX(Partidos!$K$4:$K$107,MATCH($A295,Partidos!$A$4:$A$107,0))),1,0)</f>
        <v/>
      </c>
    </row>
    <row r="296">
      <c r="A296" s="31" t="n">
        <v>27</v>
      </c>
      <c r="B296" s="24">
        <f>IFERROR(INDEX(Partidos!$D$4:$D$107,MATCH($A296,Partidos!$A$4:$A$107,0)),"")</f>
        <v/>
      </c>
      <c r="C296" s="24">
        <f>IFERROR(INDEX(Partidos!$E$4:$E$107,MATCH($A296,Partidos!$A$4:$A$107,0)),"")</f>
        <v/>
      </c>
      <c r="D296" s="31" t="inlineStr">
        <is>
          <t>Luis</t>
        </is>
      </c>
      <c r="E296" s="24">
        <f>IFERROR(INDEX(Luis!F$4:F$107,MATCH($A296,Luis!$A$4:$A$107,0)),"")</f>
        <v/>
      </c>
      <c r="F296" s="24">
        <f>IFERROR(INDEX(Luis!G$4:G$107,MATCH($A296,Luis!$A$4:$A$107,0)),"")</f>
        <v/>
      </c>
      <c r="G296" s="21">
        <f>IFERROR(IF(INDEX(Partidos!$H$4:$H$107,MATCH($A296,Partidos!$A$4:$A$107,0))&lt;&gt;"Finalizado","",IF(OR(NOT(ISNUMBER($E296)),NOT(ISNUMBER($F296))),"",IF(INDEX(Partidos!$J$4:$J$107,MATCH($A296,Partidos!$A$4:$A$107,0))="Grupos",IF(AND($E296=INDEX(Partidos!$F$4:$F$107,MATCH($A296,Partidos!$A$4:$A$107,0)),$F296=INDEX(Partidos!$G$4:$G$107,MATCH($A296,Partidos!$A$4:$A$107,0))),Puntuacion!$B$4,IF(($E296-$F296)=(INDEX(Partidos!$F$4:$F$107,MATCH($A296,Partidos!$A$4:$A$107,0))-INDEX(Partidos!$G$4:$G$107,MATCH($A296,Partidos!$A$4:$A$107,0))),Puntuacion!$B$5,IF(OR(AND($E296&gt;$F296,INDEX(Partidos!$F$4:$F$107,MATCH($A296,Partidos!$A$4:$A$107,0))&gt;INDEX(Partidos!$G$4:$G$107,MATCH($A296,Partidos!$A$4:$A$107,0))),AND($E296=$F296,INDEX(Partidos!$F$4:$F$107,MATCH($A296,Partidos!$A$4:$A$107,0))=INDEX(Partidos!$G$4:$G$107,MATCH($A296,Partidos!$A$4:$A$107,0))),AND($E296&lt;$F296,INDEX(Partidos!$F$4:$F$107,MATCH($A296,Partidos!$A$4:$A$107,0))&lt;INDEX(Partidos!$G$4:$G$107,MATCH($A296,Partidos!$A$4:$A$107,0)))),Puntuacion!$B$6,0))),IF(AND($E296=INDEX(Partidos!$F$4:$F$107,MATCH($A296,Partidos!$A$4:$A$107,0)),$F296=INDEX(Partidos!$G$4:$G$107,MATCH($A296,Partidos!$A$4:$A$107,0))),Puntuacion!$B$9,IF(($E296-$F296)=(INDEX(Partidos!$F$4:$F$107,MATCH($A296,Partidos!$A$4:$A$107,0))-INDEX(Partidos!$G$4:$G$107,MATCH($A296,Partidos!$A$4:$A$107,0))),Puntuacion!$B$10,IF(AND($H296&lt;&gt;"",$H296=INDEX(Partidos!$K$4:$K$107,MATCH($A296,Partidos!$A$4:$A$107,0))),Puntuacion!$B$11,0)))))),"")</f>
        <v/>
      </c>
      <c r="H296" s="24">
        <f>IFERROR(INDEX(Luis!H$4:H$107,MATCH($A296,Luis!$A$4:$A$107,0)),"")</f>
        <v/>
      </c>
      <c r="I296" s="24">
        <f>IFERROR(INDEX(Partidos!$J$4:$J$107,MATCH($A296,Partidos!$A$4:$A$107,0)),"")</f>
        <v/>
      </c>
      <c r="J296" s="21">
        <f>IF(AND(INDEX(Partidos!$J$4:$J$107,MATCH($A296,Partidos!$A$4:$A$107,0))&lt;&gt;"Grupos",INDEX(Partidos!$H$4:$H$107,MATCH($A296,Partidos!$A$4:$A$107,0))="Finalizado",$H296&lt;&gt;"",$H296=INDEX(Partidos!$K$4:$K$107,MATCH($A296,Partidos!$A$4:$A$107,0))),1,0)</f>
        <v/>
      </c>
    </row>
    <row r="297">
      <c r="A297" s="29" t="n">
        <v>27</v>
      </c>
      <c r="B297" s="24">
        <f>IFERROR(INDEX(Partidos!$D$4:$D$107,MATCH($A297,Partidos!$A$4:$A$107,0)),"")</f>
        <v/>
      </c>
      <c r="C297" s="24">
        <f>IFERROR(INDEX(Partidos!$E$4:$E$107,MATCH($A297,Partidos!$A$4:$A$107,0)),"")</f>
        <v/>
      </c>
      <c r="D297" s="29" t="inlineStr">
        <is>
          <t>Felipe</t>
        </is>
      </c>
      <c r="E297" s="24">
        <f>IFERROR(INDEX(Felipe!F$4:F$107,MATCH($A297,Felipe!$A$4:$A$107,0)),"")</f>
        <v/>
      </c>
      <c r="F297" s="24">
        <f>IFERROR(INDEX(Felipe!G$4:G$107,MATCH($A297,Felipe!$A$4:$A$107,0)),"")</f>
        <v/>
      </c>
      <c r="G297" s="21">
        <f>IFERROR(IF(INDEX(Partidos!$H$4:$H$107,MATCH($A297,Partidos!$A$4:$A$107,0))&lt;&gt;"Finalizado","",IF(OR(NOT(ISNUMBER($E297)),NOT(ISNUMBER($F297))),"",IF(INDEX(Partidos!$J$4:$J$107,MATCH($A297,Partidos!$A$4:$A$107,0))="Grupos",IF(AND($E297=INDEX(Partidos!$F$4:$F$107,MATCH($A297,Partidos!$A$4:$A$107,0)),$F297=INDEX(Partidos!$G$4:$G$107,MATCH($A297,Partidos!$A$4:$A$107,0))),Puntuacion!$B$4,IF(($E297-$F297)=(INDEX(Partidos!$F$4:$F$107,MATCH($A297,Partidos!$A$4:$A$107,0))-INDEX(Partidos!$G$4:$G$107,MATCH($A297,Partidos!$A$4:$A$107,0))),Puntuacion!$B$5,IF(OR(AND($E297&gt;$F297,INDEX(Partidos!$F$4:$F$107,MATCH($A297,Partidos!$A$4:$A$107,0))&gt;INDEX(Partidos!$G$4:$G$107,MATCH($A297,Partidos!$A$4:$A$107,0))),AND($E297=$F297,INDEX(Partidos!$F$4:$F$107,MATCH($A297,Partidos!$A$4:$A$107,0))=INDEX(Partidos!$G$4:$G$107,MATCH($A297,Partidos!$A$4:$A$107,0))),AND($E297&lt;$F297,INDEX(Partidos!$F$4:$F$107,MATCH($A297,Partidos!$A$4:$A$107,0))&lt;INDEX(Partidos!$G$4:$G$107,MATCH($A297,Partidos!$A$4:$A$107,0)))),Puntuacion!$B$6,0))),IF(AND($E297=INDEX(Partidos!$F$4:$F$107,MATCH($A297,Partidos!$A$4:$A$107,0)),$F297=INDEX(Partidos!$G$4:$G$107,MATCH($A297,Partidos!$A$4:$A$107,0))),Puntuacion!$B$9,IF(($E297-$F297)=(INDEX(Partidos!$F$4:$F$107,MATCH($A297,Partidos!$A$4:$A$107,0))-INDEX(Partidos!$G$4:$G$107,MATCH($A297,Partidos!$A$4:$A$107,0))),Puntuacion!$B$10,IF(AND($H297&lt;&gt;"",$H297=INDEX(Partidos!$K$4:$K$107,MATCH($A297,Partidos!$A$4:$A$107,0))),Puntuacion!$B$11,0)))))),"")</f>
        <v/>
      </c>
      <c r="H297" s="24">
        <f>IFERROR(INDEX(Felipe!H$4:H$107,MATCH($A297,Felipe!$A$4:$A$107,0)),"")</f>
        <v/>
      </c>
      <c r="I297" s="24">
        <f>IFERROR(INDEX(Partidos!$J$4:$J$107,MATCH($A297,Partidos!$A$4:$A$107,0)),"")</f>
        <v/>
      </c>
      <c r="J297" s="21">
        <f>IF(AND(INDEX(Partidos!$J$4:$J$107,MATCH($A297,Partidos!$A$4:$A$107,0))&lt;&gt;"Grupos",INDEX(Partidos!$H$4:$H$107,MATCH($A297,Partidos!$A$4:$A$107,0))="Finalizado",$H297&lt;&gt;"",$H297=INDEX(Partidos!$K$4:$K$107,MATCH($A297,Partidos!$A$4:$A$107,0))),1,0)</f>
        <v/>
      </c>
    </row>
    <row r="298">
      <c r="A298" s="31" t="n">
        <v>27</v>
      </c>
      <c r="B298" s="24">
        <f>IFERROR(INDEX(Partidos!$D$4:$D$107,MATCH($A298,Partidos!$A$4:$A$107,0)),"")</f>
        <v/>
      </c>
      <c r="C298" s="24">
        <f>IFERROR(INDEX(Partidos!$E$4:$E$107,MATCH($A298,Partidos!$A$4:$A$107,0)),"")</f>
        <v/>
      </c>
      <c r="D298" s="31" t="inlineStr">
        <is>
          <t>Simón</t>
        </is>
      </c>
      <c r="E298" s="24">
        <f>IFERROR(INDEX(Simón!F$4:F$107,MATCH($A298,Simón!$A$4:$A$107,0)),"")</f>
        <v/>
      </c>
      <c r="F298" s="24">
        <f>IFERROR(INDEX(Simón!G$4:G$107,MATCH($A298,Simón!$A$4:$A$107,0)),"")</f>
        <v/>
      </c>
      <c r="G298" s="21">
        <f>IFERROR(IF(INDEX(Partidos!$H$4:$H$107,MATCH($A298,Partidos!$A$4:$A$107,0))&lt;&gt;"Finalizado","",IF(OR(NOT(ISNUMBER($E298)),NOT(ISNUMBER($F298))),"",IF(INDEX(Partidos!$J$4:$J$107,MATCH($A298,Partidos!$A$4:$A$107,0))="Grupos",IF(AND($E298=INDEX(Partidos!$F$4:$F$107,MATCH($A298,Partidos!$A$4:$A$107,0)),$F298=INDEX(Partidos!$G$4:$G$107,MATCH($A298,Partidos!$A$4:$A$107,0))),Puntuacion!$B$4,IF(($E298-$F298)=(INDEX(Partidos!$F$4:$F$107,MATCH($A298,Partidos!$A$4:$A$107,0))-INDEX(Partidos!$G$4:$G$107,MATCH($A298,Partidos!$A$4:$A$107,0))),Puntuacion!$B$5,IF(OR(AND($E298&gt;$F298,INDEX(Partidos!$F$4:$F$107,MATCH($A298,Partidos!$A$4:$A$107,0))&gt;INDEX(Partidos!$G$4:$G$107,MATCH($A298,Partidos!$A$4:$A$107,0))),AND($E298=$F298,INDEX(Partidos!$F$4:$F$107,MATCH($A298,Partidos!$A$4:$A$107,0))=INDEX(Partidos!$G$4:$G$107,MATCH($A298,Partidos!$A$4:$A$107,0))),AND($E298&lt;$F298,INDEX(Partidos!$F$4:$F$107,MATCH($A298,Partidos!$A$4:$A$107,0))&lt;INDEX(Partidos!$G$4:$G$107,MATCH($A298,Partidos!$A$4:$A$107,0)))),Puntuacion!$B$6,0))),IF(AND($E298=INDEX(Partidos!$F$4:$F$107,MATCH($A298,Partidos!$A$4:$A$107,0)),$F298=INDEX(Partidos!$G$4:$G$107,MATCH($A298,Partidos!$A$4:$A$107,0))),Puntuacion!$B$9,IF(($E298-$F298)=(INDEX(Partidos!$F$4:$F$107,MATCH($A298,Partidos!$A$4:$A$107,0))-INDEX(Partidos!$G$4:$G$107,MATCH($A298,Partidos!$A$4:$A$107,0))),Puntuacion!$B$10,IF(AND($H298&lt;&gt;"",$H298=INDEX(Partidos!$K$4:$K$107,MATCH($A298,Partidos!$A$4:$A$107,0))),Puntuacion!$B$11,0)))))),"")</f>
        <v/>
      </c>
      <c r="H298" s="24">
        <f>IFERROR(INDEX(Simón!H$4:H$107,MATCH($A298,Simón!$A$4:$A$107,0)),"")</f>
        <v/>
      </c>
      <c r="I298" s="24">
        <f>IFERROR(INDEX(Partidos!$J$4:$J$107,MATCH($A298,Partidos!$A$4:$A$107,0)),"")</f>
        <v/>
      </c>
      <c r="J298" s="21">
        <f>IF(AND(INDEX(Partidos!$J$4:$J$107,MATCH($A298,Partidos!$A$4:$A$107,0))&lt;&gt;"Grupos",INDEX(Partidos!$H$4:$H$107,MATCH($A298,Partidos!$A$4:$A$107,0))="Finalizado",$H298&lt;&gt;"",$H298=INDEX(Partidos!$K$4:$K$107,MATCH($A298,Partidos!$A$4:$A$107,0))),1,0)</f>
        <v/>
      </c>
    </row>
    <row r="299">
      <c r="A299" s="29" t="n">
        <v>27</v>
      </c>
      <c r="B299" s="24">
        <f>IFERROR(INDEX(Partidos!$D$4:$D$107,MATCH($A299,Partidos!$A$4:$A$107,0)),"")</f>
        <v/>
      </c>
      <c r="C299" s="24">
        <f>IFERROR(INDEX(Partidos!$E$4:$E$107,MATCH($A299,Partidos!$A$4:$A$107,0)),"")</f>
        <v/>
      </c>
      <c r="D299" s="29" t="inlineStr">
        <is>
          <t>Muni</t>
        </is>
      </c>
      <c r="E299" s="24">
        <f>IFERROR(INDEX(Muni!F$4:F$107,MATCH($A299,Muni!$A$4:$A$107,0)),"")</f>
        <v/>
      </c>
      <c r="F299" s="24">
        <f>IFERROR(INDEX(Muni!G$4:G$107,MATCH($A299,Muni!$A$4:$A$107,0)),"")</f>
        <v/>
      </c>
      <c r="G299" s="21">
        <f>IFERROR(IF(INDEX(Partidos!$H$4:$H$107,MATCH($A299,Partidos!$A$4:$A$107,0))&lt;&gt;"Finalizado","",IF(OR(NOT(ISNUMBER($E299)),NOT(ISNUMBER($F299))),"",IF(INDEX(Partidos!$J$4:$J$107,MATCH($A299,Partidos!$A$4:$A$107,0))="Grupos",IF(AND($E299=INDEX(Partidos!$F$4:$F$107,MATCH($A299,Partidos!$A$4:$A$107,0)),$F299=INDEX(Partidos!$G$4:$G$107,MATCH($A299,Partidos!$A$4:$A$107,0))),Puntuacion!$B$4,IF(($E299-$F299)=(INDEX(Partidos!$F$4:$F$107,MATCH($A299,Partidos!$A$4:$A$107,0))-INDEX(Partidos!$G$4:$G$107,MATCH($A299,Partidos!$A$4:$A$107,0))),Puntuacion!$B$5,IF(OR(AND($E299&gt;$F299,INDEX(Partidos!$F$4:$F$107,MATCH($A299,Partidos!$A$4:$A$107,0))&gt;INDEX(Partidos!$G$4:$G$107,MATCH($A299,Partidos!$A$4:$A$107,0))),AND($E299=$F299,INDEX(Partidos!$F$4:$F$107,MATCH($A299,Partidos!$A$4:$A$107,0))=INDEX(Partidos!$G$4:$G$107,MATCH($A299,Partidos!$A$4:$A$107,0))),AND($E299&lt;$F299,INDEX(Partidos!$F$4:$F$107,MATCH($A299,Partidos!$A$4:$A$107,0))&lt;INDEX(Partidos!$G$4:$G$107,MATCH($A299,Partidos!$A$4:$A$107,0)))),Puntuacion!$B$6,0))),IF(AND($E299=INDEX(Partidos!$F$4:$F$107,MATCH($A299,Partidos!$A$4:$A$107,0)),$F299=INDEX(Partidos!$G$4:$G$107,MATCH($A299,Partidos!$A$4:$A$107,0))),Puntuacion!$B$9,IF(($E299-$F299)=(INDEX(Partidos!$F$4:$F$107,MATCH($A299,Partidos!$A$4:$A$107,0))-INDEX(Partidos!$G$4:$G$107,MATCH($A299,Partidos!$A$4:$A$107,0))),Puntuacion!$B$10,IF(AND($H299&lt;&gt;"",$H299=INDEX(Partidos!$K$4:$K$107,MATCH($A299,Partidos!$A$4:$A$107,0))),Puntuacion!$B$11,0)))))),"")</f>
        <v/>
      </c>
      <c r="H299" s="24">
        <f>IFERROR(INDEX(Muni!H$4:H$107,MATCH($A299,Muni!$A$4:$A$107,0)),"")</f>
        <v/>
      </c>
      <c r="I299" s="24">
        <f>IFERROR(INDEX(Partidos!$J$4:$J$107,MATCH($A299,Partidos!$A$4:$A$107,0)),"")</f>
        <v/>
      </c>
      <c r="J299" s="21">
        <f>IF(AND(INDEX(Partidos!$J$4:$J$107,MATCH($A299,Partidos!$A$4:$A$107,0))&lt;&gt;"Grupos",INDEX(Partidos!$H$4:$H$107,MATCH($A299,Partidos!$A$4:$A$107,0))="Finalizado",$H299&lt;&gt;"",$H299=INDEX(Partidos!$K$4:$K$107,MATCH($A299,Partidos!$A$4:$A$107,0))),1,0)</f>
        <v/>
      </c>
    </row>
    <row r="300">
      <c r="A300" s="31" t="n">
        <v>27</v>
      </c>
      <c r="B300" s="24">
        <f>IFERROR(INDEX(Partidos!$D$4:$D$107,MATCH($A300,Partidos!$A$4:$A$107,0)),"")</f>
        <v/>
      </c>
      <c r="C300" s="24">
        <f>IFERROR(INDEX(Partidos!$E$4:$E$107,MATCH($A300,Partidos!$A$4:$A$107,0)),"")</f>
        <v/>
      </c>
      <c r="D300" s="31" t="inlineStr">
        <is>
          <t>Fer</t>
        </is>
      </c>
      <c r="E300" s="24">
        <f>IFERROR(INDEX(Fer!F$4:F$107,MATCH($A300,Fer!$A$4:$A$107,0)),"")</f>
        <v/>
      </c>
      <c r="F300" s="24">
        <f>IFERROR(INDEX(Fer!G$4:G$107,MATCH($A300,Fer!$A$4:$A$107,0)),"")</f>
        <v/>
      </c>
      <c r="G300" s="21">
        <f>IFERROR(IF(INDEX(Partidos!$H$4:$H$107,MATCH($A300,Partidos!$A$4:$A$107,0))&lt;&gt;"Finalizado","",IF(OR(NOT(ISNUMBER($E300)),NOT(ISNUMBER($F300))),"",IF(INDEX(Partidos!$J$4:$J$107,MATCH($A300,Partidos!$A$4:$A$107,0))="Grupos",IF(AND($E300=INDEX(Partidos!$F$4:$F$107,MATCH($A300,Partidos!$A$4:$A$107,0)),$F300=INDEX(Partidos!$G$4:$G$107,MATCH($A300,Partidos!$A$4:$A$107,0))),Puntuacion!$B$4,IF(($E300-$F300)=(INDEX(Partidos!$F$4:$F$107,MATCH($A300,Partidos!$A$4:$A$107,0))-INDEX(Partidos!$G$4:$G$107,MATCH($A300,Partidos!$A$4:$A$107,0))),Puntuacion!$B$5,IF(OR(AND($E300&gt;$F300,INDEX(Partidos!$F$4:$F$107,MATCH($A300,Partidos!$A$4:$A$107,0))&gt;INDEX(Partidos!$G$4:$G$107,MATCH($A300,Partidos!$A$4:$A$107,0))),AND($E300=$F300,INDEX(Partidos!$F$4:$F$107,MATCH($A300,Partidos!$A$4:$A$107,0))=INDEX(Partidos!$G$4:$G$107,MATCH($A300,Partidos!$A$4:$A$107,0))),AND($E300&lt;$F300,INDEX(Partidos!$F$4:$F$107,MATCH($A300,Partidos!$A$4:$A$107,0))&lt;INDEX(Partidos!$G$4:$G$107,MATCH($A300,Partidos!$A$4:$A$107,0)))),Puntuacion!$B$6,0))),IF(AND($E300=INDEX(Partidos!$F$4:$F$107,MATCH($A300,Partidos!$A$4:$A$107,0)),$F300=INDEX(Partidos!$G$4:$G$107,MATCH($A300,Partidos!$A$4:$A$107,0))),Puntuacion!$B$9,IF(($E300-$F300)=(INDEX(Partidos!$F$4:$F$107,MATCH($A300,Partidos!$A$4:$A$107,0))-INDEX(Partidos!$G$4:$G$107,MATCH($A300,Partidos!$A$4:$A$107,0))),Puntuacion!$B$10,IF(AND($H300&lt;&gt;"",$H300=INDEX(Partidos!$K$4:$K$107,MATCH($A300,Partidos!$A$4:$A$107,0))),Puntuacion!$B$11,0)))))),"")</f>
        <v/>
      </c>
      <c r="H300" s="24">
        <f>IFERROR(INDEX(Fer!H$4:H$107,MATCH($A300,Fer!$A$4:$A$107,0)),"")</f>
        <v/>
      </c>
      <c r="I300" s="24">
        <f>IFERROR(INDEX(Partidos!$J$4:$J$107,MATCH($A300,Partidos!$A$4:$A$107,0)),"")</f>
        <v/>
      </c>
      <c r="J300" s="21">
        <f>IF(AND(INDEX(Partidos!$J$4:$J$107,MATCH($A300,Partidos!$A$4:$A$107,0))&lt;&gt;"Grupos",INDEX(Partidos!$H$4:$H$107,MATCH($A300,Partidos!$A$4:$A$107,0))="Finalizado",$H300&lt;&gt;"",$H300=INDEX(Partidos!$K$4:$K$107,MATCH($A300,Partidos!$A$4:$A$107,0))),1,0)</f>
        <v/>
      </c>
    </row>
    <row r="301">
      <c r="A301" s="29" t="n">
        <v>28</v>
      </c>
      <c r="B301" s="24">
        <f>IFERROR(INDEX(Partidos!$D$4:$D$107,MATCH($A301,Partidos!$A$4:$A$107,0)),"")</f>
        <v/>
      </c>
      <c r="C301" s="24">
        <f>IFERROR(INDEX(Partidos!$E$4:$E$107,MATCH($A301,Partidos!$A$4:$A$107,0)),"")</f>
        <v/>
      </c>
      <c r="D301" s="29" t="inlineStr">
        <is>
          <t>Álvaro</t>
        </is>
      </c>
      <c r="E301" s="24">
        <f>IFERROR(INDEX(Álvaro!F$4:F$107,MATCH($A301,Álvaro!$A$4:$A$107,0)),"")</f>
        <v/>
      </c>
      <c r="F301" s="24">
        <f>IFERROR(INDEX(Álvaro!G$4:G$107,MATCH($A301,Álvaro!$A$4:$A$107,0)),"")</f>
        <v/>
      </c>
      <c r="G301" s="21">
        <f>IFERROR(IF(INDEX(Partidos!$H$4:$H$107,MATCH($A301,Partidos!$A$4:$A$107,0))&lt;&gt;"Finalizado","",IF(OR(NOT(ISNUMBER($E301)),NOT(ISNUMBER($F301))),"",IF(INDEX(Partidos!$J$4:$J$107,MATCH($A301,Partidos!$A$4:$A$107,0))="Grupos",IF(AND($E301=INDEX(Partidos!$F$4:$F$107,MATCH($A301,Partidos!$A$4:$A$107,0)),$F301=INDEX(Partidos!$G$4:$G$107,MATCH($A301,Partidos!$A$4:$A$107,0))),Puntuacion!$B$4,IF(($E301-$F301)=(INDEX(Partidos!$F$4:$F$107,MATCH($A301,Partidos!$A$4:$A$107,0))-INDEX(Partidos!$G$4:$G$107,MATCH($A301,Partidos!$A$4:$A$107,0))),Puntuacion!$B$5,IF(OR(AND($E301&gt;$F301,INDEX(Partidos!$F$4:$F$107,MATCH($A301,Partidos!$A$4:$A$107,0))&gt;INDEX(Partidos!$G$4:$G$107,MATCH($A301,Partidos!$A$4:$A$107,0))),AND($E301=$F301,INDEX(Partidos!$F$4:$F$107,MATCH($A301,Partidos!$A$4:$A$107,0))=INDEX(Partidos!$G$4:$G$107,MATCH($A301,Partidos!$A$4:$A$107,0))),AND($E301&lt;$F301,INDEX(Partidos!$F$4:$F$107,MATCH($A301,Partidos!$A$4:$A$107,0))&lt;INDEX(Partidos!$G$4:$G$107,MATCH($A301,Partidos!$A$4:$A$107,0)))),Puntuacion!$B$6,0))),IF(AND($E301=INDEX(Partidos!$F$4:$F$107,MATCH($A301,Partidos!$A$4:$A$107,0)),$F301=INDEX(Partidos!$G$4:$G$107,MATCH($A301,Partidos!$A$4:$A$107,0))),Puntuacion!$B$9,IF(($E301-$F301)=(INDEX(Partidos!$F$4:$F$107,MATCH($A301,Partidos!$A$4:$A$107,0))-INDEX(Partidos!$G$4:$G$107,MATCH($A301,Partidos!$A$4:$A$107,0))),Puntuacion!$B$10,IF(AND($H301&lt;&gt;"",$H301=INDEX(Partidos!$K$4:$K$107,MATCH($A301,Partidos!$A$4:$A$107,0))),Puntuacion!$B$11,0)))))),"")</f>
        <v/>
      </c>
      <c r="H301" s="24">
        <f>IFERROR(INDEX(Álvaro!H$4:H$107,MATCH($A301,Álvaro!$A$4:$A$107,0)),"")</f>
        <v/>
      </c>
      <c r="I301" s="24">
        <f>IFERROR(INDEX(Partidos!$J$4:$J$107,MATCH($A301,Partidos!$A$4:$A$107,0)),"")</f>
        <v/>
      </c>
      <c r="J301" s="21">
        <f>IF(AND(INDEX(Partidos!$J$4:$J$107,MATCH($A301,Partidos!$A$4:$A$107,0))&lt;&gt;"Grupos",INDEX(Partidos!$H$4:$H$107,MATCH($A301,Partidos!$A$4:$A$107,0))="Finalizado",$H301&lt;&gt;"",$H301=INDEX(Partidos!$K$4:$K$107,MATCH($A301,Partidos!$A$4:$A$107,0))),1,0)</f>
        <v/>
      </c>
    </row>
    <row r="302">
      <c r="A302" s="31" t="n">
        <v>28</v>
      </c>
      <c r="B302" s="24">
        <f>IFERROR(INDEX(Partidos!$D$4:$D$107,MATCH($A302,Partidos!$A$4:$A$107,0)),"")</f>
        <v/>
      </c>
      <c r="C302" s="24">
        <f>IFERROR(INDEX(Partidos!$E$4:$E$107,MATCH($A302,Partidos!$A$4:$A$107,0)),"")</f>
        <v/>
      </c>
      <c r="D302" s="31" t="inlineStr">
        <is>
          <t>Pepe</t>
        </is>
      </c>
      <c r="E302" s="24">
        <f>IFERROR(INDEX(Pepe!F$4:F$107,MATCH($A302,Pepe!$A$4:$A$107,0)),"")</f>
        <v/>
      </c>
      <c r="F302" s="24">
        <f>IFERROR(INDEX(Pepe!G$4:G$107,MATCH($A302,Pepe!$A$4:$A$107,0)),"")</f>
        <v/>
      </c>
      <c r="G302" s="21">
        <f>IFERROR(IF(INDEX(Partidos!$H$4:$H$107,MATCH($A302,Partidos!$A$4:$A$107,0))&lt;&gt;"Finalizado","",IF(OR(NOT(ISNUMBER($E302)),NOT(ISNUMBER($F302))),"",IF(INDEX(Partidos!$J$4:$J$107,MATCH($A302,Partidos!$A$4:$A$107,0))="Grupos",IF(AND($E302=INDEX(Partidos!$F$4:$F$107,MATCH($A302,Partidos!$A$4:$A$107,0)),$F302=INDEX(Partidos!$G$4:$G$107,MATCH($A302,Partidos!$A$4:$A$107,0))),Puntuacion!$B$4,IF(($E302-$F302)=(INDEX(Partidos!$F$4:$F$107,MATCH($A302,Partidos!$A$4:$A$107,0))-INDEX(Partidos!$G$4:$G$107,MATCH($A302,Partidos!$A$4:$A$107,0))),Puntuacion!$B$5,IF(OR(AND($E302&gt;$F302,INDEX(Partidos!$F$4:$F$107,MATCH($A302,Partidos!$A$4:$A$107,0))&gt;INDEX(Partidos!$G$4:$G$107,MATCH($A302,Partidos!$A$4:$A$107,0))),AND($E302=$F302,INDEX(Partidos!$F$4:$F$107,MATCH($A302,Partidos!$A$4:$A$107,0))=INDEX(Partidos!$G$4:$G$107,MATCH($A302,Partidos!$A$4:$A$107,0))),AND($E302&lt;$F302,INDEX(Partidos!$F$4:$F$107,MATCH($A302,Partidos!$A$4:$A$107,0))&lt;INDEX(Partidos!$G$4:$G$107,MATCH($A302,Partidos!$A$4:$A$107,0)))),Puntuacion!$B$6,0))),IF(AND($E302=INDEX(Partidos!$F$4:$F$107,MATCH($A302,Partidos!$A$4:$A$107,0)),$F302=INDEX(Partidos!$G$4:$G$107,MATCH($A302,Partidos!$A$4:$A$107,0))),Puntuacion!$B$9,IF(($E302-$F302)=(INDEX(Partidos!$F$4:$F$107,MATCH($A302,Partidos!$A$4:$A$107,0))-INDEX(Partidos!$G$4:$G$107,MATCH($A302,Partidos!$A$4:$A$107,0))),Puntuacion!$B$10,IF(AND($H302&lt;&gt;"",$H302=INDEX(Partidos!$K$4:$K$107,MATCH($A302,Partidos!$A$4:$A$107,0))),Puntuacion!$B$11,0)))))),"")</f>
        <v/>
      </c>
      <c r="H302" s="24">
        <f>IFERROR(INDEX(Pepe!H$4:H$107,MATCH($A302,Pepe!$A$4:$A$107,0)),"")</f>
        <v/>
      </c>
      <c r="I302" s="24">
        <f>IFERROR(INDEX(Partidos!$J$4:$J$107,MATCH($A302,Partidos!$A$4:$A$107,0)),"")</f>
        <v/>
      </c>
      <c r="J302" s="21">
        <f>IF(AND(INDEX(Partidos!$J$4:$J$107,MATCH($A302,Partidos!$A$4:$A$107,0))&lt;&gt;"Grupos",INDEX(Partidos!$H$4:$H$107,MATCH($A302,Partidos!$A$4:$A$107,0))="Finalizado",$H302&lt;&gt;"",$H302=INDEX(Partidos!$K$4:$K$107,MATCH($A302,Partidos!$A$4:$A$107,0))),1,0)</f>
        <v/>
      </c>
    </row>
    <row r="303">
      <c r="A303" s="29" t="n">
        <v>28</v>
      </c>
      <c r="B303" s="24">
        <f>IFERROR(INDEX(Partidos!$D$4:$D$107,MATCH($A303,Partidos!$A$4:$A$107,0)),"")</f>
        <v/>
      </c>
      <c r="C303" s="24">
        <f>IFERROR(INDEX(Partidos!$E$4:$E$107,MATCH($A303,Partidos!$A$4:$A$107,0)),"")</f>
        <v/>
      </c>
      <c r="D303" s="29" t="inlineStr">
        <is>
          <t>Patri</t>
        </is>
      </c>
      <c r="E303" s="24">
        <f>IFERROR(INDEX(Patri!F$4:F$107,MATCH($A303,Patri!$A$4:$A$107,0)),"")</f>
        <v/>
      </c>
      <c r="F303" s="24">
        <f>IFERROR(INDEX(Patri!G$4:G$107,MATCH($A303,Patri!$A$4:$A$107,0)),"")</f>
        <v/>
      </c>
      <c r="G303" s="21">
        <f>IFERROR(IF(INDEX(Partidos!$H$4:$H$107,MATCH($A303,Partidos!$A$4:$A$107,0))&lt;&gt;"Finalizado","",IF(OR(NOT(ISNUMBER($E303)),NOT(ISNUMBER($F303))),"",IF(INDEX(Partidos!$J$4:$J$107,MATCH($A303,Partidos!$A$4:$A$107,0))="Grupos",IF(AND($E303=INDEX(Partidos!$F$4:$F$107,MATCH($A303,Partidos!$A$4:$A$107,0)),$F303=INDEX(Partidos!$G$4:$G$107,MATCH($A303,Partidos!$A$4:$A$107,0))),Puntuacion!$B$4,IF(($E303-$F303)=(INDEX(Partidos!$F$4:$F$107,MATCH($A303,Partidos!$A$4:$A$107,0))-INDEX(Partidos!$G$4:$G$107,MATCH($A303,Partidos!$A$4:$A$107,0))),Puntuacion!$B$5,IF(OR(AND($E303&gt;$F303,INDEX(Partidos!$F$4:$F$107,MATCH($A303,Partidos!$A$4:$A$107,0))&gt;INDEX(Partidos!$G$4:$G$107,MATCH($A303,Partidos!$A$4:$A$107,0))),AND($E303=$F303,INDEX(Partidos!$F$4:$F$107,MATCH($A303,Partidos!$A$4:$A$107,0))=INDEX(Partidos!$G$4:$G$107,MATCH($A303,Partidos!$A$4:$A$107,0))),AND($E303&lt;$F303,INDEX(Partidos!$F$4:$F$107,MATCH($A303,Partidos!$A$4:$A$107,0))&lt;INDEX(Partidos!$G$4:$G$107,MATCH($A303,Partidos!$A$4:$A$107,0)))),Puntuacion!$B$6,0))),IF(AND($E303=INDEX(Partidos!$F$4:$F$107,MATCH($A303,Partidos!$A$4:$A$107,0)),$F303=INDEX(Partidos!$G$4:$G$107,MATCH($A303,Partidos!$A$4:$A$107,0))),Puntuacion!$B$9,IF(($E303-$F303)=(INDEX(Partidos!$F$4:$F$107,MATCH($A303,Partidos!$A$4:$A$107,0))-INDEX(Partidos!$G$4:$G$107,MATCH($A303,Partidos!$A$4:$A$107,0))),Puntuacion!$B$10,IF(AND($H303&lt;&gt;"",$H303=INDEX(Partidos!$K$4:$K$107,MATCH($A303,Partidos!$A$4:$A$107,0))),Puntuacion!$B$11,0)))))),"")</f>
        <v/>
      </c>
      <c r="H303" s="24">
        <f>IFERROR(INDEX(Patri!H$4:H$107,MATCH($A303,Patri!$A$4:$A$107,0)),"")</f>
        <v/>
      </c>
      <c r="I303" s="24">
        <f>IFERROR(INDEX(Partidos!$J$4:$J$107,MATCH($A303,Partidos!$A$4:$A$107,0)),"")</f>
        <v/>
      </c>
      <c r="J303" s="21">
        <f>IF(AND(INDEX(Partidos!$J$4:$J$107,MATCH($A303,Partidos!$A$4:$A$107,0))&lt;&gt;"Grupos",INDEX(Partidos!$H$4:$H$107,MATCH($A303,Partidos!$A$4:$A$107,0))="Finalizado",$H303&lt;&gt;"",$H303=INDEX(Partidos!$K$4:$K$107,MATCH($A303,Partidos!$A$4:$A$107,0))),1,0)</f>
        <v/>
      </c>
    </row>
    <row r="304">
      <c r="A304" s="31" t="n">
        <v>28</v>
      </c>
      <c r="B304" s="24">
        <f>IFERROR(INDEX(Partidos!$D$4:$D$107,MATCH($A304,Partidos!$A$4:$A$107,0)),"")</f>
        <v/>
      </c>
      <c r="C304" s="24">
        <f>IFERROR(INDEX(Partidos!$E$4:$E$107,MATCH($A304,Partidos!$A$4:$A$107,0)),"")</f>
        <v/>
      </c>
      <c r="D304" s="31" t="inlineStr">
        <is>
          <t>Kike</t>
        </is>
      </c>
      <c r="E304" s="24">
        <f>IFERROR(INDEX(Kike!F$4:F$107,MATCH($A304,Kike!$A$4:$A$107,0)),"")</f>
        <v/>
      </c>
      <c r="F304" s="24">
        <f>IFERROR(INDEX(Kike!G$4:G$107,MATCH($A304,Kike!$A$4:$A$107,0)),"")</f>
        <v/>
      </c>
      <c r="G304" s="21">
        <f>IFERROR(IF(INDEX(Partidos!$H$4:$H$107,MATCH($A304,Partidos!$A$4:$A$107,0))&lt;&gt;"Finalizado","",IF(OR(NOT(ISNUMBER($E304)),NOT(ISNUMBER($F304))),"",IF(INDEX(Partidos!$J$4:$J$107,MATCH($A304,Partidos!$A$4:$A$107,0))="Grupos",IF(AND($E304=INDEX(Partidos!$F$4:$F$107,MATCH($A304,Partidos!$A$4:$A$107,0)),$F304=INDEX(Partidos!$G$4:$G$107,MATCH($A304,Partidos!$A$4:$A$107,0))),Puntuacion!$B$4,IF(($E304-$F304)=(INDEX(Partidos!$F$4:$F$107,MATCH($A304,Partidos!$A$4:$A$107,0))-INDEX(Partidos!$G$4:$G$107,MATCH($A304,Partidos!$A$4:$A$107,0))),Puntuacion!$B$5,IF(OR(AND($E304&gt;$F304,INDEX(Partidos!$F$4:$F$107,MATCH($A304,Partidos!$A$4:$A$107,0))&gt;INDEX(Partidos!$G$4:$G$107,MATCH($A304,Partidos!$A$4:$A$107,0))),AND($E304=$F304,INDEX(Partidos!$F$4:$F$107,MATCH($A304,Partidos!$A$4:$A$107,0))=INDEX(Partidos!$G$4:$G$107,MATCH($A304,Partidos!$A$4:$A$107,0))),AND($E304&lt;$F304,INDEX(Partidos!$F$4:$F$107,MATCH($A304,Partidos!$A$4:$A$107,0))&lt;INDEX(Partidos!$G$4:$G$107,MATCH($A304,Partidos!$A$4:$A$107,0)))),Puntuacion!$B$6,0))),IF(AND($E304=INDEX(Partidos!$F$4:$F$107,MATCH($A304,Partidos!$A$4:$A$107,0)),$F304=INDEX(Partidos!$G$4:$G$107,MATCH($A304,Partidos!$A$4:$A$107,0))),Puntuacion!$B$9,IF(($E304-$F304)=(INDEX(Partidos!$F$4:$F$107,MATCH($A304,Partidos!$A$4:$A$107,0))-INDEX(Partidos!$G$4:$G$107,MATCH($A304,Partidos!$A$4:$A$107,0))),Puntuacion!$B$10,IF(AND($H304&lt;&gt;"",$H304=INDEX(Partidos!$K$4:$K$107,MATCH($A304,Partidos!$A$4:$A$107,0))),Puntuacion!$B$11,0)))))),"")</f>
        <v/>
      </c>
      <c r="H304" s="24">
        <f>IFERROR(INDEX(Kike!H$4:H$107,MATCH($A304,Kike!$A$4:$A$107,0)),"")</f>
        <v/>
      </c>
      <c r="I304" s="24">
        <f>IFERROR(INDEX(Partidos!$J$4:$J$107,MATCH($A304,Partidos!$A$4:$A$107,0)),"")</f>
        <v/>
      </c>
      <c r="J304" s="21">
        <f>IF(AND(INDEX(Partidos!$J$4:$J$107,MATCH($A304,Partidos!$A$4:$A$107,0))&lt;&gt;"Grupos",INDEX(Partidos!$H$4:$H$107,MATCH($A304,Partidos!$A$4:$A$107,0))="Finalizado",$H304&lt;&gt;"",$H304=INDEX(Partidos!$K$4:$K$107,MATCH($A304,Partidos!$A$4:$A$107,0))),1,0)</f>
        <v/>
      </c>
    </row>
    <row r="305">
      <c r="A305" s="29" t="n">
        <v>28</v>
      </c>
      <c r="B305" s="24">
        <f>IFERROR(INDEX(Partidos!$D$4:$D$107,MATCH($A305,Partidos!$A$4:$A$107,0)),"")</f>
        <v/>
      </c>
      <c r="C305" s="24">
        <f>IFERROR(INDEX(Partidos!$E$4:$E$107,MATCH($A305,Partidos!$A$4:$A$107,0)),"")</f>
        <v/>
      </c>
      <c r="D305" s="29" t="inlineStr">
        <is>
          <t>Quintero</t>
        </is>
      </c>
      <c r="E305" s="24">
        <f>IFERROR(INDEX(Quintero!F$4:F$107,MATCH($A305,Quintero!$A$4:$A$107,0)),"")</f>
        <v/>
      </c>
      <c r="F305" s="24">
        <f>IFERROR(INDEX(Quintero!G$4:G$107,MATCH($A305,Quintero!$A$4:$A$107,0)),"")</f>
        <v/>
      </c>
      <c r="G305" s="21">
        <f>IFERROR(IF(INDEX(Partidos!$H$4:$H$107,MATCH($A305,Partidos!$A$4:$A$107,0))&lt;&gt;"Finalizado","",IF(OR(NOT(ISNUMBER($E305)),NOT(ISNUMBER($F305))),"",IF(INDEX(Partidos!$J$4:$J$107,MATCH($A305,Partidos!$A$4:$A$107,0))="Grupos",IF(AND($E305=INDEX(Partidos!$F$4:$F$107,MATCH($A305,Partidos!$A$4:$A$107,0)),$F305=INDEX(Partidos!$G$4:$G$107,MATCH($A305,Partidos!$A$4:$A$107,0))),Puntuacion!$B$4,IF(($E305-$F305)=(INDEX(Partidos!$F$4:$F$107,MATCH($A305,Partidos!$A$4:$A$107,0))-INDEX(Partidos!$G$4:$G$107,MATCH($A305,Partidos!$A$4:$A$107,0))),Puntuacion!$B$5,IF(OR(AND($E305&gt;$F305,INDEX(Partidos!$F$4:$F$107,MATCH($A305,Partidos!$A$4:$A$107,0))&gt;INDEX(Partidos!$G$4:$G$107,MATCH($A305,Partidos!$A$4:$A$107,0))),AND($E305=$F305,INDEX(Partidos!$F$4:$F$107,MATCH($A305,Partidos!$A$4:$A$107,0))=INDEX(Partidos!$G$4:$G$107,MATCH($A305,Partidos!$A$4:$A$107,0))),AND($E305&lt;$F305,INDEX(Partidos!$F$4:$F$107,MATCH($A305,Partidos!$A$4:$A$107,0))&lt;INDEX(Partidos!$G$4:$G$107,MATCH($A305,Partidos!$A$4:$A$107,0)))),Puntuacion!$B$6,0))),IF(AND($E305=INDEX(Partidos!$F$4:$F$107,MATCH($A305,Partidos!$A$4:$A$107,0)),$F305=INDEX(Partidos!$G$4:$G$107,MATCH($A305,Partidos!$A$4:$A$107,0))),Puntuacion!$B$9,IF(($E305-$F305)=(INDEX(Partidos!$F$4:$F$107,MATCH($A305,Partidos!$A$4:$A$107,0))-INDEX(Partidos!$G$4:$G$107,MATCH($A305,Partidos!$A$4:$A$107,0))),Puntuacion!$B$10,IF(AND($H305&lt;&gt;"",$H305=INDEX(Partidos!$K$4:$K$107,MATCH($A305,Partidos!$A$4:$A$107,0))),Puntuacion!$B$11,0)))))),"")</f>
        <v/>
      </c>
      <c r="H305" s="24">
        <f>IFERROR(INDEX(Quintero!H$4:H$107,MATCH($A305,Quintero!$A$4:$A$107,0)),"")</f>
        <v/>
      </c>
      <c r="I305" s="24">
        <f>IFERROR(INDEX(Partidos!$J$4:$J$107,MATCH($A305,Partidos!$A$4:$A$107,0)),"")</f>
        <v/>
      </c>
      <c r="J305" s="21">
        <f>IF(AND(INDEX(Partidos!$J$4:$J$107,MATCH($A305,Partidos!$A$4:$A$107,0))&lt;&gt;"Grupos",INDEX(Partidos!$H$4:$H$107,MATCH($A305,Partidos!$A$4:$A$107,0))="Finalizado",$H305&lt;&gt;"",$H305=INDEX(Partidos!$K$4:$K$107,MATCH($A305,Partidos!$A$4:$A$107,0))),1,0)</f>
        <v/>
      </c>
    </row>
    <row r="306">
      <c r="A306" s="31" t="n">
        <v>28</v>
      </c>
      <c r="B306" s="24">
        <f>IFERROR(INDEX(Partidos!$D$4:$D$107,MATCH($A306,Partidos!$A$4:$A$107,0)),"")</f>
        <v/>
      </c>
      <c r="C306" s="24">
        <f>IFERROR(INDEX(Partidos!$E$4:$E$107,MATCH($A306,Partidos!$A$4:$A$107,0)),"")</f>
        <v/>
      </c>
      <c r="D306" s="31" t="inlineStr">
        <is>
          <t>Nacho</t>
        </is>
      </c>
      <c r="E306" s="24">
        <f>IFERROR(INDEX(Nacho!F$4:F$107,MATCH($A306,Nacho!$A$4:$A$107,0)),"")</f>
        <v/>
      </c>
      <c r="F306" s="24">
        <f>IFERROR(INDEX(Nacho!G$4:G$107,MATCH($A306,Nacho!$A$4:$A$107,0)),"")</f>
        <v/>
      </c>
      <c r="G306" s="21">
        <f>IFERROR(IF(INDEX(Partidos!$H$4:$H$107,MATCH($A306,Partidos!$A$4:$A$107,0))&lt;&gt;"Finalizado","",IF(OR(NOT(ISNUMBER($E306)),NOT(ISNUMBER($F306))),"",IF(INDEX(Partidos!$J$4:$J$107,MATCH($A306,Partidos!$A$4:$A$107,0))="Grupos",IF(AND($E306=INDEX(Partidos!$F$4:$F$107,MATCH($A306,Partidos!$A$4:$A$107,0)),$F306=INDEX(Partidos!$G$4:$G$107,MATCH($A306,Partidos!$A$4:$A$107,0))),Puntuacion!$B$4,IF(($E306-$F306)=(INDEX(Partidos!$F$4:$F$107,MATCH($A306,Partidos!$A$4:$A$107,0))-INDEX(Partidos!$G$4:$G$107,MATCH($A306,Partidos!$A$4:$A$107,0))),Puntuacion!$B$5,IF(OR(AND($E306&gt;$F306,INDEX(Partidos!$F$4:$F$107,MATCH($A306,Partidos!$A$4:$A$107,0))&gt;INDEX(Partidos!$G$4:$G$107,MATCH($A306,Partidos!$A$4:$A$107,0))),AND($E306=$F306,INDEX(Partidos!$F$4:$F$107,MATCH($A306,Partidos!$A$4:$A$107,0))=INDEX(Partidos!$G$4:$G$107,MATCH($A306,Partidos!$A$4:$A$107,0))),AND($E306&lt;$F306,INDEX(Partidos!$F$4:$F$107,MATCH($A306,Partidos!$A$4:$A$107,0))&lt;INDEX(Partidos!$G$4:$G$107,MATCH($A306,Partidos!$A$4:$A$107,0)))),Puntuacion!$B$6,0))),IF(AND($E306=INDEX(Partidos!$F$4:$F$107,MATCH($A306,Partidos!$A$4:$A$107,0)),$F306=INDEX(Partidos!$G$4:$G$107,MATCH($A306,Partidos!$A$4:$A$107,0))),Puntuacion!$B$9,IF(($E306-$F306)=(INDEX(Partidos!$F$4:$F$107,MATCH($A306,Partidos!$A$4:$A$107,0))-INDEX(Partidos!$G$4:$G$107,MATCH($A306,Partidos!$A$4:$A$107,0))),Puntuacion!$B$10,IF(AND($H306&lt;&gt;"",$H306=INDEX(Partidos!$K$4:$K$107,MATCH($A306,Partidos!$A$4:$A$107,0))),Puntuacion!$B$11,0)))))),"")</f>
        <v/>
      </c>
      <c r="H306" s="24">
        <f>IFERROR(INDEX(Nacho!H$4:H$107,MATCH($A306,Nacho!$A$4:$A$107,0)),"")</f>
        <v/>
      </c>
      <c r="I306" s="24">
        <f>IFERROR(INDEX(Partidos!$J$4:$J$107,MATCH($A306,Partidos!$A$4:$A$107,0)),"")</f>
        <v/>
      </c>
      <c r="J306" s="21">
        <f>IF(AND(INDEX(Partidos!$J$4:$J$107,MATCH($A306,Partidos!$A$4:$A$107,0))&lt;&gt;"Grupos",INDEX(Partidos!$H$4:$H$107,MATCH($A306,Partidos!$A$4:$A$107,0))="Finalizado",$H306&lt;&gt;"",$H306=INDEX(Partidos!$K$4:$K$107,MATCH($A306,Partidos!$A$4:$A$107,0))),1,0)</f>
        <v/>
      </c>
    </row>
    <row r="307">
      <c r="A307" s="29" t="n">
        <v>28</v>
      </c>
      <c r="B307" s="24">
        <f>IFERROR(INDEX(Partidos!$D$4:$D$107,MATCH($A307,Partidos!$A$4:$A$107,0)),"")</f>
        <v/>
      </c>
      <c r="C307" s="24">
        <f>IFERROR(INDEX(Partidos!$E$4:$E$107,MATCH($A307,Partidos!$A$4:$A$107,0)),"")</f>
        <v/>
      </c>
      <c r="D307" s="29" t="inlineStr">
        <is>
          <t>Luis</t>
        </is>
      </c>
      <c r="E307" s="24">
        <f>IFERROR(INDEX(Luis!F$4:F$107,MATCH($A307,Luis!$A$4:$A$107,0)),"")</f>
        <v/>
      </c>
      <c r="F307" s="24">
        <f>IFERROR(INDEX(Luis!G$4:G$107,MATCH($A307,Luis!$A$4:$A$107,0)),"")</f>
        <v/>
      </c>
      <c r="G307" s="21">
        <f>IFERROR(IF(INDEX(Partidos!$H$4:$H$107,MATCH($A307,Partidos!$A$4:$A$107,0))&lt;&gt;"Finalizado","",IF(OR(NOT(ISNUMBER($E307)),NOT(ISNUMBER($F307))),"",IF(INDEX(Partidos!$J$4:$J$107,MATCH($A307,Partidos!$A$4:$A$107,0))="Grupos",IF(AND($E307=INDEX(Partidos!$F$4:$F$107,MATCH($A307,Partidos!$A$4:$A$107,0)),$F307=INDEX(Partidos!$G$4:$G$107,MATCH($A307,Partidos!$A$4:$A$107,0))),Puntuacion!$B$4,IF(($E307-$F307)=(INDEX(Partidos!$F$4:$F$107,MATCH($A307,Partidos!$A$4:$A$107,0))-INDEX(Partidos!$G$4:$G$107,MATCH($A307,Partidos!$A$4:$A$107,0))),Puntuacion!$B$5,IF(OR(AND($E307&gt;$F307,INDEX(Partidos!$F$4:$F$107,MATCH($A307,Partidos!$A$4:$A$107,0))&gt;INDEX(Partidos!$G$4:$G$107,MATCH($A307,Partidos!$A$4:$A$107,0))),AND($E307=$F307,INDEX(Partidos!$F$4:$F$107,MATCH($A307,Partidos!$A$4:$A$107,0))=INDEX(Partidos!$G$4:$G$107,MATCH($A307,Partidos!$A$4:$A$107,0))),AND($E307&lt;$F307,INDEX(Partidos!$F$4:$F$107,MATCH($A307,Partidos!$A$4:$A$107,0))&lt;INDEX(Partidos!$G$4:$G$107,MATCH($A307,Partidos!$A$4:$A$107,0)))),Puntuacion!$B$6,0))),IF(AND($E307=INDEX(Partidos!$F$4:$F$107,MATCH($A307,Partidos!$A$4:$A$107,0)),$F307=INDEX(Partidos!$G$4:$G$107,MATCH($A307,Partidos!$A$4:$A$107,0))),Puntuacion!$B$9,IF(($E307-$F307)=(INDEX(Partidos!$F$4:$F$107,MATCH($A307,Partidos!$A$4:$A$107,0))-INDEX(Partidos!$G$4:$G$107,MATCH($A307,Partidos!$A$4:$A$107,0))),Puntuacion!$B$10,IF(AND($H307&lt;&gt;"",$H307=INDEX(Partidos!$K$4:$K$107,MATCH($A307,Partidos!$A$4:$A$107,0))),Puntuacion!$B$11,0)))))),"")</f>
        <v/>
      </c>
      <c r="H307" s="24">
        <f>IFERROR(INDEX(Luis!H$4:H$107,MATCH($A307,Luis!$A$4:$A$107,0)),"")</f>
        <v/>
      </c>
      <c r="I307" s="24">
        <f>IFERROR(INDEX(Partidos!$J$4:$J$107,MATCH($A307,Partidos!$A$4:$A$107,0)),"")</f>
        <v/>
      </c>
      <c r="J307" s="21">
        <f>IF(AND(INDEX(Partidos!$J$4:$J$107,MATCH($A307,Partidos!$A$4:$A$107,0))&lt;&gt;"Grupos",INDEX(Partidos!$H$4:$H$107,MATCH($A307,Partidos!$A$4:$A$107,0))="Finalizado",$H307&lt;&gt;"",$H307=INDEX(Partidos!$K$4:$K$107,MATCH($A307,Partidos!$A$4:$A$107,0))),1,0)</f>
        <v/>
      </c>
    </row>
    <row r="308">
      <c r="A308" s="31" t="n">
        <v>28</v>
      </c>
      <c r="B308" s="24">
        <f>IFERROR(INDEX(Partidos!$D$4:$D$107,MATCH($A308,Partidos!$A$4:$A$107,0)),"")</f>
        <v/>
      </c>
      <c r="C308" s="24">
        <f>IFERROR(INDEX(Partidos!$E$4:$E$107,MATCH($A308,Partidos!$A$4:$A$107,0)),"")</f>
        <v/>
      </c>
      <c r="D308" s="31" t="inlineStr">
        <is>
          <t>Felipe</t>
        </is>
      </c>
      <c r="E308" s="24">
        <f>IFERROR(INDEX(Felipe!F$4:F$107,MATCH($A308,Felipe!$A$4:$A$107,0)),"")</f>
        <v/>
      </c>
      <c r="F308" s="24">
        <f>IFERROR(INDEX(Felipe!G$4:G$107,MATCH($A308,Felipe!$A$4:$A$107,0)),"")</f>
        <v/>
      </c>
      <c r="G308" s="21">
        <f>IFERROR(IF(INDEX(Partidos!$H$4:$H$107,MATCH($A308,Partidos!$A$4:$A$107,0))&lt;&gt;"Finalizado","",IF(OR(NOT(ISNUMBER($E308)),NOT(ISNUMBER($F308))),"",IF(INDEX(Partidos!$J$4:$J$107,MATCH($A308,Partidos!$A$4:$A$107,0))="Grupos",IF(AND($E308=INDEX(Partidos!$F$4:$F$107,MATCH($A308,Partidos!$A$4:$A$107,0)),$F308=INDEX(Partidos!$G$4:$G$107,MATCH($A308,Partidos!$A$4:$A$107,0))),Puntuacion!$B$4,IF(($E308-$F308)=(INDEX(Partidos!$F$4:$F$107,MATCH($A308,Partidos!$A$4:$A$107,0))-INDEX(Partidos!$G$4:$G$107,MATCH($A308,Partidos!$A$4:$A$107,0))),Puntuacion!$B$5,IF(OR(AND($E308&gt;$F308,INDEX(Partidos!$F$4:$F$107,MATCH($A308,Partidos!$A$4:$A$107,0))&gt;INDEX(Partidos!$G$4:$G$107,MATCH($A308,Partidos!$A$4:$A$107,0))),AND($E308=$F308,INDEX(Partidos!$F$4:$F$107,MATCH($A308,Partidos!$A$4:$A$107,0))=INDEX(Partidos!$G$4:$G$107,MATCH($A308,Partidos!$A$4:$A$107,0))),AND($E308&lt;$F308,INDEX(Partidos!$F$4:$F$107,MATCH($A308,Partidos!$A$4:$A$107,0))&lt;INDEX(Partidos!$G$4:$G$107,MATCH($A308,Partidos!$A$4:$A$107,0)))),Puntuacion!$B$6,0))),IF(AND($E308=INDEX(Partidos!$F$4:$F$107,MATCH($A308,Partidos!$A$4:$A$107,0)),$F308=INDEX(Partidos!$G$4:$G$107,MATCH($A308,Partidos!$A$4:$A$107,0))),Puntuacion!$B$9,IF(($E308-$F308)=(INDEX(Partidos!$F$4:$F$107,MATCH($A308,Partidos!$A$4:$A$107,0))-INDEX(Partidos!$G$4:$G$107,MATCH($A308,Partidos!$A$4:$A$107,0))),Puntuacion!$B$10,IF(AND($H308&lt;&gt;"",$H308=INDEX(Partidos!$K$4:$K$107,MATCH($A308,Partidos!$A$4:$A$107,0))),Puntuacion!$B$11,0)))))),"")</f>
        <v/>
      </c>
      <c r="H308" s="24">
        <f>IFERROR(INDEX(Felipe!H$4:H$107,MATCH($A308,Felipe!$A$4:$A$107,0)),"")</f>
        <v/>
      </c>
      <c r="I308" s="24">
        <f>IFERROR(INDEX(Partidos!$J$4:$J$107,MATCH($A308,Partidos!$A$4:$A$107,0)),"")</f>
        <v/>
      </c>
      <c r="J308" s="21">
        <f>IF(AND(INDEX(Partidos!$J$4:$J$107,MATCH($A308,Partidos!$A$4:$A$107,0))&lt;&gt;"Grupos",INDEX(Partidos!$H$4:$H$107,MATCH($A308,Partidos!$A$4:$A$107,0))="Finalizado",$H308&lt;&gt;"",$H308=INDEX(Partidos!$K$4:$K$107,MATCH($A308,Partidos!$A$4:$A$107,0))),1,0)</f>
        <v/>
      </c>
    </row>
    <row r="309">
      <c r="A309" s="29" t="n">
        <v>28</v>
      </c>
      <c r="B309" s="24">
        <f>IFERROR(INDEX(Partidos!$D$4:$D$107,MATCH($A309,Partidos!$A$4:$A$107,0)),"")</f>
        <v/>
      </c>
      <c r="C309" s="24">
        <f>IFERROR(INDEX(Partidos!$E$4:$E$107,MATCH($A309,Partidos!$A$4:$A$107,0)),"")</f>
        <v/>
      </c>
      <c r="D309" s="29" t="inlineStr">
        <is>
          <t>Simón</t>
        </is>
      </c>
      <c r="E309" s="24">
        <f>IFERROR(INDEX(Simón!F$4:F$107,MATCH($A309,Simón!$A$4:$A$107,0)),"")</f>
        <v/>
      </c>
      <c r="F309" s="24">
        <f>IFERROR(INDEX(Simón!G$4:G$107,MATCH($A309,Simón!$A$4:$A$107,0)),"")</f>
        <v/>
      </c>
      <c r="G309" s="21">
        <f>IFERROR(IF(INDEX(Partidos!$H$4:$H$107,MATCH($A309,Partidos!$A$4:$A$107,0))&lt;&gt;"Finalizado","",IF(OR(NOT(ISNUMBER($E309)),NOT(ISNUMBER($F309))),"",IF(INDEX(Partidos!$J$4:$J$107,MATCH($A309,Partidos!$A$4:$A$107,0))="Grupos",IF(AND($E309=INDEX(Partidos!$F$4:$F$107,MATCH($A309,Partidos!$A$4:$A$107,0)),$F309=INDEX(Partidos!$G$4:$G$107,MATCH($A309,Partidos!$A$4:$A$107,0))),Puntuacion!$B$4,IF(($E309-$F309)=(INDEX(Partidos!$F$4:$F$107,MATCH($A309,Partidos!$A$4:$A$107,0))-INDEX(Partidos!$G$4:$G$107,MATCH($A309,Partidos!$A$4:$A$107,0))),Puntuacion!$B$5,IF(OR(AND($E309&gt;$F309,INDEX(Partidos!$F$4:$F$107,MATCH($A309,Partidos!$A$4:$A$107,0))&gt;INDEX(Partidos!$G$4:$G$107,MATCH($A309,Partidos!$A$4:$A$107,0))),AND($E309=$F309,INDEX(Partidos!$F$4:$F$107,MATCH($A309,Partidos!$A$4:$A$107,0))=INDEX(Partidos!$G$4:$G$107,MATCH($A309,Partidos!$A$4:$A$107,0))),AND($E309&lt;$F309,INDEX(Partidos!$F$4:$F$107,MATCH($A309,Partidos!$A$4:$A$107,0))&lt;INDEX(Partidos!$G$4:$G$107,MATCH($A309,Partidos!$A$4:$A$107,0)))),Puntuacion!$B$6,0))),IF(AND($E309=INDEX(Partidos!$F$4:$F$107,MATCH($A309,Partidos!$A$4:$A$107,0)),$F309=INDEX(Partidos!$G$4:$G$107,MATCH($A309,Partidos!$A$4:$A$107,0))),Puntuacion!$B$9,IF(($E309-$F309)=(INDEX(Partidos!$F$4:$F$107,MATCH($A309,Partidos!$A$4:$A$107,0))-INDEX(Partidos!$G$4:$G$107,MATCH($A309,Partidos!$A$4:$A$107,0))),Puntuacion!$B$10,IF(AND($H309&lt;&gt;"",$H309=INDEX(Partidos!$K$4:$K$107,MATCH($A309,Partidos!$A$4:$A$107,0))),Puntuacion!$B$11,0)))))),"")</f>
        <v/>
      </c>
      <c r="H309" s="24">
        <f>IFERROR(INDEX(Simón!H$4:H$107,MATCH($A309,Simón!$A$4:$A$107,0)),"")</f>
        <v/>
      </c>
      <c r="I309" s="24">
        <f>IFERROR(INDEX(Partidos!$J$4:$J$107,MATCH($A309,Partidos!$A$4:$A$107,0)),"")</f>
        <v/>
      </c>
      <c r="J309" s="21">
        <f>IF(AND(INDEX(Partidos!$J$4:$J$107,MATCH($A309,Partidos!$A$4:$A$107,0))&lt;&gt;"Grupos",INDEX(Partidos!$H$4:$H$107,MATCH($A309,Partidos!$A$4:$A$107,0))="Finalizado",$H309&lt;&gt;"",$H309=INDEX(Partidos!$K$4:$K$107,MATCH($A309,Partidos!$A$4:$A$107,0))),1,0)</f>
        <v/>
      </c>
    </row>
    <row r="310">
      <c r="A310" s="31" t="n">
        <v>28</v>
      </c>
      <c r="B310" s="24">
        <f>IFERROR(INDEX(Partidos!$D$4:$D$107,MATCH($A310,Partidos!$A$4:$A$107,0)),"")</f>
        <v/>
      </c>
      <c r="C310" s="24">
        <f>IFERROR(INDEX(Partidos!$E$4:$E$107,MATCH($A310,Partidos!$A$4:$A$107,0)),"")</f>
        <v/>
      </c>
      <c r="D310" s="31" t="inlineStr">
        <is>
          <t>Muni</t>
        </is>
      </c>
      <c r="E310" s="24">
        <f>IFERROR(INDEX(Muni!F$4:F$107,MATCH($A310,Muni!$A$4:$A$107,0)),"")</f>
        <v/>
      </c>
      <c r="F310" s="24">
        <f>IFERROR(INDEX(Muni!G$4:G$107,MATCH($A310,Muni!$A$4:$A$107,0)),"")</f>
        <v/>
      </c>
      <c r="G310" s="21">
        <f>IFERROR(IF(INDEX(Partidos!$H$4:$H$107,MATCH($A310,Partidos!$A$4:$A$107,0))&lt;&gt;"Finalizado","",IF(OR(NOT(ISNUMBER($E310)),NOT(ISNUMBER($F310))),"",IF(INDEX(Partidos!$J$4:$J$107,MATCH($A310,Partidos!$A$4:$A$107,0))="Grupos",IF(AND($E310=INDEX(Partidos!$F$4:$F$107,MATCH($A310,Partidos!$A$4:$A$107,0)),$F310=INDEX(Partidos!$G$4:$G$107,MATCH($A310,Partidos!$A$4:$A$107,0))),Puntuacion!$B$4,IF(($E310-$F310)=(INDEX(Partidos!$F$4:$F$107,MATCH($A310,Partidos!$A$4:$A$107,0))-INDEX(Partidos!$G$4:$G$107,MATCH($A310,Partidos!$A$4:$A$107,0))),Puntuacion!$B$5,IF(OR(AND($E310&gt;$F310,INDEX(Partidos!$F$4:$F$107,MATCH($A310,Partidos!$A$4:$A$107,0))&gt;INDEX(Partidos!$G$4:$G$107,MATCH($A310,Partidos!$A$4:$A$107,0))),AND($E310=$F310,INDEX(Partidos!$F$4:$F$107,MATCH($A310,Partidos!$A$4:$A$107,0))=INDEX(Partidos!$G$4:$G$107,MATCH($A310,Partidos!$A$4:$A$107,0))),AND($E310&lt;$F310,INDEX(Partidos!$F$4:$F$107,MATCH($A310,Partidos!$A$4:$A$107,0))&lt;INDEX(Partidos!$G$4:$G$107,MATCH($A310,Partidos!$A$4:$A$107,0)))),Puntuacion!$B$6,0))),IF(AND($E310=INDEX(Partidos!$F$4:$F$107,MATCH($A310,Partidos!$A$4:$A$107,0)),$F310=INDEX(Partidos!$G$4:$G$107,MATCH($A310,Partidos!$A$4:$A$107,0))),Puntuacion!$B$9,IF(($E310-$F310)=(INDEX(Partidos!$F$4:$F$107,MATCH($A310,Partidos!$A$4:$A$107,0))-INDEX(Partidos!$G$4:$G$107,MATCH($A310,Partidos!$A$4:$A$107,0))),Puntuacion!$B$10,IF(AND($H310&lt;&gt;"",$H310=INDEX(Partidos!$K$4:$K$107,MATCH($A310,Partidos!$A$4:$A$107,0))),Puntuacion!$B$11,0)))))),"")</f>
        <v/>
      </c>
      <c r="H310" s="24">
        <f>IFERROR(INDEX(Muni!H$4:H$107,MATCH($A310,Muni!$A$4:$A$107,0)),"")</f>
        <v/>
      </c>
      <c r="I310" s="24">
        <f>IFERROR(INDEX(Partidos!$J$4:$J$107,MATCH($A310,Partidos!$A$4:$A$107,0)),"")</f>
        <v/>
      </c>
      <c r="J310" s="21">
        <f>IF(AND(INDEX(Partidos!$J$4:$J$107,MATCH($A310,Partidos!$A$4:$A$107,0))&lt;&gt;"Grupos",INDEX(Partidos!$H$4:$H$107,MATCH($A310,Partidos!$A$4:$A$107,0))="Finalizado",$H310&lt;&gt;"",$H310=INDEX(Partidos!$K$4:$K$107,MATCH($A310,Partidos!$A$4:$A$107,0))),1,0)</f>
        <v/>
      </c>
    </row>
    <row r="311">
      <c r="A311" s="29" t="n">
        <v>28</v>
      </c>
      <c r="B311" s="24">
        <f>IFERROR(INDEX(Partidos!$D$4:$D$107,MATCH($A311,Partidos!$A$4:$A$107,0)),"")</f>
        <v/>
      </c>
      <c r="C311" s="24">
        <f>IFERROR(INDEX(Partidos!$E$4:$E$107,MATCH($A311,Partidos!$A$4:$A$107,0)),"")</f>
        <v/>
      </c>
      <c r="D311" s="29" t="inlineStr">
        <is>
          <t>Fer</t>
        </is>
      </c>
      <c r="E311" s="24">
        <f>IFERROR(INDEX(Fer!F$4:F$107,MATCH($A311,Fer!$A$4:$A$107,0)),"")</f>
        <v/>
      </c>
      <c r="F311" s="24">
        <f>IFERROR(INDEX(Fer!G$4:G$107,MATCH($A311,Fer!$A$4:$A$107,0)),"")</f>
        <v/>
      </c>
      <c r="G311" s="21">
        <f>IFERROR(IF(INDEX(Partidos!$H$4:$H$107,MATCH($A311,Partidos!$A$4:$A$107,0))&lt;&gt;"Finalizado","",IF(OR(NOT(ISNUMBER($E311)),NOT(ISNUMBER($F311))),"",IF(INDEX(Partidos!$J$4:$J$107,MATCH($A311,Partidos!$A$4:$A$107,0))="Grupos",IF(AND($E311=INDEX(Partidos!$F$4:$F$107,MATCH($A311,Partidos!$A$4:$A$107,0)),$F311=INDEX(Partidos!$G$4:$G$107,MATCH($A311,Partidos!$A$4:$A$107,0))),Puntuacion!$B$4,IF(($E311-$F311)=(INDEX(Partidos!$F$4:$F$107,MATCH($A311,Partidos!$A$4:$A$107,0))-INDEX(Partidos!$G$4:$G$107,MATCH($A311,Partidos!$A$4:$A$107,0))),Puntuacion!$B$5,IF(OR(AND($E311&gt;$F311,INDEX(Partidos!$F$4:$F$107,MATCH($A311,Partidos!$A$4:$A$107,0))&gt;INDEX(Partidos!$G$4:$G$107,MATCH($A311,Partidos!$A$4:$A$107,0))),AND($E311=$F311,INDEX(Partidos!$F$4:$F$107,MATCH($A311,Partidos!$A$4:$A$107,0))=INDEX(Partidos!$G$4:$G$107,MATCH($A311,Partidos!$A$4:$A$107,0))),AND($E311&lt;$F311,INDEX(Partidos!$F$4:$F$107,MATCH($A311,Partidos!$A$4:$A$107,0))&lt;INDEX(Partidos!$G$4:$G$107,MATCH($A311,Partidos!$A$4:$A$107,0)))),Puntuacion!$B$6,0))),IF(AND($E311=INDEX(Partidos!$F$4:$F$107,MATCH($A311,Partidos!$A$4:$A$107,0)),$F311=INDEX(Partidos!$G$4:$G$107,MATCH($A311,Partidos!$A$4:$A$107,0))),Puntuacion!$B$9,IF(($E311-$F311)=(INDEX(Partidos!$F$4:$F$107,MATCH($A311,Partidos!$A$4:$A$107,0))-INDEX(Partidos!$G$4:$G$107,MATCH($A311,Partidos!$A$4:$A$107,0))),Puntuacion!$B$10,IF(AND($H311&lt;&gt;"",$H311=INDEX(Partidos!$K$4:$K$107,MATCH($A311,Partidos!$A$4:$A$107,0))),Puntuacion!$B$11,0)))))),"")</f>
        <v/>
      </c>
      <c r="H311" s="24">
        <f>IFERROR(INDEX(Fer!H$4:H$107,MATCH($A311,Fer!$A$4:$A$107,0)),"")</f>
        <v/>
      </c>
      <c r="I311" s="24">
        <f>IFERROR(INDEX(Partidos!$J$4:$J$107,MATCH($A311,Partidos!$A$4:$A$107,0)),"")</f>
        <v/>
      </c>
      <c r="J311" s="21">
        <f>IF(AND(INDEX(Partidos!$J$4:$J$107,MATCH($A311,Partidos!$A$4:$A$107,0))&lt;&gt;"Grupos",INDEX(Partidos!$H$4:$H$107,MATCH($A311,Partidos!$A$4:$A$107,0))="Finalizado",$H311&lt;&gt;"",$H311=INDEX(Partidos!$K$4:$K$107,MATCH($A311,Partidos!$A$4:$A$107,0))),1,0)</f>
        <v/>
      </c>
    </row>
    <row r="312">
      <c r="A312" s="31" t="n">
        <v>29</v>
      </c>
      <c r="B312" s="24">
        <f>IFERROR(INDEX(Partidos!$D$4:$D$107,MATCH($A312,Partidos!$A$4:$A$107,0)),"")</f>
        <v/>
      </c>
      <c r="C312" s="24">
        <f>IFERROR(INDEX(Partidos!$E$4:$E$107,MATCH($A312,Partidos!$A$4:$A$107,0)),"")</f>
        <v/>
      </c>
      <c r="D312" s="31" t="inlineStr">
        <is>
          <t>Álvaro</t>
        </is>
      </c>
      <c r="E312" s="24">
        <f>IFERROR(INDEX(Álvaro!F$4:F$107,MATCH($A312,Álvaro!$A$4:$A$107,0)),"")</f>
        <v/>
      </c>
      <c r="F312" s="24">
        <f>IFERROR(INDEX(Álvaro!G$4:G$107,MATCH($A312,Álvaro!$A$4:$A$107,0)),"")</f>
        <v/>
      </c>
      <c r="G312" s="21">
        <f>IFERROR(IF(INDEX(Partidos!$H$4:$H$107,MATCH($A312,Partidos!$A$4:$A$107,0))&lt;&gt;"Finalizado","",IF(OR(NOT(ISNUMBER($E312)),NOT(ISNUMBER($F312))),"",IF(INDEX(Partidos!$J$4:$J$107,MATCH($A312,Partidos!$A$4:$A$107,0))="Grupos",IF(AND($E312=INDEX(Partidos!$F$4:$F$107,MATCH($A312,Partidos!$A$4:$A$107,0)),$F312=INDEX(Partidos!$G$4:$G$107,MATCH($A312,Partidos!$A$4:$A$107,0))),Puntuacion!$B$4,IF(($E312-$F312)=(INDEX(Partidos!$F$4:$F$107,MATCH($A312,Partidos!$A$4:$A$107,0))-INDEX(Partidos!$G$4:$G$107,MATCH($A312,Partidos!$A$4:$A$107,0))),Puntuacion!$B$5,IF(OR(AND($E312&gt;$F312,INDEX(Partidos!$F$4:$F$107,MATCH($A312,Partidos!$A$4:$A$107,0))&gt;INDEX(Partidos!$G$4:$G$107,MATCH($A312,Partidos!$A$4:$A$107,0))),AND($E312=$F312,INDEX(Partidos!$F$4:$F$107,MATCH($A312,Partidos!$A$4:$A$107,0))=INDEX(Partidos!$G$4:$G$107,MATCH($A312,Partidos!$A$4:$A$107,0))),AND($E312&lt;$F312,INDEX(Partidos!$F$4:$F$107,MATCH($A312,Partidos!$A$4:$A$107,0))&lt;INDEX(Partidos!$G$4:$G$107,MATCH($A312,Partidos!$A$4:$A$107,0)))),Puntuacion!$B$6,0))),IF(AND($E312=INDEX(Partidos!$F$4:$F$107,MATCH($A312,Partidos!$A$4:$A$107,0)),$F312=INDEX(Partidos!$G$4:$G$107,MATCH($A312,Partidos!$A$4:$A$107,0))),Puntuacion!$B$9,IF(($E312-$F312)=(INDEX(Partidos!$F$4:$F$107,MATCH($A312,Partidos!$A$4:$A$107,0))-INDEX(Partidos!$G$4:$G$107,MATCH($A312,Partidos!$A$4:$A$107,0))),Puntuacion!$B$10,IF(AND($H312&lt;&gt;"",$H312=INDEX(Partidos!$K$4:$K$107,MATCH($A312,Partidos!$A$4:$A$107,0))),Puntuacion!$B$11,0)))))),"")</f>
        <v/>
      </c>
      <c r="H312" s="24">
        <f>IFERROR(INDEX(Álvaro!H$4:H$107,MATCH($A312,Álvaro!$A$4:$A$107,0)),"")</f>
        <v/>
      </c>
      <c r="I312" s="24">
        <f>IFERROR(INDEX(Partidos!$J$4:$J$107,MATCH($A312,Partidos!$A$4:$A$107,0)),"")</f>
        <v/>
      </c>
      <c r="J312" s="21">
        <f>IF(AND(INDEX(Partidos!$J$4:$J$107,MATCH($A312,Partidos!$A$4:$A$107,0))&lt;&gt;"Grupos",INDEX(Partidos!$H$4:$H$107,MATCH($A312,Partidos!$A$4:$A$107,0))="Finalizado",$H312&lt;&gt;"",$H312=INDEX(Partidos!$K$4:$K$107,MATCH($A312,Partidos!$A$4:$A$107,0))),1,0)</f>
        <v/>
      </c>
    </row>
    <row r="313">
      <c r="A313" s="29" t="n">
        <v>29</v>
      </c>
      <c r="B313" s="24">
        <f>IFERROR(INDEX(Partidos!$D$4:$D$107,MATCH($A313,Partidos!$A$4:$A$107,0)),"")</f>
        <v/>
      </c>
      <c r="C313" s="24">
        <f>IFERROR(INDEX(Partidos!$E$4:$E$107,MATCH($A313,Partidos!$A$4:$A$107,0)),"")</f>
        <v/>
      </c>
      <c r="D313" s="29" t="inlineStr">
        <is>
          <t>Pepe</t>
        </is>
      </c>
      <c r="E313" s="24">
        <f>IFERROR(INDEX(Pepe!F$4:F$107,MATCH($A313,Pepe!$A$4:$A$107,0)),"")</f>
        <v/>
      </c>
      <c r="F313" s="24">
        <f>IFERROR(INDEX(Pepe!G$4:G$107,MATCH($A313,Pepe!$A$4:$A$107,0)),"")</f>
        <v/>
      </c>
      <c r="G313" s="21">
        <f>IFERROR(IF(INDEX(Partidos!$H$4:$H$107,MATCH($A313,Partidos!$A$4:$A$107,0))&lt;&gt;"Finalizado","",IF(OR(NOT(ISNUMBER($E313)),NOT(ISNUMBER($F313))),"",IF(INDEX(Partidos!$J$4:$J$107,MATCH($A313,Partidos!$A$4:$A$107,0))="Grupos",IF(AND($E313=INDEX(Partidos!$F$4:$F$107,MATCH($A313,Partidos!$A$4:$A$107,0)),$F313=INDEX(Partidos!$G$4:$G$107,MATCH($A313,Partidos!$A$4:$A$107,0))),Puntuacion!$B$4,IF(($E313-$F313)=(INDEX(Partidos!$F$4:$F$107,MATCH($A313,Partidos!$A$4:$A$107,0))-INDEX(Partidos!$G$4:$G$107,MATCH($A313,Partidos!$A$4:$A$107,0))),Puntuacion!$B$5,IF(OR(AND($E313&gt;$F313,INDEX(Partidos!$F$4:$F$107,MATCH($A313,Partidos!$A$4:$A$107,0))&gt;INDEX(Partidos!$G$4:$G$107,MATCH($A313,Partidos!$A$4:$A$107,0))),AND($E313=$F313,INDEX(Partidos!$F$4:$F$107,MATCH($A313,Partidos!$A$4:$A$107,0))=INDEX(Partidos!$G$4:$G$107,MATCH($A313,Partidos!$A$4:$A$107,0))),AND($E313&lt;$F313,INDEX(Partidos!$F$4:$F$107,MATCH($A313,Partidos!$A$4:$A$107,0))&lt;INDEX(Partidos!$G$4:$G$107,MATCH($A313,Partidos!$A$4:$A$107,0)))),Puntuacion!$B$6,0))),IF(AND($E313=INDEX(Partidos!$F$4:$F$107,MATCH($A313,Partidos!$A$4:$A$107,0)),$F313=INDEX(Partidos!$G$4:$G$107,MATCH($A313,Partidos!$A$4:$A$107,0))),Puntuacion!$B$9,IF(($E313-$F313)=(INDEX(Partidos!$F$4:$F$107,MATCH($A313,Partidos!$A$4:$A$107,0))-INDEX(Partidos!$G$4:$G$107,MATCH($A313,Partidos!$A$4:$A$107,0))),Puntuacion!$B$10,IF(AND($H313&lt;&gt;"",$H313=INDEX(Partidos!$K$4:$K$107,MATCH($A313,Partidos!$A$4:$A$107,0))),Puntuacion!$B$11,0)))))),"")</f>
        <v/>
      </c>
      <c r="H313" s="24">
        <f>IFERROR(INDEX(Pepe!H$4:H$107,MATCH($A313,Pepe!$A$4:$A$107,0)),"")</f>
        <v/>
      </c>
      <c r="I313" s="24">
        <f>IFERROR(INDEX(Partidos!$J$4:$J$107,MATCH($A313,Partidos!$A$4:$A$107,0)),"")</f>
        <v/>
      </c>
      <c r="J313" s="21">
        <f>IF(AND(INDEX(Partidos!$J$4:$J$107,MATCH($A313,Partidos!$A$4:$A$107,0))&lt;&gt;"Grupos",INDEX(Partidos!$H$4:$H$107,MATCH($A313,Partidos!$A$4:$A$107,0))="Finalizado",$H313&lt;&gt;"",$H313=INDEX(Partidos!$K$4:$K$107,MATCH($A313,Partidos!$A$4:$A$107,0))),1,0)</f>
        <v/>
      </c>
    </row>
    <row r="314">
      <c r="A314" s="31" t="n">
        <v>29</v>
      </c>
      <c r="B314" s="24">
        <f>IFERROR(INDEX(Partidos!$D$4:$D$107,MATCH($A314,Partidos!$A$4:$A$107,0)),"")</f>
        <v/>
      </c>
      <c r="C314" s="24">
        <f>IFERROR(INDEX(Partidos!$E$4:$E$107,MATCH($A314,Partidos!$A$4:$A$107,0)),"")</f>
        <v/>
      </c>
      <c r="D314" s="31" t="inlineStr">
        <is>
          <t>Patri</t>
        </is>
      </c>
      <c r="E314" s="24">
        <f>IFERROR(INDEX(Patri!F$4:F$107,MATCH($A314,Patri!$A$4:$A$107,0)),"")</f>
        <v/>
      </c>
      <c r="F314" s="24">
        <f>IFERROR(INDEX(Patri!G$4:G$107,MATCH($A314,Patri!$A$4:$A$107,0)),"")</f>
        <v/>
      </c>
      <c r="G314" s="21">
        <f>IFERROR(IF(INDEX(Partidos!$H$4:$H$107,MATCH($A314,Partidos!$A$4:$A$107,0))&lt;&gt;"Finalizado","",IF(OR(NOT(ISNUMBER($E314)),NOT(ISNUMBER($F314))),"",IF(INDEX(Partidos!$J$4:$J$107,MATCH($A314,Partidos!$A$4:$A$107,0))="Grupos",IF(AND($E314=INDEX(Partidos!$F$4:$F$107,MATCH($A314,Partidos!$A$4:$A$107,0)),$F314=INDEX(Partidos!$G$4:$G$107,MATCH($A314,Partidos!$A$4:$A$107,0))),Puntuacion!$B$4,IF(($E314-$F314)=(INDEX(Partidos!$F$4:$F$107,MATCH($A314,Partidos!$A$4:$A$107,0))-INDEX(Partidos!$G$4:$G$107,MATCH($A314,Partidos!$A$4:$A$107,0))),Puntuacion!$B$5,IF(OR(AND($E314&gt;$F314,INDEX(Partidos!$F$4:$F$107,MATCH($A314,Partidos!$A$4:$A$107,0))&gt;INDEX(Partidos!$G$4:$G$107,MATCH($A314,Partidos!$A$4:$A$107,0))),AND($E314=$F314,INDEX(Partidos!$F$4:$F$107,MATCH($A314,Partidos!$A$4:$A$107,0))=INDEX(Partidos!$G$4:$G$107,MATCH($A314,Partidos!$A$4:$A$107,0))),AND($E314&lt;$F314,INDEX(Partidos!$F$4:$F$107,MATCH($A314,Partidos!$A$4:$A$107,0))&lt;INDEX(Partidos!$G$4:$G$107,MATCH($A314,Partidos!$A$4:$A$107,0)))),Puntuacion!$B$6,0))),IF(AND($E314=INDEX(Partidos!$F$4:$F$107,MATCH($A314,Partidos!$A$4:$A$107,0)),$F314=INDEX(Partidos!$G$4:$G$107,MATCH($A314,Partidos!$A$4:$A$107,0))),Puntuacion!$B$9,IF(($E314-$F314)=(INDEX(Partidos!$F$4:$F$107,MATCH($A314,Partidos!$A$4:$A$107,0))-INDEX(Partidos!$G$4:$G$107,MATCH($A314,Partidos!$A$4:$A$107,0))),Puntuacion!$B$10,IF(AND($H314&lt;&gt;"",$H314=INDEX(Partidos!$K$4:$K$107,MATCH($A314,Partidos!$A$4:$A$107,0))),Puntuacion!$B$11,0)))))),"")</f>
        <v/>
      </c>
      <c r="H314" s="24">
        <f>IFERROR(INDEX(Patri!H$4:H$107,MATCH($A314,Patri!$A$4:$A$107,0)),"")</f>
        <v/>
      </c>
      <c r="I314" s="24">
        <f>IFERROR(INDEX(Partidos!$J$4:$J$107,MATCH($A314,Partidos!$A$4:$A$107,0)),"")</f>
        <v/>
      </c>
      <c r="J314" s="21">
        <f>IF(AND(INDEX(Partidos!$J$4:$J$107,MATCH($A314,Partidos!$A$4:$A$107,0))&lt;&gt;"Grupos",INDEX(Partidos!$H$4:$H$107,MATCH($A314,Partidos!$A$4:$A$107,0))="Finalizado",$H314&lt;&gt;"",$H314=INDEX(Partidos!$K$4:$K$107,MATCH($A314,Partidos!$A$4:$A$107,0))),1,0)</f>
        <v/>
      </c>
    </row>
    <row r="315">
      <c r="A315" s="29" t="n">
        <v>29</v>
      </c>
      <c r="B315" s="24">
        <f>IFERROR(INDEX(Partidos!$D$4:$D$107,MATCH($A315,Partidos!$A$4:$A$107,0)),"")</f>
        <v/>
      </c>
      <c r="C315" s="24">
        <f>IFERROR(INDEX(Partidos!$E$4:$E$107,MATCH($A315,Partidos!$A$4:$A$107,0)),"")</f>
        <v/>
      </c>
      <c r="D315" s="29" t="inlineStr">
        <is>
          <t>Kike</t>
        </is>
      </c>
      <c r="E315" s="24">
        <f>IFERROR(INDEX(Kike!F$4:F$107,MATCH($A315,Kike!$A$4:$A$107,0)),"")</f>
        <v/>
      </c>
      <c r="F315" s="24">
        <f>IFERROR(INDEX(Kike!G$4:G$107,MATCH($A315,Kike!$A$4:$A$107,0)),"")</f>
        <v/>
      </c>
      <c r="G315" s="21">
        <f>IFERROR(IF(INDEX(Partidos!$H$4:$H$107,MATCH($A315,Partidos!$A$4:$A$107,0))&lt;&gt;"Finalizado","",IF(OR(NOT(ISNUMBER($E315)),NOT(ISNUMBER($F315))),"",IF(INDEX(Partidos!$J$4:$J$107,MATCH($A315,Partidos!$A$4:$A$107,0))="Grupos",IF(AND($E315=INDEX(Partidos!$F$4:$F$107,MATCH($A315,Partidos!$A$4:$A$107,0)),$F315=INDEX(Partidos!$G$4:$G$107,MATCH($A315,Partidos!$A$4:$A$107,0))),Puntuacion!$B$4,IF(($E315-$F315)=(INDEX(Partidos!$F$4:$F$107,MATCH($A315,Partidos!$A$4:$A$107,0))-INDEX(Partidos!$G$4:$G$107,MATCH($A315,Partidos!$A$4:$A$107,0))),Puntuacion!$B$5,IF(OR(AND($E315&gt;$F315,INDEX(Partidos!$F$4:$F$107,MATCH($A315,Partidos!$A$4:$A$107,0))&gt;INDEX(Partidos!$G$4:$G$107,MATCH($A315,Partidos!$A$4:$A$107,0))),AND($E315=$F315,INDEX(Partidos!$F$4:$F$107,MATCH($A315,Partidos!$A$4:$A$107,0))=INDEX(Partidos!$G$4:$G$107,MATCH($A315,Partidos!$A$4:$A$107,0))),AND($E315&lt;$F315,INDEX(Partidos!$F$4:$F$107,MATCH($A315,Partidos!$A$4:$A$107,0))&lt;INDEX(Partidos!$G$4:$G$107,MATCH($A315,Partidos!$A$4:$A$107,0)))),Puntuacion!$B$6,0))),IF(AND($E315=INDEX(Partidos!$F$4:$F$107,MATCH($A315,Partidos!$A$4:$A$107,0)),$F315=INDEX(Partidos!$G$4:$G$107,MATCH($A315,Partidos!$A$4:$A$107,0))),Puntuacion!$B$9,IF(($E315-$F315)=(INDEX(Partidos!$F$4:$F$107,MATCH($A315,Partidos!$A$4:$A$107,0))-INDEX(Partidos!$G$4:$G$107,MATCH($A315,Partidos!$A$4:$A$107,0))),Puntuacion!$B$10,IF(AND($H315&lt;&gt;"",$H315=INDEX(Partidos!$K$4:$K$107,MATCH($A315,Partidos!$A$4:$A$107,0))),Puntuacion!$B$11,0)))))),"")</f>
        <v/>
      </c>
      <c r="H315" s="24">
        <f>IFERROR(INDEX(Kike!H$4:H$107,MATCH($A315,Kike!$A$4:$A$107,0)),"")</f>
        <v/>
      </c>
      <c r="I315" s="24">
        <f>IFERROR(INDEX(Partidos!$J$4:$J$107,MATCH($A315,Partidos!$A$4:$A$107,0)),"")</f>
        <v/>
      </c>
      <c r="J315" s="21">
        <f>IF(AND(INDEX(Partidos!$J$4:$J$107,MATCH($A315,Partidos!$A$4:$A$107,0))&lt;&gt;"Grupos",INDEX(Partidos!$H$4:$H$107,MATCH($A315,Partidos!$A$4:$A$107,0))="Finalizado",$H315&lt;&gt;"",$H315=INDEX(Partidos!$K$4:$K$107,MATCH($A315,Partidos!$A$4:$A$107,0))),1,0)</f>
        <v/>
      </c>
    </row>
    <row r="316">
      <c r="A316" s="31" t="n">
        <v>29</v>
      </c>
      <c r="B316" s="24">
        <f>IFERROR(INDEX(Partidos!$D$4:$D$107,MATCH($A316,Partidos!$A$4:$A$107,0)),"")</f>
        <v/>
      </c>
      <c r="C316" s="24">
        <f>IFERROR(INDEX(Partidos!$E$4:$E$107,MATCH($A316,Partidos!$A$4:$A$107,0)),"")</f>
        <v/>
      </c>
      <c r="D316" s="31" t="inlineStr">
        <is>
          <t>Quintero</t>
        </is>
      </c>
      <c r="E316" s="24">
        <f>IFERROR(INDEX(Quintero!F$4:F$107,MATCH($A316,Quintero!$A$4:$A$107,0)),"")</f>
        <v/>
      </c>
      <c r="F316" s="24">
        <f>IFERROR(INDEX(Quintero!G$4:G$107,MATCH($A316,Quintero!$A$4:$A$107,0)),"")</f>
        <v/>
      </c>
      <c r="G316" s="21">
        <f>IFERROR(IF(INDEX(Partidos!$H$4:$H$107,MATCH($A316,Partidos!$A$4:$A$107,0))&lt;&gt;"Finalizado","",IF(OR(NOT(ISNUMBER($E316)),NOT(ISNUMBER($F316))),"",IF(INDEX(Partidos!$J$4:$J$107,MATCH($A316,Partidos!$A$4:$A$107,0))="Grupos",IF(AND($E316=INDEX(Partidos!$F$4:$F$107,MATCH($A316,Partidos!$A$4:$A$107,0)),$F316=INDEX(Partidos!$G$4:$G$107,MATCH($A316,Partidos!$A$4:$A$107,0))),Puntuacion!$B$4,IF(($E316-$F316)=(INDEX(Partidos!$F$4:$F$107,MATCH($A316,Partidos!$A$4:$A$107,0))-INDEX(Partidos!$G$4:$G$107,MATCH($A316,Partidos!$A$4:$A$107,0))),Puntuacion!$B$5,IF(OR(AND($E316&gt;$F316,INDEX(Partidos!$F$4:$F$107,MATCH($A316,Partidos!$A$4:$A$107,0))&gt;INDEX(Partidos!$G$4:$G$107,MATCH($A316,Partidos!$A$4:$A$107,0))),AND($E316=$F316,INDEX(Partidos!$F$4:$F$107,MATCH($A316,Partidos!$A$4:$A$107,0))=INDEX(Partidos!$G$4:$G$107,MATCH($A316,Partidos!$A$4:$A$107,0))),AND($E316&lt;$F316,INDEX(Partidos!$F$4:$F$107,MATCH($A316,Partidos!$A$4:$A$107,0))&lt;INDEX(Partidos!$G$4:$G$107,MATCH($A316,Partidos!$A$4:$A$107,0)))),Puntuacion!$B$6,0))),IF(AND($E316=INDEX(Partidos!$F$4:$F$107,MATCH($A316,Partidos!$A$4:$A$107,0)),$F316=INDEX(Partidos!$G$4:$G$107,MATCH($A316,Partidos!$A$4:$A$107,0))),Puntuacion!$B$9,IF(($E316-$F316)=(INDEX(Partidos!$F$4:$F$107,MATCH($A316,Partidos!$A$4:$A$107,0))-INDEX(Partidos!$G$4:$G$107,MATCH($A316,Partidos!$A$4:$A$107,0))),Puntuacion!$B$10,IF(AND($H316&lt;&gt;"",$H316=INDEX(Partidos!$K$4:$K$107,MATCH($A316,Partidos!$A$4:$A$107,0))),Puntuacion!$B$11,0)))))),"")</f>
        <v/>
      </c>
      <c r="H316" s="24">
        <f>IFERROR(INDEX(Quintero!H$4:H$107,MATCH($A316,Quintero!$A$4:$A$107,0)),"")</f>
        <v/>
      </c>
      <c r="I316" s="24">
        <f>IFERROR(INDEX(Partidos!$J$4:$J$107,MATCH($A316,Partidos!$A$4:$A$107,0)),"")</f>
        <v/>
      </c>
      <c r="J316" s="21">
        <f>IF(AND(INDEX(Partidos!$J$4:$J$107,MATCH($A316,Partidos!$A$4:$A$107,0))&lt;&gt;"Grupos",INDEX(Partidos!$H$4:$H$107,MATCH($A316,Partidos!$A$4:$A$107,0))="Finalizado",$H316&lt;&gt;"",$H316=INDEX(Partidos!$K$4:$K$107,MATCH($A316,Partidos!$A$4:$A$107,0))),1,0)</f>
        <v/>
      </c>
    </row>
    <row r="317">
      <c r="A317" s="29" t="n">
        <v>29</v>
      </c>
      <c r="B317" s="24">
        <f>IFERROR(INDEX(Partidos!$D$4:$D$107,MATCH($A317,Partidos!$A$4:$A$107,0)),"")</f>
        <v/>
      </c>
      <c r="C317" s="24">
        <f>IFERROR(INDEX(Partidos!$E$4:$E$107,MATCH($A317,Partidos!$A$4:$A$107,0)),"")</f>
        <v/>
      </c>
      <c r="D317" s="29" t="inlineStr">
        <is>
          <t>Nacho</t>
        </is>
      </c>
      <c r="E317" s="24">
        <f>IFERROR(INDEX(Nacho!F$4:F$107,MATCH($A317,Nacho!$A$4:$A$107,0)),"")</f>
        <v/>
      </c>
      <c r="F317" s="24">
        <f>IFERROR(INDEX(Nacho!G$4:G$107,MATCH($A317,Nacho!$A$4:$A$107,0)),"")</f>
        <v/>
      </c>
      <c r="G317" s="21">
        <f>IFERROR(IF(INDEX(Partidos!$H$4:$H$107,MATCH($A317,Partidos!$A$4:$A$107,0))&lt;&gt;"Finalizado","",IF(OR(NOT(ISNUMBER($E317)),NOT(ISNUMBER($F317))),"",IF(INDEX(Partidos!$J$4:$J$107,MATCH($A317,Partidos!$A$4:$A$107,0))="Grupos",IF(AND($E317=INDEX(Partidos!$F$4:$F$107,MATCH($A317,Partidos!$A$4:$A$107,0)),$F317=INDEX(Partidos!$G$4:$G$107,MATCH($A317,Partidos!$A$4:$A$107,0))),Puntuacion!$B$4,IF(($E317-$F317)=(INDEX(Partidos!$F$4:$F$107,MATCH($A317,Partidos!$A$4:$A$107,0))-INDEX(Partidos!$G$4:$G$107,MATCH($A317,Partidos!$A$4:$A$107,0))),Puntuacion!$B$5,IF(OR(AND($E317&gt;$F317,INDEX(Partidos!$F$4:$F$107,MATCH($A317,Partidos!$A$4:$A$107,0))&gt;INDEX(Partidos!$G$4:$G$107,MATCH($A317,Partidos!$A$4:$A$107,0))),AND($E317=$F317,INDEX(Partidos!$F$4:$F$107,MATCH($A317,Partidos!$A$4:$A$107,0))=INDEX(Partidos!$G$4:$G$107,MATCH($A317,Partidos!$A$4:$A$107,0))),AND($E317&lt;$F317,INDEX(Partidos!$F$4:$F$107,MATCH($A317,Partidos!$A$4:$A$107,0))&lt;INDEX(Partidos!$G$4:$G$107,MATCH($A317,Partidos!$A$4:$A$107,0)))),Puntuacion!$B$6,0))),IF(AND($E317=INDEX(Partidos!$F$4:$F$107,MATCH($A317,Partidos!$A$4:$A$107,0)),$F317=INDEX(Partidos!$G$4:$G$107,MATCH($A317,Partidos!$A$4:$A$107,0))),Puntuacion!$B$9,IF(($E317-$F317)=(INDEX(Partidos!$F$4:$F$107,MATCH($A317,Partidos!$A$4:$A$107,0))-INDEX(Partidos!$G$4:$G$107,MATCH($A317,Partidos!$A$4:$A$107,0))),Puntuacion!$B$10,IF(AND($H317&lt;&gt;"",$H317=INDEX(Partidos!$K$4:$K$107,MATCH($A317,Partidos!$A$4:$A$107,0))),Puntuacion!$B$11,0)))))),"")</f>
        <v/>
      </c>
      <c r="H317" s="24">
        <f>IFERROR(INDEX(Nacho!H$4:H$107,MATCH($A317,Nacho!$A$4:$A$107,0)),"")</f>
        <v/>
      </c>
      <c r="I317" s="24">
        <f>IFERROR(INDEX(Partidos!$J$4:$J$107,MATCH($A317,Partidos!$A$4:$A$107,0)),"")</f>
        <v/>
      </c>
      <c r="J317" s="21">
        <f>IF(AND(INDEX(Partidos!$J$4:$J$107,MATCH($A317,Partidos!$A$4:$A$107,0))&lt;&gt;"Grupos",INDEX(Partidos!$H$4:$H$107,MATCH($A317,Partidos!$A$4:$A$107,0))="Finalizado",$H317&lt;&gt;"",$H317=INDEX(Partidos!$K$4:$K$107,MATCH($A317,Partidos!$A$4:$A$107,0))),1,0)</f>
        <v/>
      </c>
    </row>
    <row r="318">
      <c r="A318" s="31" t="n">
        <v>29</v>
      </c>
      <c r="B318" s="24">
        <f>IFERROR(INDEX(Partidos!$D$4:$D$107,MATCH($A318,Partidos!$A$4:$A$107,0)),"")</f>
        <v/>
      </c>
      <c r="C318" s="24">
        <f>IFERROR(INDEX(Partidos!$E$4:$E$107,MATCH($A318,Partidos!$A$4:$A$107,0)),"")</f>
        <v/>
      </c>
      <c r="D318" s="31" t="inlineStr">
        <is>
          <t>Luis</t>
        </is>
      </c>
      <c r="E318" s="24">
        <f>IFERROR(INDEX(Luis!F$4:F$107,MATCH($A318,Luis!$A$4:$A$107,0)),"")</f>
        <v/>
      </c>
      <c r="F318" s="24">
        <f>IFERROR(INDEX(Luis!G$4:G$107,MATCH($A318,Luis!$A$4:$A$107,0)),"")</f>
        <v/>
      </c>
      <c r="G318" s="21">
        <f>IFERROR(IF(INDEX(Partidos!$H$4:$H$107,MATCH($A318,Partidos!$A$4:$A$107,0))&lt;&gt;"Finalizado","",IF(OR(NOT(ISNUMBER($E318)),NOT(ISNUMBER($F318))),"",IF(INDEX(Partidos!$J$4:$J$107,MATCH($A318,Partidos!$A$4:$A$107,0))="Grupos",IF(AND($E318=INDEX(Partidos!$F$4:$F$107,MATCH($A318,Partidos!$A$4:$A$107,0)),$F318=INDEX(Partidos!$G$4:$G$107,MATCH($A318,Partidos!$A$4:$A$107,0))),Puntuacion!$B$4,IF(($E318-$F318)=(INDEX(Partidos!$F$4:$F$107,MATCH($A318,Partidos!$A$4:$A$107,0))-INDEX(Partidos!$G$4:$G$107,MATCH($A318,Partidos!$A$4:$A$107,0))),Puntuacion!$B$5,IF(OR(AND($E318&gt;$F318,INDEX(Partidos!$F$4:$F$107,MATCH($A318,Partidos!$A$4:$A$107,0))&gt;INDEX(Partidos!$G$4:$G$107,MATCH($A318,Partidos!$A$4:$A$107,0))),AND($E318=$F318,INDEX(Partidos!$F$4:$F$107,MATCH($A318,Partidos!$A$4:$A$107,0))=INDEX(Partidos!$G$4:$G$107,MATCH($A318,Partidos!$A$4:$A$107,0))),AND($E318&lt;$F318,INDEX(Partidos!$F$4:$F$107,MATCH($A318,Partidos!$A$4:$A$107,0))&lt;INDEX(Partidos!$G$4:$G$107,MATCH($A318,Partidos!$A$4:$A$107,0)))),Puntuacion!$B$6,0))),IF(AND($E318=INDEX(Partidos!$F$4:$F$107,MATCH($A318,Partidos!$A$4:$A$107,0)),$F318=INDEX(Partidos!$G$4:$G$107,MATCH($A318,Partidos!$A$4:$A$107,0))),Puntuacion!$B$9,IF(($E318-$F318)=(INDEX(Partidos!$F$4:$F$107,MATCH($A318,Partidos!$A$4:$A$107,0))-INDEX(Partidos!$G$4:$G$107,MATCH($A318,Partidos!$A$4:$A$107,0))),Puntuacion!$B$10,IF(AND($H318&lt;&gt;"",$H318=INDEX(Partidos!$K$4:$K$107,MATCH($A318,Partidos!$A$4:$A$107,0))),Puntuacion!$B$11,0)))))),"")</f>
        <v/>
      </c>
      <c r="H318" s="24">
        <f>IFERROR(INDEX(Luis!H$4:H$107,MATCH($A318,Luis!$A$4:$A$107,0)),"")</f>
        <v/>
      </c>
      <c r="I318" s="24">
        <f>IFERROR(INDEX(Partidos!$J$4:$J$107,MATCH($A318,Partidos!$A$4:$A$107,0)),"")</f>
        <v/>
      </c>
      <c r="J318" s="21">
        <f>IF(AND(INDEX(Partidos!$J$4:$J$107,MATCH($A318,Partidos!$A$4:$A$107,0))&lt;&gt;"Grupos",INDEX(Partidos!$H$4:$H$107,MATCH($A318,Partidos!$A$4:$A$107,0))="Finalizado",$H318&lt;&gt;"",$H318=INDEX(Partidos!$K$4:$K$107,MATCH($A318,Partidos!$A$4:$A$107,0))),1,0)</f>
        <v/>
      </c>
    </row>
    <row r="319">
      <c r="A319" s="29" t="n">
        <v>29</v>
      </c>
      <c r="B319" s="24">
        <f>IFERROR(INDEX(Partidos!$D$4:$D$107,MATCH($A319,Partidos!$A$4:$A$107,0)),"")</f>
        <v/>
      </c>
      <c r="C319" s="24">
        <f>IFERROR(INDEX(Partidos!$E$4:$E$107,MATCH($A319,Partidos!$A$4:$A$107,0)),"")</f>
        <v/>
      </c>
      <c r="D319" s="29" t="inlineStr">
        <is>
          <t>Felipe</t>
        </is>
      </c>
      <c r="E319" s="24">
        <f>IFERROR(INDEX(Felipe!F$4:F$107,MATCH($A319,Felipe!$A$4:$A$107,0)),"")</f>
        <v/>
      </c>
      <c r="F319" s="24">
        <f>IFERROR(INDEX(Felipe!G$4:G$107,MATCH($A319,Felipe!$A$4:$A$107,0)),"")</f>
        <v/>
      </c>
      <c r="G319" s="21">
        <f>IFERROR(IF(INDEX(Partidos!$H$4:$H$107,MATCH($A319,Partidos!$A$4:$A$107,0))&lt;&gt;"Finalizado","",IF(OR(NOT(ISNUMBER($E319)),NOT(ISNUMBER($F319))),"",IF(INDEX(Partidos!$J$4:$J$107,MATCH($A319,Partidos!$A$4:$A$107,0))="Grupos",IF(AND($E319=INDEX(Partidos!$F$4:$F$107,MATCH($A319,Partidos!$A$4:$A$107,0)),$F319=INDEX(Partidos!$G$4:$G$107,MATCH($A319,Partidos!$A$4:$A$107,0))),Puntuacion!$B$4,IF(($E319-$F319)=(INDEX(Partidos!$F$4:$F$107,MATCH($A319,Partidos!$A$4:$A$107,0))-INDEX(Partidos!$G$4:$G$107,MATCH($A319,Partidos!$A$4:$A$107,0))),Puntuacion!$B$5,IF(OR(AND($E319&gt;$F319,INDEX(Partidos!$F$4:$F$107,MATCH($A319,Partidos!$A$4:$A$107,0))&gt;INDEX(Partidos!$G$4:$G$107,MATCH($A319,Partidos!$A$4:$A$107,0))),AND($E319=$F319,INDEX(Partidos!$F$4:$F$107,MATCH($A319,Partidos!$A$4:$A$107,0))=INDEX(Partidos!$G$4:$G$107,MATCH($A319,Partidos!$A$4:$A$107,0))),AND($E319&lt;$F319,INDEX(Partidos!$F$4:$F$107,MATCH($A319,Partidos!$A$4:$A$107,0))&lt;INDEX(Partidos!$G$4:$G$107,MATCH($A319,Partidos!$A$4:$A$107,0)))),Puntuacion!$B$6,0))),IF(AND($E319=INDEX(Partidos!$F$4:$F$107,MATCH($A319,Partidos!$A$4:$A$107,0)),$F319=INDEX(Partidos!$G$4:$G$107,MATCH($A319,Partidos!$A$4:$A$107,0))),Puntuacion!$B$9,IF(($E319-$F319)=(INDEX(Partidos!$F$4:$F$107,MATCH($A319,Partidos!$A$4:$A$107,0))-INDEX(Partidos!$G$4:$G$107,MATCH($A319,Partidos!$A$4:$A$107,0))),Puntuacion!$B$10,IF(AND($H319&lt;&gt;"",$H319=INDEX(Partidos!$K$4:$K$107,MATCH($A319,Partidos!$A$4:$A$107,0))),Puntuacion!$B$11,0)))))),"")</f>
        <v/>
      </c>
      <c r="H319" s="24">
        <f>IFERROR(INDEX(Felipe!H$4:H$107,MATCH($A319,Felipe!$A$4:$A$107,0)),"")</f>
        <v/>
      </c>
      <c r="I319" s="24">
        <f>IFERROR(INDEX(Partidos!$J$4:$J$107,MATCH($A319,Partidos!$A$4:$A$107,0)),"")</f>
        <v/>
      </c>
      <c r="J319" s="21">
        <f>IF(AND(INDEX(Partidos!$J$4:$J$107,MATCH($A319,Partidos!$A$4:$A$107,0))&lt;&gt;"Grupos",INDEX(Partidos!$H$4:$H$107,MATCH($A319,Partidos!$A$4:$A$107,0))="Finalizado",$H319&lt;&gt;"",$H319=INDEX(Partidos!$K$4:$K$107,MATCH($A319,Partidos!$A$4:$A$107,0))),1,0)</f>
        <v/>
      </c>
    </row>
    <row r="320">
      <c r="A320" s="31" t="n">
        <v>29</v>
      </c>
      <c r="B320" s="24">
        <f>IFERROR(INDEX(Partidos!$D$4:$D$107,MATCH($A320,Partidos!$A$4:$A$107,0)),"")</f>
        <v/>
      </c>
      <c r="C320" s="24">
        <f>IFERROR(INDEX(Partidos!$E$4:$E$107,MATCH($A320,Partidos!$A$4:$A$107,0)),"")</f>
        <v/>
      </c>
      <c r="D320" s="31" t="inlineStr">
        <is>
          <t>Simón</t>
        </is>
      </c>
      <c r="E320" s="24">
        <f>IFERROR(INDEX(Simón!F$4:F$107,MATCH($A320,Simón!$A$4:$A$107,0)),"")</f>
        <v/>
      </c>
      <c r="F320" s="24">
        <f>IFERROR(INDEX(Simón!G$4:G$107,MATCH($A320,Simón!$A$4:$A$107,0)),"")</f>
        <v/>
      </c>
      <c r="G320" s="21">
        <f>IFERROR(IF(INDEX(Partidos!$H$4:$H$107,MATCH($A320,Partidos!$A$4:$A$107,0))&lt;&gt;"Finalizado","",IF(OR(NOT(ISNUMBER($E320)),NOT(ISNUMBER($F320))),"",IF(INDEX(Partidos!$J$4:$J$107,MATCH($A320,Partidos!$A$4:$A$107,0))="Grupos",IF(AND($E320=INDEX(Partidos!$F$4:$F$107,MATCH($A320,Partidos!$A$4:$A$107,0)),$F320=INDEX(Partidos!$G$4:$G$107,MATCH($A320,Partidos!$A$4:$A$107,0))),Puntuacion!$B$4,IF(($E320-$F320)=(INDEX(Partidos!$F$4:$F$107,MATCH($A320,Partidos!$A$4:$A$107,0))-INDEX(Partidos!$G$4:$G$107,MATCH($A320,Partidos!$A$4:$A$107,0))),Puntuacion!$B$5,IF(OR(AND($E320&gt;$F320,INDEX(Partidos!$F$4:$F$107,MATCH($A320,Partidos!$A$4:$A$107,0))&gt;INDEX(Partidos!$G$4:$G$107,MATCH($A320,Partidos!$A$4:$A$107,0))),AND($E320=$F320,INDEX(Partidos!$F$4:$F$107,MATCH($A320,Partidos!$A$4:$A$107,0))=INDEX(Partidos!$G$4:$G$107,MATCH($A320,Partidos!$A$4:$A$107,0))),AND($E320&lt;$F320,INDEX(Partidos!$F$4:$F$107,MATCH($A320,Partidos!$A$4:$A$107,0))&lt;INDEX(Partidos!$G$4:$G$107,MATCH($A320,Partidos!$A$4:$A$107,0)))),Puntuacion!$B$6,0))),IF(AND($E320=INDEX(Partidos!$F$4:$F$107,MATCH($A320,Partidos!$A$4:$A$107,0)),$F320=INDEX(Partidos!$G$4:$G$107,MATCH($A320,Partidos!$A$4:$A$107,0))),Puntuacion!$B$9,IF(($E320-$F320)=(INDEX(Partidos!$F$4:$F$107,MATCH($A320,Partidos!$A$4:$A$107,0))-INDEX(Partidos!$G$4:$G$107,MATCH($A320,Partidos!$A$4:$A$107,0))),Puntuacion!$B$10,IF(AND($H320&lt;&gt;"",$H320=INDEX(Partidos!$K$4:$K$107,MATCH($A320,Partidos!$A$4:$A$107,0))),Puntuacion!$B$11,0)))))),"")</f>
        <v/>
      </c>
      <c r="H320" s="24">
        <f>IFERROR(INDEX(Simón!H$4:H$107,MATCH($A320,Simón!$A$4:$A$107,0)),"")</f>
        <v/>
      </c>
      <c r="I320" s="24">
        <f>IFERROR(INDEX(Partidos!$J$4:$J$107,MATCH($A320,Partidos!$A$4:$A$107,0)),"")</f>
        <v/>
      </c>
      <c r="J320" s="21">
        <f>IF(AND(INDEX(Partidos!$J$4:$J$107,MATCH($A320,Partidos!$A$4:$A$107,0))&lt;&gt;"Grupos",INDEX(Partidos!$H$4:$H$107,MATCH($A320,Partidos!$A$4:$A$107,0))="Finalizado",$H320&lt;&gt;"",$H320=INDEX(Partidos!$K$4:$K$107,MATCH($A320,Partidos!$A$4:$A$107,0))),1,0)</f>
        <v/>
      </c>
    </row>
    <row r="321">
      <c r="A321" s="29" t="n">
        <v>29</v>
      </c>
      <c r="B321" s="24">
        <f>IFERROR(INDEX(Partidos!$D$4:$D$107,MATCH($A321,Partidos!$A$4:$A$107,0)),"")</f>
        <v/>
      </c>
      <c r="C321" s="24">
        <f>IFERROR(INDEX(Partidos!$E$4:$E$107,MATCH($A321,Partidos!$A$4:$A$107,0)),"")</f>
        <v/>
      </c>
      <c r="D321" s="29" t="inlineStr">
        <is>
          <t>Muni</t>
        </is>
      </c>
      <c r="E321" s="24">
        <f>IFERROR(INDEX(Muni!F$4:F$107,MATCH($A321,Muni!$A$4:$A$107,0)),"")</f>
        <v/>
      </c>
      <c r="F321" s="24">
        <f>IFERROR(INDEX(Muni!G$4:G$107,MATCH($A321,Muni!$A$4:$A$107,0)),"")</f>
        <v/>
      </c>
      <c r="G321" s="21">
        <f>IFERROR(IF(INDEX(Partidos!$H$4:$H$107,MATCH($A321,Partidos!$A$4:$A$107,0))&lt;&gt;"Finalizado","",IF(OR(NOT(ISNUMBER($E321)),NOT(ISNUMBER($F321))),"",IF(INDEX(Partidos!$J$4:$J$107,MATCH($A321,Partidos!$A$4:$A$107,0))="Grupos",IF(AND($E321=INDEX(Partidos!$F$4:$F$107,MATCH($A321,Partidos!$A$4:$A$107,0)),$F321=INDEX(Partidos!$G$4:$G$107,MATCH($A321,Partidos!$A$4:$A$107,0))),Puntuacion!$B$4,IF(($E321-$F321)=(INDEX(Partidos!$F$4:$F$107,MATCH($A321,Partidos!$A$4:$A$107,0))-INDEX(Partidos!$G$4:$G$107,MATCH($A321,Partidos!$A$4:$A$107,0))),Puntuacion!$B$5,IF(OR(AND($E321&gt;$F321,INDEX(Partidos!$F$4:$F$107,MATCH($A321,Partidos!$A$4:$A$107,0))&gt;INDEX(Partidos!$G$4:$G$107,MATCH($A321,Partidos!$A$4:$A$107,0))),AND($E321=$F321,INDEX(Partidos!$F$4:$F$107,MATCH($A321,Partidos!$A$4:$A$107,0))=INDEX(Partidos!$G$4:$G$107,MATCH($A321,Partidos!$A$4:$A$107,0))),AND($E321&lt;$F321,INDEX(Partidos!$F$4:$F$107,MATCH($A321,Partidos!$A$4:$A$107,0))&lt;INDEX(Partidos!$G$4:$G$107,MATCH($A321,Partidos!$A$4:$A$107,0)))),Puntuacion!$B$6,0))),IF(AND($E321=INDEX(Partidos!$F$4:$F$107,MATCH($A321,Partidos!$A$4:$A$107,0)),$F321=INDEX(Partidos!$G$4:$G$107,MATCH($A321,Partidos!$A$4:$A$107,0))),Puntuacion!$B$9,IF(($E321-$F321)=(INDEX(Partidos!$F$4:$F$107,MATCH($A321,Partidos!$A$4:$A$107,0))-INDEX(Partidos!$G$4:$G$107,MATCH($A321,Partidos!$A$4:$A$107,0))),Puntuacion!$B$10,IF(AND($H321&lt;&gt;"",$H321=INDEX(Partidos!$K$4:$K$107,MATCH($A321,Partidos!$A$4:$A$107,0))),Puntuacion!$B$11,0)))))),"")</f>
        <v/>
      </c>
      <c r="H321" s="24">
        <f>IFERROR(INDEX(Muni!H$4:H$107,MATCH($A321,Muni!$A$4:$A$107,0)),"")</f>
        <v/>
      </c>
      <c r="I321" s="24">
        <f>IFERROR(INDEX(Partidos!$J$4:$J$107,MATCH($A321,Partidos!$A$4:$A$107,0)),"")</f>
        <v/>
      </c>
      <c r="J321" s="21">
        <f>IF(AND(INDEX(Partidos!$J$4:$J$107,MATCH($A321,Partidos!$A$4:$A$107,0))&lt;&gt;"Grupos",INDEX(Partidos!$H$4:$H$107,MATCH($A321,Partidos!$A$4:$A$107,0))="Finalizado",$H321&lt;&gt;"",$H321=INDEX(Partidos!$K$4:$K$107,MATCH($A321,Partidos!$A$4:$A$107,0))),1,0)</f>
        <v/>
      </c>
    </row>
    <row r="322">
      <c r="A322" s="31" t="n">
        <v>29</v>
      </c>
      <c r="B322" s="24">
        <f>IFERROR(INDEX(Partidos!$D$4:$D$107,MATCH($A322,Partidos!$A$4:$A$107,0)),"")</f>
        <v/>
      </c>
      <c r="C322" s="24">
        <f>IFERROR(INDEX(Partidos!$E$4:$E$107,MATCH($A322,Partidos!$A$4:$A$107,0)),"")</f>
        <v/>
      </c>
      <c r="D322" s="31" t="inlineStr">
        <is>
          <t>Fer</t>
        </is>
      </c>
      <c r="E322" s="24">
        <f>IFERROR(INDEX(Fer!F$4:F$107,MATCH($A322,Fer!$A$4:$A$107,0)),"")</f>
        <v/>
      </c>
      <c r="F322" s="24">
        <f>IFERROR(INDEX(Fer!G$4:G$107,MATCH($A322,Fer!$A$4:$A$107,0)),"")</f>
        <v/>
      </c>
      <c r="G322" s="21">
        <f>IFERROR(IF(INDEX(Partidos!$H$4:$H$107,MATCH($A322,Partidos!$A$4:$A$107,0))&lt;&gt;"Finalizado","",IF(OR(NOT(ISNUMBER($E322)),NOT(ISNUMBER($F322))),"",IF(INDEX(Partidos!$J$4:$J$107,MATCH($A322,Partidos!$A$4:$A$107,0))="Grupos",IF(AND($E322=INDEX(Partidos!$F$4:$F$107,MATCH($A322,Partidos!$A$4:$A$107,0)),$F322=INDEX(Partidos!$G$4:$G$107,MATCH($A322,Partidos!$A$4:$A$107,0))),Puntuacion!$B$4,IF(($E322-$F322)=(INDEX(Partidos!$F$4:$F$107,MATCH($A322,Partidos!$A$4:$A$107,0))-INDEX(Partidos!$G$4:$G$107,MATCH($A322,Partidos!$A$4:$A$107,0))),Puntuacion!$B$5,IF(OR(AND($E322&gt;$F322,INDEX(Partidos!$F$4:$F$107,MATCH($A322,Partidos!$A$4:$A$107,0))&gt;INDEX(Partidos!$G$4:$G$107,MATCH($A322,Partidos!$A$4:$A$107,0))),AND($E322=$F322,INDEX(Partidos!$F$4:$F$107,MATCH($A322,Partidos!$A$4:$A$107,0))=INDEX(Partidos!$G$4:$G$107,MATCH($A322,Partidos!$A$4:$A$107,0))),AND($E322&lt;$F322,INDEX(Partidos!$F$4:$F$107,MATCH($A322,Partidos!$A$4:$A$107,0))&lt;INDEX(Partidos!$G$4:$G$107,MATCH($A322,Partidos!$A$4:$A$107,0)))),Puntuacion!$B$6,0))),IF(AND($E322=INDEX(Partidos!$F$4:$F$107,MATCH($A322,Partidos!$A$4:$A$107,0)),$F322=INDEX(Partidos!$G$4:$G$107,MATCH($A322,Partidos!$A$4:$A$107,0))),Puntuacion!$B$9,IF(($E322-$F322)=(INDEX(Partidos!$F$4:$F$107,MATCH($A322,Partidos!$A$4:$A$107,0))-INDEX(Partidos!$G$4:$G$107,MATCH($A322,Partidos!$A$4:$A$107,0))),Puntuacion!$B$10,IF(AND($H322&lt;&gt;"",$H322=INDEX(Partidos!$K$4:$K$107,MATCH($A322,Partidos!$A$4:$A$107,0))),Puntuacion!$B$11,0)))))),"")</f>
        <v/>
      </c>
      <c r="H322" s="24">
        <f>IFERROR(INDEX(Fer!H$4:H$107,MATCH($A322,Fer!$A$4:$A$107,0)),"")</f>
        <v/>
      </c>
      <c r="I322" s="24">
        <f>IFERROR(INDEX(Partidos!$J$4:$J$107,MATCH($A322,Partidos!$A$4:$A$107,0)),"")</f>
        <v/>
      </c>
      <c r="J322" s="21">
        <f>IF(AND(INDEX(Partidos!$J$4:$J$107,MATCH($A322,Partidos!$A$4:$A$107,0))&lt;&gt;"Grupos",INDEX(Partidos!$H$4:$H$107,MATCH($A322,Partidos!$A$4:$A$107,0))="Finalizado",$H322&lt;&gt;"",$H322=INDEX(Partidos!$K$4:$K$107,MATCH($A322,Partidos!$A$4:$A$107,0))),1,0)</f>
        <v/>
      </c>
    </row>
    <row r="323">
      <c r="A323" s="29" t="n">
        <v>30</v>
      </c>
      <c r="B323" s="24">
        <f>IFERROR(INDEX(Partidos!$D$4:$D$107,MATCH($A323,Partidos!$A$4:$A$107,0)),"")</f>
        <v/>
      </c>
      <c r="C323" s="24">
        <f>IFERROR(INDEX(Partidos!$E$4:$E$107,MATCH($A323,Partidos!$A$4:$A$107,0)),"")</f>
        <v/>
      </c>
      <c r="D323" s="29" t="inlineStr">
        <is>
          <t>Álvaro</t>
        </is>
      </c>
      <c r="E323" s="24">
        <f>IFERROR(INDEX(Álvaro!F$4:F$107,MATCH($A323,Álvaro!$A$4:$A$107,0)),"")</f>
        <v/>
      </c>
      <c r="F323" s="24">
        <f>IFERROR(INDEX(Álvaro!G$4:G$107,MATCH($A323,Álvaro!$A$4:$A$107,0)),"")</f>
        <v/>
      </c>
      <c r="G323" s="21">
        <f>IFERROR(IF(INDEX(Partidos!$H$4:$H$107,MATCH($A323,Partidos!$A$4:$A$107,0))&lt;&gt;"Finalizado","",IF(OR(NOT(ISNUMBER($E323)),NOT(ISNUMBER($F323))),"",IF(INDEX(Partidos!$J$4:$J$107,MATCH($A323,Partidos!$A$4:$A$107,0))="Grupos",IF(AND($E323=INDEX(Partidos!$F$4:$F$107,MATCH($A323,Partidos!$A$4:$A$107,0)),$F323=INDEX(Partidos!$G$4:$G$107,MATCH($A323,Partidos!$A$4:$A$107,0))),Puntuacion!$B$4,IF(($E323-$F323)=(INDEX(Partidos!$F$4:$F$107,MATCH($A323,Partidos!$A$4:$A$107,0))-INDEX(Partidos!$G$4:$G$107,MATCH($A323,Partidos!$A$4:$A$107,0))),Puntuacion!$B$5,IF(OR(AND($E323&gt;$F323,INDEX(Partidos!$F$4:$F$107,MATCH($A323,Partidos!$A$4:$A$107,0))&gt;INDEX(Partidos!$G$4:$G$107,MATCH($A323,Partidos!$A$4:$A$107,0))),AND($E323=$F323,INDEX(Partidos!$F$4:$F$107,MATCH($A323,Partidos!$A$4:$A$107,0))=INDEX(Partidos!$G$4:$G$107,MATCH($A323,Partidos!$A$4:$A$107,0))),AND($E323&lt;$F323,INDEX(Partidos!$F$4:$F$107,MATCH($A323,Partidos!$A$4:$A$107,0))&lt;INDEX(Partidos!$G$4:$G$107,MATCH($A323,Partidos!$A$4:$A$107,0)))),Puntuacion!$B$6,0))),IF(AND($E323=INDEX(Partidos!$F$4:$F$107,MATCH($A323,Partidos!$A$4:$A$107,0)),$F323=INDEX(Partidos!$G$4:$G$107,MATCH($A323,Partidos!$A$4:$A$107,0))),Puntuacion!$B$9,IF(($E323-$F323)=(INDEX(Partidos!$F$4:$F$107,MATCH($A323,Partidos!$A$4:$A$107,0))-INDEX(Partidos!$G$4:$G$107,MATCH($A323,Partidos!$A$4:$A$107,0))),Puntuacion!$B$10,IF(AND($H323&lt;&gt;"",$H323=INDEX(Partidos!$K$4:$K$107,MATCH($A323,Partidos!$A$4:$A$107,0))),Puntuacion!$B$11,0)))))),"")</f>
        <v/>
      </c>
      <c r="H323" s="24">
        <f>IFERROR(INDEX(Álvaro!H$4:H$107,MATCH($A323,Álvaro!$A$4:$A$107,0)),"")</f>
        <v/>
      </c>
      <c r="I323" s="24">
        <f>IFERROR(INDEX(Partidos!$J$4:$J$107,MATCH($A323,Partidos!$A$4:$A$107,0)),"")</f>
        <v/>
      </c>
      <c r="J323" s="21">
        <f>IF(AND(INDEX(Partidos!$J$4:$J$107,MATCH($A323,Partidos!$A$4:$A$107,0))&lt;&gt;"Grupos",INDEX(Partidos!$H$4:$H$107,MATCH($A323,Partidos!$A$4:$A$107,0))="Finalizado",$H323&lt;&gt;"",$H323=INDEX(Partidos!$K$4:$K$107,MATCH($A323,Partidos!$A$4:$A$107,0))),1,0)</f>
        <v/>
      </c>
    </row>
    <row r="324">
      <c r="A324" s="31" t="n">
        <v>30</v>
      </c>
      <c r="B324" s="24">
        <f>IFERROR(INDEX(Partidos!$D$4:$D$107,MATCH($A324,Partidos!$A$4:$A$107,0)),"")</f>
        <v/>
      </c>
      <c r="C324" s="24">
        <f>IFERROR(INDEX(Partidos!$E$4:$E$107,MATCH($A324,Partidos!$A$4:$A$107,0)),"")</f>
        <v/>
      </c>
      <c r="D324" s="31" t="inlineStr">
        <is>
          <t>Pepe</t>
        </is>
      </c>
      <c r="E324" s="24">
        <f>IFERROR(INDEX(Pepe!F$4:F$107,MATCH($A324,Pepe!$A$4:$A$107,0)),"")</f>
        <v/>
      </c>
      <c r="F324" s="24">
        <f>IFERROR(INDEX(Pepe!G$4:G$107,MATCH($A324,Pepe!$A$4:$A$107,0)),"")</f>
        <v/>
      </c>
      <c r="G324" s="21">
        <f>IFERROR(IF(INDEX(Partidos!$H$4:$H$107,MATCH($A324,Partidos!$A$4:$A$107,0))&lt;&gt;"Finalizado","",IF(OR(NOT(ISNUMBER($E324)),NOT(ISNUMBER($F324))),"",IF(INDEX(Partidos!$J$4:$J$107,MATCH($A324,Partidos!$A$4:$A$107,0))="Grupos",IF(AND($E324=INDEX(Partidos!$F$4:$F$107,MATCH($A324,Partidos!$A$4:$A$107,0)),$F324=INDEX(Partidos!$G$4:$G$107,MATCH($A324,Partidos!$A$4:$A$107,0))),Puntuacion!$B$4,IF(($E324-$F324)=(INDEX(Partidos!$F$4:$F$107,MATCH($A324,Partidos!$A$4:$A$107,0))-INDEX(Partidos!$G$4:$G$107,MATCH($A324,Partidos!$A$4:$A$107,0))),Puntuacion!$B$5,IF(OR(AND($E324&gt;$F324,INDEX(Partidos!$F$4:$F$107,MATCH($A324,Partidos!$A$4:$A$107,0))&gt;INDEX(Partidos!$G$4:$G$107,MATCH($A324,Partidos!$A$4:$A$107,0))),AND($E324=$F324,INDEX(Partidos!$F$4:$F$107,MATCH($A324,Partidos!$A$4:$A$107,0))=INDEX(Partidos!$G$4:$G$107,MATCH($A324,Partidos!$A$4:$A$107,0))),AND($E324&lt;$F324,INDEX(Partidos!$F$4:$F$107,MATCH($A324,Partidos!$A$4:$A$107,0))&lt;INDEX(Partidos!$G$4:$G$107,MATCH($A324,Partidos!$A$4:$A$107,0)))),Puntuacion!$B$6,0))),IF(AND($E324=INDEX(Partidos!$F$4:$F$107,MATCH($A324,Partidos!$A$4:$A$107,0)),$F324=INDEX(Partidos!$G$4:$G$107,MATCH($A324,Partidos!$A$4:$A$107,0))),Puntuacion!$B$9,IF(($E324-$F324)=(INDEX(Partidos!$F$4:$F$107,MATCH($A324,Partidos!$A$4:$A$107,0))-INDEX(Partidos!$G$4:$G$107,MATCH($A324,Partidos!$A$4:$A$107,0))),Puntuacion!$B$10,IF(AND($H324&lt;&gt;"",$H324=INDEX(Partidos!$K$4:$K$107,MATCH($A324,Partidos!$A$4:$A$107,0))),Puntuacion!$B$11,0)))))),"")</f>
        <v/>
      </c>
      <c r="H324" s="24">
        <f>IFERROR(INDEX(Pepe!H$4:H$107,MATCH($A324,Pepe!$A$4:$A$107,0)),"")</f>
        <v/>
      </c>
      <c r="I324" s="24">
        <f>IFERROR(INDEX(Partidos!$J$4:$J$107,MATCH($A324,Partidos!$A$4:$A$107,0)),"")</f>
        <v/>
      </c>
      <c r="J324" s="21">
        <f>IF(AND(INDEX(Partidos!$J$4:$J$107,MATCH($A324,Partidos!$A$4:$A$107,0))&lt;&gt;"Grupos",INDEX(Partidos!$H$4:$H$107,MATCH($A324,Partidos!$A$4:$A$107,0))="Finalizado",$H324&lt;&gt;"",$H324=INDEX(Partidos!$K$4:$K$107,MATCH($A324,Partidos!$A$4:$A$107,0))),1,0)</f>
        <v/>
      </c>
    </row>
    <row r="325">
      <c r="A325" s="29" t="n">
        <v>30</v>
      </c>
      <c r="B325" s="24">
        <f>IFERROR(INDEX(Partidos!$D$4:$D$107,MATCH($A325,Partidos!$A$4:$A$107,0)),"")</f>
        <v/>
      </c>
      <c r="C325" s="24">
        <f>IFERROR(INDEX(Partidos!$E$4:$E$107,MATCH($A325,Partidos!$A$4:$A$107,0)),"")</f>
        <v/>
      </c>
      <c r="D325" s="29" t="inlineStr">
        <is>
          <t>Patri</t>
        </is>
      </c>
      <c r="E325" s="24">
        <f>IFERROR(INDEX(Patri!F$4:F$107,MATCH($A325,Patri!$A$4:$A$107,0)),"")</f>
        <v/>
      </c>
      <c r="F325" s="24">
        <f>IFERROR(INDEX(Patri!G$4:G$107,MATCH($A325,Patri!$A$4:$A$107,0)),"")</f>
        <v/>
      </c>
      <c r="G325" s="21">
        <f>IFERROR(IF(INDEX(Partidos!$H$4:$H$107,MATCH($A325,Partidos!$A$4:$A$107,0))&lt;&gt;"Finalizado","",IF(OR(NOT(ISNUMBER($E325)),NOT(ISNUMBER($F325))),"",IF(INDEX(Partidos!$J$4:$J$107,MATCH($A325,Partidos!$A$4:$A$107,0))="Grupos",IF(AND($E325=INDEX(Partidos!$F$4:$F$107,MATCH($A325,Partidos!$A$4:$A$107,0)),$F325=INDEX(Partidos!$G$4:$G$107,MATCH($A325,Partidos!$A$4:$A$107,0))),Puntuacion!$B$4,IF(($E325-$F325)=(INDEX(Partidos!$F$4:$F$107,MATCH($A325,Partidos!$A$4:$A$107,0))-INDEX(Partidos!$G$4:$G$107,MATCH($A325,Partidos!$A$4:$A$107,0))),Puntuacion!$B$5,IF(OR(AND($E325&gt;$F325,INDEX(Partidos!$F$4:$F$107,MATCH($A325,Partidos!$A$4:$A$107,0))&gt;INDEX(Partidos!$G$4:$G$107,MATCH($A325,Partidos!$A$4:$A$107,0))),AND($E325=$F325,INDEX(Partidos!$F$4:$F$107,MATCH($A325,Partidos!$A$4:$A$107,0))=INDEX(Partidos!$G$4:$G$107,MATCH($A325,Partidos!$A$4:$A$107,0))),AND($E325&lt;$F325,INDEX(Partidos!$F$4:$F$107,MATCH($A325,Partidos!$A$4:$A$107,0))&lt;INDEX(Partidos!$G$4:$G$107,MATCH($A325,Partidos!$A$4:$A$107,0)))),Puntuacion!$B$6,0))),IF(AND($E325=INDEX(Partidos!$F$4:$F$107,MATCH($A325,Partidos!$A$4:$A$107,0)),$F325=INDEX(Partidos!$G$4:$G$107,MATCH($A325,Partidos!$A$4:$A$107,0))),Puntuacion!$B$9,IF(($E325-$F325)=(INDEX(Partidos!$F$4:$F$107,MATCH($A325,Partidos!$A$4:$A$107,0))-INDEX(Partidos!$G$4:$G$107,MATCH($A325,Partidos!$A$4:$A$107,0))),Puntuacion!$B$10,IF(AND($H325&lt;&gt;"",$H325=INDEX(Partidos!$K$4:$K$107,MATCH($A325,Partidos!$A$4:$A$107,0))),Puntuacion!$B$11,0)))))),"")</f>
        <v/>
      </c>
      <c r="H325" s="24">
        <f>IFERROR(INDEX(Patri!H$4:H$107,MATCH($A325,Patri!$A$4:$A$107,0)),"")</f>
        <v/>
      </c>
      <c r="I325" s="24">
        <f>IFERROR(INDEX(Partidos!$J$4:$J$107,MATCH($A325,Partidos!$A$4:$A$107,0)),"")</f>
        <v/>
      </c>
      <c r="J325" s="21">
        <f>IF(AND(INDEX(Partidos!$J$4:$J$107,MATCH($A325,Partidos!$A$4:$A$107,0))&lt;&gt;"Grupos",INDEX(Partidos!$H$4:$H$107,MATCH($A325,Partidos!$A$4:$A$107,0))="Finalizado",$H325&lt;&gt;"",$H325=INDEX(Partidos!$K$4:$K$107,MATCH($A325,Partidos!$A$4:$A$107,0))),1,0)</f>
        <v/>
      </c>
    </row>
    <row r="326">
      <c r="A326" s="31" t="n">
        <v>30</v>
      </c>
      <c r="B326" s="24">
        <f>IFERROR(INDEX(Partidos!$D$4:$D$107,MATCH($A326,Partidos!$A$4:$A$107,0)),"")</f>
        <v/>
      </c>
      <c r="C326" s="24">
        <f>IFERROR(INDEX(Partidos!$E$4:$E$107,MATCH($A326,Partidos!$A$4:$A$107,0)),"")</f>
        <v/>
      </c>
      <c r="D326" s="31" t="inlineStr">
        <is>
          <t>Kike</t>
        </is>
      </c>
      <c r="E326" s="24">
        <f>IFERROR(INDEX(Kike!F$4:F$107,MATCH($A326,Kike!$A$4:$A$107,0)),"")</f>
        <v/>
      </c>
      <c r="F326" s="24">
        <f>IFERROR(INDEX(Kike!G$4:G$107,MATCH($A326,Kike!$A$4:$A$107,0)),"")</f>
        <v/>
      </c>
      <c r="G326" s="21">
        <f>IFERROR(IF(INDEX(Partidos!$H$4:$H$107,MATCH($A326,Partidos!$A$4:$A$107,0))&lt;&gt;"Finalizado","",IF(OR(NOT(ISNUMBER($E326)),NOT(ISNUMBER($F326))),"",IF(INDEX(Partidos!$J$4:$J$107,MATCH($A326,Partidos!$A$4:$A$107,0))="Grupos",IF(AND($E326=INDEX(Partidos!$F$4:$F$107,MATCH($A326,Partidos!$A$4:$A$107,0)),$F326=INDEX(Partidos!$G$4:$G$107,MATCH($A326,Partidos!$A$4:$A$107,0))),Puntuacion!$B$4,IF(($E326-$F326)=(INDEX(Partidos!$F$4:$F$107,MATCH($A326,Partidos!$A$4:$A$107,0))-INDEX(Partidos!$G$4:$G$107,MATCH($A326,Partidos!$A$4:$A$107,0))),Puntuacion!$B$5,IF(OR(AND($E326&gt;$F326,INDEX(Partidos!$F$4:$F$107,MATCH($A326,Partidos!$A$4:$A$107,0))&gt;INDEX(Partidos!$G$4:$G$107,MATCH($A326,Partidos!$A$4:$A$107,0))),AND($E326=$F326,INDEX(Partidos!$F$4:$F$107,MATCH($A326,Partidos!$A$4:$A$107,0))=INDEX(Partidos!$G$4:$G$107,MATCH($A326,Partidos!$A$4:$A$107,0))),AND($E326&lt;$F326,INDEX(Partidos!$F$4:$F$107,MATCH($A326,Partidos!$A$4:$A$107,0))&lt;INDEX(Partidos!$G$4:$G$107,MATCH($A326,Partidos!$A$4:$A$107,0)))),Puntuacion!$B$6,0))),IF(AND($E326=INDEX(Partidos!$F$4:$F$107,MATCH($A326,Partidos!$A$4:$A$107,0)),$F326=INDEX(Partidos!$G$4:$G$107,MATCH($A326,Partidos!$A$4:$A$107,0))),Puntuacion!$B$9,IF(($E326-$F326)=(INDEX(Partidos!$F$4:$F$107,MATCH($A326,Partidos!$A$4:$A$107,0))-INDEX(Partidos!$G$4:$G$107,MATCH($A326,Partidos!$A$4:$A$107,0))),Puntuacion!$B$10,IF(AND($H326&lt;&gt;"",$H326=INDEX(Partidos!$K$4:$K$107,MATCH($A326,Partidos!$A$4:$A$107,0))),Puntuacion!$B$11,0)))))),"")</f>
        <v/>
      </c>
      <c r="H326" s="24">
        <f>IFERROR(INDEX(Kike!H$4:H$107,MATCH($A326,Kike!$A$4:$A$107,0)),"")</f>
        <v/>
      </c>
      <c r="I326" s="24">
        <f>IFERROR(INDEX(Partidos!$J$4:$J$107,MATCH($A326,Partidos!$A$4:$A$107,0)),"")</f>
        <v/>
      </c>
      <c r="J326" s="21">
        <f>IF(AND(INDEX(Partidos!$J$4:$J$107,MATCH($A326,Partidos!$A$4:$A$107,0))&lt;&gt;"Grupos",INDEX(Partidos!$H$4:$H$107,MATCH($A326,Partidos!$A$4:$A$107,0))="Finalizado",$H326&lt;&gt;"",$H326=INDEX(Partidos!$K$4:$K$107,MATCH($A326,Partidos!$A$4:$A$107,0))),1,0)</f>
        <v/>
      </c>
    </row>
    <row r="327">
      <c r="A327" s="29" t="n">
        <v>30</v>
      </c>
      <c r="B327" s="24">
        <f>IFERROR(INDEX(Partidos!$D$4:$D$107,MATCH($A327,Partidos!$A$4:$A$107,0)),"")</f>
        <v/>
      </c>
      <c r="C327" s="24">
        <f>IFERROR(INDEX(Partidos!$E$4:$E$107,MATCH($A327,Partidos!$A$4:$A$107,0)),"")</f>
        <v/>
      </c>
      <c r="D327" s="29" t="inlineStr">
        <is>
          <t>Quintero</t>
        </is>
      </c>
      <c r="E327" s="24">
        <f>IFERROR(INDEX(Quintero!F$4:F$107,MATCH($A327,Quintero!$A$4:$A$107,0)),"")</f>
        <v/>
      </c>
      <c r="F327" s="24">
        <f>IFERROR(INDEX(Quintero!G$4:G$107,MATCH($A327,Quintero!$A$4:$A$107,0)),"")</f>
        <v/>
      </c>
      <c r="G327" s="21">
        <f>IFERROR(IF(INDEX(Partidos!$H$4:$H$107,MATCH($A327,Partidos!$A$4:$A$107,0))&lt;&gt;"Finalizado","",IF(OR(NOT(ISNUMBER($E327)),NOT(ISNUMBER($F327))),"",IF(INDEX(Partidos!$J$4:$J$107,MATCH($A327,Partidos!$A$4:$A$107,0))="Grupos",IF(AND($E327=INDEX(Partidos!$F$4:$F$107,MATCH($A327,Partidos!$A$4:$A$107,0)),$F327=INDEX(Partidos!$G$4:$G$107,MATCH($A327,Partidos!$A$4:$A$107,0))),Puntuacion!$B$4,IF(($E327-$F327)=(INDEX(Partidos!$F$4:$F$107,MATCH($A327,Partidos!$A$4:$A$107,0))-INDEX(Partidos!$G$4:$G$107,MATCH($A327,Partidos!$A$4:$A$107,0))),Puntuacion!$B$5,IF(OR(AND($E327&gt;$F327,INDEX(Partidos!$F$4:$F$107,MATCH($A327,Partidos!$A$4:$A$107,0))&gt;INDEX(Partidos!$G$4:$G$107,MATCH($A327,Partidos!$A$4:$A$107,0))),AND($E327=$F327,INDEX(Partidos!$F$4:$F$107,MATCH($A327,Partidos!$A$4:$A$107,0))=INDEX(Partidos!$G$4:$G$107,MATCH($A327,Partidos!$A$4:$A$107,0))),AND($E327&lt;$F327,INDEX(Partidos!$F$4:$F$107,MATCH($A327,Partidos!$A$4:$A$107,0))&lt;INDEX(Partidos!$G$4:$G$107,MATCH($A327,Partidos!$A$4:$A$107,0)))),Puntuacion!$B$6,0))),IF(AND($E327=INDEX(Partidos!$F$4:$F$107,MATCH($A327,Partidos!$A$4:$A$107,0)),$F327=INDEX(Partidos!$G$4:$G$107,MATCH($A327,Partidos!$A$4:$A$107,0))),Puntuacion!$B$9,IF(($E327-$F327)=(INDEX(Partidos!$F$4:$F$107,MATCH($A327,Partidos!$A$4:$A$107,0))-INDEX(Partidos!$G$4:$G$107,MATCH($A327,Partidos!$A$4:$A$107,0))),Puntuacion!$B$10,IF(AND($H327&lt;&gt;"",$H327=INDEX(Partidos!$K$4:$K$107,MATCH($A327,Partidos!$A$4:$A$107,0))),Puntuacion!$B$11,0)))))),"")</f>
        <v/>
      </c>
      <c r="H327" s="24">
        <f>IFERROR(INDEX(Quintero!H$4:H$107,MATCH($A327,Quintero!$A$4:$A$107,0)),"")</f>
        <v/>
      </c>
      <c r="I327" s="24">
        <f>IFERROR(INDEX(Partidos!$J$4:$J$107,MATCH($A327,Partidos!$A$4:$A$107,0)),"")</f>
        <v/>
      </c>
      <c r="J327" s="21">
        <f>IF(AND(INDEX(Partidos!$J$4:$J$107,MATCH($A327,Partidos!$A$4:$A$107,0))&lt;&gt;"Grupos",INDEX(Partidos!$H$4:$H$107,MATCH($A327,Partidos!$A$4:$A$107,0))="Finalizado",$H327&lt;&gt;"",$H327=INDEX(Partidos!$K$4:$K$107,MATCH($A327,Partidos!$A$4:$A$107,0))),1,0)</f>
        <v/>
      </c>
    </row>
    <row r="328">
      <c r="A328" s="31" t="n">
        <v>30</v>
      </c>
      <c r="B328" s="24">
        <f>IFERROR(INDEX(Partidos!$D$4:$D$107,MATCH($A328,Partidos!$A$4:$A$107,0)),"")</f>
        <v/>
      </c>
      <c r="C328" s="24">
        <f>IFERROR(INDEX(Partidos!$E$4:$E$107,MATCH($A328,Partidos!$A$4:$A$107,0)),"")</f>
        <v/>
      </c>
      <c r="D328" s="31" t="inlineStr">
        <is>
          <t>Nacho</t>
        </is>
      </c>
      <c r="E328" s="24">
        <f>IFERROR(INDEX(Nacho!F$4:F$107,MATCH($A328,Nacho!$A$4:$A$107,0)),"")</f>
        <v/>
      </c>
      <c r="F328" s="24">
        <f>IFERROR(INDEX(Nacho!G$4:G$107,MATCH($A328,Nacho!$A$4:$A$107,0)),"")</f>
        <v/>
      </c>
      <c r="G328" s="21">
        <f>IFERROR(IF(INDEX(Partidos!$H$4:$H$107,MATCH($A328,Partidos!$A$4:$A$107,0))&lt;&gt;"Finalizado","",IF(OR(NOT(ISNUMBER($E328)),NOT(ISNUMBER($F328))),"",IF(INDEX(Partidos!$J$4:$J$107,MATCH($A328,Partidos!$A$4:$A$107,0))="Grupos",IF(AND($E328=INDEX(Partidos!$F$4:$F$107,MATCH($A328,Partidos!$A$4:$A$107,0)),$F328=INDEX(Partidos!$G$4:$G$107,MATCH($A328,Partidos!$A$4:$A$107,0))),Puntuacion!$B$4,IF(($E328-$F328)=(INDEX(Partidos!$F$4:$F$107,MATCH($A328,Partidos!$A$4:$A$107,0))-INDEX(Partidos!$G$4:$G$107,MATCH($A328,Partidos!$A$4:$A$107,0))),Puntuacion!$B$5,IF(OR(AND($E328&gt;$F328,INDEX(Partidos!$F$4:$F$107,MATCH($A328,Partidos!$A$4:$A$107,0))&gt;INDEX(Partidos!$G$4:$G$107,MATCH($A328,Partidos!$A$4:$A$107,0))),AND($E328=$F328,INDEX(Partidos!$F$4:$F$107,MATCH($A328,Partidos!$A$4:$A$107,0))=INDEX(Partidos!$G$4:$G$107,MATCH($A328,Partidos!$A$4:$A$107,0))),AND($E328&lt;$F328,INDEX(Partidos!$F$4:$F$107,MATCH($A328,Partidos!$A$4:$A$107,0))&lt;INDEX(Partidos!$G$4:$G$107,MATCH($A328,Partidos!$A$4:$A$107,0)))),Puntuacion!$B$6,0))),IF(AND($E328=INDEX(Partidos!$F$4:$F$107,MATCH($A328,Partidos!$A$4:$A$107,0)),$F328=INDEX(Partidos!$G$4:$G$107,MATCH($A328,Partidos!$A$4:$A$107,0))),Puntuacion!$B$9,IF(($E328-$F328)=(INDEX(Partidos!$F$4:$F$107,MATCH($A328,Partidos!$A$4:$A$107,0))-INDEX(Partidos!$G$4:$G$107,MATCH($A328,Partidos!$A$4:$A$107,0))),Puntuacion!$B$10,IF(AND($H328&lt;&gt;"",$H328=INDEX(Partidos!$K$4:$K$107,MATCH($A328,Partidos!$A$4:$A$107,0))),Puntuacion!$B$11,0)))))),"")</f>
        <v/>
      </c>
      <c r="H328" s="24">
        <f>IFERROR(INDEX(Nacho!H$4:H$107,MATCH($A328,Nacho!$A$4:$A$107,0)),"")</f>
        <v/>
      </c>
      <c r="I328" s="24">
        <f>IFERROR(INDEX(Partidos!$J$4:$J$107,MATCH($A328,Partidos!$A$4:$A$107,0)),"")</f>
        <v/>
      </c>
      <c r="J328" s="21">
        <f>IF(AND(INDEX(Partidos!$J$4:$J$107,MATCH($A328,Partidos!$A$4:$A$107,0))&lt;&gt;"Grupos",INDEX(Partidos!$H$4:$H$107,MATCH($A328,Partidos!$A$4:$A$107,0))="Finalizado",$H328&lt;&gt;"",$H328=INDEX(Partidos!$K$4:$K$107,MATCH($A328,Partidos!$A$4:$A$107,0))),1,0)</f>
        <v/>
      </c>
    </row>
    <row r="329">
      <c r="A329" s="29" t="n">
        <v>30</v>
      </c>
      <c r="B329" s="24">
        <f>IFERROR(INDEX(Partidos!$D$4:$D$107,MATCH($A329,Partidos!$A$4:$A$107,0)),"")</f>
        <v/>
      </c>
      <c r="C329" s="24">
        <f>IFERROR(INDEX(Partidos!$E$4:$E$107,MATCH($A329,Partidos!$A$4:$A$107,0)),"")</f>
        <v/>
      </c>
      <c r="D329" s="29" t="inlineStr">
        <is>
          <t>Luis</t>
        </is>
      </c>
      <c r="E329" s="24">
        <f>IFERROR(INDEX(Luis!F$4:F$107,MATCH($A329,Luis!$A$4:$A$107,0)),"")</f>
        <v/>
      </c>
      <c r="F329" s="24">
        <f>IFERROR(INDEX(Luis!G$4:G$107,MATCH($A329,Luis!$A$4:$A$107,0)),"")</f>
        <v/>
      </c>
      <c r="G329" s="21">
        <f>IFERROR(IF(INDEX(Partidos!$H$4:$H$107,MATCH($A329,Partidos!$A$4:$A$107,0))&lt;&gt;"Finalizado","",IF(OR(NOT(ISNUMBER($E329)),NOT(ISNUMBER($F329))),"",IF(INDEX(Partidos!$J$4:$J$107,MATCH($A329,Partidos!$A$4:$A$107,0))="Grupos",IF(AND($E329=INDEX(Partidos!$F$4:$F$107,MATCH($A329,Partidos!$A$4:$A$107,0)),$F329=INDEX(Partidos!$G$4:$G$107,MATCH($A329,Partidos!$A$4:$A$107,0))),Puntuacion!$B$4,IF(($E329-$F329)=(INDEX(Partidos!$F$4:$F$107,MATCH($A329,Partidos!$A$4:$A$107,0))-INDEX(Partidos!$G$4:$G$107,MATCH($A329,Partidos!$A$4:$A$107,0))),Puntuacion!$B$5,IF(OR(AND($E329&gt;$F329,INDEX(Partidos!$F$4:$F$107,MATCH($A329,Partidos!$A$4:$A$107,0))&gt;INDEX(Partidos!$G$4:$G$107,MATCH($A329,Partidos!$A$4:$A$107,0))),AND($E329=$F329,INDEX(Partidos!$F$4:$F$107,MATCH($A329,Partidos!$A$4:$A$107,0))=INDEX(Partidos!$G$4:$G$107,MATCH($A329,Partidos!$A$4:$A$107,0))),AND($E329&lt;$F329,INDEX(Partidos!$F$4:$F$107,MATCH($A329,Partidos!$A$4:$A$107,0))&lt;INDEX(Partidos!$G$4:$G$107,MATCH($A329,Partidos!$A$4:$A$107,0)))),Puntuacion!$B$6,0))),IF(AND($E329=INDEX(Partidos!$F$4:$F$107,MATCH($A329,Partidos!$A$4:$A$107,0)),$F329=INDEX(Partidos!$G$4:$G$107,MATCH($A329,Partidos!$A$4:$A$107,0))),Puntuacion!$B$9,IF(($E329-$F329)=(INDEX(Partidos!$F$4:$F$107,MATCH($A329,Partidos!$A$4:$A$107,0))-INDEX(Partidos!$G$4:$G$107,MATCH($A329,Partidos!$A$4:$A$107,0))),Puntuacion!$B$10,IF(AND($H329&lt;&gt;"",$H329=INDEX(Partidos!$K$4:$K$107,MATCH($A329,Partidos!$A$4:$A$107,0))),Puntuacion!$B$11,0)))))),"")</f>
        <v/>
      </c>
      <c r="H329" s="24">
        <f>IFERROR(INDEX(Luis!H$4:H$107,MATCH($A329,Luis!$A$4:$A$107,0)),"")</f>
        <v/>
      </c>
      <c r="I329" s="24">
        <f>IFERROR(INDEX(Partidos!$J$4:$J$107,MATCH($A329,Partidos!$A$4:$A$107,0)),"")</f>
        <v/>
      </c>
      <c r="J329" s="21">
        <f>IF(AND(INDEX(Partidos!$J$4:$J$107,MATCH($A329,Partidos!$A$4:$A$107,0))&lt;&gt;"Grupos",INDEX(Partidos!$H$4:$H$107,MATCH($A329,Partidos!$A$4:$A$107,0))="Finalizado",$H329&lt;&gt;"",$H329=INDEX(Partidos!$K$4:$K$107,MATCH($A329,Partidos!$A$4:$A$107,0))),1,0)</f>
        <v/>
      </c>
    </row>
    <row r="330">
      <c r="A330" s="31" t="n">
        <v>30</v>
      </c>
      <c r="B330" s="24">
        <f>IFERROR(INDEX(Partidos!$D$4:$D$107,MATCH($A330,Partidos!$A$4:$A$107,0)),"")</f>
        <v/>
      </c>
      <c r="C330" s="24">
        <f>IFERROR(INDEX(Partidos!$E$4:$E$107,MATCH($A330,Partidos!$A$4:$A$107,0)),"")</f>
        <v/>
      </c>
      <c r="D330" s="31" t="inlineStr">
        <is>
          <t>Felipe</t>
        </is>
      </c>
      <c r="E330" s="24">
        <f>IFERROR(INDEX(Felipe!F$4:F$107,MATCH($A330,Felipe!$A$4:$A$107,0)),"")</f>
        <v/>
      </c>
      <c r="F330" s="24">
        <f>IFERROR(INDEX(Felipe!G$4:G$107,MATCH($A330,Felipe!$A$4:$A$107,0)),"")</f>
        <v/>
      </c>
      <c r="G330" s="21">
        <f>IFERROR(IF(INDEX(Partidos!$H$4:$H$107,MATCH($A330,Partidos!$A$4:$A$107,0))&lt;&gt;"Finalizado","",IF(OR(NOT(ISNUMBER($E330)),NOT(ISNUMBER($F330))),"",IF(INDEX(Partidos!$J$4:$J$107,MATCH($A330,Partidos!$A$4:$A$107,0))="Grupos",IF(AND($E330=INDEX(Partidos!$F$4:$F$107,MATCH($A330,Partidos!$A$4:$A$107,0)),$F330=INDEX(Partidos!$G$4:$G$107,MATCH($A330,Partidos!$A$4:$A$107,0))),Puntuacion!$B$4,IF(($E330-$F330)=(INDEX(Partidos!$F$4:$F$107,MATCH($A330,Partidos!$A$4:$A$107,0))-INDEX(Partidos!$G$4:$G$107,MATCH($A330,Partidos!$A$4:$A$107,0))),Puntuacion!$B$5,IF(OR(AND($E330&gt;$F330,INDEX(Partidos!$F$4:$F$107,MATCH($A330,Partidos!$A$4:$A$107,0))&gt;INDEX(Partidos!$G$4:$G$107,MATCH($A330,Partidos!$A$4:$A$107,0))),AND($E330=$F330,INDEX(Partidos!$F$4:$F$107,MATCH($A330,Partidos!$A$4:$A$107,0))=INDEX(Partidos!$G$4:$G$107,MATCH($A330,Partidos!$A$4:$A$107,0))),AND($E330&lt;$F330,INDEX(Partidos!$F$4:$F$107,MATCH($A330,Partidos!$A$4:$A$107,0))&lt;INDEX(Partidos!$G$4:$G$107,MATCH($A330,Partidos!$A$4:$A$107,0)))),Puntuacion!$B$6,0))),IF(AND($E330=INDEX(Partidos!$F$4:$F$107,MATCH($A330,Partidos!$A$4:$A$107,0)),$F330=INDEX(Partidos!$G$4:$G$107,MATCH($A330,Partidos!$A$4:$A$107,0))),Puntuacion!$B$9,IF(($E330-$F330)=(INDEX(Partidos!$F$4:$F$107,MATCH($A330,Partidos!$A$4:$A$107,0))-INDEX(Partidos!$G$4:$G$107,MATCH($A330,Partidos!$A$4:$A$107,0))),Puntuacion!$B$10,IF(AND($H330&lt;&gt;"",$H330=INDEX(Partidos!$K$4:$K$107,MATCH($A330,Partidos!$A$4:$A$107,0))),Puntuacion!$B$11,0)))))),"")</f>
        <v/>
      </c>
      <c r="H330" s="24">
        <f>IFERROR(INDEX(Felipe!H$4:H$107,MATCH($A330,Felipe!$A$4:$A$107,0)),"")</f>
        <v/>
      </c>
      <c r="I330" s="24">
        <f>IFERROR(INDEX(Partidos!$J$4:$J$107,MATCH($A330,Partidos!$A$4:$A$107,0)),"")</f>
        <v/>
      </c>
      <c r="J330" s="21">
        <f>IF(AND(INDEX(Partidos!$J$4:$J$107,MATCH($A330,Partidos!$A$4:$A$107,0))&lt;&gt;"Grupos",INDEX(Partidos!$H$4:$H$107,MATCH($A330,Partidos!$A$4:$A$107,0))="Finalizado",$H330&lt;&gt;"",$H330=INDEX(Partidos!$K$4:$K$107,MATCH($A330,Partidos!$A$4:$A$107,0))),1,0)</f>
        <v/>
      </c>
    </row>
    <row r="331">
      <c r="A331" s="29" t="n">
        <v>30</v>
      </c>
      <c r="B331" s="24">
        <f>IFERROR(INDEX(Partidos!$D$4:$D$107,MATCH($A331,Partidos!$A$4:$A$107,0)),"")</f>
        <v/>
      </c>
      <c r="C331" s="24">
        <f>IFERROR(INDEX(Partidos!$E$4:$E$107,MATCH($A331,Partidos!$A$4:$A$107,0)),"")</f>
        <v/>
      </c>
      <c r="D331" s="29" t="inlineStr">
        <is>
          <t>Simón</t>
        </is>
      </c>
      <c r="E331" s="24">
        <f>IFERROR(INDEX(Simón!F$4:F$107,MATCH($A331,Simón!$A$4:$A$107,0)),"")</f>
        <v/>
      </c>
      <c r="F331" s="24">
        <f>IFERROR(INDEX(Simón!G$4:G$107,MATCH($A331,Simón!$A$4:$A$107,0)),"")</f>
        <v/>
      </c>
      <c r="G331" s="21">
        <f>IFERROR(IF(INDEX(Partidos!$H$4:$H$107,MATCH($A331,Partidos!$A$4:$A$107,0))&lt;&gt;"Finalizado","",IF(OR(NOT(ISNUMBER($E331)),NOT(ISNUMBER($F331))),"",IF(INDEX(Partidos!$J$4:$J$107,MATCH($A331,Partidos!$A$4:$A$107,0))="Grupos",IF(AND($E331=INDEX(Partidos!$F$4:$F$107,MATCH($A331,Partidos!$A$4:$A$107,0)),$F331=INDEX(Partidos!$G$4:$G$107,MATCH($A331,Partidos!$A$4:$A$107,0))),Puntuacion!$B$4,IF(($E331-$F331)=(INDEX(Partidos!$F$4:$F$107,MATCH($A331,Partidos!$A$4:$A$107,0))-INDEX(Partidos!$G$4:$G$107,MATCH($A331,Partidos!$A$4:$A$107,0))),Puntuacion!$B$5,IF(OR(AND($E331&gt;$F331,INDEX(Partidos!$F$4:$F$107,MATCH($A331,Partidos!$A$4:$A$107,0))&gt;INDEX(Partidos!$G$4:$G$107,MATCH($A331,Partidos!$A$4:$A$107,0))),AND($E331=$F331,INDEX(Partidos!$F$4:$F$107,MATCH($A331,Partidos!$A$4:$A$107,0))=INDEX(Partidos!$G$4:$G$107,MATCH($A331,Partidos!$A$4:$A$107,0))),AND($E331&lt;$F331,INDEX(Partidos!$F$4:$F$107,MATCH($A331,Partidos!$A$4:$A$107,0))&lt;INDEX(Partidos!$G$4:$G$107,MATCH($A331,Partidos!$A$4:$A$107,0)))),Puntuacion!$B$6,0))),IF(AND($E331=INDEX(Partidos!$F$4:$F$107,MATCH($A331,Partidos!$A$4:$A$107,0)),$F331=INDEX(Partidos!$G$4:$G$107,MATCH($A331,Partidos!$A$4:$A$107,0))),Puntuacion!$B$9,IF(($E331-$F331)=(INDEX(Partidos!$F$4:$F$107,MATCH($A331,Partidos!$A$4:$A$107,0))-INDEX(Partidos!$G$4:$G$107,MATCH($A331,Partidos!$A$4:$A$107,0))),Puntuacion!$B$10,IF(AND($H331&lt;&gt;"",$H331=INDEX(Partidos!$K$4:$K$107,MATCH($A331,Partidos!$A$4:$A$107,0))),Puntuacion!$B$11,0)))))),"")</f>
        <v/>
      </c>
      <c r="H331" s="24">
        <f>IFERROR(INDEX(Simón!H$4:H$107,MATCH($A331,Simón!$A$4:$A$107,0)),"")</f>
        <v/>
      </c>
      <c r="I331" s="24">
        <f>IFERROR(INDEX(Partidos!$J$4:$J$107,MATCH($A331,Partidos!$A$4:$A$107,0)),"")</f>
        <v/>
      </c>
      <c r="J331" s="21">
        <f>IF(AND(INDEX(Partidos!$J$4:$J$107,MATCH($A331,Partidos!$A$4:$A$107,0))&lt;&gt;"Grupos",INDEX(Partidos!$H$4:$H$107,MATCH($A331,Partidos!$A$4:$A$107,0))="Finalizado",$H331&lt;&gt;"",$H331=INDEX(Partidos!$K$4:$K$107,MATCH($A331,Partidos!$A$4:$A$107,0))),1,0)</f>
        <v/>
      </c>
    </row>
    <row r="332">
      <c r="A332" s="31" t="n">
        <v>30</v>
      </c>
      <c r="B332" s="24">
        <f>IFERROR(INDEX(Partidos!$D$4:$D$107,MATCH($A332,Partidos!$A$4:$A$107,0)),"")</f>
        <v/>
      </c>
      <c r="C332" s="24">
        <f>IFERROR(INDEX(Partidos!$E$4:$E$107,MATCH($A332,Partidos!$A$4:$A$107,0)),"")</f>
        <v/>
      </c>
      <c r="D332" s="31" t="inlineStr">
        <is>
          <t>Muni</t>
        </is>
      </c>
      <c r="E332" s="24">
        <f>IFERROR(INDEX(Muni!F$4:F$107,MATCH($A332,Muni!$A$4:$A$107,0)),"")</f>
        <v/>
      </c>
      <c r="F332" s="24">
        <f>IFERROR(INDEX(Muni!G$4:G$107,MATCH($A332,Muni!$A$4:$A$107,0)),"")</f>
        <v/>
      </c>
      <c r="G332" s="21">
        <f>IFERROR(IF(INDEX(Partidos!$H$4:$H$107,MATCH($A332,Partidos!$A$4:$A$107,0))&lt;&gt;"Finalizado","",IF(OR(NOT(ISNUMBER($E332)),NOT(ISNUMBER($F332))),"",IF(INDEX(Partidos!$J$4:$J$107,MATCH($A332,Partidos!$A$4:$A$107,0))="Grupos",IF(AND($E332=INDEX(Partidos!$F$4:$F$107,MATCH($A332,Partidos!$A$4:$A$107,0)),$F332=INDEX(Partidos!$G$4:$G$107,MATCH($A332,Partidos!$A$4:$A$107,0))),Puntuacion!$B$4,IF(($E332-$F332)=(INDEX(Partidos!$F$4:$F$107,MATCH($A332,Partidos!$A$4:$A$107,0))-INDEX(Partidos!$G$4:$G$107,MATCH($A332,Partidos!$A$4:$A$107,0))),Puntuacion!$B$5,IF(OR(AND($E332&gt;$F332,INDEX(Partidos!$F$4:$F$107,MATCH($A332,Partidos!$A$4:$A$107,0))&gt;INDEX(Partidos!$G$4:$G$107,MATCH($A332,Partidos!$A$4:$A$107,0))),AND($E332=$F332,INDEX(Partidos!$F$4:$F$107,MATCH($A332,Partidos!$A$4:$A$107,0))=INDEX(Partidos!$G$4:$G$107,MATCH($A332,Partidos!$A$4:$A$107,0))),AND($E332&lt;$F332,INDEX(Partidos!$F$4:$F$107,MATCH($A332,Partidos!$A$4:$A$107,0))&lt;INDEX(Partidos!$G$4:$G$107,MATCH($A332,Partidos!$A$4:$A$107,0)))),Puntuacion!$B$6,0))),IF(AND($E332=INDEX(Partidos!$F$4:$F$107,MATCH($A332,Partidos!$A$4:$A$107,0)),$F332=INDEX(Partidos!$G$4:$G$107,MATCH($A332,Partidos!$A$4:$A$107,0))),Puntuacion!$B$9,IF(($E332-$F332)=(INDEX(Partidos!$F$4:$F$107,MATCH($A332,Partidos!$A$4:$A$107,0))-INDEX(Partidos!$G$4:$G$107,MATCH($A332,Partidos!$A$4:$A$107,0))),Puntuacion!$B$10,IF(AND($H332&lt;&gt;"",$H332=INDEX(Partidos!$K$4:$K$107,MATCH($A332,Partidos!$A$4:$A$107,0))),Puntuacion!$B$11,0)))))),"")</f>
        <v/>
      </c>
      <c r="H332" s="24">
        <f>IFERROR(INDEX(Muni!H$4:H$107,MATCH($A332,Muni!$A$4:$A$107,0)),"")</f>
        <v/>
      </c>
      <c r="I332" s="24">
        <f>IFERROR(INDEX(Partidos!$J$4:$J$107,MATCH($A332,Partidos!$A$4:$A$107,0)),"")</f>
        <v/>
      </c>
      <c r="J332" s="21">
        <f>IF(AND(INDEX(Partidos!$J$4:$J$107,MATCH($A332,Partidos!$A$4:$A$107,0))&lt;&gt;"Grupos",INDEX(Partidos!$H$4:$H$107,MATCH($A332,Partidos!$A$4:$A$107,0))="Finalizado",$H332&lt;&gt;"",$H332=INDEX(Partidos!$K$4:$K$107,MATCH($A332,Partidos!$A$4:$A$107,0))),1,0)</f>
        <v/>
      </c>
    </row>
    <row r="333">
      <c r="A333" s="29" t="n">
        <v>30</v>
      </c>
      <c r="B333" s="24">
        <f>IFERROR(INDEX(Partidos!$D$4:$D$107,MATCH($A333,Partidos!$A$4:$A$107,0)),"")</f>
        <v/>
      </c>
      <c r="C333" s="24">
        <f>IFERROR(INDEX(Partidos!$E$4:$E$107,MATCH($A333,Partidos!$A$4:$A$107,0)),"")</f>
        <v/>
      </c>
      <c r="D333" s="29" t="inlineStr">
        <is>
          <t>Fer</t>
        </is>
      </c>
      <c r="E333" s="24">
        <f>IFERROR(INDEX(Fer!F$4:F$107,MATCH($A333,Fer!$A$4:$A$107,0)),"")</f>
        <v/>
      </c>
      <c r="F333" s="24">
        <f>IFERROR(INDEX(Fer!G$4:G$107,MATCH($A333,Fer!$A$4:$A$107,0)),"")</f>
        <v/>
      </c>
      <c r="G333" s="21">
        <f>IFERROR(IF(INDEX(Partidos!$H$4:$H$107,MATCH($A333,Partidos!$A$4:$A$107,0))&lt;&gt;"Finalizado","",IF(OR(NOT(ISNUMBER($E333)),NOT(ISNUMBER($F333))),"",IF(INDEX(Partidos!$J$4:$J$107,MATCH($A333,Partidos!$A$4:$A$107,0))="Grupos",IF(AND($E333=INDEX(Partidos!$F$4:$F$107,MATCH($A333,Partidos!$A$4:$A$107,0)),$F333=INDEX(Partidos!$G$4:$G$107,MATCH($A333,Partidos!$A$4:$A$107,0))),Puntuacion!$B$4,IF(($E333-$F333)=(INDEX(Partidos!$F$4:$F$107,MATCH($A333,Partidos!$A$4:$A$107,0))-INDEX(Partidos!$G$4:$G$107,MATCH($A333,Partidos!$A$4:$A$107,0))),Puntuacion!$B$5,IF(OR(AND($E333&gt;$F333,INDEX(Partidos!$F$4:$F$107,MATCH($A333,Partidos!$A$4:$A$107,0))&gt;INDEX(Partidos!$G$4:$G$107,MATCH($A333,Partidos!$A$4:$A$107,0))),AND($E333=$F333,INDEX(Partidos!$F$4:$F$107,MATCH($A333,Partidos!$A$4:$A$107,0))=INDEX(Partidos!$G$4:$G$107,MATCH($A333,Partidos!$A$4:$A$107,0))),AND($E333&lt;$F333,INDEX(Partidos!$F$4:$F$107,MATCH($A333,Partidos!$A$4:$A$107,0))&lt;INDEX(Partidos!$G$4:$G$107,MATCH($A333,Partidos!$A$4:$A$107,0)))),Puntuacion!$B$6,0))),IF(AND($E333=INDEX(Partidos!$F$4:$F$107,MATCH($A333,Partidos!$A$4:$A$107,0)),$F333=INDEX(Partidos!$G$4:$G$107,MATCH($A333,Partidos!$A$4:$A$107,0))),Puntuacion!$B$9,IF(($E333-$F333)=(INDEX(Partidos!$F$4:$F$107,MATCH($A333,Partidos!$A$4:$A$107,0))-INDEX(Partidos!$G$4:$G$107,MATCH($A333,Partidos!$A$4:$A$107,0))),Puntuacion!$B$10,IF(AND($H333&lt;&gt;"",$H333=INDEX(Partidos!$K$4:$K$107,MATCH($A333,Partidos!$A$4:$A$107,0))),Puntuacion!$B$11,0)))))),"")</f>
        <v/>
      </c>
      <c r="H333" s="24">
        <f>IFERROR(INDEX(Fer!H$4:H$107,MATCH($A333,Fer!$A$4:$A$107,0)),"")</f>
        <v/>
      </c>
      <c r="I333" s="24">
        <f>IFERROR(INDEX(Partidos!$J$4:$J$107,MATCH($A333,Partidos!$A$4:$A$107,0)),"")</f>
        <v/>
      </c>
      <c r="J333" s="21">
        <f>IF(AND(INDEX(Partidos!$J$4:$J$107,MATCH($A333,Partidos!$A$4:$A$107,0))&lt;&gt;"Grupos",INDEX(Partidos!$H$4:$H$107,MATCH($A333,Partidos!$A$4:$A$107,0))="Finalizado",$H333&lt;&gt;"",$H333=INDEX(Partidos!$K$4:$K$107,MATCH($A333,Partidos!$A$4:$A$107,0))),1,0)</f>
        <v/>
      </c>
    </row>
    <row r="334">
      <c r="A334" s="31" t="n">
        <v>31</v>
      </c>
      <c r="B334" s="24">
        <f>IFERROR(INDEX(Partidos!$D$4:$D$107,MATCH($A334,Partidos!$A$4:$A$107,0)),"")</f>
        <v/>
      </c>
      <c r="C334" s="24">
        <f>IFERROR(INDEX(Partidos!$E$4:$E$107,MATCH($A334,Partidos!$A$4:$A$107,0)),"")</f>
        <v/>
      </c>
      <c r="D334" s="31" t="inlineStr">
        <is>
          <t>Álvaro</t>
        </is>
      </c>
      <c r="E334" s="24">
        <f>IFERROR(INDEX(Álvaro!F$4:F$107,MATCH($A334,Álvaro!$A$4:$A$107,0)),"")</f>
        <v/>
      </c>
      <c r="F334" s="24">
        <f>IFERROR(INDEX(Álvaro!G$4:G$107,MATCH($A334,Álvaro!$A$4:$A$107,0)),"")</f>
        <v/>
      </c>
      <c r="G334" s="21">
        <f>IFERROR(IF(INDEX(Partidos!$H$4:$H$107,MATCH($A334,Partidos!$A$4:$A$107,0))&lt;&gt;"Finalizado","",IF(OR(NOT(ISNUMBER($E334)),NOT(ISNUMBER($F334))),"",IF(INDEX(Partidos!$J$4:$J$107,MATCH($A334,Partidos!$A$4:$A$107,0))="Grupos",IF(AND($E334=INDEX(Partidos!$F$4:$F$107,MATCH($A334,Partidos!$A$4:$A$107,0)),$F334=INDEX(Partidos!$G$4:$G$107,MATCH($A334,Partidos!$A$4:$A$107,0))),Puntuacion!$B$4,IF(($E334-$F334)=(INDEX(Partidos!$F$4:$F$107,MATCH($A334,Partidos!$A$4:$A$107,0))-INDEX(Partidos!$G$4:$G$107,MATCH($A334,Partidos!$A$4:$A$107,0))),Puntuacion!$B$5,IF(OR(AND($E334&gt;$F334,INDEX(Partidos!$F$4:$F$107,MATCH($A334,Partidos!$A$4:$A$107,0))&gt;INDEX(Partidos!$G$4:$G$107,MATCH($A334,Partidos!$A$4:$A$107,0))),AND($E334=$F334,INDEX(Partidos!$F$4:$F$107,MATCH($A334,Partidos!$A$4:$A$107,0))=INDEX(Partidos!$G$4:$G$107,MATCH($A334,Partidos!$A$4:$A$107,0))),AND($E334&lt;$F334,INDEX(Partidos!$F$4:$F$107,MATCH($A334,Partidos!$A$4:$A$107,0))&lt;INDEX(Partidos!$G$4:$G$107,MATCH($A334,Partidos!$A$4:$A$107,0)))),Puntuacion!$B$6,0))),IF(AND($E334=INDEX(Partidos!$F$4:$F$107,MATCH($A334,Partidos!$A$4:$A$107,0)),$F334=INDEX(Partidos!$G$4:$G$107,MATCH($A334,Partidos!$A$4:$A$107,0))),Puntuacion!$B$9,IF(($E334-$F334)=(INDEX(Partidos!$F$4:$F$107,MATCH($A334,Partidos!$A$4:$A$107,0))-INDEX(Partidos!$G$4:$G$107,MATCH($A334,Partidos!$A$4:$A$107,0))),Puntuacion!$B$10,IF(AND($H334&lt;&gt;"",$H334=INDEX(Partidos!$K$4:$K$107,MATCH($A334,Partidos!$A$4:$A$107,0))),Puntuacion!$B$11,0)))))),"")</f>
        <v/>
      </c>
      <c r="H334" s="24">
        <f>IFERROR(INDEX(Álvaro!H$4:H$107,MATCH($A334,Álvaro!$A$4:$A$107,0)),"")</f>
        <v/>
      </c>
      <c r="I334" s="24">
        <f>IFERROR(INDEX(Partidos!$J$4:$J$107,MATCH($A334,Partidos!$A$4:$A$107,0)),"")</f>
        <v/>
      </c>
      <c r="J334" s="21">
        <f>IF(AND(INDEX(Partidos!$J$4:$J$107,MATCH($A334,Partidos!$A$4:$A$107,0))&lt;&gt;"Grupos",INDEX(Partidos!$H$4:$H$107,MATCH($A334,Partidos!$A$4:$A$107,0))="Finalizado",$H334&lt;&gt;"",$H334=INDEX(Partidos!$K$4:$K$107,MATCH($A334,Partidos!$A$4:$A$107,0))),1,0)</f>
        <v/>
      </c>
    </row>
    <row r="335">
      <c r="A335" s="29" t="n">
        <v>31</v>
      </c>
      <c r="B335" s="24">
        <f>IFERROR(INDEX(Partidos!$D$4:$D$107,MATCH($A335,Partidos!$A$4:$A$107,0)),"")</f>
        <v/>
      </c>
      <c r="C335" s="24">
        <f>IFERROR(INDEX(Partidos!$E$4:$E$107,MATCH($A335,Partidos!$A$4:$A$107,0)),"")</f>
        <v/>
      </c>
      <c r="D335" s="29" t="inlineStr">
        <is>
          <t>Pepe</t>
        </is>
      </c>
      <c r="E335" s="24">
        <f>IFERROR(INDEX(Pepe!F$4:F$107,MATCH($A335,Pepe!$A$4:$A$107,0)),"")</f>
        <v/>
      </c>
      <c r="F335" s="24">
        <f>IFERROR(INDEX(Pepe!G$4:G$107,MATCH($A335,Pepe!$A$4:$A$107,0)),"")</f>
        <v/>
      </c>
      <c r="G335" s="21">
        <f>IFERROR(IF(INDEX(Partidos!$H$4:$H$107,MATCH($A335,Partidos!$A$4:$A$107,0))&lt;&gt;"Finalizado","",IF(OR(NOT(ISNUMBER($E335)),NOT(ISNUMBER($F335))),"",IF(INDEX(Partidos!$J$4:$J$107,MATCH($A335,Partidos!$A$4:$A$107,0))="Grupos",IF(AND($E335=INDEX(Partidos!$F$4:$F$107,MATCH($A335,Partidos!$A$4:$A$107,0)),$F335=INDEX(Partidos!$G$4:$G$107,MATCH($A335,Partidos!$A$4:$A$107,0))),Puntuacion!$B$4,IF(($E335-$F335)=(INDEX(Partidos!$F$4:$F$107,MATCH($A335,Partidos!$A$4:$A$107,0))-INDEX(Partidos!$G$4:$G$107,MATCH($A335,Partidos!$A$4:$A$107,0))),Puntuacion!$B$5,IF(OR(AND($E335&gt;$F335,INDEX(Partidos!$F$4:$F$107,MATCH($A335,Partidos!$A$4:$A$107,0))&gt;INDEX(Partidos!$G$4:$G$107,MATCH($A335,Partidos!$A$4:$A$107,0))),AND($E335=$F335,INDEX(Partidos!$F$4:$F$107,MATCH($A335,Partidos!$A$4:$A$107,0))=INDEX(Partidos!$G$4:$G$107,MATCH($A335,Partidos!$A$4:$A$107,0))),AND($E335&lt;$F335,INDEX(Partidos!$F$4:$F$107,MATCH($A335,Partidos!$A$4:$A$107,0))&lt;INDEX(Partidos!$G$4:$G$107,MATCH($A335,Partidos!$A$4:$A$107,0)))),Puntuacion!$B$6,0))),IF(AND($E335=INDEX(Partidos!$F$4:$F$107,MATCH($A335,Partidos!$A$4:$A$107,0)),$F335=INDEX(Partidos!$G$4:$G$107,MATCH($A335,Partidos!$A$4:$A$107,0))),Puntuacion!$B$9,IF(($E335-$F335)=(INDEX(Partidos!$F$4:$F$107,MATCH($A335,Partidos!$A$4:$A$107,0))-INDEX(Partidos!$G$4:$G$107,MATCH($A335,Partidos!$A$4:$A$107,0))),Puntuacion!$B$10,IF(AND($H335&lt;&gt;"",$H335=INDEX(Partidos!$K$4:$K$107,MATCH($A335,Partidos!$A$4:$A$107,0))),Puntuacion!$B$11,0)))))),"")</f>
        <v/>
      </c>
      <c r="H335" s="24">
        <f>IFERROR(INDEX(Pepe!H$4:H$107,MATCH($A335,Pepe!$A$4:$A$107,0)),"")</f>
        <v/>
      </c>
      <c r="I335" s="24">
        <f>IFERROR(INDEX(Partidos!$J$4:$J$107,MATCH($A335,Partidos!$A$4:$A$107,0)),"")</f>
        <v/>
      </c>
      <c r="J335" s="21">
        <f>IF(AND(INDEX(Partidos!$J$4:$J$107,MATCH($A335,Partidos!$A$4:$A$107,0))&lt;&gt;"Grupos",INDEX(Partidos!$H$4:$H$107,MATCH($A335,Partidos!$A$4:$A$107,0))="Finalizado",$H335&lt;&gt;"",$H335=INDEX(Partidos!$K$4:$K$107,MATCH($A335,Partidos!$A$4:$A$107,0))),1,0)</f>
        <v/>
      </c>
    </row>
    <row r="336">
      <c r="A336" s="31" t="n">
        <v>31</v>
      </c>
      <c r="B336" s="24">
        <f>IFERROR(INDEX(Partidos!$D$4:$D$107,MATCH($A336,Partidos!$A$4:$A$107,0)),"")</f>
        <v/>
      </c>
      <c r="C336" s="24">
        <f>IFERROR(INDEX(Partidos!$E$4:$E$107,MATCH($A336,Partidos!$A$4:$A$107,0)),"")</f>
        <v/>
      </c>
      <c r="D336" s="31" t="inlineStr">
        <is>
          <t>Patri</t>
        </is>
      </c>
      <c r="E336" s="24">
        <f>IFERROR(INDEX(Patri!F$4:F$107,MATCH($A336,Patri!$A$4:$A$107,0)),"")</f>
        <v/>
      </c>
      <c r="F336" s="24">
        <f>IFERROR(INDEX(Patri!G$4:G$107,MATCH($A336,Patri!$A$4:$A$107,0)),"")</f>
        <v/>
      </c>
      <c r="G336" s="21">
        <f>IFERROR(IF(INDEX(Partidos!$H$4:$H$107,MATCH($A336,Partidos!$A$4:$A$107,0))&lt;&gt;"Finalizado","",IF(OR(NOT(ISNUMBER($E336)),NOT(ISNUMBER($F336))),"",IF(INDEX(Partidos!$J$4:$J$107,MATCH($A336,Partidos!$A$4:$A$107,0))="Grupos",IF(AND($E336=INDEX(Partidos!$F$4:$F$107,MATCH($A336,Partidos!$A$4:$A$107,0)),$F336=INDEX(Partidos!$G$4:$G$107,MATCH($A336,Partidos!$A$4:$A$107,0))),Puntuacion!$B$4,IF(($E336-$F336)=(INDEX(Partidos!$F$4:$F$107,MATCH($A336,Partidos!$A$4:$A$107,0))-INDEX(Partidos!$G$4:$G$107,MATCH($A336,Partidos!$A$4:$A$107,0))),Puntuacion!$B$5,IF(OR(AND($E336&gt;$F336,INDEX(Partidos!$F$4:$F$107,MATCH($A336,Partidos!$A$4:$A$107,0))&gt;INDEX(Partidos!$G$4:$G$107,MATCH($A336,Partidos!$A$4:$A$107,0))),AND($E336=$F336,INDEX(Partidos!$F$4:$F$107,MATCH($A336,Partidos!$A$4:$A$107,0))=INDEX(Partidos!$G$4:$G$107,MATCH($A336,Partidos!$A$4:$A$107,0))),AND($E336&lt;$F336,INDEX(Partidos!$F$4:$F$107,MATCH($A336,Partidos!$A$4:$A$107,0))&lt;INDEX(Partidos!$G$4:$G$107,MATCH($A336,Partidos!$A$4:$A$107,0)))),Puntuacion!$B$6,0))),IF(AND($E336=INDEX(Partidos!$F$4:$F$107,MATCH($A336,Partidos!$A$4:$A$107,0)),$F336=INDEX(Partidos!$G$4:$G$107,MATCH($A336,Partidos!$A$4:$A$107,0))),Puntuacion!$B$9,IF(($E336-$F336)=(INDEX(Partidos!$F$4:$F$107,MATCH($A336,Partidos!$A$4:$A$107,0))-INDEX(Partidos!$G$4:$G$107,MATCH($A336,Partidos!$A$4:$A$107,0))),Puntuacion!$B$10,IF(AND($H336&lt;&gt;"",$H336=INDEX(Partidos!$K$4:$K$107,MATCH($A336,Partidos!$A$4:$A$107,0))),Puntuacion!$B$11,0)))))),"")</f>
        <v/>
      </c>
      <c r="H336" s="24">
        <f>IFERROR(INDEX(Patri!H$4:H$107,MATCH($A336,Patri!$A$4:$A$107,0)),"")</f>
        <v/>
      </c>
      <c r="I336" s="24">
        <f>IFERROR(INDEX(Partidos!$J$4:$J$107,MATCH($A336,Partidos!$A$4:$A$107,0)),"")</f>
        <v/>
      </c>
      <c r="J336" s="21">
        <f>IF(AND(INDEX(Partidos!$J$4:$J$107,MATCH($A336,Partidos!$A$4:$A$107,0))&lt;&gt;"Grupos",INDEX(Partidos!$H$4:$H$107,MATCH($A336,Partidos!$A$4:$A$107,0))="Finalizado",$H336&lt;&gt;"",$H336=INDEX(Partidos!$K$4:$K$107,MATCH($A336,Partidos!$A$4:$A$107,0))),1,0)</f>
        <v/>
      </c>
    </row>
    <row r="337">
      <c r="A337" s="29" t="n">
        <v>31</v>
      </c>
      <c r="B337" s="24">
        <f>IFERROR(INDEX(Partidos!$D$4:$D$107,MATCH($A337,Partidos!$A$4:$A$107,0)),"")</f>
        <v/>
      </c>
      <c r="C337" s="24">
        <f>IFERROR(INDEX(Partidos!$E$4:$E$107,MATCH($A337,Partidos!$A$4:$A$107,0)),"")</f>
        <v/>
      </c>
      <c r="D337" s="29" t="inlineStr">
        <is>
          <t>Kike</t>
        </is>
      </c>
      <c r="E337" s="24">
        <f>IFERROR(INDEX(Kike!F$4:F$107,MATCH($A337,Kike!$A$4:$A$107,0)),"")</f>
        <v/>
      </c>
      <c r="F337" s="24">
        <f>IFERROR(INDEX(Kike!G$4:G$107,MATCH($A337,Kike!$A$4:$A$107,0)),"")</f>
        <v/>
      </c>
      <c r="G337" s="21">
        <f>IFERROR(IF(INDEX(Partidos!$H$4:$H$107,MATCH($A337,Partidos!$A$4:$A$107,0))&lt;&gt;"Finalizado","",IF(OR(NOT(ISNUMBER($E337)),NOT(ISNUMBER($F337))),"",IF(INDEX(Partidos!$J$4:$J$107,MATCH($A337,Partidos!$A$4:$A$107,0))="Grupos",IF(AND($E337=INDEX(Partidos!$F$4:$F$107,MATCH($A337,Partidos!$A$4:$A$107,0)),$F337=INDEX(Partidos!$G$4:$G$107,MATCH($A337,Partidos!$A$4:$A$107,0))),Puntuacion!$B$4,IF(($E337-$F337)=(INDEX(Partidos!$F$4:$F$107,MATCH($A337,Partidos!$A$4:$A$107,0))-INDEX(Partidos!$G$4:$G$107,MATCH($A337,Partidos!$A$4:$A$107,0))),Puntuacion!$B$5,IF(OR(AND($E337&gt;$F337,INDEX(Partidos!$F$4:$F$107,MATCH($A337,Partidos!$A$4:$A$107,0))&gt;INDEX(Partidos!$G$4:$G$107,MATCH($A337,Partidos!$A$4:$A$107,0))),AND($E337=$F337,INDEX(Partidos!$F$4:$F$107,MATCH($A337,Partidos!$A$4:$A$107,0))=INDEX(Partidos!$G$4:$G$107,MATCH($A337,Partidos!$A$4:$A$107,0))),AND($E337&lt;$F337,INDEX(Partidos!$F$4:$F$107,MATCH($A337,Partidos!$A$4:$A$107,0))&lt;INDEX(Partidos!$G$4:$G$107,MATCH($A337,Partidos!$A$4:$A$107,0)))),Puntuacion!$B$6,0))),IF(AND($E337=INDEX(Partidos!$F$4:$F$107,MATCH($A337,Partidos!$A$4:$A$107,0)),$F337=INDEX(Partidos!$G$4:$G$107,MATCH($A337,Partidos!$A$4:$A$107,0))),Puntuacion!$B$9,IF(($E337-$F337)=(INDEX(Partidos!$F$4:$F$107,MATCH($A337,Partidos!$A$4:$A$107,0))-INDEX(Partidos!$G$4:$G$107,MATCH($A337,Partidos!$A$4:$A$107,0))),Puntuacion!$B$10,IF(AND($H337&lt;&gt;"",$H337=INDEX(Partidos!$K$4:$K$107,MATCH($A337,Partidos!$A$4:$A$107,0))),Puntuacion!$B$11,0)))))),"")</f>
        <v/>
      </c>
      <c r="H337" s="24">
        <f>IFERROR(INDEX(Kike!H$4:H$107,MATCH($A337,Kike!$A$4:$A$107,0)),"")</f>
        <v/>
      </c>
      <c r="I337" s="24">
        <f>IFERROR(INDEX(Partidos!$J$4:$J$107,MATCH($A337,Partidos!$A$4:$A$107,0)),"")</f>
        <v/>
      </c>
      <c r="J337" s="21">
        <f>IF(AND(INDEX(Partidos!$J$4:$J$107,MATCH($A337,Partidos!$A$4:$A$107,0))&lt;&gt;"Grupos",INDEX(Partidos!$H$4:$H$107,MATCH($A337,Partidos!$A$4:$A$107,0))="Finalizado",$H337&lt;&gt;"",$H337=INDEX(Partidos!$K$4:$K$107,MATCH($A337,Partidos!$A$4:$A$107,0))),1,0)</f>
        <v/>
      </c>
    </row>
    <row r="338">
      <c r="A338" s="31" t="n">
        <v>31</v>
      </c>
      <c r="B338" s="24">
        <f>IFERROR(INDEX(Partidos!$D$4:$D$107,MATCH($A338,Partidos!$A$4:$A$107,0)),"")</f>
        <v/>
      </c>
      <c r="C338" s="24">
        <f>IFERROR(INDEX(Partidos!$E$4:$E$107,MATCH($A338,Partidos!$A$4:$A$107,0)),"")</f>
        <v/>
      </c>
      <c r="D338" s="31" t="inlineStr">
        <is>
          <t>Quintero</t>
        </is>
      </c>
      <c r="E338" s="24">
        <f>IFERROR(INDEX(Quintero!F$4:F$107,MATCH($A338,Quintero!$A$4:$A$107,0)),"")</f>
        <v/>
      </c>
      <c r="F338" s="24">
        <f>IFERROR(INDEX(Quintero!G$4:G$107,MATCH($A338,Quintero!$A$4:$A$107,0)),"")</f>
        <v/>
      </c>
      <c r="G338" s="21">
        <f>IFERROR(IF(INDEX(Partidos!$H$4:$H$107,MATCH($A338,Partidos!$A$4:$A$107,0))&lt;&gt;"Finalizado","",IF(OR(NOT(ISNUMBER($E338)),NOT(ISNUMBER($F338))),"",IF(INDEX(Partidos!$J$4:$J$107,MATCH($A338,Partidos!$A$4:$A$107,0))="Grupos",IF(AND($E338=INDEX(Partidos!$F$4:$F$107,MATCH($A338,Partidos!$A$4:$A$107,0)),$F338=INDEX(Partidos!$G$4:$G$107,MATCH($A338,Partidos!$A$4:$A$107,0))),Puntuacion!$B$4,IF(($E338-$F338)=(INDEX(Partidos!$F$4:$F$107,MATCH($A338,Partidos!$A$4:$A$107,0))-INDEX(Partidos!$G$4:$G$107,MATCH($A338,Partidos!$A$4:$A$107,0))),Puntuacion!$B$5,IF(OR(AND($E338&gt;$F338,INDEX(Partidos!$F$4:$F$107,MATCH($A338,Partidos!$A$4:$A$107,0))&gt;INDEX(Partidos!$G$4:$G$107,MATCH($A338,Partidos!$A$4:$A$107,0))),AND($E338=$F338,INDEX(Partidos!$F$4:$F$107,MATCH($A338,Partidos!$A$4:$A$107,0))=INDEX(Partidos!$G$4:$G$107,MATCH($A338,Partidos!$A$4:$A$107,0))),AND($E338&lt;$F338,INDEX(Partidos!$F$4:$F$107,MATCH($A338,Partidos!$A$4:$A$107,0))&lt;INDEX(Partidos!$G$4:$G$107,MATCH($A338,Partidos!$A$4:$A$107,0)))),Puntuacion!$B$6,0))),IF(AND($E338=INDEX(Partidos!$F$4:$F$107,MATCH($A338,Partidos!$A$4:$A$107,0)),$F338=INDEX(Partidos!$G$4:$G$107,MATCH($A338,Partidos!$A$4:$A$107,0))),Puntuacion!$B$9,IF(($E338-$F338)=(INDEX(Partidos!$F$4:$F$107,MATCH($A338,Partidos!$A$4:$A$107,0))-INDEX(Partidos!$G$4:$G$107,MATCH($A338,Partidos!$A$4:$A$107,0))),Puntuacion!$B$10,IF(AND($H338&lt;&gt;"",$H338=INDEX(Partidos!$K$4:$K$107,MATCH($A338,Partidos!$A$4:$A$107,0))),Puntuacion!$B$11,0)))))),"")</f>
        <v/>
      </c>
      <c r="H338" s="24">
        <f>IFERROR(INDEX(Quintero!H$4:H$107,MATCH($A338,Quintero!$A$4:$A$107,0)),"")</f>
        <v/>
      </c>
      <c r="I338" s="24">
        <f>IFERROR(INDEX(Partidos!$J$4:$J$107,MATCH($A338,Partidos!$A$4:$A$107,0)),"")</f>
        <v/>
      </c>
      <c r="J338" s="21">
        <f>IF(AND(INDEX(Partidos!$J$4:$J$107,MATCH($A338,Partidos!$A$4:$A$107,0))&lt;&gt;"Grupos",INDEX(Partidos!$H$4:$H$107,MATCH($A338,Partidos!$A$4:$A$107,0))="Finalizado",$H338&lt;&gt;"",$H338=INDEX(Partidos!$K$4:$K$107,MATCH($A338,Partidos!$A$4:$A$107,0))),1,0)</f>
        <v/>
      </c>
    </row>
    <row r="339">
      <c r="A339" s="29" t="n">
        <v>31</v>
      </c>
      <c r="B339" s="24">
        <f>IFERROR(INDEX(Partidos!$D$4:$D$107,MATCH($A339,Partidos!$A$4:$A$107,0)),"")</f>
        <v/>
      </c>
      <c r="C339" s="24">
        <f>IFERROR(INDEX(Partidos!$E$4:$E$107,MATCH($A339,Partidos!$A$4:$A$107,0)),"")</f>
        <v/>
      </c>
      <c r="D339" s="29" t="inlineStr">
        <is>
          <t>Nacho</t>
        </is>
      </c>
      <c r="E339" s="24">
        <f>IFERROR(INDEX(Nacho!F$4:F$107,MATCH($A339,Nacho!$A$4:$A$107,0)),"")</f>
        <v/>
      </c>
      <c r="F339" s="24">
        <f>IFERROR(INDEX(Nacho!G$4:G$107,MATCH($A339,Nacho!$A$4:$A$107,0)),"")</f>
        <v/>
      </c>
      <c r="G339" s="21">
        <f>IFERROR(IF(INDEX(Partidos!$H$4:$H$107,MATCH($A339,Partidos!$A$4:$A$107,0))&lt;&gt;"Finalizado","",IF(OR(NOT(ISNUMBER($E339)),NOT(ISNUMBER($F339))),"",IF(INDEX(Partidos!$J$4:$J$107,MATCH($A339,Partidos!$A$4:$A$107,0))="Grupos",IF(AND($E339=INDEX(Partidos!$F$4:$F$107,MATCH($A339,Partidos!$A$4:$A$107,0)),$F339=INDEX(Partidos!$G$4:$G$107,MATCH($A339,Partidos!$A$4:$A$107,0))),Puntuacion!$B$4,IF(($E339-$F339)=(INDEX(Partidos!$F$4:$F$107,MATCH($A339,Partidos!$A$4:$A$107,0))-INDEX(Partidos!$G$4:$G$107,MATCH($A339,Partidos!$A$4:$A$107,0))),Puntuacion!$B$5,IF(OR(AND($E339&gt;$F339,INDEX(Partidos!$F$4:$F$107,MATCH($A339,Partidos!$A$4:$A$107,0))&gt;INDEX(Partidos!$G$4:$G$107,MATCH($A339,Partidos!$A$4:$A$107,0))),AND($E339=$F339,INDEX(Partidos!$F$4:$F$107,MATCH($A339,Partidos!$A$4:$A$107,0))=INDEX(Partidos!$G$4:$G$107,MATCH($A339,Partidos!$A$4:$A$107,0))),AND($E339&lt;$F339,INDEX(Partidos!$F$4:$F$107,MATCH($A339,Partidos!$A$4:$A$107,0))&lt;INDEX(Partidos!$G$4:$G$107,MATCH($A339,Partidos!$A$4:$A$107,0)))),Puntuacion!$B$6,0))),IF(AND($E339=INDEX(Partidos!$F$4:$F$107,MATCH($A339,Partidos!$A$4:$A$107,0)),$F339=INDEX(Partidos!$G$4:$G$107,MATCH($A339,Partidos!$A$4:$A$107,0))),Puntuacion!$B$9,IF(($E339-$F339)=(INDEX(Partidos!$F$4:$F$107,MATCH($A339,Partidos!$A$4:$A$107,0))-INDEX(Partidos!$G$4:$G$107,MATCH($A339,Partidos!$A$4:$A$107,0))),Puntuacion!$B$10,IF(AND($H339&lt;&gt;"",$H339=INDEX(Partidos!$K$4:$K$107,MATCH($A339,Partidos!$A$4:$A$107,0))),Puntuacion!$B$11,0)))))),"")</f>
        <v/>
      </c>
      <c r="H339" s="24">
        <f>IFERROR(INDEX(Nacho!H$4:H$107,MATCH($A339,Nacho!$A$4:$A$107,0)),"")</f>
        <v/>
      </c>
      <c r="I339" s="24">
        <f>IFERROR(INDEX(Partidos!$J$4:$J$107,MATCH($A339,Partidos!$A$4:$A$107,0)),"")</f>
        <v/>
      </c>
      <c r="J339" s="21">
        <f>IF(AND(INDEX(Partidos!$J$4:$J$107,MATCH($A339,Partidos!$A$4:$A$107,0))&lt;&gt;"Grupos",INDEX(Partidos!$H$4:$H$107,MATCH($A339,Partidos!$A$4:$A$107,0))="Finalizado",$H339&lt;&gt;"",$H339=INDEX(Partidos!$K$4:$K$107,MATCH($A339,Partidos!$A$4:$A$107,0))),1,0)</f>
        <v/>
      </c>
    </row>
    <row r="340">
      <c r="A340" s="31" t="n">
        <v>31</v>
      </c>
      <c r="B340" s="24">
        <f>IFERROR(INDEX(Partidos!$D$4:$D$107,MATCH($A340,Partidos!$A$4:$A$107,0)),"")</f>
        <v/>
      </c>
      <c r="C340" s="24">
        <f>IFERROR(INDEX(Partidos!$E$4:$E$107,MATCH($A340,Partidos!$A$4:$A$107,0)),"")</f>
        <v/>
      </c>
      <c r="D340" s="31" t="inlineStr">
        <is>
          <t>Luis</t>
        </is>
      </c>
      <c r="E340" s="24">
        <f>IFERROR(INDEX(Luis!F$4:F$107,MATCH($A340,Luis!$A$4:$A$107,0)),"")</f>
        <v/>
      </c>
      <c r="F340" s="24">
        <f>IFERROR(INDEX(Luis!G$4:G$107,MATCH($A340,Luis!$A$4:$A$107,0)),"")</f>
        <v/>
      </c>
      <c r="G340" s="21">
        <f>IFERROR(IF(INDEX(Partidos!$H$4:$H$107,MATCH($A340,Partidos!$A$4:$A$107,0))&lt;&gt;"Finalizado","",IF(OR(NOT(ISNUMBER($E340)),NOT(ISNUMBER($F340))),"",IF(INDEX(Partidos!$J$4:$J$107,MATCH($A340,Partidos!$A$4:$A$107,0))="Grupos",IF(AND($E340=INDEX(Partidos!$F$4:$F$107,MATCH($A340,Partidos!$A$4:$A$107,0)),$F340=INDEX(Partidos!$G$4:$G$107,MATCH($A340,Partidos!$A$4:$A$107,0))),Puntuacion!$B$4,IF(($E340-$F340)=(INDEX(Partidos!$F$4:$F$107,MATCH($A340,Partidos!$A$4:$A$107,0))-INDEX(Partidos!$G$4:$G$107,MATCH($A340,Partidos!$A$4:$A$107,0))),Puntuacion!$B$5,IF(OR(AND($E340&gt;$F340,INDEX(Partidos!$F$4:$F$107,MATCH($A340,Partidos!$A$4:$A$107,0))&gt;INDEX(Partidos!$G$4:$G$107,MATCH($A340,Partidos!$A$4:$A$107,0))),AND($E340=$F340,INDEX(Partidos!$F$4:$F$107,MATCH($A340,Partidos!$A$4:$A$107,0))=INDEX(Partidos!$G$4:$G$107,MATCH($A340,Partidos!$A$4:$A$107,0))),AND($E340&lt;$F340,INDEX(Partidos!$F$4:$F$107,MATCH($A340,Partidos!$A$4:$A$107,0))&lt;INDEX(Partidos!$G$4:$G$107,MATCH($A340,Partidos!$A$4:$A$107,0)))),Puntuacion!$B$6,0))),IF(AND($E340=INDEX(Partidos!$F$4:$F$107,MATCH($A340,Partidos!$A$4:$A$107,0)),$F340=INDEX(Partidos!$G$4:$G$107,MATCH($A340,Partidos!$A$4:$A$107,0))),Puntuacion!$B$9,IF(($E340-$F340)=(INDEX(Partidos!$F$4:$F$107,MATCH($A340,Partidos!$A$4:$A$107,0))-INDEX(Partidos!$G$4:$G$107,MATCH($A340,Partidos!$A$4:$A$107,0))),Puntuacion!$B$10,IF(AND($H340&lt;&gt;"",$H340=INDEX(Partidos!$K$4:$K$107,MATCH($A340,Partidos!$A$4:$A$107,0))),Puntuacion!$B$11,0)))))),"")</f>
        <v/>
      </c>
      <c r="H340" s="24">
        <f>IFERROR(INDEX(Luis!H$4:H$107,MATCH($A340,Luis!$A$4:$A$107,0)),"")</f>
        <v/>
      </c>
      <c r="I340" s="24">
        <f>IFERROR(INDEX(Partidos!$J$4:$J$107,MATCH($A340,Partidos!$A$4:$A$107,0)),"")</f>
        <v/>
      </c>
      <c r="J340" s="21">
        <f>IF(AND(INDEX(Partidos!$J$4:$J$107,MATCH($A340,Partidos!$A$4:$A$107,0))&lt;&gt;"Grupos",INDEX(Partidos!$H$4:$H$107,MATCH($A340,Partidos!$A$4:$A$107,0))="Finalizado",$H340&lt;&gt;"",$H340=INDEX(Partidos!$K$4:$K$107,MATCH($A340,Partidos!$A$4:$A$107,0))),1,0)</f>
        <v/>
      </c>
    </row>
    <row r="341">
      <c r="A341" s="29" t="n">
        <v>31</v>
      </c>
      <c r="B341" s="24">
        <f>IFERROR(INDEX(Partidos!$D$4:$D$107,MATCH($A341,Partidos!$A$4:$A$107,0)),"")</f>
        <v/>
      </c>
      <c r="C341" s="24">
        <f>IFERROR(INDEX(Partidos!$E$4:$E$107,MATCH($A341,Partidos!$A$4:$A$107,0)),"")</f>
        <v/>
      </c>
      <c r="D341" s="29" t="inlineStr">
        <is>
          <t>Felipe</t>
        </is>
      </c>
      <c r="E341" s="24">
        <f>IFERROR(INDEX(Felipe!F$4:F$107,MATCH($A341,Felipe!$A$4:$A$107,0)),"")</f>
        <v/>
      </c>
      <c r="F341" s="24">
        <f>IFERROR(INDEX(Felipe!G$4:G$107,MATCH($A341,Felipe!$A$4:$A$107,0)),"")</f>
        <v/>
      </c>
      <c r="G341" s="21">
        <f>IFERROR(IF(INDEX(Partidos!$H$4:$H$107,MATCH($A341,Partidos!$A$4:$A$107,0))&lt;&gt;"Finalizado","",IF(OR(NOT(ISNUMBER($E341)),NOT(ISNUMBER($F341))),"",IF(INDEX(Partidos!$J$4:$J$107,MATCH($A341,Partidos!$A$4:$A$107,0))="Grupos",IF(AND($E341=INDEX(Partidos!$F$4:$F$107,MATCH($A341,Partidos!$A$4:$A$107,0)),$F341=INDEX(Partidos!$G$4:$G$107,MATCH($A341,Partidos!$A$4:$A$107,0))),Puntuacion!$B$4,IF(($E341-$F341)=(INDEX(Partidos!$F$4:$F$107,MATCH($A341,Partidos!$A$4:$A$107,0))-INDEX(Partidos!$G$4:$G$107,MATCH($A341,Partidos!$A$4:$A$107,0))),Puntuacion!$B$5,IF(OR(AND($E341&gt;$F341,INDEX(Partidos!$F$4:$F$107,MATCH($A341,Partidos!$A$4:$A$107,0))&gt;INDEX(Partidos!$G$4:$G$107,MATCH($A341,Partidos!$A$4:$A$107,0))),AND($E341=$F341,INDEX(Partidos!$F$4:$F$107,MATCH($A341,Partidos!$A$4:$A$107,0))=INDEX(Partidos!$G$4:$G$107,MATCH($A341,Partidos!$A$4:$A$107,0))),AND($E341&lt;$F341,INDEX(Partidos!$F$4:$F$107,MATCH($A341,Partidos!$A$4:$A$107,0))&lt;INDEX(Partidos!$G$4:$G$107,MATCH($A341,Partidos!$A$4:$A$107,0)))),Puntuacion!$B$6,0))),IF(AND($E341=INDEX(Partidos!$F$4:$F$107,MATCH($A341,Partidos!$A$4:$A$107,0)),$F341=INDEX(Partidos!$G$4:$G$107,MATCH($A341,Partidos!$A$4:$A$107,0))),Puntuacion!$B$9,IF(($E341-$F341)=(INDEX(Partidos!$F$4:$F$107,MATCH($A341,Partidos!$A$4:$A$107,0))-INDEX(Partidos!$G$4:$G$107,MATCH($A341,Partidos!$A$4:$A$107,0))),Puntuacion!$B$10,IF(AND($H341&lt;&gt;"",$H341=INDEX(Partidos!$K$4:$K$107,MATCH($A341,Partidos!$A$4:$A$107,0))),Puntuacion!$B$11,0)))))),"")</f>
        <v/>
      </c>
      <c r="H341" s="24">
        <f>IFERROR(INDEX(Felipe!H$4:H$107,MATCH($A341,Felipe!$A$4:$A$107,0)),"")</f>
        <v/>
      </c>
      <c r="I341" s="24">
        <f>IFERROR(INDEX(Partidos!$J$4:$J$107,MATCH($A341,Partidos!$A$4:$A$107,0)),"")</f>
        <v/>
      </c>
      <c r="J341" s="21">
        <f>IF(AND(INDEX(Partidos!$J$4:$J$107,MATCH($A341,Partidos!$A$4:$A$107,0))&lt;&gt;"Grupos",INDEX(Partidos!$H$4:$H$107,MATCH($A341,Partidos!$A$4:$A$107,0))="Finalizado",$H341&lt;&gt;"",$H341=INDEX(Partidos!$K$4:$K$107,MATCH($A341,Partidos!$A$4:$A$107,0))),1,0)</f>
        <v/>
      </c>
    </row>
    <row r="342">
      <c r="A342" s="31" t="n">
        <v>31</v>
      </c>
      <c r="B342" s="24">
        <f>IFERROR(INDEX(Partidos!$D$4:$D$107,MATCH($A342,Partidos!$A$4:$A$107,0)),"")</f>
        <v/>
      </c>
      <c r="C342" s="24">
        <f>IFERROR(INDEX(Partidos!$E$4:$E$107,MATCH($A342,Partidos!$A$4:$A$107,0)),"")</f>
        <v/>
      </c>
      <c r="D342" s="31" t="inlineStr">
        <is>
          <t>Simón</t>
        </is>
      </c>
      <c r="E342" s="24">
        <f>IFERROR(INDEX(Simón!F$4:F$107,MATCH($A342,Simón!$A$4:$A$107,0)),"")</f>
        <v/>
      </c>
      <c r="F342" s="24">
        <f>IFERROR(INDEX(Simón!G$4:G$107,MATCH($A342,Simón!$A$4:$A$107,0)),"")</f>
        <v/>
      </c>
      <c r="G342" s="21">
        <f>IFERROR(IF(INDEX(Partidos!$H$4:$H$107,MATCH($A342,Partidos!$A$4:$A$107,0))&lt;&gt;"Finalizado","",IF(OR(NOT(ISNUMBER($E342)),NOT(ISNUMBER($F342))),"",IF(INDEX(Partidos!$J$4:$J$107,MATCH($A342,Partidos!$A$4:$A$107,0))="Grupos",IF(AND($E342=INDEX(Partidos!$F$4:$F$107,MATCH($A342,Partidos!$A$4:$A$107,0)),$F342=INDEX(Partidos!$G$4:$G$107,MATCH($A342,Partidos!$A$4:$A$107,0))),Puntuacion!$B$4,IF(($E342-$F342)=(INDEX(Partidos!$F$4:$F$107,MATCH($A342,Partidos!$A$4:$A$107,0))-INDEX(Partidos!$G$4:$G$107,MATCH($A342,Partidos!$A$4:$A$107,0))),Puntuacion!$B$5,IF(OR(AND($E342&gt;$F342,INDEX(Partidos!$F$4:$F$107,MATCH($A342,Partidos!$A$4:$A$107,0))&gt;INDEX(Partidos!$G$4:$G$107,MATCH($A342,Partidos!$A$4:$A$107,0))),AND($E342=$F342,INDEX(Partidos!$F$4:$F$107,MATCH($A342,Partidos!$A$4:$A$107,0))=INDEX(Partidos!$G$4:$G$107,MATCH($A342,Partidos!$A$4:$A$107,0))),AND($E342&lt;$F342,INDEX(Partidos!$F$4:$F$107,MATCH($A342,Partidos!$A$4:$A$107,0))&lt;INDEX(Partidos!$G$4:$G$107,MATCH($A342,Partidos!$A$4:$A$107,0)))),Puntuacion!$B$6,0))),IF(AND($E342=INDEX(Partidos!$F$4:$F$107,MATCH($A342,Partidos!$A$4:$A$107,0)),$F342=INDEX(Partidos!$G$4:$G$107,MATCH($A342,Partidos!$A$4:$A$107,0))),Puntuacion!$B$9,IF(($E342-$F342)=(INDEX(Partidos!$F$4:$F$107,MATCH($A342,Partidos!$A$4:$A$107,0))-INDEX(Partidos!$G$4:$G$107,MATCH($A342,Partidos!$A$4:$A$107,0))),Puntuacion!$B$10,IF(AND($H342&lt;&gt;"",$H342=INDEX(Partidos!$K$4:$K$107,MATCH($A342,Partidos!$A$4:$A$107,0))),Puntuacion!$B$11,0)))))),"")</f>
        <v/>
      </c>
      <c r="H342" s="24">
        <f>IFERROR(INDEX(Simón!H$4:H$107,MATCH($A342,Simón!$A$4:$A$107,0)),"")</f>
        <v/>
      </c>
      <c r="I342" s="24">
        <f>IFERROR(INDEX(Partidos!$J$4:$J$107,MATCH($A342,Partidos!$A$4:$A$107,0)),"")</f>
        <v/>
      </c>
      <c r="J342" s="21">
        <f>IF(AND(INDEX(Partidos!$J$4:$J$107,MATCH($A342,Partidos!$A$4:$A$107,0))&lt;&gt;"Grupos",INDEX(Partidos!$H$4:$H$107,MATCH($A342,Partidos!$A$4:$A$107,0))="Finalizado",$H342&lt;&gt;"",$H342=INDEX(Partidos!$K$4:$K$107,MATCH($A342,Partidos!$A$4:$A$107,0))),1,0)</f>
        <v/>
      </c>
    </row>
    <row r="343">
      <c r="A343" s="29" t="n">
        <v>31</v>
      </c>
      <c r="B343" s="24">
        <f>IFERROR(INDEX(Partidos!$D$4:$D$107,MATCH($A343,Partidos!$A$4:$A$107,0)),"")</f>
        <v/>
      </c>
      <c r="C343" s="24">
        <f>IFERROR(INDEX(Partidos!$E$4:$E$107,MATCH($A343,Partidos!$A$4:$A$107,0)),"")</f>
        <v/>
      </c>
      <c r="D343" s="29" t="inlineStr">
        <is>
          <t>Muni</t>
        </is>
      </c>
      <c r="E343" s="24">
        <f>IFERROR(INDEX(Muni!F$4:F$107,MATCH($A343,Muni!$A$4:$A$107,0)),"")</f>
        <v/>
      </c>
      <c r="F343" s="24">
        <f>IFERROR(INDEX(Muni!G$4:G$107,MATCH($A343,Muni!$A$4:$A$107,0)),"")</f>
        <v/>
      </c>
      <c r="G343" s="21">
        <f>IFERROR(IF(INDEX(Partidos!$H$4:$H$107,MATCH($A343,Partidos!$A$4:$A$107,0))&lt;&gt;"Finalizado","",IF(OR(NOT(ISNUMBER($E343)),NOT(ISNUMBER($F343))),"",IF(INDEX(Partidos!$J$4:$J$107,MATCH($A343,Partidos!$A$4:$A$107,0))="Grupos",IF(AND($E343=INDEX(Partidos!$F$4:$F$107,MATCH($A343,Partidos!$A$4:$A$107,0)),$F343=INDEX(Partidos!$G$4:$G$107,MATCH($A343,Partidos!$A$4:$A$107,0))),Puntuacion!$B$4,IF(($E343-$F343)=(INDEX(Partidos!$F$4:$F$107,MATCH($A343,Partidos!$A$4:$A$107,0))-INDEX(Partidos!$G$4:$G$107,MATCH($A343,Partidos!$A$4:$A$107,0))),Puntuacion!$B$5,IF(OR(AND($E343&gt;$F343,INDEX(Partidos!$F$4:$F$107,MATCH($A343,Partidos!$A$4:$A$107,0))&gt;INDEX(Partidos!$G$4:$G$107,MATCH($A343,Partidos!$A$4:$A$107,0))),AND($E343=$F343,INDEX(Partidos!$F$4:$F$107,MATCH($A343,Partidos!$A$4:$A$107,0))=INDEX(Partidos!$G$4:$G$107,MATCH($A343,Partidos!$A$4:$A$107,0))),AND($E343&lt;$F343,INDEX(Partidos!$F$4:$F$107,MATCH($A343,Partidos!$A$4:$A$107,0))&lt;INDEX(Partidos!$G$4:$G$107,MATCH($A343,Partidos!$A$4:$A$107,0)))),Puntuacion!$B$6,0))),IF(AND($E343=INDEX(Partidos!$F$4:$F$107,MATCH($A343,Partidos!$A$4:$A$107,0)),$F343=INDEX(Partidos!$G$4:$G$107,MATCH($A343,Partidos!$A$4:$A$107,0))),Puntuacion!$B$9,IF(($E343-$F343)=(INDEX(Partidos!$F$4:$F$107,MATCH($A343,Partidos!$A$4:$A$107,0))-INDEX(Partidos!$G$4:$G$107,MATCH($A343,Partidos!$A$4:$A$107,0))),Puntuacion!$B$10,IF(AND($H343&lt;&gt;"",$H343=INDEX(Partidos!$K$4:$K$107,MATCH($A343,Partidos!$A$4:$A$107,0))),Puntuacion!$B$11,0)))))),"")</f>
        <v/>
      </c>
      <c r="H343" s="24">
        <f>IFERROR(INDEX(Muni!H$4:H$107,MATCH($A343,Muni!$A$4:$A$107,0)),"")</f>
        <v/>
      </c>
      <c r="I343" s="24">
        <f>IFERROR(INDEX(Partidos!$J$4:$J$107,MATCH($A343,Partidos!$A$4:$A$107,0)),"")</f>
        <v/>
      </c>
      <c r="J343" s="21">
        <f>IF(AND(INDEX(Partidos!$J$4:$J$107,MATCH($A343,Partidos!$A$4:$A$107,0))&lt;&gt;"Grupos",INDEX(Partidos!$H$4:$H$107,MATCH($A343,Partidos!$A$4:$A$107,0))="Finalizado",$H343&lt;&gt;"",$H343=INDEX(Partidos!$K$4:$K$107,MATCH($A343,Partidos!$A$4:$A$107,0))),1,0)</f>
        <v/>
      </c>
    </row>
    <row r="344">
      <c r="A344" s="31" t="n">
        <v>31</v>
      </c>
      <c r="B344" s="24">
        <f>IFERROR(INDEX(Partidos!$D$4:$D$107,MATCH($A344,Partidos!$A$4:$A$107,0)),"")</f>
        <v/>
      </c>
      <c r="C344" s="24">
        <f>IFERROR(INDEX(Partidos!$E$4:$E$107,MATCH($A344,Partidos!$A$4:$A$107,0)),"")</f>
        <v/>
      </c>
      <c r="D344" s="31" t="inlineStr">
        <is>
          <t>Fer</t>
        </is>
      </c>
      <c r="E344" s="24">
        <f>IFERROR(INDEX(Fer!F$4:F$107,MATCH($A344,Fer!$A$4:$A$107,0)),"")</f>
        <v/>
      </c>
      <c r="F344" s="24">
        <f>IFERROR(INDEX(Fer!G$4:G$107,MATCH($A344,Fer!$A$4:$A$107,0)),"")</f>
        <v/>
      </c>
      <c r="G344" s="21">
        <f>IFERROR(IF(INDEX(Partidos!$H$4:$H$107,MATCH($A344,Partidos!$A$4:$A$107,0))&lt;&gt;"Finalizado","",IF(OR(NOT(ISNUMBER($E344)),NOT(ISNUMBER($F344))),"",IF(INDEX(Partidos!$J$4:$J$107,MATCH($A344,Partidos!$A$4:$A$107,0))="Grupos",IF(AND($E344=INDEX(Partidos!$F$4:$F$107,MATCH($A344,Partidos!$A$4:$A$107,0)),$F344=INDEX(Partidos!$G$4:$G$107,MATCH($A344,Partidos!$A$4:$A$107,0))),Puntuacion!$B$4,IF(($E344-$F344)=(INDEX(Partidos!$F$4:$F$107,MATCH($A344,Partidos!$A$4:$A$107,0))-INDEX(Partidos!$G$4:$G$107,MATCH($A344,Partidos!$A$4:$A$107,0))),Puntuacion!$B$5,IF(OR(AND($E344&gt;$F344,INDEX(Partidos!$F$4:$F$107,MATCH($A344,Partidos!$A$4:$A$107,0))&gt;INDEX(Partidos!$G$4:$G$107,MATCH($A344,Partidos!$A$4:$A$107,0))),AND($E344=$F344,INDEX(Partidos!$F$4:$F$107,MATCH($A344,Partidos!$A$4:$A$107,0))=INDEX(Partidos!$G$4:$G$107,MATCH($A344,Partidos!$A$4:$A$107,0))),AND($E344&lt;$F344,INDEX(Partidos!$F$4:$F$107,MATCH($A344,Partidos!$A$4:$A$107,0))&lt;INDEX(Partidos!$G$4:$G$107,MATCH($A344,Partidos!$A$4:$A$107,0)))),Puntuacion!$B$6,0))),IF(AND($E344=INDEX(Partidos!$F$4:$F$107,MATCH($A344,Partidos!$A$4:$A$107,0)),$F344=INDEX(Partidos!$G$4:$G$107,MATCH($A344,Partidos!$A$4:$A$107,0))),Puntuacion!$B$9,IF(($E344-$F344)=(INDEX(Partidos!$F$4:$F$107,MATCH($A344,Partidos!$A$4:$A$107,0))-INDEX(Partidos!$G$4:$G$107,MATCH($A344,Partidos!$A$4:$A$107,0))),Puntuacion!$B$10,IF(AND($H344&lt;&gt;"",$H344=INDEX(Partidos!$K$4:$K$107,MATCH($A344,Partidos!$A$4:$A$107,0))),Puntuacion!$B$11,0)))))),"")</f>
        <v/>
      </c>
      <c r="H344" s="24">
        <f>IFERROR(INDEX(Fer!H$4:H$107,MATCH($A344,Fer!$A$4:$A$107,0)),"")</f>
        <v/>
      </c>
      <c r="I344" s="24">
        <f>IFERROR(INDEX(Partidos!$J$4:$J$107,MATCH($A344,Partidos!$A$4:$A$107,0)),"")</f>
        <v/>
      </c>
      <c r="J344" s="21">
        <f>IF(AND(INDEX(Partidos!$J$4:$J$107,MATCH($A344,Partidos!$A$4:$A$107,0))&lt;&gt;"Grupos",INDEX(Partidos!$H$4:$H$107,MATCH($A344,Partidos!$A$4:$A$107,0))="Finalizado",$H344&lt;&gt;"",$H344=INDEX(Partidos!$K$4:$K$107,MATCH($A344,Partidos!$A$4:$A$107,0))),1,0)</f>
        <v/>
      </c>
    </row>
    <row r="345">
      <c r="A345" s="29" t="n">
        <v>32</v>
      </c>
      <c r="B345" s="24">
        <f>IFERROR(INDEX(Partidos!$D$4:$D$107,MATCH($A345,Partidos!$A$4:$A$107,0)),"")</f>
        <v/>
      </c>
      <c r="C345" s="24">
        <f>IFERROR(INDEX(Partidos!$E$4:$E$107,MATCH($A345,Partidos!$A$4:$A$107,0)),"")</f>
        <v/>
      </c>
      <c r="D345" s="29" t="inlineStr">
        <is>
          <t>Álvaro</t>
        </is>
      </c>
      <c r="E345" s="24">
        <f>IFERROR(INDEX(Álvaro!F$4:F$107,MATCH($A345,Álvaro!$A$4:$A$107,0)),"")</f>
        <v/>
      </c>
      <c r="F345" s="24">
        <f>IFERROR(INDEX(Álvaro!G$4:G$107,MATCH($A345,Álvaro!$A$4:$A$107,0)),"")</f>
        <v/>
      </c>
      <c r="G345" s="21">
        <f>IFERROR(IF(INDEX(Partidos!$H$4:$H$107,MATCH($A345,Partidos!$A$4:$A$107,0))&lt;&gt;"Finalizado","",IF(OR(NOT(ISNUMBER($E345)),NOT(ISNUMBER($F345))),"",IF(INDEX(Partidos!$J$4:$J$107,MATCH($A345,Partidos!$A$4:$A$107,0))="Grupos",IF(AND($E345=INDEX(Partidos!$F$4:$F$107,MATCH($A345,Partidos!$A$4:$A$107,0)),$F345=INDEX(Partidos!$G$4:$G$107,MATCH($A345,Partidos!$A$4:$A$107,0))),Puntuacion!$B$4,IF(($E345-$F345)=(INDEX(Partidos!$F$4:$F$107,MATCH($A345,Partidos!$A$4:$A$107,0))-INDEX(Partidos!$G$4:$G$107,MATCH($A345,Partidos!$A$4:$A$107,0))),Puntuacion!$B$5,IF(OR(AND($E345&gt;$F345,INDEX(Partidos!$F$4:$F$107,MATCH($A345,Partidos!$A$4:$A$107,0))&gt;INDEX(Partidos!$G$4:$G$107,MATCH($A345,Partidos!$A$4:$A$107,0))),AND($E345=$F345,INDEX(Partidos!$F$4:$F$107,MATCH($A345,Partidos!$A$4:$A$107,0))=INDEX(Partidos!$G$4:$G$107,MATCH($A345,Partidos!$A$4:$A$107,0))),AND($E345&lt;$F345,INDEX(Partidos!$F$4:$F$107,MATCH($A345,Partidos!$A$4:$A$107,0))&lt;INDEX(Partidos!$G$4:$G$107,MATCH($A345,Partidos!$A$4:$A$107,0)))),Puntuacion!$B$6,0))),IF(AND($E345=INDEX(Partidos!$F$4:$F$107,MATCH($A345,Partidos!$A$4:$A$107,0)),$F345=INDEX(Partidos!$G$4:$G$107,MATCH($A345,Partidos!$A$4:$A$107,0))),Puntuacion!$B$9,IF(($E345-$F345)=(INDEX(Partidos!$F$4:$F$107,MATCH($A345,Partidos!$A$4:$A$107,0))-INDEX(Partidos!$G$4:$G$107,MATCH($A345,Partidos!$A$4:$A$107,0))),Puntuacion!$B$10,IF(AND($H345&lt;&gt;"",$H345=INDEX(Partidos!$K$4:$K$107,MATCH($A345,Partidos!$A$4:$A$107,0))),Puntuacion!$B$11,0)))))),"")</f>
        <v/>
      </c>
      <c r="H345" s="24">
        <f>IFERROR(INDEX(Álvaro!H$4:H$107,MATCH($A345,Álvaro!$A$4:$A$107,0)),"")</f>
        <v/>
      </c>
      <c r="I345" s="24">
        <f>IFERROR(INDEX(Partidos!$J$4:$J$107,MATCH($A345,Partidos!$A$4:$A$107,0)),"")</f>
        <v/>
      </c>
      <c r="J345" s="21">
        <f>IF(AND(INDEX(Partidos!$J$4:$J$107,MATCH($A345,Partidos!$A$4:$A$107,0))&lt;&gt;"Grupos",INDEX(Partidos!$H$4:$H$107,MATCH($A345,Partidos!$A$4:$A$107,0))="Finalizado",$H345&lt;&gt;"",$H345=INDEX(Partidos!$K$4:$K$107,MATCH($A345,Partidos!$A$4:$A$107,0))),1,0)</f>
        <v/>
      </c>
    </row>
    <row r="346">
      <c r="A346" s="31" t="n">
        <v>32</v>
      </c>
      <c r="B346" s="24">
        <f>IFERROR(INDEX(Partidos!$D$4:$D$107,MATCH($A346,Partidos!$A$4:$A$107,0)),"")</f>
        <v/>
      </c>
      <c r="C346" s="24">
        <f>IFERROR(INDEX(Partidos!$E$4:$E$107,MATCH($A346,Partidos!$A$4:$A$107,0)),"")</f>
        <v/>
      </c>
      <c r="D346" s="31" t="inlineStr">
        <is>
          <t>Pepe</t>
        </is>
      </c>
      <c r="E346" s="24">
        <f>IFERROR(INDEX(Pepe!F$4:F$107,MATCH($A346,Pepe!$A$4:$A$107,0)),"")</f>
        <v/>
      </c>
      <c r="F346" s="24">
        <f>IFERROR(INDEX(Pepe!G$4:G$107,MATCH($A346,Pepe!$A$4:$A$107,0)),"")</f>
        <v/>
      </c>
      <c r="G346" s="21">
        <f>IFERROR(IF(INDEX(Partidos!$H$4:$H$107,MATCH($A346,Partidos!$A$4:$A$107,0))&lt;&gt;"Finalizado","",IF(OR(NOT(ISNUMBER($E346)),NOT(ISNUMBER($F346))),"",IF(INDEX(Partidos!$J$4:$J$107,MATCH($A346,Partidos!$A$4:$A$107,0))="Grupos",IF(AND($E346=INDEX(Partidos!$F$4:$F$107,MATCH($A346,Partidos!$A$4:$A$107,0)),$F346=INDEX(Partidos!$G$4:$G$107,MATCH($A346,Partidos!$A$4:$A$107,0))),Puntuacion!$B$4,IF(($E346-$F346)=(INDEX(Partidos!$F$4:$F$107,MATCH($A346,Partidos!$A$4:$A$107,0))-INDEX(Partidos!$G$4:$G$107,MATCH($A346,Partidos!$A$4:$A$107,0))),Puntuacion!$B$5,IF(OR(AND($E346&gt;$F346,INDEX(Partidos!$F$4:$F$107,MATCH($A346,Partidos!$A$4:$A$107,0))&gt;INDEX(Partidos!$G$4:$G$107,MATCH($A346,Partidos!$A$4:$A$107,0))),AND($E346=$F346,INDEX(Partidos!$F$4:$F$107,MATCH($A346,Partidos!$A$4:$A$107,0))=INDEX(Partidos!$G$4:$G$107,MATCH($A346,Partidos!$A$4:$A$107,0))),AND($E346&lt;$F346,INDEX(Partidos!$F$4:$F$107,MATCH($A346,Partidos!$A$4:$A$107,0))&lt;INDEX(Partidos!$G$4:$G$107,MATCH($A346,Partidos!$A$4:$A$107,0)))),Puntuacion!$B$6,0))),IF(AND($E346=INDEX(Partidos!$F$4:$F$107,MATCH($A346,Partidos!$A$4:$A$107,0)),$F346=INDEX(Partidos!$G$4:$G$107,MATCH($A346,Partidos!$A$4:$A$107,0))),Puntuacion!$B$9,IF(($E346-$F346)=(INDEX(Partidos!$F$4:$F$107,MATCH($A346,Partidos!$A$4:$A$107,0))-INDEX(Partidos!$G$4:$G$107,MATCH($A346,Partidos!$A$4:$A$107,0))),Puntuacion!$B$10,IF(AND($H346&lt;&gt;"",$H346=INDEX(Partidos!$K$4:$K$107,MATCH($A346,Partidos!$A$4:$A$107,0))),Puntuacion!$B$11,0)))))),"")</f>
        <v/>
      </c>
      <c r="H346" s="24">
        <f>IFERROR(INDEX(Pepe!H$4:H$107,MATCH($A346,Pepe!$A$4:$A$107,0)),"")</f>
        <v/>
      </c>
      <c r="I346" s="24">
        <f>IFERROR(INDEX(Partidos!$J$4:$J$107,MATCH($A346,Partidos!$A$4:$A$107,0)),"")</f>
        <v/>
      </c>
      <c r="J346" s="21">
        <f>IF(AND(INDEX(Partidos!$J$4:$J$107,MATCH($A346,Partidos!$A$4:$A$107,0))&lt;&gt;"Grupos",INDEX(Partidos!$H$4:$H$107,MATCH($A346,Partidos!$A$4:$A$107,0))="Finalizado",$H346&lt;&gt;"",$H346=INDEX(Partidos!$K$4:$K$107,MATCH($A346,Partidos!$A$4:$A$107,0))),1,0)</f>
        <v/>
      </c>
    </row>
    <row r="347">
      <c r="A347" s="29" t="n">
        <v>32</v>
      </c>
      <c r="B347" s="24">
        <f>IFERROR(INDEX(Partidos!$D$4:$D$107,MATCH($A347,Partidos!$A$4:$A$107,0)),"")</f>
        <v/>
      </c>
      <c r="C347" s="24">
        <f>IFERROR(INDEX(Partidos!$E$4:$E$107,MATCH($A347,Partidos!$A$4:$A$107,0)),"")</f>
        <v/>
      </c>
      <c r="D347" s="29" t="inlineStr">
        <is>
          <t>Patri</t>
        </is>
      </c>
      <c r="E347" s="24">
        <f>IFERROR(INDEX(Patri!F$4:F$107,MATCH($A347,Patri!$A$4:$A$107,0)),"")</f>
        <v/>
      </c>
      <c r="F347" s="24">
        <f>IFERROR(INDEX(Patri!G$4:G$107,MATCH($A347,Patri!$A$4:$A$107,0)),"")</f>
        <v/>
      </c>
      <c r="G347" s="21">
        <f>IFERROR(IF(INDEX(Partidos!$H$4:$H$107,MATCH($A347,Partidos!$A$4:$A$107,0))&lt;&gt;"Finalizado","",IF(OR(NOT(ISNUMBER($E347)),NOT(ISNUMBER($F347))),"",IF(INDEX(Partidos!$J$4:$J$107,MATCH($A347,Partidos!$A$4:$A$107,0))="Grupos",IF(AND($E347=INDEX(Partidos!$F$4:$F$107,MATCH($A347,Partidos!$A$4:$A$107,0)),$F347=INDEX(Partidos!$G$4:$G$107,MATCH($A347,Partidos!$A$4:$A$107,0))),Puntuacion!$B$4,IF(($E347-$F347)=(INDEX(Partidos!$F$4:$F$107,MATCH($A347,Partidos!$A$4:$A$107,0))-INDEX(Partidos!$G$4:$G$107,MATCH($A347,Partidos!$A$4:$A$107,0))),Puntuacion!$B$5,IF(OR(AND($E347&gt;$F347,INDEX(Partidos!$F$4:$F$107,MATCH($A347,Partidos!$A$4:$A$107,0))&gt;INDEX(Partidos!$G$4:$G$107,MATCH($A347,Partidos!$A$4:$A$107,0))),AND($E347=$F347,INDEX(Partidos!$F$4:$F$107,MATCH($A347,Partidos!$A$4:$A$107,0))=INDEX(Partidos!$G$4:$G$107,MATCH($A347,Partidos!$A$4:$A$107,0))),AND($E347&lt;$F347,INDEX(Partidos!$F$4:$F$107,MATCH($A347,Partidos!$A$4:$A$107,0))&lt;INDEX(Partidos!$G$4:$G$107,MATCH($A347,Partidos!$A$4:$A$107,0)))),Puntuacion!$B$6,0))),IF(AND($E347=INDEX(Partidos!$F$4:$F$107,MATCH($A347,Partidos!$A$4:$A$107,0)),$F347=INDEX(Partidos!$G$4:$G$107,MATCH($A347,Partidos!$A$4:$A$107,0))),Puntuacion!$B$9,IF(($E347-$F347)=(INDEX(Partidos!$F$4:$F$107,MATCH($A347,Partidos!$A$4:$A$107,0))-INDEX(Partidos!$G$4:$G$107,MATCH($A347,Partidos!$A$4:$A$107,0))),Puntuacion!$B$10,IF(AND($H347&lt;&gt;"",$H347=INDEX(Partidos!$K$4:$K$107,MATCH($A347,Partidos!$A$4:$A$107,0))),Puntuacion!$B$11,0)))))),"")</f>
        <v/>
      </c>
      <c r="H347" s="24">
        <f>IFERROR(INDEX(Patri!H$4:H$107,MATCH($A347,Patri!$A$4:$A$107,0)),"")</f>
        <v/>
      </c>
      <c r="I347" s="24">
        <f>IFERROR(INDEX(Partidos!$J$4:$J$107,MATCH($A347,Partidos!$A$4:$A$107,0)),"")</f>
        <v/>
      </c>
      <c r="J347" s="21">
        <f>IF(AND(INDEX(Partidos!$J$4:$J$107,MATCH($A347,Partidos!$A$4:$A$107,0))&lt;&gt;"Grupos",INDEX(Partidos!$H$4:$H$107,MATCH($A347,Partidos!$A$4:$A$107,0))="Finalizado",$H347&lt;&gt;"",$H347=INDEX(Partidos!$K$4:$K$107,MATCH($A347,Partidos!$A$4:$A$107,0))),1,0)</f>
        <v/>
      </c>
    </row>
    <row r="348">
      <c r="A348" s="31" t="n">
        <v>32</v>
      </c>
      <c r="B348" s="24">
        <f>IFERROR(INDEX(Partidos!$D$4:$D$107,MATCH($A348,Partidos!$A$4:$A$107,0)),"")</f>
        <v/>
      </c>
      <c r="C348" s="24">
        <f>IFERROR(INDEX(Partidos!$E$4:$E$107,MATCH($A348,Partidos!$A$4:$A$107,0)),"")</f>
        <v/>
      </c>
      <c r="D348" s="31" t="inlineStr">
        <is>
          <t>Kike</t>
        </is>
      </c>
      <c r="E348" s="24">
        <f>IFERROR(INDEX(Kike!F$4:F$107,MATCH($A348,Kike!$A$4:$A$107,0)),"")</f>
        <v/>
      </c>
      <c r="F348" s="24">
        <f>IFERROR(INDEX(Kike!G$4:G$107,MATCH($A348,Kike!$A$4:$A$107,0)),"")</f>
        <v/>
      </c>
      <c r="G348" s="21">
        <f>IFERROR(IF(INDEX(Partidos!$H$4:$H$107,MATCH($A348,Partidos!$A$4:$A$107,0))&lt;&gt;"Finalizado","",IF(OR(NOT(ISNUMBER($E348)),NOT(ISNUMBER($F348))),"",IF(INDEX(Partidos!$J$4:$J$107,MATCH($A348,Partidos!$A$4:$A$107,0))="Grupos",IF(AND($E348=INDEX(Partidos!$F$4:$F$107,MATCH($A348,Partidos!$A$4:$A$107,0)),$F348=INDEX(Partidos!$G$4:$G$107,MATCH($A348,Partidos!$A$4:$A$107,0))),Puntuacion!$B$4,IF(($E348-$F348)=(INDEX(Partidos!$F$4:$F$107,MATCH($A348,Partidos!$A$4:$A$107,0))-INDEX(Partidos!$G$4:$G$107,MATCH($A348,Partidos!$A$4:$A$107,0))),Puntuacion!$B$5,IF(OR(AND($E348&gt;$F348,INDEX(Partidos!$F$4:$F$107,MATCH($A348,Partidos!$A$4:$A$107,0))&gt;INDEX(Partidos!$G$4:$G$107,MATCH($A348,Partidos!$A$4:$A$107,0))),AND($E348=$F348,INDEX(Partidos!$F$4:$F$107,MATCH($A348,Partidos!$A$4:$A$107,0))=INDEX(Partidos!$G$4:$G$107,MATCH($A348,Partidos!$A$4:$A$107,0))),AND($E348&lt;$F348,INDEX(Partidos!$F$4:$F$107,MATCH($A348,Partidos!$A$4:$A$107,0))&lt;INDEX(Partidos!$G$4:$G$107,MATCH($A348,Partidos!$A$4:$A$107,0)))),Puntuacion!$B$6,0))),IF(AND($E348=INDEX(Partidos!$F$4:$F$107,MATCH($A348,Partidos!$A$4:$A$107,0)),$F348=INDEX(Partidos!$G$4:$G$107,MATCH($A348,Partidos!$A$4:$A$107,0))),Puntuacion!$B$9,IF(($E348-$F348)=(INDEX(Partidos!$F$4:$F$107,MATCH($A348,Partidos!$A$4:$A$107,0))-INDEX(Partidos!$G$4:$G$107,MATCH($A348,Partidos!$A$4:$A$107,0))),Puntuacion!$B$10,IF(AND($H348&lt;&gt;"",$H348=INDEX(Partidos!$K$4:$K$107,MATCH($A348,Partidos!$A$4:$A$107,0))),Puntuacion!$B$11,0)))))),"")</f>
        <v/>
      </c>
      <c r="H348" s="24">
        <f>IFERROR(INDEX(Kike!H$4:H$107,MATCH($A348,Kike!$A$4:$A$107,0)),"")</f>
        <v/>
      </c>
      <c r="I348" s="24">
        <f>IFERROR(INDEX(Partidos!$J$4:$J$107,MATCH($A348,Partidos!$A$4:$A$107,0)),"")</f>
        <v/>
      </c>
      <c r="J348" s="21">
        <f>IF(AND(INDEX(Partidos!$J$4:$J$107,MATCH($A348,Partidos!$A$4:$A$107,0))&lt;&gt;"Grupos",INDEX(Partidos!$H$4:$H$107,MATCH($A348,Partidos!$A$4:$A$107,0))="Finalizado",$H348&lt;&gt;"",$H348=INDEX(Partidos!$K$4:$K$107,MATCH($A348,Partidos!$A$4:$A$107,0))),1,0)</f>
        <v/>
      </c>
    </row>
    <row r="349">
      <c r="A349" s="29" t="n">
        <v>32</v>
      </c>
      <c r="B349" s="24">
        <f>IFERROR(INDEX(Partidos!$D$4:$D$107,MATCH($A349,Partidos!$A$4:$A$107,0)),"")</f>
        <v/>
      </c>
      <c r="C349" s="24">
        <f>IFERROR(INDEX(Partidos!$E$4:$E$107,MATCH($A349,Partidos!$A$4:$A$107,0)),"")</f>
        <v/>
      </c>
      <c r="D349" s="29" t="inlineStr">
        <is>
          <t>Quintero</t>
        </is>
      </c>
      <c r="E349" s="24">
        <f>IFERROR(INDEX(Quintero!F$4:F$107,MATCH($A349,Quintero!$A$4:$A$107,0)),"")</f>
        <v/>
      </c>
      <c r="F349" s="24">
        <f>IFERROR(INDEX(Quintero!G$4:G$107,MATCH($A349,Quintero!$A$4:$A$107,0)),"")</f>
        <v/>
      </c>
      <c r="G349" s="21">
        <f>IFERROR(IF(INDEX(Partidos!$H$4:$H$107,MATCH($A349,Partidos!$A$4:$A$107,0))&lt;&gt;"Finalizado","",IF(OR(NOT(ISNUMBER($E349)),NOT(ISNUMBER($F349))),"",IF(INDEX(Partidos!$J$4:$J$107,MATCH($A349,Partidos!$A$4:$A$107,0))="Grupos",IF(AND($E349=INDEX(Partidos!$F$4:$F$107,MATCH($A349,Partidos!$A$4:$A$107,0)),$F349=INDEX(Partidos!$G$4:$G$107,MATCH($A349,Partidos!$A$4:$A$107,0))),Puntuacion!$B$4,IF(($E349-$F349)=(INDEX(Partidos!$F$4:$F$107,MATCH($A349,Partidos!$A$4:$A$107,0))-INDEX(Partidos!$G$4:$G$107,MATCH($A349,Partidos!$A$4:$A$107,0))),Puntuacion!$B$5,IF(OR(AND($E349&gt;$F349,INDEX(Partidos!$F$4:$F$107,MATCH($A349,Partidos!$A$4:$A$107,0))&gt;INDEX(Partidos!$G$4:$G$107,MATCH($A349,Partidos!$A$4:$A$107,0))),AND($E349=$F349,INDEX(Partidos!$F$4:$F$107,MATCH($A349,Partidos!$A$4:$A$107,0))=INDEX(Partidos!$G$4:$G$107,MATCH($A349,Partidos!$A$4:$A$107,0))),AND($E349&lt;$F349,INDEX(Partidos!$F$4:$F$107,MATCH($A349,Partidos!$A$4:$A$107,0))&lt;INDEX(Partidos!$G$4:$G$107,MATCH($A349,Partidos!$A$4:$A$107,0)))),Puntuacion!$B$6,0))),IF(AND($E349=INDEX(Partidos!$F$4:$F$107,MATCH($A349,Partidos!$A$4:$A$107,0)),$F349=INDEX(Partidos!$G$4:$G$107,MATCH($A349,Partidos!$A$4:$A$107,0))),Puntuacion!$B$9,IF(($E349-$F349)=(INDEX(Partidos!$F$4:$F$107,MATCH($A349,Partidos!$A$4:$A$107,0))-INDEX(Partidos!$G$4:$G$107,MATCH($A349,Partidos!$A$4:$A$107,0))),Puntuacion!$B$10,IF(AND($H349&lt;&gt;"",$H349=INDEX(Partidos!$K$4:$K$107,MATCH($A349,Partidos!$A$4:$A$107,0))),Puntuacion!$B$11,0)))))),"")</f>
        <v/>
      </c>
      <c r="H349" s="24">
        <f>IFERROR(INDEX(Quintero!H$4:H$107,MATCH($A349,Quintero!$A$4:$A$107,0)),"")</f>
        <v/>
      </c>
      <c r="I349" s="24">
        <f>IFERROR(INDEX(Partidos!$J$4:$J$107,MATCH($A349,Partidos!$A$4:$A$107,0)),"")</f>
        <v/>
      </c>
      <c r="J349" s="21">
        <f>IF(AND(INDEX(Partidos!$J$4:$J$107,MATCH($A349,Partidos!$A$4:$A$107,0))&lt;&gt;"Grupos",INDEX(Partidos!$H$4:$H$107,MATCH($A349,Partidos!$A$4:$A$107,0))="Finalizado",$H349&lt;&gt;"",$H349=INDEX(Partidos!$K$4:$K$107,MATCH($A349,Partidos!$A$4:$A$107,0))),1,0)</f>
        <v/>
      </c>
    </row>
    <row r="350">
      <c r="A350" s="31" t="n">
        <v>32</v>
      </c>
      <c r="B350" s="24">
        <f>IFERROR(INDEX(Partidos!$D$4:$D$107,MATCH($A350,Partidos!$A$4:$A$107,0)),"")</f>
        <v/>
      </c>
      <c r="C350" s="24">
        <f>IFERROR(INDEX(Partidos!$E$4:$E$107,MATCH($A350,Partidos!$A$4:$A$107,0)),"")</f>
        <v/>
      </c>
      <c r="D350" s="31" t="inlineStr">
        <is>
          <t>Nacho</t>
        </is>
      </c>
      <c r="E350" s="24">
        <f>IFERROR(INDEX(Nacho!F$4:F$107,MATCH($A350,Nacho!$A$4:$A$107,0)),"")</f>
        <v/>
      </c>
      <c r="F350" s="24">
        <f>IFERROR(INDEX(Nacho!G$4:G$107,MATCH($A350,Nacho!$A$4:$A$107,0)),"")</f>
        <v/>
      </c>
      <c r="G350" s="21">
        <f>IFERROR(IF(INDEX(Partidos!$H$4:$H$107,MATCH($A350,Partidos!$A$4:$A$107,0))&lt;&gt;"Finalizado","",IF(OR(NOT(ISNUMBER($E350)),NOT(ISNUMBER($F350))),"",IF(INDEX(Partidos!$J$4:$J$107,MATCH($A350,Partidos!$A$4:$A$107,0))="Grupos",IF(AND($E350=INDEX(Partidos!$F$4:$F$107,MATCH($A350,Partidos!$A$4:$A$107,0)),$F350=INDEX(Partidos!$G$4:$G$107,MATCH($A350,Partidos!$A$4:$A$107,0))),Puntuacion!$B$4,IF(($E350-$F350)=(INDEX(Partidos!$F$4:$F$107,MATCH($A350,Partidos!$A$4:$A$107,0))-INDEX(Partidos!$G$4:$G$107,MATCH($A350,Partidos!$A$4:$A$107,0))),Puntuacion!$B$5,IF(OR(AND($E350&gt;$F350,INDEX(Partidos!$F$4:$F$107,MATCH($A350,Partidos!$A$4:$A$107,0))&gt;INDEX(Partidos!$G$4:$G$107,MATCH($A350,Partidos!$A$4:$A$107,0))),AND($E350=$F350,INDEX(Partidos!$F$4:$F$107,MATCH($A350,Partidos!$A$4:$A$107,0))=INDEX(Partidos!$G$4:$G$107,MATCH($A350,Partidos!$A$4:$A$107,0))),AND($E350&lt;$F350,INDEX(Partidos!$F$4:$F$107,MATCH($A350,Partidos!$A$4:$A$107,0))&lt;INDEX(Partidos!$G$4:$G$107,MATCH($A350,Partidos!$A$4:$A$107,0)))),Puntuacion!$B$6,0))),IF(AND($E350=INDEX(Partidos!$F$4:$F$107,MATCH($A350,Partidos!$A$4:$A$107,0)),$F350=INDEX(Partidos!$G$4:$G$107,MATCH($A350,Partidos!$A$4:$A$107,0))),Puntuacion!$B$9,IF(($E350-$F350)=(INDEX(Partidos!$F$4:$F$107,MATCH($A350,Partidos!$A$4:$A$107,0))-INDEX(Partidos!$G$4:$G$107,MATCH($A350,Partidos!$A$4:$A$107,0))),Puntuacion!$B$10,IF(AND($H350&lt;&gt;"",$H350=INDEX(Partidos!$K$4:$K$107,MATCH($A350,Partidos!$A$4:$A$107,0))),Puntuacion!$B$11,0)))))),"")</f>
        <v/>
      </c>
      <c r="H350" s="24">
        <f>IFERROR(INDEX(Nacho!H$4:H$107,MATCH($A350,Nacho!$A$4:$A$107,0)),"")</f>
        <v/>
      </c>
      <c r="I350" s="24">
        <f>IFERROR(INDEX(Partidos!$J$4:$J$107,MATCH($A350,Partidos!$A$4:$A$107,0)),"")</f>
        <v/>
      </c>
      <c r="J350" s="21">
        <f>IF(AND(INDEX(Partidos!$J$4:$J$107,MATCH($A350,Partidos!$A$4:$A$107,0))&lt;&gt;"Grupos",INDEX(Partidos!$H$4:$H$107,MATCH($A350,Partidos!$A$4:$A$107,0))="Finalizado",$H350&lt;&gt;"",$H350=INDEX(Partidos!$K$4:$K$107,MATCH($A350,Partidos!$A$4:$A$107,0))),1,0)</f>
        <v/>
      </c>
    </row>
    <row r="351">
      <c r="A351" s="29" t="n">
        <v>32</v>
      </c>
      <c r="B351" s="24">
        <f>IFERROR(INDEX(Partidos!$D$4:$D$107,MATCH($A351,Partidos!$A$4:$A$107,0)),"")</f>
        <v/>
      </c>
      <c r="C351" s="24">
        <f>IFERROR(INDEX(Partidos!$E$4:$E$107,MATCH($A351,Partidos!$A$4:$A$107,0)),"")</f>
        <v/>
      </c>
      <c r="D351" s="29" t="inlineStr">
        <is>
          <t>Luis</t>
        </is>
      </c>
      <c r="E351" s="24">
        <f>IFERROR(INDEX(Luis!F$4:F$107,MATCH($A351,Luis!$A$4:$A$107,0)),"")</f>
        <v/>
      </c>
      <c r="F351" s="24">
        <f>IFERROR(INDEX(Luis!G$4:G$107,MATCH($A351,Luis!$A$4:$A$107,0)),"")</f>
        <v/>
      </c>
      <c r="G351" s="21">
        <f>IFERROR(IF(INDEX(Partidos!$H$4:$H$107,MATCH($A351,Partidos!$A$4:$A$107,0))&lt;&gt;"Finalizado","",IF(OR(NOT(ISNUMBER($E351)),NOT(ISNUMBER($F351))),"",IF(INDEX(Partidos!$J$4:$J$107,MATCH($A351,Partidos!$A$4:$A$107,0))="Grupos",IF(AND($E351=INDEX(Partidos!$F$4:$F$107,MATCH($A351,Partidos!$A$4:$A$107,0)),$F351=INDEX(Partidos!$G$4:$G$107,MATCH($A351,Partidos!$A$4:$A$107,0))),Puntuacion!$B$4,IF(($E351-$F351)=(INDEX(Partidos!$F$4:$F$107,MATCH($A351,Partidos!$A$4:$A$107,0))-INDEX(Partidos!$G$4:$G$107,MATCH($A351,Partidos!$A$4:$A$107,0))),Puntuacion!$B$5,IF(OR(AND($E351&gt;$F351,INDEX(Partidos!$F$4:$F$107,MATCH($A351,Partidos!$A$4:$A$107,0))&gt;INDEX(Partidos!$G$4:$G$107,MATCH($A351,Partidos!$A$4:$A$107,0))),AND($E351=$F351,INDEX(Partidos!$F$4:$F$107,MATCH($A351,Partidos!$A$4:$A$107,0))=INDEX(Partidos!$G$4:$G$107,MATCH($A351,Partidos!$A$4:$A$107,0))),AND($E351&lt;$F351,INDEX(Partidos!$F$4:$F$107,MATCH($A351,Partidos!$A$4:$A$107,0))&lt;INDEX(Partidos!$G$4:$G$107,MATCH($A351,Partidos!$A$4:$A$107,0)))),Puntuacion!$B$6,0))),IF(AND($E351=INDEX(Partidos!$F$4:$F$107,MATCH($A351,Partidos!$A$4:$A$107,0)),$F351=INDEX(Partidos!$G$4:$G$107,MATCH($A351,Partidos!$A$4:$A$107,0))),Puntuacion!$B$9,IF(($E351-$F351)=(INDEX(Partidos!$F$4:$F$107,MATCH($A351,Partidos!$A$4:$A$107,0))-INDEX(Partidos!$G$4:$G$107,MATCH($A351,Partidos!$A$4:$A$107,0))),Puntuacion!$B$10,IF(AND($H351&lt;&gt;"",$H351=INDEX(Partidos!$K$4:$K$107,MATCH($A351,Partidos!$A$4:$A$107,0))),Puntuacion!$B$11,0)))))),"")</f>
        <v/>
      </c>
      <c r="H351" s="24">
        <f>IFERROR(INDEX(Luis!H$4:H$107,MATCH($A351,Luis!$A$4:$A$107,0)),"")</f>
        <v/>
      </c>
      <c r="I351" s="24">
        <f>IFERROR(INDEX(Partidos!$J$4:$J$107,MATCH($A351,Partidos!$A$4:$A$107,0)),"")</f>
        <v/>
      </c>
      <c r="J351" s="21">
        <f>IF(AND(INDEX(Partidos!$J$4:$J$107,MATCH($A351,Partidos!$A$4:$A$107,0))&lt;&gt;"Grupos",INDEX(Partidos!$H$4:$H$107,MATCH($A351,Partidos!$A$4:$A$107,0))="Finalizado",$H351&lt;&gt;"",$H351=INDEX(Partidos!$K$4:$K$107,MATCH($A351,Partidos!$A$4:$A$107,0))),1,0)</f>
        <v/>
      </c>
    </row>
    <row r="352">
      <c r="A352" s="31" t="n">
        <v>32</v>
      </c>
      <c r="B352" s="24">
        <f>IFERROR(INDEX(Partidos!$D$4:$D$107,MATCH($A352,Partidos!$A$4:$A$107,0)),"")</f>
        <v/>
      </c>
      <c r="C352" s="24">
        <f>IFERROR(INDEX(Partidos!$E$4:$E$107,MATCH($A352,Partidos!$A$4:$A$107,0)),"")</f>
        <v/>
      </c>
      <c r="D352" s="31" t="inlineStr">
        <is>
          <t>Felipe</t>
        </is>
      </c>
      <c r="E352" s="24">
        <f>IFERROR(INDEX(Felipe!F$4:F$107,MATCH($A352,Felipe!$A$4:$A$107,0)),"")</f>
        <v/>
      </c>
      <c r="F352" s="24">
        <f>IFERROR(INDEX(Felipe!G$4:G$107,MATCH($A352,Felipe!$A$4:$A$107,0)),"")</f>
        <v/>
      </c>
      <c r="G352" s="21">
        <f>IFERROR(IF(INDEX(Partidos!$H$4:$H$107,MATCH($A352,Partidos!$A$4:$A$107,0))&lt;&gt;"Finalizado","",IF(OR(NOT(ISNUMBER($E352)),NOT(ISNUMBER($F352))),"",IF(INDEX(Partidos!$J$4:$J$107,MATCH($A352,Partidos!$A$4:$A$107,0))="Grupos",IF(AND($E352=INDEX(Partidos!$F$4:$F$107,MATCH($A352,Partidos!$A$4:$A$107,0)),$F352=INDEX(Partidos!$G$4:$G$107,MATCH($A352,Partidos!$A$4:$A$107,0))),Puntuacion!$B$4,IF(($E352-$F352)=(INDEX(Partidos!$F$4:$F$107,MATCH($A352,Partidos!$A$4:$A$107,0))-INDEX(Partidos!$G$4:$G$107,MATCH($A352,Partidos!$A$4:$A$107,0))),Puntuacion!$B$5,IF(OR(AND($E352&gt;$F352,INDEX(Partidos!$F$4:$F$107,MATCH($A352,Partidos!$A$4:$A$107,0))&gt;INDEX(Partidos!$G$4:$G$107,MATCH($A352,Partidos!$A$4:$A$107,0))),AND($E352=$F352,INDEX(Partidos!$F$4:$F$107,MATCH($A352,Partidos!$A$4:$A$107,0))=INDEX(Partidos!$G$4:$G$107,MATCH($A352,Partidos!$A$4:$A$107,0))),AND($E352&lt;$F352,INDEX(Partidos!$F$4:$F$107,MATCH($A352,Partidos!$A$4:$A$107,0))&lt;INDEX(Partidos!$G$4:$G$107,MATCH($A352,Partidos!$A$4:$A$107,0)))),Puntuacion!$B$6,0))),IF(AND($E352=INDEX(Partidos!$F$4:$F$107,MATCH($A352,Partidos!$A$4:$A$107,0)),$F352=INDEX(Partidos!$G$4:$G$107,MATCH($A352,Partidos!$A$4:$A$107,0))),Puntuacion!$B$9,IF(($E352-$F352)=(INDEX(Partidos!$F$4:$F$107,MATCH($A352,Partidos!$A$4:$A$107,0))-INDEX(Partidos!$G$4:$G$107,MATCH($A352,Partidos!$A$4:$A$107,0))),Puntuacion!$B$10,IF(AND($H352&lt;&gt;"",$H352=INDEX(Partidos!$K$4:$K$107,MATCH($A352,Partidos!$A$4:$A$107,0))),Puntuacion!$B$11,0)))))),"")</f>
        <v/>
      </c>
      <c r="H352" s="24">
        <f>IFERROR(INDEX(Felipe!H$4:H$107,MATCH($A352,Felipe!$A$4:$A$107,0)),"")</f>
        <v/>
      </c>
      <c r="I352" s="24">
        <f>IFERROR(INDEX(Partidos!$J$4:$J$107,MATCH($A352,Partidos!$A$4:$A$107,0)),"")</f>
        <v/>
      </c>
      <c r="J352" s="21">
        <f>IF(AND(INDEX(Partidos!$J$4:$J$107,MATCH($A352,Partidos!$A$4:$A$107,0))&lt;&gt;"Grupos",INDEX(Partidos!$H$4:$H$107,MATCH($A352,Partidos!$A$4:$A$107,0))="Finalizado",$H352&lt;&gt;"",$H352=INDEX(Partidos!$K$4:$K$107,MATCH($A352,Partidos!$A$4:$A$107,0))),1,0)</f>
        <v/>
      </c>
    </row>
    <row r="353">
      <c r="A353" s="29" t="n">
        <v>32</v>
      </c>
      <c r="B353" s="24">
        <f>IFERROR(INDEX(Partidos!$D$4:$D$107,MATCH($A353,Partidos!$A$4:$A$107,0)),"")</f>
        <v/>
      </c>
      <c r="C353" s="24">
        <f>IFERROR(INDEX(Partidos!$E$4:$E$107,MATCH($A353,Partidos!$A$4:$A$107,0)),"")</f>
        <v/>
      </c>
      <c r="D353" s="29" t="inlineStr">
        <is>
          <t>Simón</t>
        </is>
      </c>
      <c r="E353" s="24">
        <f>IFERROR(INDEX(Simón!F$4:F$107,MATCH($A353,Simón!$A$4:$A$107,0)),"")</f>
        <v/>
      </c>
      <c r="F353" s="24">
        <f>IFERROR(INDEX(Simón!G$4:G$107,MATCH($A353,Simón!$A$4:$A$107,0)),"")</f>
        <v/>
      </c>
      <c r="G353" s="21">
        <f>IFERROR(IF(INDEX(Partidos!$H$4:$H$107,MATCH($A353,Partidos!$A$4:$A$107,0))&lt;&gt;"Finalizado","",IF(OR(NOT(ISNUMBER($E353)),NOT(ISNUMBER($F353))),"",IF(INDEX(Partidos!$J$4:$J$107,MATCH($A353,Partidos!$A$4:$A$107,0))="Grupos",IF(AND($E353=INDEX(Partidos!$F$4:$F$107,MATCH($A353,Partidos!$A$4:$A$107,0)),$F353=INDEX(Partidos!$G$4:$G$107,MATCH($A353,Partidos!$A$4:$A$107,0))),Puntuacion!$B$4,IF(($E353-$F353)=(INDEX(Partidos!$F$4:$F$107,MATCH($A353,Partidos!$A$4:$A$107,0))-INDEX(Partidos!$G$4:$G$107,MATCH($A353,Partidos!$A$4:$A$107,0))),Puntuacion!$B$5,IF(OR(AND($E353&gt;$F353,INDEX(Partidos!$F$4:$F$107,MATCH($A353,Partidos!$A$4:$A$107,0))&gt;INDEX(Partidos!$G$4:$G$107,MATCH($A353,Partidos!$A$4:$A$107,0))),AND($E353=$F353,INDEX(Partidos!$F$4:$F$107,MATCH($A353,Partidos!$A$4:$A$107,0))=INDEX(Partidos!$G$4:$G$107,MATCH($A353,Partidos!$A$4:$A$107,0))),AND($E353&lt;$F353,INDEX(Partidos!$F$4:$F$107,MATCH($A353,Partidos!$A$4:$A$107,0))&lt;INDEX(Partidos!$G$4:$G$107,MATCH($A353,Partidos!$A$4:$A$107,0)))),Puntuacion!$B$6,0))),IF(AND($E353=INDEX(Partidos!$F$4:$F$107,MATCH($A353,Partidos!$A$4:$A$107,0)),$F353=INDEX(Partidos!$G$4:$G$107,MATCH($A353,Partidos!$A$4:$A$107,0))),Puntuacion!$B$9,IF(($E353-$F353)=(INDEX(Partidos!$F$4:$F$107,MATCH($A353,Partidos!$A$4:$A$107,0))-INDEX(Partidos!$G$4:$G$107,MATCH($A353,Partidos!$A$4:$A$107,0))),Puntuacion!$B$10,IF(AND($H353&lt;&gt;"",$H353=INDEX(Partidos!$K$4:$K$107,MATCH($A353,Partidos!$A$4:$A$107,0))),Puntuacion!$B$11,0)))))),"")</f>
        <v/>
      </c>
      <c r="H353" s="24">
        <f>IFERROR(INDEX(Simón!H$4:H$107,MATCH($A353,Simón!$A$4:$A$107,0)),"")</f>
        <v/>
      </c>
      <c r="I353" s="24">
        <f>IFERROR(INDEX(Partidos!$J$4:$J$107,MATCH($A353,Partidos!$A$4:$A$107,0)),"")</f>
        <v/>
      </c>
      <c r="J353" s="21">
        <f>IF(AND(INDEX(Partidos!$J$4:$J$107,MATCH($A353,Partidos!$A$4:$A$107,0))&lt;&gt;"Grupos",INDEX(Partidos!$H$4:$H$107,MATCH($A353,Partidos!$A$4:$A$107,0))="Finalizado",$H353&lt;&gt;"",$H353=INDEX(Partidos!$K$4:$K$107,MATCH($A353,Partidos!$A$4:$A$107,0))),1,0)</f>
        <v/>
      </c>
    </row>
    <row r="354">
      <c r="A354" s="31" t="n">
        <v>32</v>
      </c>
      <c r="B354" s="24">
        <f>IFERROR(INDEX(Partidos!$D$4:$D$107,MATCH($A354,Partidos!$A$4:$A$107,0)),"")</f>
        <v/>
      </c>
      <c r="C354" s="24">
        <f>IFERROR(INDEX(Partidos!$E$4:$E$107,MATCH($A354,Partidos!$A$4:$A$107,0)),"")</f>
        <v/>
      </c>
      <c r="D354" s="31" t="inlineStr">
        <is>
          <t>Muni</t>
        </is>
      </c>
      <c r="E354" s="24">
        <f>IFERROR(INDEX(Muni!F$4:F$107,MATCH($A354,Muni!$A$4:$A$107,0)),"")</f>
        <v/>
      </c>
      <c r="F354" s="24">
        <f>IFERROR(INDEX(Muni!G$4:G$107,MATCH($A354,Muni!$A$4:$A$107,0)),"")</f>
        <v/>
      </c>
      <c r="G354" s="21">
        <f>IFERROR(IF(INDEX(Partidos!$H$4:$H$107,MATCH($A354,Partidos!$A$4:$A$107,0))&lt;&gt;"Finalizado","",IF(OR(NOT(ISNUMBER($E354)),NOT(ISNUMBER($F354))),"",IF(INDEX(Partidos!$J$4:$J$107,MATCH($A354,Partidos!$A$4:$A$107,0))="Grupos",IF(AND($E354=INDEX(Partidos!$F$4:$F$107,MATCH($A354,Partidos!$A$4:$A$107,0)),$F354=INDEX(Partidos!$G$4:$G$107,MATCH($A354,Partidos!$A$4:$A$107,0))),Puntuacion!$B$4,IF(($E354-$F354)=(INDEX(Partidos!$F$4:$F$107,MATCH($A354,Partidos!$A$4:$A$107,0))-INDEX(Partidos!$G$4:$G$107,MATCH($A354,Partidos!$A$4:$A$107,0))),Puntuacion!$B$5,IF(OR(AND($E354&gt;$F354,INDEX(Partidos!$F$4:$F$107,MATCH($A354,Partidos!$A$4:$A$107,0))&gt;INDEX(Partidos!$G$4:$G$107,MATCH($A354,Partidos!$A$4:$A$107,0))),AND($E354=$F354,INDEX(Partidos!$F$4:$F$107,MATCH($A354,Partidos!$A$4:$A$107,0))=INDEX(Partidos!$G$4:$G$107,MATCH($A354,Partidos!$A$4:$A$107,0))),AND($E354&lt;$F354,INDEX(Partidos!$F$4:$F$107,MATCH($A354,Partidos!$A$4:$A$107,0))&lt;INDEX(Partidos!$G$4:$G$107,MATCH($A354,Partidos!$A$4:$A$107,0)))),Puntuacion!$B$6,0))),IF(AND($E354=INDEX(Partidos!$F$4:$F$107,MATCH($A354,Partidos!$A$4:$A$107,0)),$F354=INDEX(Partidos!$G$4:$G$107,MATCH($A354,Partidos!$A$4:$A$107,0))),Puntuacion!$B$9,IF(($E354-$F354)=(INDEX(Partidos!$F$4:$F$107,MATCH($A354,Partidos!$A$4:$A$107,0))-INDEX(Partidos!$G$4:$G$107,MATCH($A354,Partidos!$A$4:$A$107,0))),Puntuacion!$B$10,IF(AND($H354&lt;&gt;"",$H354=INDEX(Partidos!$K$4:$K$107,MATCH($A354,Partidos!$A$4:$A$107,0))),Puntuacion!$B$11,0)))))),"")</f>
        <v/>
      </c>
      <c r="H354" s="24">
        <f>IFERROR(INDEX(Muni!H$4:H$107,MATCH($A354,Muni!$A$4:$A$107,0)),"")</f>
        <v/>
      </c>
      <c r="I354" s="24">
        <f>IFERROR(INDEX(Partidos!$J$4:$J$107,MATCH($A354,Partidos!$A$4:$A$107,0)),"")</f>
        <v/>
      </c>
      <c r="J354" s="21">
        <f>IF(AND(INDEX(Partidos!$J$4:$J$107,MATCH($A354,Partidos!$A$4:$A$107,0))&lt;&gt;"Grupos",INDEX(Partidos!$H$4:$H$107,MATCH($A354,Partidos!$A$4:$A$107,0))="Finalizado",$H354&lt;&gt;"",$H354=INDEX(Partidos!$K$4:$K$107,MATCH($A354,Partidos!$A$4:$A$107,0))),1,0)</f>
        <v/>
      </c>
    </row>
    <row r="355">
      <c r="A355" s="29" t="n">
        <v>32</v>
      </c>
      <c r="B355" s="24">
        <f>IFERROR(INDEX(Partidos!$D$4:$D$107,MATCH($A355,Partidos!$A$4:$A$107,0)),"")</f>
        <v/>
      </c>
      <c r="C355" s="24">
        <f>IFERROR(INDEX(Partidos!$E$4:$E$107,MATCH($A355,Partidos!$A$4:$A$107,0)),"")</f>
        <v/>
      </c>
      <c r="D355" s="29" t="inlineStr">
        <is>
          <t>Fer</t>
        </is>
      </c>
      <c r="E355" s="24">
        <f>IFERROR(INDEX(Fer!F$4:F$107,MATCH($A355,Fer!$A$4:$A$107,0)),"")</f>
        <v/>
      </c>
      <c r="F355" s="24">
        <f>IFERROR(INDEX(Fer!G$4:G$107,MATCH($A355,Fer!$A$4:$A$107,0)),"")</f>
        <v/>
      </c>
      <c r="G355" s="21">
        <f>IFERROR(IF(INDEX(Partidos!$H$4:$H$107,MATCH($A355,Partidos!$A$4:$A$107,0))&lt;&gt;"Finalizado","",IF(OR(NOT(ISNUMBER($E355)),NOT(ISNUMBER($F355))),"",IF(INDEX(Partidos!$J$4:$J$107,MATCH($A355,Partidos!$A$4:$A$107,0))="Grupos",IF(AND($E355=INDEX(Partidos!$F$4:$F$107,MATCH($A355,Partidos!$A$4:$A$107,0)),$F355=INDEX(Partidos!$G$4:$G$107,MATCH($A355,Partidos!$A$4:$A$107,0))),Puntuacion!$B$4,IF(($E355-$F355)=(INDEX(Partidos!$F$4:$F$107,MATCH($A355,Partidos!$A$4:$A$107,0))-INDEX(Partidos!$G$4:$G$107,MATCH($A355,Partidos!$A$4:$A$107,0))),Puntuacion!$B$5,IF(OR(AND($E355&gt;$F355,INDEX(Partidos!$F$4:$F$107,MATCH($A355,Partidos!$A$4:$A$107,0))&gt;INDEX(Partidos!$G$4:$G$107,MATCH($A355,Partidos!$A$4:$A$107,0))),AND($E355=$F355,INDEX(Partidos!$F$4:$F$107,MATCH($A355,Partidos!$A$4:$A$107,0))=INDEX(Partidos!$G$4:$G$107,MATCH($A355,Partidos!$A$4:$A$107,0))),AND($E355&lt;$F355,INDEX(Partidos!$F$4:$F$107,MATCH($A355,Partidos!$A$4:$A$107,0))&lt;INDEX(Partidos!$G$4:$G$107,MATCH($A355,Partidos!$A$4:$A$107,0)))),Puntuacion!$B$6,0))),IF(AND($E355=INDEX(Partidos!$F$4:$F$107,MATCH($A355,Partidos!$A$4:$A$107,0)),$F355=INDEX(Partidos!$G$4:$G$107,MATCH($A355,Partidos!$A$4:$A$107,0))),Puntuacion!$B$9,IF(($E355-$F355)=(INDEX(Partidos!$F$4:$F$107,MATCH($A355,Partidos!$A$4:$A$107,0))-INDEX(Partidos!$G$4:$G$107,MATCH($A355,Partidos!$A$4:$A$107,0))),Puntuacion!$B$10,IF(AND($H355&lt;&gt;"",$H355=INDEX(Partidos!$K$4:$K$107,MATCH($A355,Partidos!$A$4:$A$107,0))),Puntuacion!$B$11,0)))))),"")</f>
        <v/>
      </c>
      <c r="H355" s="24">
        <f>IFERROR(INDEX(Fer!H$4:H$107,MATCH($A355,Fer!$A$4:$A$107,0)),"")</f>
        <v/>
      </c>
      <c r="I355" s="24">
        <f>IFERROR(INDEX(Partidos!$J$4:$J$107,MATCH($A355,Partidos!$A$4:$A$107,0)),"")</f>
        <v/>
      </c>
      <c r="J355" s="21">
        <f>IF(AND(INDEX(Partidos!$J$4:$J$107,MATCH($A355,Partidos!$A$4:$A$107,0))&lt;&gt;"Grupos",INDEX(Partidos!$H$4:$H$107,MATCH($A355,Partidos!$A$4:$A$107,0))="Finalizado",$H355&lt;&gt;"",$H355=INDEX(Partidos!$K$4:$K$107,MATCH($A355,Partidos!$A$4:$A$107,0))),1,0)</f>
        <v/>
      </c>
    </row>
    <row r="356">
      <c r="A356" s="31" t="n">
        <v>33</v>
      </c>
      <c r="B356" s="24">
        <f>IFERROR(INDEX(Partidos!$D$4:$D$107,MATCH($A356,Partidos!$A$4:$A$107,0)),"")</f>
        <v/>
      </c>
      <c r="C356" s="24">
        <f>IFERROR(INDEX(Partidos!$E$4:$E$107,MATCH($A356,Partidos!$A$4:$A$107,0)),"")</f>
        <v/>
      </c>
      <c r="D356" s="31" t="inlineStr">
        <is>
          <t>Álvaro</t>
        </is>
      </c>
      <c r="E356" s="24">
        <f>IFERROR(INDEX(Álvaro!F$4:F$107,MATCH($A356,Álvaro!$A$4:$A$107,0)),"")</f>
        <v/>
      </c>
      <c r="F356" s="24">
        <f>IFERROR(INDEX(Álvaro!G$4:G$107,MATCH($A356,Álvaro!$A$4:$A$107,0)),"")</f>
        <v/>
      </c>
      <c r="G356" s="21">
        <f>IFERROR(IF(INDEX(Partidos!$H$4:$H$107,MATCH($A356,Partidos!$A$4:$A$107,0))&lt;&gt;"Finalizado","",IF(OR(NOT(ISNUMBER($E356)),NOT(ISNUMBER($F356))),"",IF(INDEX(Partidos!$J$4:$J$107,MATCH($A356,Partidos!$A$4:$A$107,0))="Grupos",IF(AND($E356=INDEX(Partidos!$F$4:$F$107,MATCH($A356,Partidos!$A$4:$A$107,0)),$F356=INDEX(Partidos!$G$4:$G$107,MATCH($A356,Partidos!$A$4:$A$107,0))),Puntuacion!$B$4,IF(($E356-$F356)=(INDEX(Partidos!$F$4:$F$107,MATCH($A356,Partidos!$A$4:$A$107,0))-INDEX(Partidos!$G$4:$G$107,MATCH($A356,Partidos!$A$4:$A$107,0))),Puntuacion!$B$5,IF(OR(AND($E356&gt;$F356,INDEX(Partidos!$F$4:$F$107,MATCH($A356,Partidos!$A$4:$A$107,0))&gt;INDEX(Partidos!$G$4:$G$107,MATCH($A356,Partidos!$A$4:$A$107,0))),AND($E356=$F356,INDEX(Partidos!$F$4:$F$107,MATCH($A356,Partidos!$A$4:$A$107,0))=INDEX(Partidos!$G$4:$G$107,MATCH($A356,Partidos!$A$4:$A$107,0))),AND($E356&lt;$F356,INDEX(Partidos!$F$4:$F$107,MATCH($A356,Partidos!$A$4:$A$107,0))&lt;INDEX(Partidos!$G$4:$G$107,MATCH($A356,Partidos!$A$4:$A$107,0)))),Puntuacion!$B$6,0))),IF(AND($E356=INDEX(Partidos!$F$4:$F$107,MATCH($A356,Partidos!$A$4:$A$107,0)),$F356=INDEX(Partidos!$G$4:$G$107,MATCH($A356,Partidos!$A$4:$A$107,0))),Puntuacion!$B$9,IF(($E356-$F356)=(INDEX(Partidos!$F$4:$F$107,MATCH($A356,Partidos!$A$4:$A$107,0))-INDEX(Partidos!$G$4:$G$107,MATCH($A356,Partidos!$A$4:$A$107,0))),Puntuacion!$B$10,IF(AND($H356&lt;&gt;"",$H356=INDEX(Partidos!$K$4:$K$107,MATCH($A356,Partidos!$A$4:$A$107,0))),Puntuacion!$B$11,0)))))),"")</f>
        <v/>
      </c>
      <c r="H356" s="24">
        <f>IFERROR(INDEX(Álvaro!H$4:H$107,MATCH($A356,Álvaro!$A$4:$A$107,0)),"")</f>
        <v/>
      </c>
      <c r="I356" s="24">
        <f>IFERROR(INDEX(Partidos!$J$4:$J$107,MATCH($A356,Partidos!$A$4:$A$107,0)),"")</f>
        <v/>
      </c>
      <c r="J356" s="21">
        <f>IF(AND(INDEX(Partidos!$J$4:$J$107,MATCH($A356,Partidos!$A$4:$A$107,0))&lt;&gt;"Grupos",INDEX(Partidos!$H$4:$H$107,MATCH($A356,Partidos!$A$4:$A$107,0))="Finalizado",$H356&lt;&gt;"",$H356=INDEX(Partidos!$K$4:$K$107,MATCH($A356,Partidos!$A$4:$A$107,0))),1,0)</f>
        <v/>
      </c>
    </row>
    <row r="357">
      <c r="A357" s="29" t="n">
        <v>33</v>
      </c>
      <c r="B357" s="24">
        <f>IFERROR(INDEX(Partidos!$D$4:$D$107,MATCH($A357,Partidos!$A$4:$A$107,0)),"")</f>
        <v/>
      </c>
      <c r="C357" s="24">
        <f>IFERROR(INDEX(Partidos!$E$4:$E$107,MATCH($A357,Partidos!$A$4:$A$107,0)),"")</f>
        <v/>
      </c>
      <c r="D357" s="29" t="inlineStr">
        <is>
          <t>Pepe</t>
        </is>
      </c>
      <c r="E357" s="24">
        <f>IFERROR(INDEX(Pepe!F$4:F$107,MATCH($A357,Pepe!$A$4:$A$107,0)),"")</f>
        <v/>
      </c>
      <c r="F357" s="24">
        <f>IFERROR(INDEX(Pepe!G$4:G$107,MATCH($A357,Pepe!$A$4:$A$107,0)),"")</f>
        <v/>
      </c>
      <c r="G357" s="21">
        <f>IFERROR(IF(INDEX(Partidos!$H$4:$H$107,MATCH($A357,Partidos!$A$4:$A$107,0))&lt;&gt;"Finalizado","",IF(OR(NOT(ISNUMBER($E357)),NOT(ISNUMBER($F357))),"",IF(INDEX(Partidos!$J$4:$J$107,MATCH($A357,Partidos!$A$4:$A$107,0))="Grupos",IF(AND($E357=INDEX(Partidos!$F$4:$F$107,MATCH($A357,Partidos!$A$4:$A$107,0)),$F357=INDEX(Partidos!$G$4:$G$107,MATCH($A357,Partidos!$A$4:$A$107,0))),Puntuacion!$B$4,IF(($E357-$F357)=(INDEX(Partidos!$F$4:$F$107,MATCH($A357,Partidos!$A$4:$A$107,0))-INDEX(Partidos!$G$4:$G$107,MATCH($A357,Partidos!$A$4:$A$107,0))),Puntuacion!$B$5,IF(OR(AND($E357&gt;$F357,INDEX(Partidos!$F$4:$F$107,MATCH($A357,Partidos!$A$4:$A$107,0))&gt;INDEX(Partidos!$G$4:$G$107,MATCH($A357,Partidos!$A$4:$A$107,0))),AND($E357=$F357,INDEX(Partidos!$F$4:$F$107,MATCH($A357,Partidos!$A$4:$A$107,0))=INDEX(Partidos!$G$4:$G$107,MATCH($A357,Partidos!$A$4:$A$107,0))),AND($E357&lt;$F357,INDEX(Partidos!$F$4:$F$107,MATCH($A357,Partidos!$A$4:$A$107,0))&lt;INDEX(Partidos!$G$4:$G$107,MATCH($A357,Partidos!$A$4:$A$107,0)))),Puntuacion!$B$6,0))),IF(AND($E357=INDEX(Partidos!$F$4:$F$107,MATCH($A357,Partidos!$A$4:$A$107,0)),$F357=INDEX(Partidos!$G$4:$G$107,MATCH($A357,Partidos!$A$4:$A$107,0))),Puntuacion!$B$9,IF(($E357-$F357)=(INDEX(Partidos!$F$4:$F$107,MATCH($A357,Partidos!$A$4:$A$107,0))-INDEX(Partidos!$G$4:$G$107,MATCH($A357,Partidos!$A$4:$A$107,0))),Puntuacion!$B$10,IF(AND($H357&lt;&gt;"",$H357=INDEX(Partidos!$K$4:$K$107,MATCH($A357,Partidos!$A$4:$A$107,0))),Puntuacion!$B$11,0)))))),"")</f>
        <v/>
      </c>
      <c r="H357" s="24">
        <f>IFERROR(INDEX(Pepe!H$4:H$107,MATCH($A357,Pepe!$A$4:$A$107,0)),"")</f>
        <v/>
      </c>
      <c r="I357" s="24">
        <f>IFERROR(INDEX(Partidos!$J$4:$J$107,MATCH($A357,Partidos!$A$4:$A$107,0)),"")</f>
        <v/>
      </c>
      <c r="J357" s="21">
        <f>IF(AND(INDEX(Partidos!$J$4:$J$107,MATCH($A357,Partidos!$A$4:$A$107,0))&lt;&gt;"Grupos",INDEX(Partidos!$H$4:$H$107,MATCH($A357,Partidos!$A$4:$A$107,0))="Finalizado",$H357&lt;&gt;"",$H357=INDEX(Partidos!$K$4:$K$107,MATCH($A357,Partidos!$A$4:$A$107,0))),1,0)</f>
        <v/>
      </c>
    </row>
    <row r="358">
      <c r="A358" s="31" t="n">
        <v>33</v>
      </c>
      <c r="B358" s="24">
        <f>IFERROR(INDEX(Partidos!$D$4:$D$107,MATCH($A358,Partidos!$A$4:$A$107,0)),"")</f>
        <v/>
      </c>
      <c r="C358" s="24">
        <f>IFERROR(INDEX(Partidos!$E$4:$E$107,MATCH($A358,Partidos!$A$4:$A$107,0)),"")</f>
        <v/>
      </c>
      <c r="D358" s="31" t="inlineStr">
        <is>
          <t>Patri</t>
        </is>
      </c>
      <c r="E358" s="24">
        <f>IFERROR(INDEX(Patri!F$4:F$107,MATCH($A358,Patri!$A$4:$A$107,0)),"")</f>
        <v/>
      </c>
      <c r="F358" s="24">
        <f>IFERROR(INDEX(Patri!G$4:G$107,MATCH($A358,Patri!$A$4:$A$107,0)),"")</f>
        <v/>
      </c>
      <c r="G358" s="21">
        <f>IFERROR(IF(INDEX(Partidos!$H$4:$H$107,MATCH($A358,Partidos!$A$4:$A$107,0))&lt;&gt;"Finalizado","",IF(OR(NOT(ISNUMBER($E358)),NOT(ISNUMBER($F358))),"",IF(INDEX(Partidos!$J$4:$J$107,MATCH($A358,Partidos!$A$4:$A$107,0))="Grupos",IF(AND($E358=INDEX(Partidos!$F$4:$F$107,MATCH($A358,Partidos!$A$4:$A$107,0)),$F358=INDEX(Partidos!$G$4:$G$107,MATCH($A358,Partidos!$A$4:$A$107,0))),Puntuacion!$B$4,IF(($E358-$F358)=(INDEX(Partidos!$F$4:$F$107,MATCH($A358,Partidos!$A$4:$A$107,0))-INDEX(Partidos!$G$4:$G$107,MATCH($A358,Partidos!$A$4:$A$107,0))),Puntuacion!$B$5,IF(OR(AND($E358&gt;$F358,INDEX(Partidos!$F$4:$F$107,MATCH($A358,Partidos!$A$4:$A$107,0))&gt;INDEX(Partidos!$G$4:$G$107,MATCH($A358,Partidos!$A$4:$A$107,0))),AND($E358=$F358,INDEX(Partidos!$F$4:$F$107,MATCH($A358,Partidos!$A$4:$A$107,0))=INDEX(Partidos!$G$4:$G$107,MATCH($A358,Partidos!$A$4:$A$107,0))),AND($E358&lt;$F358,INDEX(Partidos!$F$4:$F$107,MATCH($A358,Partidos!$A$4:$A$107,0))&lt;INDEX(Partidos!$G$4:$G$107,MATCH($A358,Partidos!$A$4:$A$107,0)))),Puntuacion!$B$6,0))),IF(AND($E358=INDEX(Partidos!$F$4:$F$107,MATCH($A358,Partidos!$A$4:$A$107,0)),$F358=INDEX(Partidos!$G$4:$G$107,MATCH($A358,Partidos!$A$4:$A$107,0))),Puntuacion!$B$9,IF(($E358-$F358)=(INDEX(Partidos!$F$4:$F$107,MATCH($A358,Partidos!$A$4:$A$107,0))-INDEX(Partidos!$G$4:$G$107,MATCH($A358,Partidos!$A$4:$A$107,0))),Puntuacion!$B$10,IF(AND($H358&lt;&gt;"",$H358=INDEX(Partidos!$K$4:$K$107,MATCH($A358,Partidos!$A$4:$A$107,0))),Puntuacion!$B$11,0)))))),"")</f>
        <v/>
      </c>
      <c r="H358" s="24">
        <f>IFERROR(INDEX(Patri!H$4:H$107,MATCH($A358,Patri!$A$4:$A$107,0)),"")</f>
        <v/>
      </c>
      <c r="I358" s="24">
        <f>IFERROR(INDEX(Partidos!$J$4:$J$107,MATCH($A358,Partidos!$A$4:$A$107,0)),"")</f>
        <v/>
      </c>
      <c r="J358" s="21">
        <f>IF(AND(INDEX(Partidos!$J$4:$J$107,MATCH($A358,Partidos!$A$4:$A$107,0))&lt;&gt;"Grupos",INDEX(Partidos!$H$4:$H$107,MATCH($A358,Partidos!$A$4:$A$107,0))="Finalizado",$H358&lt;&gt;"",$H358=INDEX(Partidos!$K$4:$K$107,MATCH($A358,Partidos!$A$4:$A$107,0))),1,0)</f>
        <v/>
      </c>
    </row>
    <row r="359">
      <c r="A359" s="29" t="n">
        <v>33</v>
      </c>
      <c r="B359" s="24">
        <f>IFERROR(INDEX(Partidos!$D$4:$D$107,MATCH($A359,Partidos!$A$4:$A$107,0)),"")</f>
        <v/>
      </c>
      <c r="C359" s="24">
        <f>IFERROR(INDEX(Partidos!$E$4:$E$107,MATCH($A359,Partidos!$A$4:$A$107,0)),"")</f>
        <v/>
      </c>
      <c r="D359" s="29" t="inlineStr">
        <is>
          <t>Kike</t>
        </is>
      </c>
      <c r="E359" s="24">
        <f>IFERROR(INDEX(Kike!F$4:F$107,MATCH($A359,Kike!$A$4:$A$107,0)),"")</f>
        <v/>
      </c>
      <c r="F359" s="24">
        <f>IFERROR(INDEX(Kike!G$4:G$107,MATCH($A359,Kike!$A$4:$A$107,0)),"")</f>
        <v/>
      </c>
      <c r="G359" s="21">
        <f>IFERROR(IF(INDEX(Partidos!$H$4:$H$107,MATCH($A359,Partidos!$A$4:$A$107,0))&lt;&gt;"Finalizado","",IF(OR(NOT(ISNUMBER($E359)),NOT(ISNUMBER($F359))),"",IF(INDEX(Partidos!$J$4:$J$107,MATCH($A359,Partidos!$A$4:$A$107,0))="Grupos",IF(AND($E359=INDEX(Partidos!$F$4:$F$107,MATCH($A359,Partidos!$A$4:$A$107,0)),$F359=INDEX(Partidos!$G$4:$G$107,MATCH($A359,Partidos!$A$4:$A$107,0))),Puntuacion!$B$4,IF(($E359-$F359)=(INDEX(Partidos!$F$4:$F$107,MATCH($A359,Partidos!$A$4:$A$107,0))-INDEX(Partidos!$G$4:$G$107,MATCH($A359,Partidos!$A$4:$A$107,0))),Puntuacion!$B$5,IF(OR(AND($E359&gt;$F359,INDEX(Partidos!$F$4:$F$107,MATCH($A359,Partidos!$A$4:$A$107,0))&gt;INDEX(Partidos!$G$4:$G$107,MATCH($A359,Partidos!$A$4:$A$107,0))),AND($E359=$F359,INDEX(Partidos!$F$4:$F$107,MATCH($A359,Partidos!$A$4:$A$107,0))=INDEX(Partidos!$G$4:$G$107,MATCH($A359,Partidos!$A$4:$A$107,0))),AND($E359&lt;$F359,INDEX(Partidos!$F$4:$F$107,MATCH($A359,Partidos!$A$4:$A$107,0))&lt;INDEX(Partidos!$G$4:$G$107,MATCH($A359,Partidos!$A$4:$A$107,0)))),Puntuacion!$B$6,0))),IF(AND($E359=INDEX(Partidos!$F$4:$F$107,MATCH($A359,Partidos!$A$4:$A$107,0)),$F359=INDEX(Partidos!$G$4:$G$107,MATCH($A359,Partidos!$A$4:$A$107,0))),Puntuacion!$B$9,IF(($E359-$F359)=(INDEX(Partidos!$F$4:$F$107,MATCH($A359,Partidos!$A$4:$A$107,0))-INDEX(Partidos!$G$4:$G$107,MATCH($A359,Partidos!$A$4:$A$107,0))),Puntuacion!$B$10,IF(AND($H359&lt;&gt;"",$H359=INDEX(Partidos!$K$4:$K$107,MATCH($A359,Partidos!$A$4:$A$107,0))),Puntuacion!$B$11,0)))))),"")</f>
        <v/>
      </c>
      <c r="H359" s="24">
        <f>IFERROR(INDEX(Kike!H$4:H$107,MATCH($A359,Kike!$A$4:$A$107,0)),"")</f>
        <v/>
      </c>
      <c r="I359" s="24">
        <f>IFERROR(INDEX(Partidos!$J$4:$J$107,MATCH($A359,Partidos!$A$4:$A$107,0)),"")</f>
        <v/>
      </c>
      <c r="J359" s="21">
        <f>IF(AND(INDEX(Partidos!$J$4:$J$107,MATCH($A359,Partidos!$A$4:$A$107,0))&lt;&gt;"Grupos",INDEX(Partidos!$H$4:$H$107,MATCH($A359,Partidos!$A$4:$A$107,0))="Finalizado",$H359&lt;&gt;"",$H359=INDEX(Partidos!$K$4:$K$107,MATCH($A359,Partidos!$A$4:$A$107,0))),1,0)</f>
        <v/>
      </c>
    </row>
    <row r="360">
      <c r="A360" s="31" t="n">
        <v>33</v>
      </c>
      <c r="B360" s="24">
        <f>IFERROR(INDEX(Partidos!$D$4:$D$107,MATCH($A360,Partidos!$A$4:$A$107,0)),"")</f>
        <v/>
      </c>
      <c r="C360" s="24">
        <f>IFERROR(INDEX(Partidos!$E$4:$E$107,MATCH($A360,Partidos!$A$4:$A$107,0)),"")</f>
        <v/>
      </c>
      <c r="D360" s="31" t="inlineStr">
        <is>
          <t>Quintero</t>
        </is>
      </c>
      <c r="E360" s="24">
        <f>IFERROR(INDEX(Quintero!F$4:F$107,MATCH($A360,Quintero!$A$4:$A$107,0)),"")</f>
        <v/>
      </c>
      <c r="F360" s="24">
        <f>IFERROR(INDEX(Quintero!G$4:G$107,MATCH($A360,Quintero!$A$4:$A$107,0)),"")</f>
        <v/>
      </c>
      <c r="G360" s="21">
        <f>IFERROR(IF(INDEX(Partidos!$H$4:$H$107,MATCH($A360,Partidos!$A$4:$A$107,0))&lt;&gt;"Finalizado","",IF(OR(NOT(ISNUMBER($E360)),NOT(ISNUMBER($F360))),"",IF(INDEX(Partidos!$J$4:$J$107,MATCH($A360,Partidos!$A$4:$A$107,0))="Grupos",IF(AND($E360=INDEX(Partidos!$F$4:$F$107,MATCH($A360,Partidos!$A$4:$A$107,0)),$F360=INDEX(Partidos!$G$4:$G$107,MATCH($A360,Partidos!$A$4:$A$107,0))),Puntuacion!$B$4,IF(($E360-$F360)=(INDEX(Partidos!$F$4:$F$107,MATCH($A360,Partidos!$A$4:$A$107,0))-INDEX(Partidos!$G$4:$G$107,MATCH($A360,Partidos!$A$4:$A$107,0))),Puntuacion!$B$5,IF(OR(AND($E360&gt;$F360,INDEX(Partidos!$F$4:$F$107,MATCH($A360,Partidos!$A$4:$A$107,0))&gt;INDEX(Partidos!$G$4:$G$107,MATCH($A360,Partidos!$A$4:$A$107,0))),AND($E360=$F360,INDEX(Partidos!$F$4:$F$107,MATCH($A360,Partidos!$A$4:$A$107,0))=INDEX(Partidos!$G$4:$G$107,MATCH($A360,Partidos!$A$4:$A$107,0))),AND($E360&lt;$F360,INDEX(Partidos!$F$4:$F$107,MATCH($A360,Partidos!$A$4:$A$107,0))&lt;INDEX(Partidos!$G$4:$G$107,MATCH($A360,Partidos!$A$4:$A$107,0)))),Puntuacion!$B$6,0))),IF(AND($E360=INDEX(Partidos!$F$4:$F$107,MATCH($A360,Partidos!$A$4:$A$107,0)),$F360=INDEX(Partidos!$G$4:$G$107,MATCH($A360,Partidos!$A$4:$A$107,0))),Puntuacion!$B$9,IF(($E360-$F360)=(INDEX(Partidos!$F$4:$F$107,MATCH($A360,Partidos!$A$4:$A$107,0))-INDEX(Partidos!$G$4:$G$107,MATCH($A360,Partidos!$A$4:$A$107,0))),Puntuacion!$B$10,IF(AND($H360&lt;&gt;"",$H360=INDEX(Partidos!$K$4:$K$107,MATCH($A360,Partidos!$A$4:$A$107,0))),Puntuacion!$B$11,0)))))),"")</f>
        <v/>
      </c>
      <c r="H360" s="24">
        <f>IFERROR(INDEX(Quintero!H$4:H$107,MATCH($A360,Quintero!$A$4:$A$107,0)),"")</f>
        <v/>
      </c>
      <c r="I360" s="24">
        <f>IFERROR(INDEX(Partidos!$J$4:$J$107,MATCH($A360,Partidos!$A$4:$A$107,0)),"")</f>
        <v/>
      </c>
      <c r="J360" s="21">
        <f>IF(AND(INDEX(Partidos!$J$4:$J$107,MATCH($A360,Partidos!$A$4:$A$107,0))&lt;&gt;"Grupos",INDEX(Partidos!$H$4:$H$107,MATCH($A360,Partidos!$A$4:$A$107,0))="Finalizado",$H360&lt;&gt;"",$H360=INDEX(Partidos!$K$4:$K$107,MATCH($A360,Partidos!$A$4:$A$107,0))),1,0)</f>
        <v/>
      </c>
    </row>
    <row r="361">
      <c r="A361" s="29" t="n">
        <v>33</v>
      </c>
      <c r="B361" s="24">
        <f>IFERROR(INDEX(Partidos!$D$4:$D$107,MATCH($A361,Partidos!$A$4:$A$107,0)),"")</f>
        <v/>
      </c>
      <c r="C361" s="24">
        <f>IFERROR(INDEX(Partidos!$E$4:$E$107,MATCH($A361,Partidos!$A$4:$A$107,0)),"")</f>
        <v/>
      </c>
      <c r="D361" s="29" t="inlineStr">
        <is>
          <t>Nacho</t>
        </is>
      </c>
      <c r="E361" s="24">
        <f>IFERROR(INDEX(Nacho!F$4:F$107,MATCH($A361,Nacho!$A$4:$A$107,0)),"")</f>
        <v/>
      </c>
      <c r="F361" s="24">
        <f>IFERROR(INDEX(Nacho!G$4:G$107,MATCH($A361,Nacho!$A$4:$A$107,0)),"")</f>
        <v/>
      </c>
      <c r="G361" s="21">
        <f>IFERROR(IF(INDEX(Partidos!$H$4:$H$107,MATCH($A361,Partidos!$A$4:$A$107,0))&lt;&gt;"Finalizado","",IF(OR(NOT(ISNUMBER($E361)),NOT(ISNUMBER($F361))),"",IF(INDEX(Partidos!$J$4:$J$107,MATCH($A361,Partidos!$A$4:$A$107,0))="Grupos",IF(AND($E361=INDEX(Partidos!$F$4:$F$107,MATCH($A361,Partidos!$A$4:$A$107,0)),$F361=INDEX(Partidos!$G$4:$G$107,MATCH($A361,Partidos!$A$4:$A$107,0))),Puntuacion!$B$4,IF(($E361-$F361)=(INDEX(Partidos!$F$4:$F$107,MATCH($A361,Partidos!$A$4:$A$107,0))-INDEX(Partidos!$G$4:$G$107,MATCH($A361,Partidos!$A$4:$A$107,0))),Puntuacion!$B$5,IF(OR(AND($E361&gt;$F361,INDEX(Partidos!$F$4:$F$107,MATCH($A361,Partidos!$A$4:$A$107,0))&gt;INDEX(Partidos!$G$4:$G$107,MATCH($A361,Partidos!$A$4:$A$107,0))),AND($E361=$F361,INDEX(Partidos!$F$4:$F$107,MATCH($A361,Partidos!$A$4:$A$107,0))=INDEX(Partidos!$G$4:$G$107,MATCH($A361,Partidos!$A$4:$A$107,0))),AND($E361&lt;$F361,INDEX(Partidos!$F$4:$F$107,MATCH($A361,Partidos!$A$4:$A$107,0))&lt;INDEX(Partidos!$G$4:$G$107,MATCH($A361,Partidos!$A$4:$A$107,0)))),Puntuacion!$B$6,0))),IF(AND($E361=INDEX(Partidos!$F$4:$F$107,MATCH($A361,Partidos!$A$4:$A$107,0)),$F361=INDEX(Partidos!$G$4:$G$107,MATCH($A361,Partidos!$A$4:$A$107,0))),Puntuacion!$B$9,IF(($E361-$F361)=(INDEX(Partidos!$F$4:$F$107,MATCH($A361,Partidos!$A$4:$A$107,0))-INDEX(Partidos!$G$4:$G$107,MATCH($A361,Partidos!$A$4:$A$107,0))),Puntuacion!$B$10,IF(AND($H361&lt;&gt;"",$H361=INDEX(Partidos!$K$4:$K$107,MATCH($A361,Partidos!$A$4:$A$107,0))),Puntuacion!$B$11,0)))))),"")</f>
        <v/>
      </c>
      <c r="H361" s="24">
        <f>IFERROR(INDEX(Nacho!H$4:H$107,MATCH($A361,Nacho!$A$4:$A$107,0)),"")</f>
        <v/>
      </c>
      <c r="I361" s="24">
        <f>IFERROR(INDEX(Partidos!$J$4:$J$107,MATCH($A361,Partidos!$A$4:$A$107,0)),"")</f>
        <v/>
      </c>
      <c r="J361" s="21">
        <f>IF(AND(INDEX(Partidos!$J$4:$J$107,MATCH($A361,Partidos!$A$4:$A$107,0))&lt;&gt;"Grupos",INDEX(Partidos!$H$4:$H$107,MATCH($A361,Partidos!$A$4:$A$107,0))="Finalizado",$H361&lt;&gt;"",$H361=INDEX(Partidos!$K$4:$K$107,MATCH($A361,Partidos!$A$4:$A$107,0))),1,0)</f>
        <v/>
      </c>
    </row>
    <row r="362">
      <c r="A362" s="31" t="n">
        <v>33</v>
      </c>
      <c r="B362" s="24">
        <f>IFERROR(INDEX(Partidos!$D$4:$D$107,MATCH($A362,Partidos!$A$4:$A$107,0)),"")</f>
        <v/>
      </c>
      <c r="C362" s="24">
        <f>IFERROR(INDEX(Partidos!$E$4:$E$107,MATCH($A362,Partidos!$A$4:$A$107,0)),"")</f>
        <v/>
      </c>
      <c r="D362" s="31" t="inlineStr">
        <is>
          <t>Luis</t>
        </is>
      </c>
      <c r="E362" s="24">
        <f>IFERROR(INDEX(Luis!F$4:F$107,MATCH($A362,Luis!$A$4:$A$107,0)),"")</f>
        <v/>
      </c>
      <c r="F362" s="24">
        <f>IFERROR(INDEX(Luis!G$4:G$107,MATCH($A362,Luis!$A$4:$A$107,0)),"")</f>
        <v/>
      </c>
      <c r="G362" s="21">
        <f>IFERROR(IF(INDEX(Partidos!$H$4:$H$107,MATCH($A362,Partidos!$A$4:$A$107,0))&lt;&gt;"Finalizado","",IF(OR(NOT(ISNUMBER($E362)),NOT(ISNUMBER($F362))),"",IF(INDEX(Partidos!$J$4:$J$107,MATCH($A362,Partidos!$A$4:$A$107,0))="Grupos",IF(AND($E362=INDEX(Partidos!$F$4:$F$107,MATCH($A362,Partidos!$A$4:$A$107,0)),$F362=INDEX(Partidos!$G$4:$G$107,MATCH($A362,Partidos!$A$4:$A$107,0))),Puntuacion!$B$4,IF(($E362-$F362)=(INDEX(Partidos!$F$4:$F$107,MATCH($A362,Partidos!$A$4:$A$107,0))-INDEX(Partidos!$G$4:$G$107,MATCH($A362,Partidos!$A$4:$A$107,0))),Puntuacion!$B$5,IF(OR(AND($E362&gt;$F362,INDEX(Partidos!$F$4:$F$107,MATCH($A362,Partidos!$A$4:$A$107,0))&gt;INDEX(Partidos!$G$4:$G$107,MATCH($A362,Partidos!$A$4:$A$107,0))),AND($E362=$F362,INDEX(Partidos!$F$4:$F$107,MATCH($A362,Partidos!$A$4:$A$107,0))=INDEX(Partidos!$G$4:$G$107,MATCH($A362,Partidos!$A$4:$A$107,0))),AND($E362&lt;$F362,INDEX(Partidos!$F$4:$F$107,MATCH($A362,Partidos!$A$4:$A$107,0))&lt;INDEX(Partidos!$G$4:$G$107,MATCH($A362,Partidos!$A$4:$A$107,0)))),Puntuacion!$B$6,0))),IF(AND($E362=INDEX(Partidos!$F$4:$F$107,MATCH($A362,Partidos!$A$4:$A$107,0)),$F362=INDEX(Partidos!$G$4:$G$107,MATCH($A362,Partidos!$A$4:$A$107,0))),Puntuacion!$B$9,IF(($E362-$F362)=(INDEX(Partidos!$F$4:$F$107,MATCH($A362,Partidos!$A$4:$A$107,0))-INDEX(Partidos!$G$4:$G$107,MATCH($A362,Partidos!$A$4:$A$107,0))),Puntuacion!$B$10,IF(AND($H362&lt;&gt;"",$H362=INDEX(Partidos!$K$4:$K$107,MATCH($A362,Partidos!$A$4:$A$107,0))),Puntuacion!$B$11,0)))))),"")</f>
        <v/>
      </c>
      <c r="H362" s="24">
        <f>IFERROR(INDEX(Luis!H$4:H$107,MATCH($A362,Luis!$A$4:$A$107,0)),"")</f>
        <v/>
      </c>
      <c r="I362" s="24">
        <f>IFERROR(INDEX(Partidos!$J$4:$J$107,MATCH($A362,Partidos!$A$4:$A$107,0)),"")</f>
        <v/>
      </c>
      <c r="J362" s="21">
        <f>IF(AND(INDEX(Partidos!$J$4:$J$107,MATCH($A362,Partidos!$A$4:$A$107,0))&lt;&gt;"Grupos",INDEX(Partidos!$H$4:$H$107,MATCH($A362,Partidos!$A$4:$A$107,0))="Finalizado",$H362&lt;&gt;"",$H362=INDEX(Partidos!$K$4:$K$107,MATCH($A362,Partidos!$A$4:$A$107,0))),1,0)</f>
        <v/>
      </c>
    </row>
    <row r="363">
      <c r="A363" s="29" t="n">
        <v>33</v>
      </c>
      <c r="B363" s="24">
        <f>IFERROR(INDEX(Partidos!$D$4:$D$107,MATCH($A363,Partidos!$A$4:$A$107,0)),"")</f>
        <v/>
      </c>
      <c r="C363" s="24">
        <f>IFERROR(INDEX(Partidos!$E$4:$E$107,MATCH($A363,Partidos!$A$4:$A$107,0)),"")</f>
        <v/>
      </c>
      <c r="D363" s="29" t="inlineStr">
        <is>
          <t>Felipe</t>
        </is>
      </c>
      <c r="E363" s="24">
        <f>IFERROR(INDEX(Felipe!F$4:F$107,MATCH($A363,Felipe!$A$4:$A$107,0)),"")</f>
        <v/>
      </c>
      <c r="F363" s="24">
        <f>IFERROR(INDEX(Felipe!G$4:G$107,MATCH($A363,Felipe!$A$4:$A$107,0)),"")</f>
        <v/>
      </c>
      <c r="G363" s="21">
        <f>IFERROR(IF(INDEX(Partidos!$H$4:$H$107,MATCH($A363,Partidos!$A$4:$A$107,0))&lt;&gt;"Finalizado","",IF(OR(NOT(ISNUMBER($E363)),NOT(ISNUMBER($F363))),"",IF(INDEX(Partidos!$J$4:$J$107,MATCH($A363,Partidos!$A$4:$A$107,0))="Grupos",IF(AND($E363=INDEX(Partidos!$F$4:$F$107,MATCH($A363,Partidos!$A$4:$A$107,0)),$F363=INDEX(Partidos!$G$4:$G$107,MATCH($A363,Partidos!$A$4:$A$107,0))),Puntuacion!$B$4,IF(($E363-$F363)=(INDEX(Partidos!$F$4:$F$107,MATCH($A363,Partidos!$A$4:$A$107,0))-INDEX(Partidos!$G$4:$G$107,MATCH($A363,Partidos!$A$4:$A$107,0))),Puntuacion!$B$5,IF(OR(AND($E363&gt;$F363,INDEX(Partidos!$F$4:$F$107,MATCH($A363,Partidos!$A$4:$A$107,0))&gt;INDEX(Partidos!$G$4:$G$107,MATCH($A363,Partidos!$A$4:$A$107,0))),AND($E363=$F363,INDEX(Partidos!$F$4:$F$107,MATCH($A363,Partidos!$A$4:$A$107,0))=INDEX(Partidos!$G$4:$G$107,MATCH($A363,Partidos!$A$4:$A$107,0))),AND($E363&lt;$F363,INDEX(Partidos!$F$4:$F$107,MATCH($A363,Partidos!$A$4:$A$107,0))&lt;INDEX(Partidos!$G$4:$G$107,MATCH($A363,Partidos!$A$4:$A$107,0)))),Puntuacion!$B$6,0))),IF(AND($E363=INDEX(Partidos!$F$4:$F$107,MATCH($A363,Partidos!$A$4:$A$107,0)),$F363=INDEX(Partidos!$G$4:$G$107,MATCH($A363,Partidos!$A$4:$A$107,0))),Puntuacion!$B$9,IF(($E363-$F363)=(INDEX(Partidos!$F$4:$F$107,MATCH($A363,Partidos!$A$4:$A$107,0))-INDEX(Partidos!$G$4:$G$107,MATCH($A363,Partidos!$A$4:$A$107,0))),Puntuacion!$B$10,IF(AND($H363&lt;&gt;"",$H363=INDEX(Partidos!$K$4:$K$107,MATCH($A363,Partidos!$A$4:$A$107,0))),Puntuacion!$B$11,0)))))),"")</f>
        <v/>
      </c>
      <c r="H363" s="24">
        <f>IFERROR(INDEX(Felipe!H$4:H$107,MATCH($A363,Felipe!$A$4:$A$107,0)),"")</f>
        <v/>
      </c>
      <c r="I363" s="24">
        <f>IFERROR(INDEX(Partidos!$J$4:$J$107,MATCH($A363,Partidos!$A$4:$A$107,0)),"")</f>
        <v/>
      </c>
      <c r="J363" s="21">
        <f>IF(AND(INDEX(Partidos!$J$4:$J$107,MATCH($A363,Partidos!$A$4:$A$107,0))&lt;&gt;"Grupos",INDEX(Partidos!$H$4:$H$107,MATCH($A363,Partidos!$A$4:$A$107,0))="Finalizado",$H363&lt;&gt;"",$H363=INDEX(Partidos!$K$4:$K$107,MATCH($A363,Partidos!$A$4:$A$107,0))),1,0)</f>
        <v/>
      </c>
    </row>
    <row r="364">
      <c r="A364" s="31" t="n">
        <v>33</v>
      </c>
      <c r="B364" s="24">
        <f>IFERROR(INDEX(Partidos!$D$4:$D$107,MATCH($A364,Partidos!$A$4:$A$107,0)),"")</f>
        <v/>
      </c>
      <c r="C364" s="24">
        <f>IFERROR(INDEX(Partidos!$E$4:$E$107,MATCH($A364,Partidos!$A$4:$A$107,0)),"")</f>
        <v/>
      </c>
      <c r="D364" s="31" t="inlineStr">
        <is>
          <t>Simón</t>
        </is>
      </c>
      <c r="E364" s="24">
        <f>IFERROR(INDEX(Simón!F$4:F$107,MATCH($A364,Simón!$A$4:$A$107,0)),"")</f>
        <v/>
      </c>
      <c r="F364" s="24">
        <f>IFERROR(INDEX(Simón!G$4:G$107,MATCH($A364,Simón!$A$4:$A$107,0)),"")</f>
        <v/>
      </c>
      <c r="G364" s="21">
        <f>IFERROR(IF(INDEX(Partidos!$H$4:$H$107,MATCH($A364,Partidos!$A$4:$A$107,0))&lt;&gt;"Finalizado","",IF(OR(NOT(ISNUMBER($E364)),NOT(ISNUMBER($F364))),"",IF(INDEX(Partidos!$J$4:$J$107,MATCH($A364,Partidos!$A$4:$A$107,0))="Grupos",IF(AND($E364=INDEX(Partidos!$F$4:$F$107,MATCH($A364,Partidos!$A$4:$A$107,0)),$F364=INDEX(Partidos!$G$4:$G$107,MATCH($A364,Partidos!$A$4:$A$107,0))),Puntuacion!$B$4,IF(($E364-$F364)=(INDEX(Partidos!$F$4:$F$107,MATCH($A364,Partidos!$A$4:$A$107,0))-INDEX(Partidos!$G$4:$G$107,MATCH($A364,Partidos!$A$4:$A$107,0))),Puntuacion!$B$5,IF(OR(AND($E364&gt;$F364,INDEX(Partidos!$F$4:$F$107,MATCH($A364,Partidos!$A$4:$A$107,0))&gt;INDEX(Partidos!$G$4:$G$107,MATCH($A364,Partidos!$A$4:$A$107,0))),AND($E364=$F364,INDEX(Partidos!$F$4:$F$107,MATCH($A364,Partidos!$A$4:$A$107,0))=INDEX(Partidos!$G$4:$G$107,MATCH($A364,Partidos!$A$4:$A$107,0))),AND($E364&lt;$F364,INDEX(Partidos!$F$4:$F$107,MATCH($A364,Partidos!$A$4:$A$107,0))&lt;INDEX(Partidos!$G$4:$G$107,MATCH($A364,Partidos!$A$4:$A$107,0)))),Puntuacion!$B$6,0))),IF(AND($E364=INDEX(Partidos!$F$4:$F$107,MATCH($A364,Partidos!$A$4:$A$107,0)),$F364=INDEX(Partidos!$G$4:$G$107,MATCH($A364,Partidos!$A$4:$A$107,0))),Puntuacion!$B$9,IF(($E364-$F364)=(INDEX(Partidos!$F$4:$F$107,MATCH($A364,Partidos!$A$4:$A$107,0))-INDEX(Partidos!$G$4:$G$107,MATCH($A364,Partidos!$A$4:$A$107,0))),Puntuacion!$B$10,IF(AND($H364&lt;&gt;"",$H364=INDEX(Partidos!$K$4:$K$107,MATCH($A364,Partidos!$A$4:$A$107,0))),Puntuacion!$B$11,0)))))),"")</f>
        <v/>
      </c>
      <c r="H364" s="24">
        <f>IFERROR(INDEX(Simón!H$4:H$107,MATCH($A364,Simón!$A$4:$A$107,0)),"")</f>
        <v/>
      </c>
      <c r="I364" s="24">
        <f>IFERROR(INDEX(Partidos!$J$4:$J$107,MATCH($A364,Partidos!$A$4:$A$107,0)),"")</f>
        <v/>
      </c>
      <c r="J364" s="21">
        <f>IF(AND(INDEX(Partidos!$J$4:$J$107,MATCH($A364,Partidos!$A$4:$A$107,0))&lt;&gt;"Grupos",INDEX(Partidos!$H$4:$H$107,MATCH($A364,Partidos!$A$4:$A$107,0))="Finalizado",$H364&lt;&gt;"",$H364=INDEX(Partidos!$K$4:$K$107,MATCH($A364,Partidos!$A$4:$A$107,0))),1,0)</f>
        <v/>
      </c>
    </row>
    <row r="365">
      <c r="A365" s="29" t="n">
        <v>33</v>
      </c>
      <c r="B365" s="24">
        <f>IFERROR(INDEX(Partidos!$D$4:$D$107,MATCH($A365,Partidos!$A$4:$A$107,0)),"")</f>
        <v/>
      </c>
      <c r="C365" s="24">
        <f>IFERROR(INDEX(Partidos!$E$4:$E$107,MATCH($A365,Partidos!$A$4:$A$107,0)),"")</f>
        <v/>
      </c>
      <c r="D365" s="29" t="inlineStr">
        <is>
          <t>Muni</t>
        </is>
      </c>
      <c r="E365" s="24">
        <f>IFERROR(INDEX(Muni!F$4:F$107,MATCH($A365,Muni!$A$4:$A$107,0)),"")</f>
        <v/>
      </c>
      <c r="F365" s="24">
        <f>IFERROR(INDEX(Muni!G$4:G$107,MATCH($A365,Muni!$A$4:$A$107,0)),"")</f>
        <v/>
      </c>
      <c r="G365" s="21">
        <f>IFERROR(IF(INDEX(Partidos!$H$4:$H$107,MATCH($A365,Partidos!$A$4:$A$107,0))&lt;&gt;"Finalizado","",IF(OR(NOT(ISNUMBER($E365)),NOT(ISNUMBER($F365))),"",IF(INDEX(Partidos!$J$4:$J$107,MATCH($A365,Partidos!$A$4:$A$107,0))="Grupos",IF(AND($E365=INDEX(Partidos!$F$4:$F$107,MATCH($A365,Partidos!$A$4:$A$107,0)),$F365=INDEX(Partidos!$G$4:$G$107,MATCH($A365,Partidos!$A$4:$A$107,0))),Puntuacion!$B$4,IF(($E365-$F365)=(INDEX(Partidos!$F$4:$F$107,MATCH($A365,Partidos!$A$4:$A$107,0))-INDEX(Partidos!$G$4:$G$107,MATCH($A365,Partidos!$A$4:$A$107,0))),Puntuacion!$B$5,IF(OR(AND($E365&gt;$F365,INDEX(Partidos!$F$4:$F$107,MATCH($A365,Partidos!$A$4:$A$107,0))&gt;INDEX(Partidos!$G$4:$G$107,MATCH($A365,Partidos!$A$4:$A$107,0))),AND($E365=$F365,INDEX(Partidos!$F$4:$F$107,MATCH($A365,Partidos!$A$4:$A$107,0))=INDEX(Partidos!$G$4:$G$107,MATCH($A365,Partidos!$A$4:$A$107,0))),AND($E365&lt;$F365,INDEX(Partidos!$F$4:$F$107,MATCH($A365,Partidos!$A$4:$A$107,0))&lt;INDEX(Partidos!$G$4:$G$107,MATCH($A365,Partidos!$A$4:$A$107,0)))),Puntuacion!$B$6,0))),IF(AND($E365=INDEX(Partidos!$F$4:$F$107,MATCH($A365,Partidos!$A$4:$A$107,0)),$F365=INDEX(Partidos!$G$4:$G$107,MATCH($A365,Partidos!$A$4:$A$107,0))),Puntuacion!$B$9,IF(($E365-$F365)=(INDEX(Partidos!$F$4:$F$107,MATCH($A365,Partidos!$A$4:$A$107,0))-INDEX(Partidos!$G$4:$G$107,MATCH($A365,Partidos!$A$4:$A$107,0))),Puntuacion!$B$10,IF(AND($H365&lt;&gt;"",$H365=INDEX(Partidos!$K$4:$K$107,MATCH($A365,Partidos!$A$4:$A$107,0))),Puntuacion!$B$11,0)))))),"")</f>
        <v/>
      </c>
      <c r="H365" s="24">
        <f>IFERROR(INDEX(Muni!H$4:H$107,MATCH($A365,Muni!$A$4:$A$107,0)),"")</f>
        <v/>
      </c>
      <c r="I365" s="24">
        <f>IFERROR(INDEX(Partidos!$J$4:$J$107,MATCH($A365,Partidos!$A$4:$A$107,0)),"")</f>
        <v/>
      </c>
      <c r="J365" s="21">
        <f>IF(AND(INDEX(Partidos!$J$4:$J$107,MATCH($A365,Partidos!$A$4:$A$107,0))&lt;&gt;"Grupos",INDEX(Partidos!$H$4:$H$107,MATCH($A365,Partidos!$A$4:$A$107,0))="Finalizado",$H365&lt;&gt;"",$H365=INDEX(Partidos!$K$4:$K$107,MATCH($A365,Partidos!$A$4:$A$107,0))),1,0)</f>
        <v/>
      </c>
    </row>
    <row r="366">
      <c r="A366" s="31" t="n">
        <v>33</v>
      </c>
      <c r="B366" s="24">
        <f>IFERROR(INDEX(Partidos!$D$4:$D$107,MATCH($A366,Partidos!$A$4:$A$107,0)),"")</f>
        <v/>
      </c>
      <c r="C366" s="24">
        <f>IFERROR(INDEX(Partidos!$E$4:$E$107,MATCH($A366,Partidos!$A$4:$A$107,0)),"")</f>
        <v/>
      </c>
      <c r="D366" s="31" t="inlineStr">
        <is>
          <t>Fer</t>
        </is>
      </c>
      <c r="E366" s="24">
        <f>IFERROR(INDEX(Fer!F$4:F$107,MATCH($A366,Fer!$A$4:$A$107,0)),"")</f>
        <v/>
      </c>
      <c r="F366" s="24">
        <f>IFERROR(INDEX(Fer!G$4:G$107,MATCH($A366,Fer!$A$4:$A$107,0)),"")</f>
        <v/>
      </c>
      <c r="G366" s="21">
        <f>IFERROR(IF(INDEX(Partidos!$H$4:$H$107,MATCH($A366,Partidos!$A$4:$A$107,0))&lt;&gt;"Finalizado","",IF(OR(NOT(ISNUMBER($E366)),NOT(ISNUMBER($F366))),"",IF(INDEX(Partidos!$J$4:$J$107,MATCH($A366,Partidos!$A$4:$A$107,0))="Grupos",IF(AND($E366=INDEX(Partidos!$F$4:$F$107,MATCH($A366,Partidos!$A$4:$A$107,0)),$F366=INDEX(Partidos!$G$4:$G$107,MATCH($A366,Partidos!$A$4:$A$107,0))),Puntuacion!$B$4,IF(($E366-$F366)=(INDEX(Partidos!$F$4:$F$107,MATCH($A366,Partidos!$A$4:$A$107,0))-INDEX(Partidos!$G$4:$G$107,MATCH($A366,Partidos!$A$4:$A$107,0))),Puntuacion!$B$5,IF(OR(AND($E366&gt;$F366,INDEX(Partidos!$F$4:$F$107,MATCH($A366,Partidos!$A$4:$A$107,0))&gt;INDEX(Partidos!$G$4:$G$107,MATCH($A366,Partidos!$A$4:$A$107,0))),AND($E366=$F366,INDEX(Partidos!$F$4:$F$107,MATCH($A366,Partidos!$A$4:$A$107,0))=INDEX(Partidos!$G$4:$G$107,MATCH($A366,Partidos!$A$4:$A$107,0))),AND($E366&lt;$F366,INDEX(Partidos!$F$4:$F$107,MATCH($A366,Partidos!$A$4:$A$107,0))&lt;INDEX(Partidos!$G$4:$G$107,MATCH($A366,Partidos!$A$4:$A$107,0)))),Puntuacion!$B$6,0))),IF(AND($E366=INDEX(Partidos!$F$4:$F$107,MATCH($A366,Partidos!$A$4:$A$107,0)),$F366=INDEX(Partidos!$G$4:$G$107,MATCH($A366,Partidos!$A$4:$A$107,0))),Puntuacion!$B$9,IF(($E366-$F366)=(INDEX(Partidos!$F$4:$F$107,MATCH($A366,Partidos!$A$4:$A$107,0))-INDEX(Partidos!$G$4:$G$107,MATCH($A366,Partidos!$A$4:$A$107,0))),Puntuacion!$B$10,IF(AND($H366&lt;&gt;"",$H366=INDEX(Partidos!$K$4:$K$107,MATCH($A366,Partidos!$A$4:$A$107,0))),Puntuacion!$B$11,0)))))),"")</f>
        <v/>
      </c>
      <c r="H366" s="24">
        <f>IFERROR(INDEX(Fer!H$4:H$107,MATCH($A366,Fer!$A$4:$A$107,0)),"")</f>
        <v/>
      </c>
      <c r="I366" s="24">
        <f>IFERROR(INDEX(Partidos!$J$4:$J$107,MATCH($A366,Partidos!$A$4:$A$107,0)),"")</f>
        <v/>
      </c>
      <c r="J366" s="21">
        <f>IF(AND(INDEX(Partidos!$J$4:$J$107,MATCH($A366,Partidos!$A$4:$A$107,0))&lt;&gt;"Grupos",INDEX(Partidos!$H$4:$H$107,MATCH($A366,Partidos!$A$4:$A$107,0))="Finalizado",$H366&lt;&gt;"",$H366=INDEX(Partidos!$K$4:$K$107,MATCH($A366,Partidos!$A$4:$A$107,0))),1,0)</f>
        <v/>
      </c>
    </row>
    <row r="367">
      <c r="A367" s="29" t="n">
        <v>34</v>
      </c>
      <c r="B367" s="24">
        <f>IFERROR(INDEX(Partidos!$D$4:$D$107,MATCH($A367,Partidos!$A$4:$A$107,0)),"")</f>
        <v/>
      </c>
      <c r="C367" s="24">
        <f>IFERROR(INDEX(Partidos!$E$4:$E$107,MATCH($A367,Partidos!$A$4:$A$107,0)),"")</f>
        <v/>
      </c>
      <c r="D367" s="29" t="inlineStr">
        <is>
          <t>Álvaro</t>
        </is>
      </c>
      <c r="E367" s="24">
        <f>IFERROR(INDEX(Álvaro!F$4:F$107,MATCH($A367,Álvaro!$A$4:$A$107,0)),"")</f>
        <v/>
      </c>
      <c r="F367" s="24">
        <f>IFERROR(INDEX(Álvaro!G$4:G$107,MATCH($A367,Álvaro!$A$4:$A$107,0)),"")</f>
        <v/>
      </c>
      <c r="G367" s="21">
        <f>IFERROR(IF(INDEX(Partidos!$H$4:$H$107,MATCH($A367,Partidos!$A$4:$A$107,0))&lt;&gt;"Finalizado","",IF(OR(NOT(ISNUMBER($E367)),NOT(ISNUMBER($F367))),"",IF(INDEX(Partidos!$J$4:$J$107,MATCH($A367,Partidos!$A$4:$A$107,0))="Grupos",IF(AND($E367=INDEX(Partidos!$F$4:$F$107,MATCH($A367,Partidos!$A$4:$A$107,0)),$F367=INDEX(Partidos!$G$4:$G$107,MATCH($A367,Partidos!$A$4:$A$107,0))),Puntuacion!$B$4,IF(($E367-$F367)=(INDEX(Partidos!$F$4:$F$107,MATCH($A367,Partidos!$A$4:$A$107,0))-INDEX(Partidos!$G$4:$G$107,MATCH($A367,Partidos!$A$4:$A$107,0))),Puntuacion!$B$5,IF(OR(AND($E367&gt;$F367,INDEX(Partidos!$F$4:$F$107,MATCH($A367,Partidos!$A$4:$A$107,0))&gt;INDEX(Partidos!$G$4:$G$107,MATCH($A367,Partidos!$A$4:$A$107,0))),AND($E367=$F367,INDEX(Partidos!$F$4:$F$107,MATCH($A367,Partidos!$A$4:$A$107,0))=INDEX(Partidos!$G$4:$G$107,MATCH($A367,Partidos!$A$4:$A$107,0))),AND($E367&lt;$F367,INDEX(Partidos!$F$4:$F$107,MATCH($A367,Partidos!$A$4:$A$107,0))&lt;INDEX(Partidos!$G$4:$G$107,MATCH($A367,Partidos!$A$4:$A$107,0)))),Puntuacion!$B$6,0))),IF(AND($E367=INDEX(Partidos!$F$4:$F$107,MATCH($A367,Partidos!$A$4:$A$107,0)),$F367=INDEX(Partidos!$G$4:$G$107,MATCH($A367,Partidos!$A$4:$A$107,0))),Puntuacion!$B$9,IF(($E367-$F367)=(INDEX(Partidos!$F$4:$F$107,MATCH($A367,Partidos!$A$4:$A$107,0))-INDEX(Partidos!$G$4:$G$107,MATCH($A367,Partidos!$A$4:$A$107,0))),Puntuacion!$B$10,IF(AND($H367&lt;&gt;"",$H367=INDEX(Partidos!$K$4:$K$107,MATCH($A367,Partidos!$A$4:$A$107,0))),Puntuacion!$B$11,0)))))),"")</f>
        <v/>
      </c>
      <c r="H367" s="24">
        <f>IFERROR(INDEX(Álvaro!H$4:H$107,MATCH($A367,Álvaro!$A$4:$A$107,0)),"")</f>
        <v/>
      </c>
      <c r="I367" s="24">
        <f>IFERROR(INDEX(Partidos!$J$4:$J$107,MATCH($A367,Partidos!$A$4:$A$107,0)),"")</f>
        <v/>
      </c>
      <c r="J367" s="21">
        <f>IF(AND(INDEX(Partidos!$J$4:$J$107,MATCH($A367,Partidos!$A$4:$A$107,0))&lt;&gt;"Grupos",INDEX(Partidos!$H$4:$H$107,MATCH($A367,Partidos!$A$4:$A$107,0))="Finalizado",$H367&lt;&gt;"",$H367=INDEX(Partidos!$K$4:$K$107,MATCH($A367,Partidos!$A$4:$A$107,0))),1,0)</f>
        <v/>
      </c>
    </row>
    <row r="368">
      <c r="A368" s="31" t="n">
        <v>34</v>
      </c>
      <c r="B368" s="24">
        <f>IFERROR(INDEX(Partidos!$D$4:$D$107,MATCH($A368,Partidos!$A$4:$A$107,0)),"")</f>
        <v/>
      </c>
      <c r="C368" s="24">
        <f>IFERROR(INDEX(Partidos!$E$4:$E$107,MATCH($A368,Partidos!$A$4:$A$107,0)),"")</f>
        <v/>
      </c>
      <c r="D368" s="31" t="inlineStr">
        <is>
          <t>Pepe</t>
        </is>
      </c>
      <c r="E368" s="24">
        <f>IFERROR(INDEX(Pepe!F$4:F$107,MATCH($A368,Pepe!$A$4:$A$107,0)),"")</f>
        <v/>
      </c>
      <c r="F368" s="24">
        <f>IFERROR(INDEX(Pepe!G$4:G$107,MATCH($A368,Pepe!$A$4:$A$107,0)),"")</f>
        <v/>
      </c>
      <c r="G368" s="21">
        <f>IFERROR(IF(INDEX(Partidos!$H$4:$H$107,MATCH($A368,Partidos!$A$4:$A$107,0))&lt;&gt;"Finalizado","",IF(OR(NOT(ISNUMBER($E368)),NOT(ISNUMBER($F368))),"",IF(INDEX(Partidos!$J$4:$J$107,MATCH($A368,Partidos!$A$4:$A$107,0))="Grupos",IF(AND($E368=INDEX(Partidos!$F$4:$F$107,MATCH($A368,Partidos!$A$4:$A$107,0)),$F368=INDEX(Partidos!$G$4:$G$107,MATCH($A368,Partidos!$A$4:$A$107,0))),Puntuacion!$B$4,IF(($E368-$F368)=(INDEX(Partidos!$F$4:$F$107,MATCH($A368,Partidos!$A$4:$A$107,0))-INDEX(Partidos!$G$4:$G$107,MATCH($A368,Partidos!$A$4:$A$107,0))),Puntuacion!$B$5,IF(OR(AND($E368&gt;$F368,INDEX(Partidos!$F$4:$F$107,MATCH($A368,Partidos!$A$4:$A$107,0))&gt;INDEX(Partidos!$G$4:$G$107,MATCH($A368,Partidos!$A$4:$A$107,0))),AND($E368=$F368,INDEX(Partidos!$F$4:$F$107,MATCH($A368,Partidos!$A$4:$A$107,0))=INDEX(Partidos!$G$4:$G$107,MATCH($A368,Partidos!$A$4:$A$107,0))),AND($E368&lt;$F368,INDEX(Partidos!$F$4:$F$107,MATCH($A368,Partidos!$A$4:$A$107,0))&lt;INDEX(Partidos!$G$4:$G$107,MATCH($A368,Partidos!$A$4:$A$107,0)))),Puntuacion!$B$6,0))),IF(AND($E368=INDEX(Partidos!$F$4:$F$107,MATCH($A368,Partidos!$A$4:$A$107,0)),$F368=INDEX(Partidos!$G$4:$G$107,MATCH($A368,Partidos!$A$4:$A$107,0))),Puntuacion!$B$9,IF(($E368-$F368)=(INDEX(Partidos!$F$4:$F$107,MATCH($A368,Partidos!$A$4:$A$107,0))-INDEX(Partidos!$G$4:$G$107,MATCH($A368,Partidos!$A$4:$A$107,0))),Puntuacion!$B$10,IF(AND($H368&lt;&gt;"",$H368=INDEX(Partidos!$K$4:$K$107,MATCH($A368,Partidos!$A$4:$A$107,0))),Puntuacion!$B$11,0)))))),"")</f>
        <v/>
      </c>
      <c r="H368" s="24">
        <f>IFERROR(INDEX(Pepe!H$4:H$107,MATCH($A368,Pepe!$A$4:$A$107,0)),"")</f>
        <v/>
      </c>
      <c r="I368" s="24">
        <f>IFERROR(INDEX(Partidos!$J$4:$J$107,MATCH($A368,Partidos!$A$4:$A$107,0)),"")</f>
        <v/>
      </c>
      <c r="J368" s="21">
        <f>IF(AND(INDEX(Partidos!$J$4:$J$107,MATCH($A368,Partidos!$A$4:$A$107,0))&lt;&gt;"Grupos",INDEX(Partidos!$H$4:$H$107,MATCH($A368,Partidos!$A$4:$A$107,0))="Finalizado",$H368&lt;&gt;"",$H368=INDEX(Partidos!$K$4:$K$107,MATCH($A368,Partidos!$A$4:$A$107,0))),1,0)</f>
        <v/>
      </c>
    </row>
    <row r="369">
      <c r="A369" s="29" t="n">
        <v>34</v>
      </c>
      <c r="B369" s="24">
        <f>IFERROR(INDEX(Partidos!$D$4:$D$107,MATCH($A369,Partidos!$A$4:$A$107,0)),"")</f>
        <v/>
      </c>
      <c r="C369" s="24">
        <f>IFERROR(INDEX(Partidos!$E$4:$E$107,MATCH($A369,Partidos!$A$4:$A$107,0)),"")</f>
        <v/>
      </c>
      <c r="D369" s="29" t="inlineStr">
        <is>
          <t>Patri</t>
        </is>
      </c>
      <c r="E369" s="24">
        <f>IFERROR(INDEX(Patri!F$4:F$107,MATCH($A369,Patri!$A$4:$A$107,0)),"")</f>
        <v/>
      </c>
      <c r="F369" s="24">
        <f>IFERROR(INDEX(Patri!G$4:G$107,MATCH($A369,Patri!$A$4:$A$107,0)),"")</f>
        <v/>
      </c>
      <c r="G369" s="21">
        <f>IFERROR(IF(INDEX(Partidos!$H$4:$H$107,MATCH($A369,Partidos!$A$4:$A$107,0))&lt;&gt;"Finalizado","",IF(OR(NOT(ISNUMBER($E369)),NOT(ISNUMBER($F369))),"",IF(INDEX(Partidos!$J$4:$J$107,MATCH($A369,Partidos!$A$4:$A$107,0))="Grupos",IF(AND($E369=INDEX(Partidos!$F$4:$F$107,MATCH($A369,Partidos!$A$4:$A$107,0)),$F369=INDEX(Partidos!$G$4:$G$107,MATCH($A369,Partidos!$A$4:$A$107,0))),Puntuacion!$B$4,IF(($E369-$F369)=(INDEX(Partidos!$F$4:$F$107,MATCH($A369,Partidos!$A$4:$A$107,0))-INDEX(Partidos!$G$4:$G$107,MATCH($A369,Partidos!$A$4:$A$107,0))),Puntuacion!$B$5,IF(OR(AND($E369&gt;$F369,INDEX(Partidos!$F$4:$F$107,MATCH($A369,Partidos!$A$4:$A$107,0))&gt;INDEX(Partidos!$G$4:$G$107,MATCH($A369,Partidos!$A$4:$A$107,0))),AND($E369=$F369,INDEX(Partidos!$F$4:$F$107,MATCH($A369,Partidos!$A$4:$A$107,0))=INDEX(Partidos!$G$4:$G$107,MATCH($A369,Partidos!$A$4:$A$107,0))),AND($E369&lt;$F369,INDEX(Partidos!$F$4:$F$107,MATCH($A369,Partidos!$A$4:$A$107,0))&lt;INDEX(Partidos!$G$4:$G$107,MATCH($A369,Partidos!$A$4:$A$107,0)))),Puntuacion!$B$6,0))),IF(AND($E369=INDEX(Partidos!$F$4:$F$107,MATCH($A369,Partidos!$A$4:$A$107,0)),$F369=INDEX(Partidos!$G$4:$G$107,MATCH($A369,Partidos!$A$4:$A$107,0))),Puntuacion!$B$9,IF(($E369-$F369)=(INDEX(Partidos!$F$4:$F$107,MATCH($A369,Partidos!$A$4:$A$107,0))-INDEX(Partidos!$G$4:$G$107,MATCH($A369,Partidos!$A$4:$A$107,0))),Puntuacion!$B$10,IF(AND($H369&lt;&gt;"",$H369=INDEX(Partidos!$K$4:$K$107,MATCH($A369,Partidos!$A$4:$A$107,0))),Puntuacion!$B$11,0)))))),"")</f>
        <v/>
      </c>
      <c r="H369" s="24">
        <f>IFERROR(INDEX(Patri!H$4:H$107,MATCH($A369,Patri!$A$4:$A$107,0)),"")</f>
        <v/>
      </c>
      <c r="I369" s="24">
        <f>IFERROR(INDEX(Partidos!$J$4:$J$107,MATCH($A369,Partidos!$A$4:$A$107,0)),"")</f>
        <v/>
      </c>
      <c r="J369" s="21">
        <f>IF(AND(INDEX(Partidos!$J$4:$J$107,MATCH($A369,Partidos!$A$4:$A$107,0))&lt;&gt;"Grupos",INDEX(Partidos!$H$4:$H$107,MATCH($A369,Partidos!$A$4:$A$107,0))="Finalizado",$H369&lt;&gt;"",$H369=INDEX(Partidos!$K$4:$K$107,MATCH($A369,Partidos!$A$4:$A$107,0))),1,0)</f>
        <v/>
      </c>
    </row>
    <row r="370">
      <c r="A370" s="31" t="n">
        <v>34</v>
      </c>
      <c r="B370" s="24">
        <f>IFERROR(INDEX(Partidos!$D$4:$D$107,MATCH($A370,Partidos!$A$4:$A$107,0)),"")</f>
        <v/>
      </c>
      <c r="C370" s="24">
        <f>IFERROR(INDEX(Partidos!$E$4:$E$107,MATCH($A370,Partidos!$A$4:$A$107,0)),"")</f>
        <v/>
      </c>
      <c r="D370" s="31" t="inlineStr">
        <is>
          <t>Kike</t>
        </is>
      </c>
      <c r="E370" s="24">
        <f>IFERROR(INDEX(Kike!F$4:F$107,MATCH($A370,Kike!$A$4:$A$107,0)),"")</f>
        <v/>
      </c>
      <c r="F370" s="24">
        <f>IFERROR(INDEX(Kike!G$4:G$107,MATCH($A370,Kike!$A$4:$A$107,0)),"")</f>
        <v/>
      </c>
      <c r="G370" s="21">
        <f>IFERROR(IF(INDEX(Partidos!$H$4:$H$107,MATCH($A370,Partidos!$A$4:$A$107,0))&lt;&gt;"Finalizado","",IF(OR(NOT(ISNUMBER($E370)),NOT(ISNUMBER($F370))),"",IF(INDEX(Partidos!$J$4:$J$107,MATCH($A370,Partidos!$A$4:$A$107,0))="Grupos",IF(AND($E370=INDEX(Partidos!$F$4:$F$107,MATCH($A370,Partidos!$A$4:$A$107,0)),$F370=INDEX(Partidos!$G$4:$G$107,MATCH($A370,Partidos!$A$4:$A$107,0))),Puntuacion!$B$4,IF(($E370-$F370)=(INDEX(Partidos!$F$4:$F$107,MATCH($A370,Partidos!$A$4:$A$107,0))-INDEX(Partidos!$G$4:$G$107,MATCH($A370,Partidos!$A$4:$A$107,0))),Puntuacion!$B$5,IF(OR(AND($E370&gt;$F370,INDEX(Partidos!$F$4:$F$107,MATCH($A370,Partidos!$A$4:$A$107,0))&gt;INDEX(Partidos!$G$4:$G$107,MATCH($A370,Partidos!$A$4:$A$107,0))),AND($E370=$F370,INDEX(Partidos!$F$4:$F$107,MATCH($A370,Partidos!$A$4:$A$107,0))=INDEX(Partidos!$G$4:$G$107,MATCH($A370,Partidos!$A$4:$A$107,0))),AND($E370&lt;$F370,INDEX(Partidos!$F$4:$F$107,MATCH($A370,Partidos!$A$4:$A$107,0))&lt;INDEX(Partidos!$G$4:$G$107,MATCH($A370,Partidos!$A$4:$A$107,0)))),Puntuacion!$B$6,0))),IF(AND($E370=INDEX(Partidos!$F$4:$F$107,MATCH($A370,Partidos!$A$4:$A$107,0)),$F370=INDEX(Partidos!$G$4:$G$107,MATCH($A370,Partidos!$A$4:$A$107,0))),Puntuacion!$B$9,IF(($E370-$F370)=(INDEX(Partidos!$F$4:$F$107,MATCH($A370,Partidos!$A$4:$A$107,0))-INDEX(Partidos!$G$4:$G$107,MATCH($A370,Partidos!$A$4:$A$107,0))),Puntuacion!$B$10,IF(AND($H370&lt;&gt;"",$H370=INDEX(Partidos!$K$4:$K$107,MATCH($A370,Partidos!$A$4:$A$107,0))),Puntuacion!$B$11,0)))))),"")</f>
        <v/>
      </c>
      <c r="H370" s="24">
        <f>IFERROR(INDEX(Kike!H$4:H$107,MATCH($A370,Kike!$A$4:$A$107,0)),"")</f>
        <v/>
      </c>
      <c r="I370" s="24">
        <f>IFERROR(INDEX(Partidos!$J$4:$J$107,MATCH($A370,Partidos!$A$4:$A$107,0)),"")</f>
        <v/>
      </c>
      <c r="J370" s="21">
        <f>IF(AND(INDEX(Partidos!$J$4:$J$107,MATCH($A370,Partidos!$A$4:$A$107,0))&lt;&gt;"Grupos",INDEX(Partidos!$H$4:$H$107,MATCH($A370,Partidos!$A$4:$A$107,0))="Finalizado",$H370&lt;&gt;"",$H370=INDEX(Partidos!$K$4:$K$107,MATCH($A370,Partidos!$A$4:$A$107,0))),1,0)</f>
        <v/>
      </c>
    </row>
    <row r="371">
      <c r="A371" s="29" t="n">
        <v>34</v>
      </c>
      <c r="B371" s="24">
        <f>IFERROR(INDEX(Partidos!$D$4:$D$107,MATCH($A371,Partidos!$A$4:$A$107,0)),"")</f>
        <v/>
      </c>
      <c r="C371" s="24">
        <f>IFERROR(INDEX(Partidos!$E$4:$E$107,MATCH($A371,Partidos!$A$4:$A$107,0)),"")</f>
        <v/>
      </c>
      <c r="D371" s="29" t="inlineStr">
        <is>
          <t>Quintero</t>
        </is>
      </c>
      <c r="E371" s="24">
        <f>IFERROR(INDEX(Quintero!F$4:F$107,MATCH($A371,Quintero!$A$4:$A$107,0)),"")</f>
        <v/>
      </c>
      <c r="F371" s="24">
        <f>IFERROR(INDEX(Quintero!G$4:G$107,MATCH($A371,Quintero!$A$4:$A$107,0)),"")</f>
        <v/>
      </c>
      <c r="G371" s="21">
        <f>IFERROR(IF(INDEX(Partidos!$H$4:$H$107,MATCH($A371,Partidos!$A$4:$A$107,0))&lt;&gt;"Finalizado","",IF(OR(NOT(ISNUMBER($E371)),NOT(ISNUMBER($F371))),"",IF(INDEX(Partidos!$J$4:$J$107,MATCH($A371,Partidos!$A$4:$A$107,0))="Grupos",IF(AND($E371=INDEX(Partidos!$F$4:$F$107,MATCH($A371,Partidos!$A$4:$A$107,0)),$F371=INDEX(Partidos!$G$4:$G$107,MATCH($A371,Partidos!$A$4:$A$107,0))),Puntuacion!$B$4,IF(($E371-$F371)=(INDEX(Partidos!$F$4:$F$107,MATCH($A371,Partidos!$A$4:$A$107,0))-INDEX(Partidos!$G$4:$G$107,MATCH($A371,Partidos!$A$4:$A$107,0))),Puntuacion!$B$5,IF(OR(AND($E371&gt;$F371,INDEX(Partidos!$F$4:$F$107,MATCH($A371,Partidos!$A$4:$A$107,0))&gt;INDEX(Partidos!$G$4:$G$107,MATCH($A371,Partidos!$A$4:$A$107,0))),AND($E371=$F371,INDEX(Partidos!$F$4:$F$107,MATCH($A371,Partidos!$A$4:$A$107,0))=INDEX(Partidos!$G$4:$G$107,MATCH($A371,Partidos!$A$4:$A$107,0))),AND($E371&lt;$F371,INDEX(Partidos!$F$4:$F$107,MATCH($A371,Partidos!$A$4:$A$107,0))&lt;INDEX(Partidos!$G$4:$G$107,MATCH($A371,Partidos!$A$4:$A$107,0)))),Puntuacion!$B$6,0))),IF(AND($E371=INDEX(Partidos!$F$4:$F$107,MATCH($A371,Partidos!$A$4:$A$107,0)),$F371=INDEX(Partidos!$G$4:$G$107,MATCH($A371,Partidos!$A$4:$A$107,0))),Puntuacion!$B$9,IF(($E371-$F371)=(INDEX(Partidos!$F$4:$F$107,MATCH($A371,Partidos!$A$4:$A$107,0))-INDEX(Partidos!$G$4:$G$107,MATCH($A371,Partidos!$A$4:$A$107,0))),Puntuacion!$B$10,IF(AND($H371&lt;&gt;"",$H371=INDEX(Partidos!$K$4:$K$107,MATCH($A371,Partidos!$A$4:$A$107,0))),Puntuacion!$B$11,0)))))),"")</f>
        <v/>
      </c>
      <c r="H371" s="24">
        <f>IFERROR(INDEX(Quintero!H$4:H$107,MATCH($A371,Quintero!$A$4:$A$107,0)),"")</f>
        <v/>
      </c>
      <c r="I371" s="24">
        <f>IFERROR(INDEX(Partidos!$J$4:$J$107,MATCH($A371,Partidos!$A$4:$A$107,0)),"")</f>
        <v/>
      </c>
      <c r="J371" s="21">
        <f>IF(AND(INDEX(Partidos!$J$4:$J$107,MATCH($A371,Partidos!$A$4:$A$107,0))&lt;&gt;"Grupos",INDEX(Partidos!$H$4:$H$107,MATCH($A371,Partidos!$A$4:$A$107,0))="Finalizado",$H371&lt;&gt;"",$H371=INDEX(Partidos!$K$4:$K$107,MATCH($A371,Partidos!$A$4:$A$107,0))),1,0)</f>
        <v/>
      </c>
    </row>
    <row r="372">
      <c r="A372" s="31" t="n">
        <v>34</v>
      </c>
      <c r="B372" s="24">
        <f>IFERROR(INDEX(Partidos!$D$4:$D$107,MATCH($A372,Partidos!$A$4:$A$107,0)),"")</f>
        <v/>
      </c>
      <c r="C372" s="24">
        <f>IFERROR(INDEX(Partidos!$E$4:$E$107,MATCH($A372,Partidos!$A$4:$A$107,0)),"")</f>
        <v/>
      </c>
      <c r="D372" s="31" t="inlineStr">
        <is>
          <t>Nacho</t>
        </is>
      </c>
      <c r="E372" s="24">
        <f>IFERROR(INDEX(Nacho!F$4:F$107,MATCH($A372,Nacho!$A$4:$A$107,0)),"")</f>
        <v/>
      </c>
      <c r="F372" s="24">
        <f>IFERROR(INDEX(Nacho!G$4:G$107,MATCH($A372,Nacho!$A$4:$A$107,0)),"")</f>
        <v/>
      </c>
      <c r="G372" s="21">
        <f>IFERROR(IF(INDEX(Partidos!$H$4:$H$107,MATCH($A372,Partidos!$A$4:$A$107,0))&lt;&gt;"Finalizado","",IF(OR(NOT(ISNUMBER($E372)),NOT(ISNUMBER($F372))),"",IF(INDEX(Partidos!$J$4:$J$107,MATCH($A372,Partidos!$A$4:$A$107,0))="Grupos",IF(AND($E372=INDEX(Partidos!$F$4:$F$107,MATCH($A372,Partidos!$A$4:$A$107,0)),$F372=INDEX(Partidos!$G$4:$G$107,MATCH($A372,Partidos!$A$4:$A$107,0))),Puntuacion!$B$4,IF(($E372-$F372)=(INDEX(Partidos!$F$4:$F$107,MATCH($A372,Partidos!$A$4:$A$107,0))-INDEX(Partidos!$G$4:$G$107,MATCH($A372,Partidos!$A$4:$A$107,0))),Puntuacion!$B$5,IF(OR(AND($E372&gt;$F372,INDEX(Partidos!$F$4:$F$107,MATCH($A372,Partidos!$A$4:$A$107,0))&gt;INDEX(Partidos!$G$4:$G$107,MATCH($A372,Partidos!$A$4:$A$107,0))),AND($E372=$F372,INDEX(Partidos!$F$4:$F$107,MATCH($A372,Partidos!$A$4:$A$107,0))=INDEX(Partidos!$G$4:$G$107,MATCH($A372,Partidos!$A$4:$A$107,0))),AND($E372&lt;$F372,INDEX(Partidos!$F$4:$F$107,MATCH($A372,Partidos!$A$4:$A$107,0))&lt;INDEX(Partidos!$G$4:$G$107,MATCH($A372,Partidos!$A$4:$A$107,0)))),Puntuacion!$B$6,0))),IF(AND($E372=INDEX(Partidos!$F$4:$F$107,MATCH($A372,Partidos!$A$4:$A$107,0)),$F372=INDEX(Partidos!$G$4:$G$107,MATCH($A372,Partidos!$A$4:$A$107,0))),Puntuacion!$B$9,IF(($E372-$F372)=(INDEX(Partidos!$F$4:$F$107,MATCH($A372,Partidos!$A$4:$A$107,0))-INDEX(Partidos!$G$4:$G$107,MATCH($A372,Partidos!$A$4:$A$107,0))),Puntuacion!$B$10,IF(AND($H372&lt;&gt;"",$H372=INDEX(Partidos!$K$4:$K$107,MATCH($A372,Partidos!$A$4:$A$107,0))),Puntuacion!$B$11,0)))))),"")</f>
        <v/>
      </c>
      <c r="H372" s="24">
        <f>IFERROR(INDEX(Nacho!H$4:H$107,MATCH($A372,Nacho!$A$4:$A$107,0)),"")</f>
        <v/>
      </c>
      <c r="I372" s="24">
        <f>IFERROR(INDEX(Partidos!$J$4:$J$107,MATCH($A372,Partidos!$A$4:$A$107,0)),"")</f>
        <v/>
      </c>
      <c r="J372" s="21">
        <f>IF(AND(INDEX(Partidos!$J$4:$J$107,MATCH($A372,Partidos!$A$4:$A$107,0))&lt;&gt;"Grupos",INDEX(Partidos!$H$4:$H$107,MATCH($A372,Partidos!$A$4:$A$107,0))="Finalizado",$H372&lt;&gt;"",$H372=INDEX(Partidos!$K$4:$K$107,MATCH($A372,Partidos!$A$4:$A$107,0))),1,0)</f>
        <v/>
      </c>
    </row>
    <row r="373">
      <c r="A373" s="29" t="n">
        <v>34</v>
      </c>
      <c r="B373" s="24">
        <f>IFERROR(INDEX(Partidos!$D$4:$D$107,MATCH($A373,Partidos!$A$4:$A$107,0)),"")</f>
        <v/>
      </c>
      <c r="C373" s="24">
        <f>IFERROR(INDEX(Partidos!$E$4:$E$107,MATCH($A373,Partidos!$A$4:$A$107,0)),"")</f>
        <v/>
      </c>
      <c r="D373" s="29" t="inlineStr">
        <is>
          <t>Luis</t>
        </is>
      </c>
      <c r="E373" s="24">
        <f>IFERROR(INDEX(Luis!F$4:F$107,MATCH($A373,Luis!$A$4:$A$107,0)),"")</f>
        <v/>
      </c>
      <c r="F373" s="24">
        <f>IFERROR(INDEX(Luis!G$4:G$107,MATCH($A373,Luis!$A$4:$A$107,0)),"")</f>
        <v/>
      </c>
      <c r="G373" s="21">
        <f>IFERROR(IF(INDEX(Partidos!$H$4:$H$107,MATCH($A373,Partidos!$A$4:$A$107,0))&lt;&gt;"Finalizado","",IF(OR(NOT(ISNUMBER($E373)),NOT(ISNUMBER($F373))),"",IF(INDEX(Partidos!$J$4:$J$107,MATCH($A373,Partidos!$A$4:$A$107,0))="Grupos",IF(AND($E373=INDEX(Partidos!$F$4:$F$107,MATCH($A373,Partidos!$A$4:$A$107,0)),$F373=INDEX(Partidos!$G$4:$G$107,MATCH($A373,Partidos!$A$4:$A$107,0))),Puntuacion!$B$4,IF(($E373-$F373)=(INDEX(Partidos!$F$4:$F$107,MATCH($A373,Partidos!$A$4:$A$107,0))-INDEX(Partidos!$G$4:$G$107,MATCH($A373,Partidos!$A$4:$A$107,0))),Puntuacion!$B$5,IF(OR(AND($E373&gt;$F373,INDEX(Partidos!$F$4:$F$107,MATCH($A373,Partidos!$A$4:$A$107,0))&gt;INDEX(Partidos!$G$4:$G$107,MATCH($A373,Partidos!$A$4:$A$107,0))),AND($E373=$F373,INDEX(Partidos!$F$4:$F$107,MATCH($A373,Partidos!$A$4:$A$107,0))=INDEX(Partidos!$G$4:$G$107,MATCH($A373,Partidos!$A$4:$A$107,0))),AND($E373&lt;$F373,INDEX(Partidos!$F$4:$F$107,MATCH($A373,Partidos!$A$4:$A$107,0))&lt;INDEX(Partidos!$G$4:$G$107,MATCH($A373,Partidos!$A$4:$A$107,0)))),Puntuacion!$B$6,0))),IF(AND($E373=INDEX(Partidos!$F$4:$F$107,MATCH($A373,Partidos!$A$4:$A$107,0)),$F373=INDEX(Partidos!$G$4:$G$107,MATCH($A373,Partidos!$A$4:$A$107,0))),Puntuacion!$B$9,IF(($E373-$F373)=(INDEX(Partidos!$F$4:$F$107,MATCH($A373,Partidos!$A$4:$A$107,0))-INDEX(Partidos!$G$4:$G$107,MATCH($A373,Partidos!$A$4:$A$107,0))),Puntuacion!$B$10,IF(AND($H373&lt;&gt;"",$H373=INDEX(Partidos!$K$4:$K$107,MATCH($A373,Partidos!$A$4:$A$107,0))),Puntuacion!$B$11,0)))))),"")</f>
        <v/>
      </c>
      <c r="H373" s="24">
        <f>IFERROR(INDEX(Luis!H$4:H$107,MATCH($A373,Luis!$A$4:$A$107,0)),"")</f>
        <v/>
      </c>
      <c r="I373" s="24">
        <f>IFERROR(INDEX(Partidos!$J$4:$J$107,MATCH($A373,Partidos!$A$4:$A$107,0)),"")</f>
        <v/>
      </c>
      <c r="J373" s="21">
        <f>IF(AND(INDEX(Partidos!$J$4:$J$107,MATCH($A373,Partidos!$A$4:$A$107,0))&lt;&gt;"Grupos",INDEX(Partidos!$H$4:$H$107,MATCH($A373,Partidos!$A$4:$A$107,0))="Finalizado",$H373&lt;&gt;"",$H373=INDEX(Partidos!$K$4:$K$107,MATCH($A373,Partidos!$A$4:$A$107,0))),1,0)</f>
        <v/>
      </c>
    </row>
    <row r="374">
      <c r="A374" s="31" t="n">
        <v>34</v>
      </c>
      <c r="B374" s="24">
        <f>IFERROR(INDEX(Partidos!$D$4:$D$107,MATCH($A374,Partidos!$A$4:$A$107,0)),"")</f>
        <v/>
      </c>
      <c r="C374" s="24">
        <f>IFERROR(INDEX(Partidos!$E$4:$E$107,MATCH($A374,Partidos!$A$4:$A$107,0)),"")</f>
        <v/>
      </c>
      <c r="D374" s="31" t="inlineStr">
        <is>
          <t>Felipe</t>
        </is>
      </c>
      <c r="E374" s="24">
        <f>IFERROR(INDEX(Felipe!F$4:F$107,MATCH($A374,Felipe!$A$4:$A$107,0)),"")</f>
        <v/>
      </c>
      <c r="F374" s="24">
        <f>IFERROR(INDEX(Felipe!G$4:G$107,MATCH($A374,Felipe!$A$4:$A$107,0)),"")</f>
        <v/>
      </c>
      <c r="G374" s="21">
        <f>IFERROR(IF(INDEX(Partidos!$H$4:$H$107,MATCH($A374,Partidos!$A$4:$A$107,0))&lt;&gt;"Finalizado","",IF(OR(NOT(ISNUMBER($E374)),NOT(ISNUMBER($F374))),"",IF(INDEX(Partidos!$J$4:$J$107,MATCH($A374,Partidos!$A$4:$A$107,0))="Grupos",IF(AND($E374=INDEX(Partidos!$F$4:$F$107,MATCH($A374,Partidos!$A$4:$A$107,0)),$F374=INDEX(Partidos!$G$4:$G$107,MATCH($A374,Partidos!$A$4:$A$107,0))),Puntuacion!$B$4,IF(($E374-$F374)=(INDEX(Partidos!$F$4:$F$107,MATCH($A374,Partidos!$A$4:$A$107,0))-INDEX(Partidos!$G$4:$G$107,MATCH($A374,Partidos!$A$4:$A$107,0))),Puntuacion!$B$5,IF(OR(AND($E374&gt;$F374,INDEX(Partidos!$F$4:$F$107,MATCH($A374,Partidos!$A$4:$A$107,0))&gt;INDEX(Partidos!$G$4:$G$107,MATCH($A374,Partidos!$A$4:$A$107,0))),AND($E374=$F374,INDEX(Partidos!$F$4:$F$107,MATCH($A374,Partidos!$A$4:$A$107,0))=INDEX(Partidos!$G$4:$G$107,MATCH($A374,Partidos!$A$4:$A$107,0))),AND($E374&lt;$F374,INDEX(Partidos!$F$4:$F$107,MATCH($A374,Partidos!$A$4:$A$107,0))&lt;INDEX(Partidos!$G$4:$G$107,MATCH($A374,Partidos!$A$4:$A$107,0)))),Puntuacion!$B$6,0))),IF(AND($E374=INDEX(Partidos!$F$4:$F$107,MATCH($A374,Partidos!$A$4:$A$107,0)),$F374=INDEX(Partidos!$G$4:$G$107,MATCH($A374,Partidos!$A$4:$A$107,0))),Puntuacion!$B$9,IF(($E374-$F374)=(INDEX(Partidos!$F$4:$F$107,MATCH($A374,Partidos!$A$4:$A$107,0))-INDEX(Partidos!$G$4:$G$107,MATCH($A374,Partidos!$A$4:$A$107,0))),Puntuacion!$B$10,IF(AND($H374&lt;&gt;"",$H374=INDEX(Partidos!$K$4:$K$107,MATCH($A374,Partidos!$A$4:$A$107,0))),Puntuacion!$B$11,0)))))),"")</f>
        <v/>
      </c>
      <c r="H374" s="24">
        <f>IFERROR(INDEX(Felipe!H$4:H$107,MATCH($A374,Felipe!$A$4:$A$107,0)),"")</f>
        <v/>
      </c>
      <c r="I374" s="24">
        <f>IFERROR(INDEX(Partidos!$J$4:$J$107,MATCH($A374,Partidos!$A$4:$A$107,0)),"")</f>
        <v/>
      </c>
      <c r="J374" s="21">
        <f>IF(AND(INDEX(Partidos!$J$4:$J$107,MATCH($A374,Partidos!$A$4:$A$107,0))&lt;&gt;"Grupos",INDEX(Partidos!$H$4:$H$107,MATCH($A374,Partidos!$A$4:$A$107,0))="Finalizado",$H374&lt;&gt;"",$H374=INDEX(Partidos!$K$4:$K$107,MATCH($A374,Partidos!$A$4:$A$107,0))),1,0)</f>
        <v/>
      </c>
    </row>
    <row r="375">
      <c r="A375" s="29" t="n">
        <v>34</v>
      </c>
      <c r="B375" s="24">
        <f>IFERROR(INDEX(Partidos!$D$4:$D$107,MATCH($A375,Partidos!$A$4:$A$107,0)),"")</f>
        <v/>
      </c>
      <c r="C375" s="24">
        <f>IFERROR(INDEX(Partidos!$E$4:$E$107,MATCH($A375,Partidos!$A$4:$A$107,0)),"")</f>
        <v/>
      </c>
      <c r="D375" s="29" t="inlineStr">
        <is>
          <t>Simón</t>
        </is>
      </c>
      <c r="E375" s="24">
        <f>IFERROR(INDEX(Simón!F$4:F$107,MATCH($A375,Simón!$A$4:$A$107,0)),"")</f>
        <v/>
      </c>
      <c r="F375" s="24">
        <f>IFERROR(INDEX(Simón!G$4:G$107,MATCH($A375,Simón!$A$4:$A$107,0)),"")</f>
        <v/>
      </c>
      <c r="G375" s="21">
        <f>IFERROR(IF(INDEX(Partidos!$H$4:$H$107,MATCH($A375,Partidos!$A$4:$A$107,0))&lt;&gt;"Finalizado","",IF(OR(NOT(ISNUMBER($E375)),NOT(ISNUMBER($F375))),"",IF(INDEX(Partidos!$J$4:$J$107,MATCH($A375,Partidos!$A$4:$A$107,0))="Grupos",IF(AND($E375=INDEX(Partidos!$F$4:$F$107,MATCH($A375,Partidos!$A$4:$A$107,0)),$F375=INDEX(Partidos!$G$4:$G$107,MATCH($A375,Partidos!$A$4:$A$107,0))),Puntuacion!$B$4,IF(($E375-$F375)=(INDEX(Partidos!$F$4:$F$107,MATCH($A375,Partidos!$A$4:$A$107,0))-INDEX(Partidos!$G$4:$G$107,MATCH($A375,Partidos!$A$4:$A$107,0))),Puntuacion!$B$5,IF(OR(AND($E375&gt;$F375,INDEX(Partidos!$F$4:$F$107,MATCH($A375,Partidos!$A$4:$A$107,0))&gt;INDEX(Partidos!$G$4:$G$107,MATCH($A375,Partidos!$A$4:$A$107,0))),AND($E375=$F375,INDEX(Partidos!$F$4:$F$107,MATCH($A375,Partidos!$A$4:$A$107,0))=INDEX(Partidos!$G$4:$G$107,MATCH($A375,Partidos!$A$4:$A$107,0))),AND($E375&lt;$F375,INDEX(Partidos!$F$4:$F$107,MATCH($A375,Partidos!$A$4:$A$107,0))&lt;INDEX(Partidos!$G$4:$G$107,MATCH($A375,Partidos!$A$4:$A$107,0)))),Puntuacion!$B$6,0))),IF(AND($E375=INDEX(Partidos!$F$4:$F$107,MATCH($A375,Partidos!$A$4:$A$107,0)),$F375=INDEX(Partidos!$G$4:$G$107,MATCH($A375,Partidos!$A$4:$A$107,0))),Puntuacion!$B$9,IF(($E375-$F375)=(INDEX(Partidos!$F$4:$F$107,MATCH($A375,Partidos!$A$4:$A$107,0))-INDEX(Partidos!$G$4:$G$107,MATCH($A375,Partidos!$A$4:$A$107,0))),Puntuacion!$B$10,IF(AND($H375&lt;&gt;"",$H375=INDEX(Partidos!$K$4:$K$107,MATCH($A375,Partidos!$A$4:$A$107,0))),Puntuacion!$B$11,0)))))),"")</f>
        <v/>
      </c>
      <c r="H375" s="24">
        <f>IFERROR(INDEX(Simón!H$4:H$107,MATCH($A375,Simón!$A$4:$A$107,0)),"")</f>
        <v/>
      </c>
      <c r="I375" s="24">
        <f>IFERROR(INDEX(Partidos!$J$4:$J$107,MATCH($A375,Partidos!$A$4:$A$107,0)),"")</f>
        <v/>
      </c>
      <c r="J375" s="21">
        <f>IF(AND(INDEX(Partidos!$J$4:$J$107,MATCH($A375,Partidos!$A$4:$A$107,0))&lt;&gt;"Grupos",INDEX(Partidos!$H$4:$H$107,MATCH($A375,Partidos!$A$4:$A$107,0))="Finalizado",$H375&lt;&gt;"",$H375=INDEX(Partidos!$K$4:$K$107,MATCH($A375,Partidos!$A$4:$A$107,0))),1,0)</f>
        <v/>
      </c>
    </row>
    <row r="376">
      <c r="A376" s="31" t="n">
        <v>34</v>
      </c>
      <c r="B376" s="24">
        <f>IFERROR(INDEX(Partidos!$D$4:$D$107,MATCH($A376,Partidos!$A$4:$A$107,0)),"")</f>
        <v/>
      </c>
      <c r="C376" s="24">
        <f>IFERROR(INDEX(Partidos!$E$4:$E$107,MATCH($A376,Partidos!$A$4:$A$107,0)),"")</f>
        <v/>
      </c>
      <c r="D376" s="31" t="inlineStr">
        <is>
          <t>Muni</t>
        </is>
      </c>
      <c r="E376" s="24">
        <f>IFERROR(INDEX(Muni!F$4:F$107,MATCH($A376,Muni!$A$4:$A$107,0)),"")</f>
        <v/>
      </c>
      <c r="F376" s="24">
        <f>IFERROR(INDEX(Muni!G$4:G$107,MATCH($A376,Muni!$A$4:$A$107,0)),"")</f>
        <v/>
      </c>
      <c r="G376" s="21">
        <f>IFERROR(IF(INDEX(Partidos!$H$4:$H$107,MATCH($A376,Partidos!$A$4:$A$107,0))&lt;&gt;"Finalizado","",IF(OR(NOT(ISNUMBER($E376)),NOT(ISNUMBER($F376))),"",IF(INDEX(Partidos!$J$4:$J$107,MATCH($A376,Partidos!$A$4:$A$107,0))="Grupos",IF(AND($E376=INDEX(Partidos!$F$4:$F$107,MATCH($A376,Partidos!$A$4:$A$107,0)),$F376=INDEX(Partidos!$G$4:$G$107,MATCH($A376,Partidos!$A$4:$A$107,0))),Puntuacion!$B$4,IF(($E376-$F376)=(INDEX(Partidos!$F$4:$F$107,MATCH($A376,Partidos!$A$4:$A$107,0))-INDEX(Partidos!$G$4:$G$107,MATCH($A376,Partidos!$A$4:$A$107,0))),Puntuacion!$B$5,IF(OR(AND($E376&gt;$F376,INDEX(Partidos!$F$4:$F$107,MATCH($A376,Partidos!$A$4:$A$107,0))&gt;INDEX(Partidos!$G$4:$G$107,MATCH($A376,Partidos!$A$4:$A$107,0))),AND($E376=$F376,INDEX(Partidos!$F$4:$F$107,MATCH($A376,Partidos!$A$4:$A$107,0))=INDEX(Partidos!$G$4:$G$107,MATCH($A376,Partidos!$A$4:$A$107,0))),AND($E376&lt;$F376,INDEX(Partidos!$F$4:$F$107,MATCH($A376,Partidos!$A$4:$A$107,0))&lt;INDEX(Partidos!$G$4:$G$107,MATCH($A376,Partidos!$A$4:$A$107,0)))),Puntuacion!$B$6,0))),IF(AND($E376=INDEX(Partidos!$F$4:$F$107,MATCH($A376,Partidos!$A$4:$A$107,0)),$F376=INDEX(Partidos!$G$4:$G$107,MATCH($A376,Partidos!$A$4:$A$107,0))),Puntuacion!$B$9,IF(($E376-$F376)=(INDEX(Partidos!$F$4:$F$107,MATCH($A376,Partidos!$A$4:$A$107,0))-INDEX(Partidos!$G$4:$G$107,MATCH($A376,Partidos!$A$4:$A$107,0))),Puntuacion!$B$10,IF(AND($H376&lt;&gt;"",$H376=INDEX(Partidos!$K$4:$K$107,MATCH($A376,Partidos!$A$4:$A$107,0))),Puntuacion!$B$11,0)))))),"")</f>
        <v/>
      </c>
      <c r="H376" s="24">
        <f>IFERROR(INDEX(Muni!H$4:H$107,MATCH($A376,Muni!$A$4:$A$107,0)),"")</f>
        <v/>
      </c>
      <c r="I376" s="24">
        <f>IFERROR(INDEX(Partidos!$J$4:$J$107,MATCH($A376,Partidos!$A$4:$A$107,0)),"")</f>
        <v/>
      </c>
      <c r="J376" s="21">
        <f>IF(AND(INDEX(Partidos!$J$4:$J$107,MATCH($A376,Partidos!$A$4:$A$107,0))&lt;&gt;"Grupos",INDEX(Partidos!$H$4:$H$107,MATCH($A376,Partidos!$A$4:$A$107,0))="Finalizado",$H376&lt;&gt;"",$H376=INDEX(Partidos!$K$4:$K$107,MATCH($A376,Partidos!$A$4:$A$107,0))),1,0)</f>
        <v/>
      </c>
    </row>
    <row r="377">
      <c r="A377" s="29" t="n">
        <v>34</v>
      </c>
      <c r="B377" s="24">
        <f>IFERROR(INDEX(Partidos!$D$4:$D$107,MATCH($A377,Partidos!$A$4:$A$107,0)),"")</f>
        <v/>
      </c>
      <c r="C377" s="24">
        <f>IFERROR(INDEX(Partidos!$E$4:$E$107,MATCH($A377,Partidos!$A$4:$A$107,0)),"")</f>
        <v/>
      </c>
      <c r="D377" s="29" t="inlineStr">
        <is>
          <t>Fer</t>
        </is>
      </c>
      <c r="E377" s="24">
        <f>IFERROR(INDEX(Fer!F$4:F$107,MATCH($A377,Fer!$A$4:$A$107,0)),"")</f>
        <v/>
      </c>
      <c r="F377" s="24">
        <f>IFERROR(INDEX(Fer!G$4:G$107,MATCH($A377,Fer!$A$4:$A$107,0)),"")</f>
        <v/>
      </c>
      <c r="G377" s="21">
        <f>IFERROR(IF(INDEX(Partidos!$H$4:$H$107,MATCH($A377,Partidos!$A$4:$A$107,0))&lt;&gt;"Finalizado","",IF(OR(NOT(ISNUMBER($E377)),NOT(ISNUMBER($F377))),"",IF(INDEX(Partidos!$J$4:$J$107,MATCH($A377,Partidos!$A$4:$A$107,0))="Grupos",IF(AND($E377=INDEX(Partidos!$F$4:$F$107,MATCH($A377,Partidos!$A$4:$A$107,0)),$F377=INDEX(Partidos!$G$4:$G$107,MATCH($A377,Partidos!$A$4:$A$107,0))),Puntuacion!$B$4,IF(($E377-$F377)=(INDEX(Partidos!$F$4:$F$107,MATCH($A377,Partidos!$A$4:$A$107,0))-INDEX(Partidos!$G$4:$G$107,MATCH($A377,Partidos!$A$4:$A$107,0))),Puntuacion!$B$5,IF(OR(AND($E377&gt;$F377,INDEX(Partidos!$F$4:$F$107,MATCH($A377,Partidos!$A$4:$A$107,0))&gt;INDEX(Partidos!$G$4:$G$107,MATCH($A377,Partidos!$A$4:$A$107,0))),AND($E377=$F377,INDEX(Partidos!$F$4:$F$107,MATCH($A377,Partidos!$A$4:$A$107,0))=INDEX(Partidos!$G$4:$G$107,MATCH($A377,Partidos!$A$4:$A$107,0))),AND($E377&lt;$F377,INDEX(Partidos!$F$4:$F$107,MATCH($A377,Partidos!$A$4:$A$107,0))&lt;INDEX(Partidos!$G$4:$G$107,MATCH($A377,Partidos!$A$4:$A$107,0)))),Puntuacion!$B$6,0))),IF(AND($E377=INDEX(Partidos!$F$4:$F$107,MATCH($A377,Partidos!$A$4:$A$107,0)),$F377=INDEX(Partidos!$G$4:$G$107,MATCH($A377,Partidos!$A$4:$A$107,0))),Puntuacion!$B$9,IF(($E377-$F377)=(INDEX(Partidos!$F$4:$F$107,MATCH($A377,Partidos!$A$4:$A$107,0))-INDEX(Partidos!$G$4:$G$107,MATCH($A377,Partidos!$A$4:$A$107,0))),Puntuacion!$B$10,IF(AND($H377&lt;&gt;"",$H377=INDEX(Partidos!$K$4:$K$107,MATCH($A377,Partidos!$A$4:$A$107,0))),Puntuacion!$B$11,0)))))),"")</f>
        <v/>
      </c>
      <c r="H377" s="24">
        <f>IFERROR(INDEX(Fer!H$4:H$107,MATCH($A377,Fer!$A$4:$A$107,0)),"")</f>
        <v/>
      </c>
      <c r="I377" s="24">
        <f>IFERROR(INDEX(Partidos!$J$4:$J$107,MATCH($A377,Partidos!$A$4:$A$107,0)),"")</f>
        <v/>
      </c>
      <c r="J377" s="21">
        <f>IF(AND(INDEX(Partidos!$J$4:$J$107,MATCH($A377,Partidos!$A$4:$A$107,0))&lt;&gt;"Grupos",INDEX(Partidos!$H$4:$H$107,MATCH($A377,Partidos!$A$4:$A$107,0))="Finalizado",$H377&lt;&gt;"",$H377=INDEX(Partidos!$K$4:$K$107,MATCH($A377,Partidos!$A$4:$A$107,0))),1,0)</f>
        <v/>
      </c>
    </row>
    <row r="378">
      <c r="A378" s="31" t="n">
        <v>35</v>
      </c>
      <c r="B378" s="24">
        <f>IFERROR(INDEX(Partidos!$D$4:$D$107,MATCH($A378,Partidos!$A$4:$A$107,0)),"")</f>
        <v/>
      </c>
      <c r="C378" s="24">
        <f>IFERROR(INDEX(Partidos!$E$4:$E$107,MATCH($A378,Partidos!$A$4:$A$107,0)),"")</f>
        <v/>
      </c>
      <c r="D378" s="31" t="inlineStr">
        <is>
          <t>Álvaro</t>
        </is>
      </c>
      <c r="E378" s="24">
        <f>IFERROR(INDEX(Álvaro!F$4:F$107,MATCH($A378,Álvaro!$A$4:$A$107,0)),"")</f>
        <v/>
      </c>
      <c r="F378" s="24">
        <f>IFERROR(INDEX(Álvaro!G$4:G$107,MATCH($A378,Álvaro!$A$4:$A$107,0)),"")</f>
        <v/>
      </c>
      <c r="G378" s="21">
        <f>IFERROR(IF(INDEX(Partidos!$H$4:$H$107,MATCH($A378,Partidos!$A$4:$A$107,0))&lt;&gt;"Finalizado","",IF(OR(NOT(ISNUMBER($E378)),NOT(ISNUMBER($F378))),"",IF(INDEX(Partidos!$J$4:$J$107,MATCH($A378,Partidos!$A$4:$A$107,0))="Grupos",IF(AND($E378=INDEX(Partidos!$F$4:$F$107,MATCH($A378,Partidos!$A$4:$A$107,0)),$F378=INDEX(Partidos!$G$4:$G$107,MATCH($A378,Partidos!$A$4:$A$107,0))),Puntuacion!$B$4,IF(($E378-$F378)=(INDEX(Partidos!$F$4:$F$107,MATCH($A378,Partidos!$A$4:$A$107,0))-INDEX(Partidos!$G$4:$G$107,MATCH($A378,Partidos!$A$4:$A$107,0))),Puntuacion!$B$5,IF(OR(AND($E378&gt;$F378,INDEX(Partidos!$F$4:$F$107,MATCH($A378,Partidos!$A$4:$A$107,0))&gt;INDEX(Partidos!$G$4:$G$107,MATCH($A378,Partidos!$A$4:$A$107,0))),AND($E378=$F378,INDEX(Partidos!$F$4:$F$107,MATCH($A378,Partidos!$A$4:$A$107,0))=INDEX(Partidos!$G$4:$G$107,MATCH($A378,Partidos!$A$4:$A$107,0))),AND($E378&lt;$F378,INDEX(Partidos!$F$4:$F$107,MATCH($A378,Partidos!$A$4:$A$107,0))&lt;INDEX(Partidos!$G$4:$G$107,MATCH($A378,Partidos!$A$4:$A$107,0)))),Puntuacion!$B$6,0))),IF(AND($E378=INDEX(Partidos!$F$4:$F$107,MATCH($A378,Partidos!$A$4:$A$107,0)),$F378=INDEX(Partidos!$G$4:$G$107,MATCH($A378,Partidos!$A$4:$A$107,0))),Puntuacion!$B$9,IF(($E378-$F378)=(INDEX(Partidos!$F$4:$F$107,MATCH($A378,Partidos!$A$4:$A$107,0))-INDEX(Partidos!$G$4:$G$107,MATCH($A378,Partidos!$A$4:$A$107,0))),Puntuacion!$B$10,IF(AND($H378&lt;&gt;"",$H378=INDEX(Partidos!$K$4:$K$107,MATCH($A378,Partidos!$A$4:$A$107,0))),Puntuacion!$B$11,0)))))),"")</f>
        <v/>
      </c>
      <c r="H378" s="24">
        <f>IFERROR(INDEX(Álvaro!H$4:H$107,MATCH($A378,Álvaro!$A$4:$A$107,0)),"")</f>
        <v/>
      </c>
      <c r="I378" s="24">
        <f>IFERROR(INDEX(Partidos!$J$4:$J$107,MATCH($A378,Partidos!$A$4:$A$107,0)),"")</f>
        <v/>
      </c>
      <c r="J378" s="21">
        <f>IF(AND(INDEX(Partidos!$J$4:$J$107,MATCH($A378,Partidos!$A$4:$A$107,0))&lt;&gt;"Grupos",INDEX(Partidos!$H$4:$H$107,MATCH($A378,Partidos!$A$4:$A$107,0))="Finalizado",$H378&lt;&gt;"",$H378=INDEX(Partidos!$K$4:$K$107,MATCH($A378,Partidos!$A$4:$A$107,0))),1,0)</f>
        <v/>
      </c>
    </row>
    <row r="379">
      <c r="A379" s="29" t="n">
        <v>35</v>
      </c>
      <c r="B379" s="24">
        <f>IFERROR(INDEX(Partidos!$D$4:$D$107,MATCH($A379,Partidos!$A$4:$A$107,0)),"")</f>
        <v/>
      </c>
      <c r="C379" s="24">
        <f>IFERROR(INDEX(Partidos!$E$4:$E$107,MATCH($A379,Partidos!$A$4:$A$107,0)),"")</f>
        <v/>
      </c>
      <c r="D379" s="29" t="inlineStr">
        <is>
          <t>Pepe</t>
        </is>
      </c>
      <c r="E379" s="24">
        <f>IFERROR(INDEX(Pepe!F$4:F$107,MATCH($A379,Pepe!$A$4:$A$107,0)),"")</f>
        <v/>
      </c>
      <c r="F379" s="24">
        <f>IFERROR(INDEX(Pepe!G$4:G$107,MATCH($A379,Pepe!$A$4:$A$107,0)),"")</f>
        <v/>
      </c>
      <c r="G379" s="21">
        <f>IFERROR(IF(INDEX(Partidos!$H$4:$H$107,MATCH($A379,Partidos!$A$4:$A$107,0))&lt;&gt;"Finalizado","",IF(OR(NOT(ISNUMBER($E379)),NOT(ISNUMBER($F379))),"",IF(INDEX(Partidos!$J$4:$J$107,MATCH($A379,Partidos!$A$4:$A$107,0))="Grupos",IF(AND($E379=INDEX(Partidos!$F$4:$F$107,MATCH($A379,Partidos!$A$4:$A$107,0)),$F379=INDEX(Partidos!$G$4:$G$107,MATCH($A379,Partidos!$A$4:$A$107,0))),Puntuacion!$B$4,IF(($E379-$F379)=(INDEX(Partidos!$F$4:$F$107,MATCH($A379,Partidos!$A$4:$A$107,0))-INDEX(Partidos!$G$4:$G$107,MATCH($A379,Partidos!$A$4:$A$107,0))),Puntuacion!$B$5,IF(OR(AND($E379&gt;$F379,INDEX(Partidos!$F$4:$F$107,MATCH($A379,Partidos!$A$4:$A$107,0))&gt;INDEX(Partidos!$G$4:$G$107,MATCH($A379,Partidos!$A$4:$A$107,0))),AND($E379=$F379,INDEX(Partidos!$F$4:$F$107,MATCH($A379,Partidos!$A$4:$A$107,0))=INDEX(Partidos!$G$4:$G$107,MATCH($A379,Partidos!$A$4:$A$107,0))),AND($E379&lt;$F379,INDEX(Partidos!$F$4:$F$107,MATCH($A379,Partidos!$A$4:$A$107,0))&lt;INDEX(Partidos!$G$4:$G$107,MATCH($A379,Partidos!$A$4:$A$107,0)))),Puntuacion!$B$6,0))),IF(AND($E379=INDEX(Partidos!$F$4:$F$107,MATCH($A379,Partidos!$A$4:$A$107,0)),$F379=INDEX(Partidos!$G$4:$G$107,MATCH($A379,Partidos!$A$4:$A$107,0))),Puntuacion!$B$9,IF(($E379-$F379)=(INDEX(Partidos!$F$4:$F$107,MATCH($A379,Partidos!$A$4:$A$107,0))-INDEX(Partidos!$G$4:$G$107,MATCH($A379,Partidos!$A$4:$A$107,0))),Puntuacion!$B$10,IF(AND($H379&lt;&gt;"",$H379=INDEX(Partidos!$K$4:$K$107,MATCH($A379,Partidos!$A$4:$A$107,0))),Puntuacion!$B$11,0)))))),"")</f>
        <v/>
      </c>
      <c r="H379" s="24">
        <f>IFERROR(INDEX(Pepe!H$4:H$107,MATCH($A379,Pepe!$A$4:$A$107,0)),"")</f>
        <v/>
      </c>
      <c r="I379" s="24">
        <f>IFERROR(INDEX(Partidos!$J$4:$J$107,MATCH($A379,Partidos!$A$4:$A$107,0)),"")</f>
        <v/>
      </c>
      <c r="J379" s="21">
        <f>IF(AND(INDEX(Partidos!$J$4:$J$107,MATCH($A379,Partidos!$A$4:$A$107,0))&lt;&gt;"Grupos",INDEX(Partidos!$H$4:$H$107,MATCH($A379,Partidos!$A$4:$A$107,0))="Finalizado",$H379&lt;&gt;"",$H379=INDEX(Partidos!$K$4:$K$107,MATCH($A379,Partidos!$A$4:$A$107,0))),1,0)</f>
        <v/>
      </c>
    </row>
    <row r="380">
      <c r="A380" s="31" t="n">
        <v>35</v>
      </c>
      <c r="B380" s="24">
        <f>IFERROR(INDEX(Partidos!$D$4:$D$107,MATCH($A380,Partidos!$A$4:$A$107,0)),"")</f>
        <v/>
      </c>
      <c r="C380" s="24">
        <f>IFERROR(INDEX(Partidos!$E$4:$E$107,MATCH($A380,Partidos!$A$4:$A$107,0)),"")</f>
        <v/>
      </c>
      <c r="D380" s="31" t="inlineStr">
        <is>
          <t>Patri</t>
        </is>
      </c>
      <c r="E380" s="24">
        <f>IFERROR(INDEX(Patri!F$4:F$107,MATCH($A380,Patri!$A$4:$A$107,0)),"")</f>
        <v/>
      </c>
      <c r="F380" s="24">
        <f>IFERROR(INDEX(Patri!G$4:G$107,MATCH($A380,Patri!$A$4:$A$107,0)),"")</f>
        <v/>
      </c>
      <c r="G380" s="21">
        <f>IFERROR(IF(INDEX(Partidos!$H$4:$H$107,MATCH($A380,Partidos!$A$4:$A$107,0))&lt;&gt;"Finalizado","",IF(OR(NOT(ISNUMBER($E380)),NOT(ISNUMBER($F380))),"",IF(INDEX(Partidos!$J$4:$J$107,MATCH($A380,Partidos!$A$4:$A$107,0))="Grupos",IF(AND($E380=INDEX(Partidos!$F$4:$F$107,MATCH($A380,Partidos!$A$4:$A$107,0)),$F380=INDEX(Partidos!$G$4:$G$107,MATCH($A380,Partidos!$A$4:$A$107,0))),Puntuacion!$B$4,IF(($E380-$F380)=(INDEX(Partidos!$F$4:$F$107,MATCH($A380,Partidos!$A$4:$A$107,0))-INDEX(Partidos!$G$4:$G$107,MATCH($A380,Partidos!$A$4:$A$107,0))),Puntuacion!$B$5,IF(OR(AND($E380&gt;$F380,INDEX(Partidos!$F$4:$F$107,MATCH($A380,Partidos!$A$4:$A$107,0))&gt;INDEX(Partidos!$G$4:$G$107,MATCH($A380,Partidos!$A$4:$A$107,0))),AND($E380=$F380,INDEX(Partidos!$F$4:$F$107,MATCH($A380,Partidos!$A$4:$A$107,0))=INDEX(Partidos!$G$4:$G$107,MATCH($A380,Partidos!$A$4:$A$107,0))),AND($E380&lt;$F380,INDEX(Partidos!$F$4:$F$107,MATCH($A380,Partidos!$A$4:$A$107,0))&lt;INDEX(Partidos!$G$4:$G$107,MATCH($A380,Partidos!$A$4:$A$107,0)))),Puntuacion!$B$6,0))),IF(AND($E380=INDEX(Partidos!$F$4:$F$107,MATCH($A380,Partidos!$A$4:$A$107,0)),$F380=INDEX(Partidos!$G$4:$G$107,MATCH($A380,Partidos!$A$4:$A$107,0))),Puntuacion!$B$9,IF(($E380-$F380)=(INDEX(Partidos!$F$4:$F$107,MATCH($A380,Partidos!$A$4:$A$107,0))-INDEX(Partidos!$G$4:$G$107,MATCH($A380,Partidos!$A$4:$A$107,0))),Puntuacion!$B$10,IF(AND($H380&lt;&gt;"",$H380=INDEX(Partidos!$K$4:$K$107,MATCH($A380,Partidos!$A$4:$A$107,0))),Puntuacion!$B$11,0)))))),"")</f>
        <v/>
      </c>
      <c r="H380" s="24">
        <f>IFERROR(INDEX(Patri!H$4:H$107,MATCH($A380,Patri!$A$4:$A$107,0)),"")</f>
        <v/>
      </c>
      <c r="I380" s="24">
        <f>IFERROR(INDEX(Partidos!$J$4:$J$107,MATCH($A380,Partidos!$A$4:$A$107,0)),"")</f>
        <v/>
      </c>
      <c r="J380" s="21">
        <f>IF(AND(INDEX(Partidos!$J$4:$J$107,MATCH($A380,Partidos!$A$4:$A$107,0))&lt;&gt;"Grupos",INDEX(Partidos!$H$4:$H$107,MATCH($A380,Partidos!$A$4:$A$107,0))="Finalizado",$H380&lt;&gt;"",$H380=INDEX(Partidos!$K$4:$K$107,MATCH($A380,Partidos!$A$4:$A$107,0))),1,0)</f>
        <v/>
      </c>
    </row>
    <row r="381">
      <c r="A381" s="29" t="n">
        <v>35</v>
      </c>
      <c r="B381" s="24">
        <f>IFERROR(INDEX(Partidos!$D$4:$D$107,MATCH($A381,Partidos!$A$4:$A$107,0)),"")</f>
        <v/>
      </c>
      <c r="C381" s="24">
        <f>IFERROR(INDEX(Partidos!$E$4:$E$107,MATCH($A381,Partidos!$A$4:$A$107,0)),"")</f>
        <v/>
      </c>
      <c r="D381" s="29" t="inlineStr">
        <is>
          <t>Kike</t>
        </is>
      </c>
      <c r="E381" s="24">
        <f>IFERROR(INDEX(Kike!F$4:F$107,MATCH($A381,Kike!$A$4:$A$107,0)),"")</f>
        <v/>
      </c>
      <c r="F381" s="24">
        <f>IFERROR(INDEX(Kike!G$4:G$107,MATCH($A381,Kike!$A$4:$A$107,0)),"")</f>
        <v/>
      </c>
      <c r="G381" s="21">
        <f>IFERROR(IF(INDEX(Partidos!$H$4:$H$107,MATCH($A381,Partidos!$A$4:$A$107,0))&lt;&gt;"Finalizado","",IF(OR(NOT(ISNUMBER($E381)),NOT(ISNUMBER($F381))),"",IF(INDEX(Partidos!$J$4:$J$107,MATCH($A381,Partidos!$A$4:$A$107,0))="Grupos",IF(AND($E381=INDEX(Partidos!$F$4:$F$107,MATCH($A381,Partidos!$A$4:$A$107,0)),$F381=INDEX(Partidos!$G$4:$G$107,MATCH($A381,Partidos!$A$4:$A$107,0))),Puntuacion!$B$4,IF(($E381-$F381)=(INDEX(Partidos!$F$4:$F$107,MATCH($A381,Partidos!$A$4:$A$107,0))-INDEX(Partidos!$G$4:$G$107,MATCH($A381,Partidos!$A$4:$A$107,0))),Puntuacion!$B$5,IF(OR(AND($E381&gt;$F381,INDEX(Partidos!$F$4:$F$107,MATCH($A381,Partidos!$A$4:$A$107,0))&gt;INDEX(Partidos!$G$4:$G$107,MATCH($A381,Partidos!$A$4:$A$107,0))),AND($E381=$F381,INDEX(Partidos!$F$4:$F$107,MATCH($A381,Partidos!$A$4:$A$107,0))=INDEX(Partidos!$G$4:$G$107,MATCH($A381,Partidos!$A$4:$A$107,0))),AND($E381&lt;$F381,INDEX(Partidos!$F$4:$F$107,MATCH($A381,Partidos!$A$4:$A$107,0))&lt;INDEX(Partidos!$G$4:$G$107,MATCH($A381,Partidos!$A$4:$A$107,0)))),Puntuacion!$B$6,0))),IF(AND($E381=INDEX(Partidos!$F$4:$F$107,MATCH($A381,Partidos!$A$4:$A$107,0)),$F381=INDEX(Partidos!$G$4:$G$107,MATCH($A381,Partidos!$A$4:$A$107,0))),Puntuacion!$B$9,IF(($E381-$F381)=(INDEX(Partidos!$F$4:$F$107,MATCH($A381,Partidos!$A$4:$A$107,0))-INDEX(Partidos!$G$4:$G$107,MATCH($A381,Partidos!$A$4:$A$107,0))),Puntuacion!$B$10,IF(AND($H381&lt;&gt;"",$H381=INDEX(Partidos!$K$4:$K$107,MATCH($A381,Partidos!$A$4:$A$107,0))),Puntuacion!$B$11,0)))))),"")</f>
        <v/>
      </c>
      <c r="H381" s="24">
        <f>IFERROR(INDEX(Kike!H$4:H$107,MATCH($A381,Kike!$A$4:$A$107,0)),"")</f>
        <v/>
      </c>
      <c r="I381" s="24">
        <f>IFERROR(INDEX(Partidos!$J$4:$J$107,MATCH($A381,Partidos!$A$4:$A$107,0)),"")</f>
        <v/>
      </c>
      <c r="J381" s="21">
        <f>IF(AND(INDEX(Partidos!$J$4:$J$107,MATCH($A381,Partidos!$A$4:$A$107,0))&lt;&gt;"Grupos",INDEX(Partidos!$H$4:$H$107,MATCH($A381,Partidos!$A$4:$A$107,0))="Finalizado",$H381&lt;&gt;"",$H381=INDEX(Partidos!$K$4:$K$107,MATCH($A381,Partidos!$A$4:$A$107,0))),1,0)</f>
        <v/>
      </c>
    </row>
    <row r="382">
      <c r="A382" s="31" t="n">
        <v>35</v>
      </c>
      <c r="B382" s="24">
        <f>IFERROR(INDEX(Partidos!$D$4:$D$107,MATCH($A382,Partidos!$A$4:$A$107,0)),"")</f>
        <v/>
      </c>
      <c r="C382" s="24">
        <f>IFERROR(INDEX(Partidos!$E$4:$E$107,MATCH($A382,Partidos!$A$4:$A$107,0)),"")</f>
        <v/>
      </c>
      <c r="D382" s="31" t="inlineStr">
        <is>
          <t>Quintero</t>
        </is>
      </c>
      <c r="E382" s="24">
        <f>IFERROR(INDEX(Quintero!F$4:F$107,MATCH($A382,Quintero!$A$4:$A$107,0)),"")</f>
        <v/>
      </c>
      <c r="F382" s="24">
        <f>IFERROR(INDEX(Quintero!G$4:G$107,MATCH($A382,Quintero!$A$4:$A$107,0)),"")</f>
        <v/>
      </c>
      <c r="G382" s="21">
        <f>IFERROR(IF(INDEX(Partidos!$H$4:$H$107,MATCH($A382,Partidos!$A$4:$A$107,0))&lt;&gt;"Finalizado","",IF(OR(NOT(ISNUMBER($E382)),NOT(ISNUMBER($F382))),"",IF(INDEX(Partidos!$J$4:$J$107,MATCH($A382,Partidos!$A$4:$A$107,0))="Grupos",IF(AND($E382=INDEX(Partidos!$F$4:$F$107,MATCH($A382,Partidos!$A$4:$A$107,0)),$F382=INDEX(Partidos!$G$4:$G$107,MATCH($A382,Partidos!$A$4:$A$107,0))),Puntuacion!$B$4,IF(($E382-$F382)=(INDEX(Partidos!$F$4:$F$107,MATCH($A382,Partidos!$A$4:$A$107,0))-INDEX(Partidos!$G$4:$G$107,MATCH($A382,Partidos!$A$4:$A$107,0))),Puntuacion!$B$5,IF(OR(AND($E382&gt;$F382,INDEX(Partidos!$F$4:$F$107,MATCH($A382,Partidos!$A$4:$A$107,0))&gt;INDEX(Partidos!$G$4:$G$107,MATCH($A382,Partidos!$A$4:$A$107,0))),AND($E382=$F382,INDEX(Partidos!$F$4:$F$107,MATCH($A382,Partidos!$A$4:$A$107,0))=INDEX(Partidos!$G$4:$G$107,MATCH($A382,Partidos!$A$4:$A$107,0))),AND($E382&lt;$F382,INDEX(Partidos!$F$4:$F$107,MATCH($A382,Partidos!$A$4:$A$107,0))&lt;INDEX(Partidos!$G$4:$G$107,MATCH($A382,Partidos!$A$4:$A$107,0)))),Puntuacion!$B$6,0))),IF(AND($E382=INDEX(Partidos!$F$4:$F$107,MATCH($A382,Partidos!$A$4:$A$107,0)),$F382=INDEX(Partidos!$G$4:$G$107,MATCH($A382,Partidos!$A$4:$A$107,0))),Puntuacion!$B$9,IF(($E382-$F382)=(INDEX(Partidos!$F$4:$F$107,MATCH($A382,Partidos!$A$4:$A$107,0))-INDEX(Partidos!$G$4:$G$107,MATCH($A382,Partidos!$A$4:$A$107,0))),Puntuacion!$B$10,IF(AND($H382&lt;&gt;"",$H382=INDEX(Partidos!$K$4:$K$107,MATCH($A382,Partidos!$A$4:$A$107,0))),Puntuacion!$B$11,0)))))),"")</f>
        <v/>
      </c>
      <c r="H382" s="24">
        <f>IFERROR(INDEX(Quintero!H$4:H$107,MATCH($A382,Quintero!$A$4:$A$107,0)),"")</f>
        <v/>
      </c>
      <c r="I382" s="24">
        <f>IFERROR(INDEX(Partidos!$J$4:$J$107,MATCH($A382,Partidos!$A$4:$A$107,0)),"")</f>
        <v/>
      </c>
      <c r="J382" s="21">
        <f>IF(AND(INDEX(Partidos!$J$4:$J$107,MATCH($A382,Partidos!$A$4:$A$107,0))&lt;&gt;"Grupos",INDEX(Partidos!$H$4:$H$107,MATCH($A382,Partidos!$A$4:$A$107,0))="Finalizado",$H382&lt;&gt;"",$H382=INDEX(Partidos!$K$4:$K$107,MATCH($A382,Partidos!$A$4:$A$107,0))),1,0)</f>
        <v/>
      </c>
    </row>
    <row r="383">
      <c r="A383" s="29" t="n">
        <v>35</v>
      </c>
      <c r="B383" s="24">
        <f>IFERROR(INDEX(Partidos!$D$4:$D$107,MATCH($A383,Partidos!$A$4:$A$107,0)),"")</f>
        <v/>
      </c>
      <c r="C383" s="24">
        <f>IFERROR(INDEX(Partidos!$E$4:$E$107,MATCH($A383,Partidos!$A$4:$A$107,0)),"")</f>
        <v/>
      </c>
      <c r="D383" s="29" t="inlineStr">
        <is>
          <t>Nacho</t>
        </is>
      </c>
      <c r="E383" s="24">
        <f>IFERROR(INDEX(Nacho!F$4:F$107,MATCH($A383,Nacho!$A$4:$A$107,0)),"")</f>
        <v/>
      </c>
      <c r="F383" s="24">
        <f>IFERROR(INDEX(Nacho!G$4:G$107,MATCH($A383,Nacho!$A$4:$A$107,0)),"")</f>
        <v/>
      </c>
      <c r="G383" s="21">
        <f>IFERROR(IF(INDEX(Partidos!$H$4:$H$107,MATCH($A383,Partidos!$A$4:$A$107,0))&lt;&gt;"Finalizado","",IF(OR(NOT(ISNUMBER($E383)),NOT(ISNUMBER($F383))),"",IF(INDEX(Partidos!$J$4:$J$107,MATCH($A383,Partidos!$A$4:$A$107,0))="Grupos",IF(AND($E383=INDEX(Partidos!$F$4:$F$107,MATCH($A383,Partidos!$A$4:$A$107,0)),$F383=INDEX(Partidos!$G$4:$G$107,MATCH($A383,Partidos!$A$4:$A$107,0))),Puntuacion!$B$4,IF(($E383-$F383)=(INDEX(Partidos!$F$4:$F$107,MATCH($A383,Partidos!$A$4:$A$107,0))-INDEX(Partidos!$G$4:$G$107,MATCH($A383,Partidos!$A$4:$A$107,0))),Puntuacion!$B$5,IF(OR(AND($E383&gt;$F383,INDEX(Partidos!$F$4:$F$107,MATCH($A383,Partidos!$A$4:$A$107,0))&gt;INDEX(Partidos!$G$4:$G$107,MATCH($A383,Partidos!$A$4:$A$107,0))),AND($E383=$F383,INDEX(Partidos!$F$4:$F$107,MATCH($A383,Partidos!$A$4:$A$107,0))=INDEX(Partidos!$G$4:$G$107,MATCH($A383,Partidos!$A$4:$A$107,0))),AND($E383&lt;$F383,INDEX(Partidos!$F$4:$F$107,MATCH($A383,Partidos!$A$4:$A$107,0))&lt;INDEX(Partidos!$G$4:$G$107,MATCH($A383,Partidos!$A$4:$A$107,0)))),Puntuacion!$B$6,0))),IF(AND($E383=INDEX(Partidos!$F$4:$F$107,MATCH($A383,Partidos!$A$4:$A$107,0)),$F383=INDEX(Partidos!$G$4:$G$107,MATCH($A383,Partidos!$A$4:$A$107,0))),Puntuacion!$B$9,IF(($E383-$F383)=(INDEX(Partidos!$F$4:$F$107,MATCH($A383,Partidos!$A$4:$A$107,0))-INDEX(Partidos!$G$4:$G$107,MATCH($A383,Partidos!$A$4:$A$107,0))),Puntuacion!$B$10,IF(AND($H383&lt;&gt;"",$H383=INDEX(Partidos!$K$4:$K$107,MATCH($A383,Partidos!$A$4:$A$107,0))),Puntuacion!$B$11,0)))))),"")</f>
        <v/>
      </c>
      <c r="H383" s="24">
        <f>IFERROR(INDEX(Nacho!H$4:H$107,MATCH($A383,Nacho!$A$4:$A$107,0)),"")</f>
        <v/>
      </c>
      <c r="I383" s="24">
        <f>IFERROR(INDEX(Partidos!$J$4:$J$107,MATCH($A383,Partidos!$A$4:$A$107,0)),"")</f>
        <v/>
      </c>
      <c r="J383" s="21">
        <f>IF(AND(INDEX(Partidos!$J$4:$J$107,MATCH($A383,Partidos!$A$4:$A$107,0))&lt;&gt;"Grupos",INDEX(Partidos!$H$4:$H$107,MATCH($A383,Partidos!$A$4:$A$107,0))="Finalizado",$H383&lt;&gt;"",$H383=INDEX(Partidos!$K$4:$K$107,MATCH($A383,Partidos!$A$4:$A$107,0))),1,0)</f>
        <v/>
      </c>
    </row>
    <row r="384">
      <c r="A384" s="31" t="n">
        <v>35</v>
      </c>
      <c r="B384" s="24">
        <f>IFERROR(INDEX(Partidos!$D$4:$D$107,MATCH($A384,Partidos!$A$4:$A$107,0)),"")</f>
        <v/>
      </c>
      <c r="C384" s="24">
        <f>IFERROR(INDEX(Partidos!$E$4:$E$107,MATCH($A384,Partidos!$A$4:$A$107,0)),"")</f>
        <v/>
      </c>
      <c r="D384" s="31" t="inlineStr">
        <is>
          <t>Luis</t>
        </is>
      </c>
      <c r="E384" s="24">
        <f>IFERROR(INDEX(Luis!F$4:F$107,MATCH($A384,Luis!$A$4:$A$107,0)),"")</f>
        <v/>
      </c>
      <c r="F384" s="24">
        <f>IFERROR(INDEX(Luis!G$4:G$107,MATCH($A384,Luis!$A$4:$A$107,0)),"")</f>
        <v/>
      </c>
      <c r="G384" s="21">
        <f>IFERROR(IF(INDEX(Partidos!$H$4:$H$107,MATCH($A384,Partidos!$A$4:$A$107,0))&lt;&gt;"Finalizado","",IF(OR(NOT(ISNUMBER($E384)),NOT(ISNUMBER($F384))),"",IF(INDEX(Partidos!$J$4:$J$107,MATCH($A384,Partidos!$A$4:$A$107,0))="Grupos",IF(AND($E384=INDEX(Partidos!$F$4:$F$107,MATCH($A384,Partidos!$A$4:$A$107,0)),$F384=INDEX(Partidos!$G$4:$G$107,MATCH($A384,Partidos!$A$4:$A$107,0))),Puntuacion!$B$4,IF(($E384-$F384)=(INDEX(Partidos!$F$4:$F$107,MATCH($A384,Partidos!$A$4:$A$107,0))-INDEX(Partidos!$G$4:$G$107,MATCH($A384,Partidos!$A$4:$A$107,0))),Puntuacion!$B$5,IF(OR(AND($E384&gt;$F384,INDEX(Partidos!$F$4:$F$107,MATCH($A384,Partidos!$A$4:$A$107,0))&gt;INDEX(Partidos!$G$4:$G$107,MATCH($A384,Partidos!$A$4:$A$107,0))),AND($E384=$F384,INDEX(Partidos!$F$4:$F$107,MATCH($A384,Partidos!$A$4:$A$107,0))=INDEX(Partidos!$G$4:$G$107,MATCH($A384,Partidos!$A$4:$A$107,0))),AND($E384&lt;$F384,INDEX(Partidos!$F$4:$F$107,MATCH($A384,Partidos!$A$4:$A$107,0))&lt;INDEX(Partidos!$G$4:$G$107,MATCH($A384,Partidos!$A$4:$A$107,0)))),Puntuacion!$B$6,0))),IF(AND($E384=INDEX(Partidos!$F$4:$F$107,MATCH($A384,Partidos!$A$4:$A$107,0)),$F384=INDEX(Partidos!$G$4:$G$107,MATCH($A384,Partidos!$A$4:$A$107,0))),Puntuacion!$B$9,IF(($E384-$F384)=(INDEX(Partidos!$F$4:$F$107,MATCH($A384,Partidos!$A$4:$A$107,0))-INDEX(Partidos!$G$4:$G$107,MATCH($A384,Partidos!$A$4:$A$107,0))),Puntuacion!$B$10,IF(AND($H384&lt;&gt;"",$H384=INDEX(Partidos!$K$4:$K$107,MATCH($A384,Partidos!$A$4:$A$107,0))),Puntuacion!$B$11,0)))))),"")</f>
        <v/>
      </c>
      <c r="H384" s="24">
        <f>IFERROR(INDEX(Luis!H$4:H$107,MATCH($A384,Luis!$A$4:$A$107,0)),"")</f>
        <v/>
      </c>
      <c r="I384" s="24">
        <f>IFERROR(INDEX(Partidos!$J$4:$J$107,MATCH($A384,Partidos!$A$4:$A$107,0)),"")</f>
        <v/>
      </c>
      <c r="J384" s="21">
        <f>IF(AND(INDEX(Partidos!$J$4:$J$107,MATCH($A384,Partidos!$A$4:$A$107,0))&lt;&gt;"Grupos",INDEX(Partidos!$H$4:$H$107,MATCH($A384,Partidos!$A$4:$A$107,0))="Finalizado",$H384&lt;&gt;"",$H384=INDEX(Partidos!$K$4:$K$107,MATCH($A384,Partidos!$A$4:$A$107,0))),1,0)</f>
        <v/>
      </c>
    </row>
    <row r="385">
      <c r="A385" s="29" t="n">
        <v>35</v>
      </c>
      <c r="B385" s="24">
        <f>IFERROR(INDEX(Partidos!$D$4:$D$107,MATCH($A385,Partidos!$A$4:$A$107,0)),"")</f>
        <v/>
      </c>
      <c r="C385" s="24">
        <f>IFERROR(INDEX(Partidos!$E$4:$E$107,MATCH($A385,Partidos!$A$4:$A$107,0)),"")</f>
        <v/>
      </c>
      <c r="D385" s="29" t="inlineStr">
        <is>
          <t>Felipe</t>
        </is>
      </c>
      <c r="E385" s="24">
        <f>IFERROR(INDEX(Felipe!F$4:F$107,MATCH($A385,Felipe!$A$4:$A$107,0)),"")</f>
        <v/>
      </c>
      <c r="F385" s="24">
        <f>IFERROR(INDEX(Felipe!G$4:G$107,MATCH($A385,Felipe!$A$4:$A$107,0)),"")</f>
        <v/>
      </c>
      <c r="G385" s="21">
        <f>IFERROR(IF(INDEX(Partidos!$H$4:$H$107,MATCH($A385,Partidos!$A$4:$A$107,0))&lt;&gt;"Finalizado","",IF(OR(NOT(ISNUMBER($E385)),NOT(ISNUMBER($F385))),"",IF(INDEX(Partidos!$J$4:$J$107,MATCH($A385,Partidos!$A$4:$A$107,0))="Grupos",IF(AND($E385=INDEX(Partidos!$F$4:$F$107,MATCH($A385,Partidos!$A$4:$A$107,0)),$F385=INDEX(Partidos!$G$4:$G$107,MATCH($A385,Partidos!$A$4:$A$107,0))),Puntuacion!$B$4,IF(($E385-$F385)=(INDEX(Partidos!$F$4:$F$107,MATCH($A385,Partidos!$A$4:$A$107,0))-INDEX(Partidos!$G$4:$G$107,MATCH($A385,Partidos!$A$4:$A$107,0))),Puntuacion!$B$5,IF(OR(AND($E385&gt;$F385,INDEX(Partidos!$F$4:$F$107,MATCH($A385,Partidos!$A$4:$A$107,0))&gt;INDEX(Partidos!$G$4:$G$107,MATCH($A385,Partidos!$A$4:$A$107,0))),AND($E385=$F385,INDEX(Partidos!$F$4:$F$107,MATCH($A385,Partidos!$A$4:$A$107,0))=INDEX(Partidos!$G$4:$G$107,MATCH($A385,Partidos!$A$4:$A$107,0))),AND($E385&lt;$F385,INDEX(Partidos!$F$4:$F$107,MATCH($A385,Partidos!$A$4:$A$107,0))&lt;INDEX(Partidos!$G$4:$G$107,MATCH($A385,Partidos!$A$4:$A$107,0)))),Puntuacion!$B$6,0))),IF(AND($E385=INDEX(Partidos!$F$4:$F$107,MATCH($A385,Partidos!$A$4:$A$107,0)),$F385=INDEX(Partidos!$G$4:$G$107,MATCH($A385,Partidos!$A$4:$A$107,0))),Puntuacion!$B$9,IF(($E385-$F385)=(INDEX(Partidos!$F$4:$F$107,MATCH($A385,Partidos!$A$4:$A$107,0))-INDEX(Partidos!$G$4:$G$107,MATCH($A385,Partidos!$A$4:$A$107,0))),Puntuacion!$B$10,IF(AND($H385&lt;&gt;"",$H385=INDEX(Partidos!$K$4:$K$107,MATCH($A385,Partidos!$A$4:$A$107,0))),Puntuacion!$B$11,0)))))),"")</f>
        <v/>
      </c>
      <c r="H385" s="24">
        <f>IFERROR(INDEX(Felipe!H$4:H$107,MATCH($A385,Felipe!$A$4:$A$107,0)),"")</f>
        <v/>
      </c>
      <c r="I385" s="24">
        <f>IFERROR(INDEX(Partidos!$J$4:$J$107,MATCH($A385,Partidos!$A$4:$A$107,0)),"")</f>
        <v/>
      </c>
      <c r="J385" s="21">
        <f>IF(AND(INDEX(Partidos!$J$4:$J$107,MATCH($A385,Partidos!$A$4:$A$107,0))&lt;&gt;"Grupos",INDEX(Partidos!$H$4:$H$107,MATCH($A385,Partidos!$A$4:$A$107,0))="Finalizado",$H385&lt;&gt;"",$H385=INDEX(Partidos!$K$4:$K$107,MATCH($A385,Partidos!$A$4:$A$107,0))),1,0)</f>
        <v/>
      </c>
    </row>
    <row r="386">
      <c r="A386" s="31" t="n">
        <v>35</v>
      </c>
      <c r="B386" s="24">
        <f>IFERROR(INDEX(Partidos!$D$4:$D$107,MATCH($A386,Partidos!$A$4:$A$107,0)),"")</f>
        <v/>
      </c>
      <c r="C386" s="24">
        <f>IFERROR(INDEX(Partidos!$E$4:$E$107,MATCH($A386,Partidos!$A$4:$A$107,0)),"")</f>
        <v/>
      </c>
      <c r="D386" s="31" t="inlineStr">
        <is>
          <t>Simón</t>
        </is>
      </c>
      <c r="E386" s="24">
        <f>IFERROR(INDEX(Simón!F$4:F$107,MATCH($A386,Simón!$A$4:$A$107,0)),"")</f>
        <v/>
      </c>
      <c r="F386" s="24">
        <f>IFERROR(INDEX(Simón!G$4:G$107,MATCH($A386,Simón!$A$4:$A$107,0)),"")</f>
        <v/>
      </c>
      <c r="G386" s="21">
        <f>IFERROR(IF(INDEX(Partidos!$H$4:$H$107,MATCH($A386,Partidos!$A$4:$A$107,0))&lt;&gt;"Finalizado","",IF(OR(NOT(ISNUMBER($E386)),NOT(ISNUMBER($F386))),"",IF(INDEX(Partidos!$J$4:$J$107,MATCH($A386,Partidos!$A$4:$A$107,0))="Grupos",IF(AND($E386=INDEX(Partidos!$F$4:$F$107,MATCH($A386,Partidos!$A$4:$A$107,0)),$F386=INDEX(Partidos!$G$4:$G$107,MATCH($A386,Partidos!$A$4:$A$107,0))),Puntuacion!$B$4,IF(($E386-$F386)=(INDEX(Partidos!$F$4:$F$107,MATCH($A386,Partidos!$A$4:$A$107,0))-INDEX(Partidos!$G$4:$G$107,MATCH($A386,Partidos!$A$4:$A$107,0))),Puntuacion!$B$5,IF(OR(AND($E386&gt;$F386,INDEX(Partidos!$F$4:$F$107,MATCH($A386,Partidos!$A$4:$A$107,0))&gt;INDEX(Partidos!$G$4:$G$107,MATCH($A386,Partidos!$A$4:$A$107,0))),AND($E386=$F386,INDEX(Partidos!$F$4:$F$107,MATCH($A386,Partidos!$A$4:$A$107,0))=INDEX(Partidos!$G$4:$G$107,MATCH($A386,Partidos!$A$4:$A$107,0))),AND($E386&lt;$F386,INDEX(Partidos!$F$4:$F$107,MATCH($A386,Partidos!$A$4:$A$107,0))&lt;INDEX(Partidos!$G$4:$G$107,MATCH($A386,Partidos!$A$4:$A$107,0)))),Puntuacion!$B$6,0))),IF(AND($E386=INDEX(Partidos!$F$4:$F$107,MATCH($A386,Partidos!$A$4:$A$107,0)),$F386=INDEX(Partidos!$G$4:$G$107,MATCH($A386,Partidos!$A$4:$A$107,0))),Puntuacion!$B$9,IF(($E386-$F386)=(INDEX(Partidos!$F$4:$F$107,MATCH($A386,Partidos!$A$4:$A$107,0))-INDEX(Partidos!$G$4:$G$107,MATCH($A386,Partidos!$A$4:$A$107,0))),Puntuacion!$B$10,IF(AND($H386&lt;&gt;"",$H386=INDEX(Partidos!$K$4:$K$107,MATCH($A386,Partidos!$A$4:$A$107,0))),Puntuacion!$B$11,0)))))),"")</f>
        <v/>
      </c>
      <c r="H386" s="24">
        <f>IFERROR(INDEX(Simón!H$4:H$107,MATCH($A386,Simón!$A$4:$A$107,0)),"")</f>
        <v/>
      </c>
      <c r="I386" s="24">
        <f>IFERROR(INDEX(Partidos!$J$4:$J$107,MATCH($A386,Partidos!$A$4:$A$107,0)),"")</f>
        <v/>
      </c>
      <c r="J386" s="21">
        <f>IF(AND(INDEX(Partidos!$J$4:$J$107,MATCH($A386,Partidos!$A$4:$A$107,0))&lt;&gt;"Grupos",INDEX(Partidos!$H$4:$H$107,MATCH($A386,Partidos!$A$4:$A$107,0))="Finalizado",$H386&lt;&gt;"",$H386=INDEX(Partidos!$K$4:$K$107,MATCH($A386,Partidos!$A$4:$A$107,0))),1,0)</f>
        <v/>
      </c>
    </row>
    <row r="387">
      <c r="A387" s="29" t="n">
        <v>35</v>
      </c>
      <c r="B387" s="24">
        <f>IFERROR(INDEX(Partidos!$D$4:$D$107,MATCH($A387,Partidos!$A$4:$A$107,0)),"")</f>
        <v/>
      </c>
      <c r="C387" s="24">
        <f>IFERROR(INDEX(Partidos!$E$4:$E$107,MATCH($A387,Partidos!$A$4:$A$107,0)),"")</f>
        <v/>
      </c>
      <c r="D387" s="29" t="inlineStr">
        <is>
          <t>Muni</t>
        </is>
      </c>
      <c r="E387" s="24">
        <f>IFERROR(INDEX(Muni!F$4:F$107,MATCH($A387,Muni!$A$4:$A$107,0)),"")</f>
        <v/>
      </c>
      <c r="F387" s="24">
        <f>IFERROR(INDEX(Muni!G$4:G$107,MATCH($A387,Muni!$A$4:$A$107,0)),"")</f>
        <v/>
      </c>
      <c r="G387" s="21">
        <f>IFERROR(IF(INDEX(Partidos!$H$4:$H$107,MATCH($A387,Partidos!$A$4:$A$107,0))&lt;&gt;"Finalizado","",IF(OR(NOT(ISNUMBER($E387)),NOT(ISNUMBER($F387))),"",IF(INDEX(Partidos!$J$4:$J$107,MATCH($A387,Partidos!$A$4:$A$107,0))="Grupos",IF(AND($E387=INDEX(Partidos!$F$4:$F$107,MATCH($A387,Partidos!$A$4:$A$107,0)),$F387=INDEX(Partidos!$G$4:$G$107,MATCH($A387,Partidos!$A$4:$A$107,0))),Puntuacion!$B$4,IF(($E387-$F387)=(INDEX(Partidos!$F$4:$F$107,MATCH($A387,Partidos!$A$4:$A$107,0))-INDEX(Partidos!$G$4:$G$107,MATCH($A387,Partidos!$A$4:$A$107,0))),Puntuacion!$B$5,IF(OR(AND($E387&gt;$F387,INDEX(Partidos!$F$4:$F$107,MATCH($A387,Partidos!$A$4:$A$107,0))&gt;INDEX(Partidos!$G$4:$G$107,MATCH($A387,Partidos!$A$4:$A$107,0))),AND($E387=$F387,INDEX(Partidos!$F$4:$F$107,MATCH($A387,Partidos!$A$4:$A$107,0))=INDEX(Partidos!$G$4:$G$107,MATCH($A387,Partidos!$A$4:$A$107,0))),AND($E387&lt;$F387,INDEX(Partidos!$F$4:$F$107,MATCH($A387,Partidos!$A$4:$A$107,0))&lt;INDEX(Partidos!$G$4:$G$107,MATCH($A387,Partidos!$A$4:$A$107,0)))),Puntuacion!$B$6,0))),IF(AND($E387=INDEX(Partidos!$F$4:$F$107,MATCH($A387,Partidos!$A$4:$A$107,0)),$F387=INDEX(Partidos!$G$4:$G$107,MATCH($A387,Partidos!$A$4:$A$107,0))),Puntuacion!$B$9,IF(($E387-$F387)=(INDEX(Partidos!$F$4:$F$107,MATCH($A387,Partidos!$A$4:$A$107,0))-INDEX(Partidos!$G$4:$G$107,MATCH($A387,Partidos!$A$4:$A$107,0))),Puntuacion!$B$10,IF(AND($H387&lt;&gt;"",$H387=INDEX(Partidos!$K$4:$K$107,MATCH($A387,Partidos!$A$4:$A$107,0))),Puntuacion!$B$11,0)))))),"")</f>
        <v/>
      </c>
      <c r="H387" s="24">
        <f>IFERROR(INDEX(Muni!H$4:H$107,MATCH($A387,Muni!$A$4:$A$107,0)),"")</f>
        <v/>
      </c>
      <c r="I387" s="24">
        <f>IFERROR(INDEX(Partidos!$J$4:$J$107,MATCH($A387,Partidos!$A$4:$A$107,0)),"")</f>
        <v/>
      </c>
      <c r="J387" s="21">
        <f>IF(AND(INDEX(Partidos!$J$4:$J$107,MATCH($A387,Partidos!$A$4:$A$107,0))&lt;&gt;"Grupos",INDEX(Partidos!$H$4:$H$107,MATCH($A387,Partidos!$A$4:$A$107,0))="Finalizado",$H387&lt;&gt;"",$H387=INDEX(Partidos!$K$4:$K$107,MATCH($A387,Partidos!$A$4:$A$107,0))),1,0)</f>
        <v/>
      </c>
    </row>
    <row r="388">
      <c r="A388" s="31" t="n">
        <v>35</v>
      </c>
      <c r="B388" s="24">
        <f>IFERROR(INDEX(Partidos!$D$4:$D$107,MATCH($A388,Partidos!$A$4:$A$107,0)),"")</f>
        <v/>
      </c>
      <c r="C388" s="24">
        <f>IFERROR(INDEX(Partidos!$E$4:$E$107,MATCH($A388,Partidos!$A$4:$A$107,0)),"")</f>
        <v/>
      </c>
      <c r="D388" s="31" t="inlineStr">
        <is>
          <t>Fer</t>
        </is>
      </c>
      <c r="E388" s="24">
        <f>IFERROR(INDEX(Fer!F$4:F$107,MATCH($A388,Fer!$A$4:$A$107,0)),"")</f>
        <v/>
      </c>
      <c r="F388" s="24">
        <f>IFERROR(INDEX(Fer!G$4:G$107,MATCH($A388,Fer!$A$4:$A$107,0)),"")</f>
        <v/>
      </c>
      <c r="G388" s="21">
        <f>IFERROR(IF(INDEX(Partidos!$H$4:$H$107,MATCH($A388,Partidos!$A$4:$A$107,0))&lt;&gt;"Finalizado","",IF(OR(NOT(ISNUMBER($E388)),NOT(ISNUMBER($F388))),"",IF(INDEX(Partidos!$J$4:$J$107,MATCH($A388,Partidos!$A$4:$A$107,0))="Grupos",IF(AND($E388=INDEX(Partidos!$F$4:$F$107,MATCH($A388,Partidos!$A$4:$A$107,0)),$F388=INDEX(Partidos!$G$4:$G$107,MATCH($A388,Partidos!$A$4:$A$107,0))),Puntuacion!$B$4,IF(($E388-$F388)=(INDEX(Partidos!$F$4:$F$107,MATCH($A388,Partidos!$A$4:$A$107,0))-INDEX(Partidos!$G$4:$G$107,MATCH($A388,Partidos!$A$4:$A$107,0))),Puntuacion!$B$5,IF(OR(AND($E388&gt;$F388,INDEX(Partidos!$F$4:$F$107,MATCH($A388,Partidos!$A$4:$A$107,0))&gt;INDEX(Partidos!$G$4:$G$107,MATCH($A388,Partidos!$A$4:$A$107,0))),AND($E388=$F388,INDEX(Partidos!$F$4:$F$107,MATCH($A388,Partidos!$A$4:$A$107,0))=INDEX(Partidos!$G$4:$G$107,MATCH($A388,Partidos!$A$4:$A$107,0))),AND($E388&lt;$F388,INDEX(Partidos!$F$4:$F$107,MATCH($A388,Partidos!$A$4:$A$107,0))&lt;INDEX(Partidos!$G$4:$G$107,MATCH($A388,Partidos!$A$4:$A$107,0)))),Puntuacion!$B$6,0))),IF(AND($E388=INDEX(Partidos!$F$4:$F$107,MATCH($A388,Partidos!$A$4:$A$107,0)),$F388=INDEX(Partidos!$G$4:$G$107,MATCH($A388,Partidos!$A$4:$A$107,0))),Puntuacion!$B$9,IF(($E388-$F388)=(INDEX(Partidos!$F$4:$F$107,MATCH($A388,Partidos!$A$4:$A$107,0))-INDEX(Partidos!$G$4:$G$107,MATCH($A388,Partidos!$A$4:$A$107,0))),Puntuacion!$B$10,IF(AND($H388&lt;&gt;"",$H388=INDEX(Partidos!$K$4:$K$107,MATCH($A388,Partidos!$A$4:$A$107,0))),Puntuacion!$B$11,0)))))),"")</f>
        <v/>
      </c>
      <c r="H388" s="24">
        <f>IFERROR(INDEX(Fer!H$4:H$107,MATCH($A388,Fer!$A$4:$A$107,0)),"")</f>
        <v/>
      </c>
      <c r="I388" s="24">
        <f>IFERROR(INDEX(Partidos!$J$4:$J$107,MATCH($A388,Partidos!$A$4:$A$107,0)),"")</f>
        <v/>
      </c>
      <c r="J388" s="21">
        <f>IF(AND(INDEX(Partidos!$J$4:$J$107,MATCH($A388,Partidos!$A$4:$A$107,0))&lt;&gt;"Grupos",INDEX(Partidos!$H$4:$H$107,MATCH($A388,Partidos!$A$4:$A$107,0))="Finalizado",$H388&lt;&gt;"",$H388=INDEX(Partidos!$K$4:$K$107,MATCH($A388,Partidos!$A$4:$A$107,0))),1,0)</f>
        <v/>
      </c>
    </row>
    <row r="389">
      <c r="A389" s="29" t="n">
        <v>36</v>
      </c>
      <c r="B389" s="24">
        <f>IFERROR(INDEX(Partidos!$D$4:$D$107,MATCH($A389,Partidos!$A$4:$A$107,0)),"")</f>
        <v/>
      </c>
      <c r="C389" s="24">
        <f>IFERROR(INDEX(Partidos!$E$4:$E$107,MATCH($A389,Partidos!$A$4:$A$107,0)),"")</f>
        <v/>
      </c>
      <c r="D389" s="29" t="inlineStr">
        <is>
          <t>Álvaro</t>
        </is>
      </c>
      <c r="E389" s="24">
        <f>IFERROR(INDEX(Álvaro!F$4:F$107,MATCH($A389,Álvaro!$A$4:$A$107,0)),"")</f>
        <v/>
      </c>
      <c r="F389" s="24">
        <f>IFERROR(INDEX(Álvaro!G$4:G$107,MATCH($A389,Álvaro!$A$4:$A$107,0)),"")</f>
        <v/>
      </c>
      <c r="G389" s="21">
        <f>IFERROR(IF(INDEX(Partidos!$H$4:$H$107,MATCH($A389,Partidos!$A$4:$A$107,0))&lt;&gt;"Finalizado","",IF(OR(NOT(ISNUMBER($E389)),NOT(ISNUMBER($F389))),"",IF(INDEX(Partidos!$J$4:$J$107,MATCH($A389,Partidos!$A$4:$A$107,0))="Grupos",IF(AND($E389=INDEX(Partidos!$F$4:$F$107,MATCH($A389,Partidos!$A$4:$A$107,0)),$F389=INDEX(Partidos!$G$4:$G$107,MATCH($A389,Partidos!$A$4:$A$107,0))),Puntuacion!$B$4,IF(($E389-$F389)=(INDEX(Partidos!$F$4:$F$107,MATCH($A389,Partidos!$A$4:$A$107,0))-INDEX(Partidos!$G$4:$G$107,MATCH($A389,Partidos!$A$4:$A$107,0))),Puntuacion!$B$5,IF(OR(AND($E389&gt;$F389,INDEX(Partidos!$F$4:$F$107,MATCH($A389,Partidos!$A$4:$A$107,0))&gt;INDEX(Partidos!$G$4:$G$107,MATCH($A389,Partidos!$A$4:$A$107,0))),AND($E389=$F389,INDEX(Partidos!$F$4:$F$107,MATCH($A389,Partidos!$A$4:$A$107,0))=INDEX(Partidos!$G$4:$G$107,MATCH($A389,Partidos!$A$4:$A$107,0))),AND($E389&lt;$F389,INDEX(Partidos!$F$4:$F$107,MATCH($A389,Partidos!$A$4:$A$107,0))&lt;INDEX(Partidos!$G$4:$G$107,MATCH($A389,Partidos!$A$4:$A$107,0)))),Puntuacion!$B$6,0))),IF(AND($E389=INDEX(Partidos!$F$4:$F$107,MATCH($A389,Partidos!$A$4:$A$107,0)),$F389=INDEX(Partidos!$G$4:$G$107,MATCH($A389,Partidos!$A$4:$A$107,0))),Puntuacion!$B$9,IF(($E389-$F389)=(INDEX(Partidos!$F$4:$F$107,MATCH($A389,Partidos!$A$4:$A$107,0))-INDEX(Partidos!$G$4:$G$107,MATCH($A389,Partidos!$A$4:$A$107,0))),Puntuacion!$B$10,IF(AND($H389&lt;&gt;"",$H389=INDEX(Partidos!$K$4:$K$107,MATCH($A389,Partidos!$A$4:$A$107,0))),Puntuacion!$B$11,0)))))),"")</f>
        <v/>
      </c>
      <c r="H389" s="24">
        <f>IFERROR(INDEX(Álvaro!H$4:H$107,MATCH($A389,Álvaro!$A$4:$A$107,0)),"")</f>
        <v/>
      </c>
      <c r="I389" s="24">
        <f>IFERROR(INDEX(Partidos!$J$4:$J$107,MATCH($A389,Partidos!$A$4:$A$107,0)),"")</f>
        <v/>
      </c>
      <c r="J389" s="21">
        <f>IF(AND(INDEX(Partidos!$J$4:$J$107,MATCH($A389,Partidos!$A$4:$A$107,0))&lt;&gt;"Grupos",INDEX(Partidos!$H$4:$H$107,MATCH($A389,Partidos!$A$4:$A$107,0))="Finalizado",$H389&lt;&gt;"",$H389=INDEX(Partidos!$K$4:$K$107,MATCH($A389,Partidos!$A$4:$A$107,0))),1,0)</f>
        <v/>
      </c>
    </row>
    <row r="390">
      <c r="A390" s="31" t="n">
        <v>36</v>
      </c>
      <c r="B390" s="24">
        <f>IFERROR(INDEX(Partidos!$D$4:$D$107,MATCH($A390,Partidos!$A$4:$A$107,0)),"")</f>
        <v/>
      </c>
      <c r="C390" s="24">
        <f>IFERROR(INDEX(Partidos!$E$4:$E$107,MATCH($A390,Partidos!$A$4:$A$107,0)),"")</f>
        <v/>
      </c>
      <c r="D390" s="31" t="inlineStr">
        <is>
          <t>Pepe</t>
        </is>
      </c>
      <c r="E390" s="24">
        <f>IFERROR(INDEX(Pepe!F$4:F$107,MATCH($A390,Pepe!$A$4:$A$107,0)),"")</f>
        <v/>
      </c>
      <c r="F390" s="24">
        <f>IFERROR(INDEX(Pepe!G$4:G$107,MATCH($A390,Pepe!$A$4:$A$107,0)),"")</f>
        <v/>
      </c>
      <c r="G390" s="21">
        <f>IFERROR(IF(INDEX(Partidos!$H$4:$H$107,MATCH($A390,Partidos!$A$4:$A$107,0))&lt;&gt;"Finalizado","",IF(OR(NOT(ISNUMBER($E390)),NOT(ISNUMBER($F390))),"",IF(INDEX(Partidos!$J$4:$J$107,MATCH($A390,Partidos!$A$4:$A$107,0))="Grupos",IF(AND($E390=INDEX(Partidos!$F$4:$F$107,MATCH($A390,Partidos!$A$4:$A$107,0)),$F390=INDEX(Partidos!$G$4:$G$107,MATCH($A390,Partidos!$A$4:$A$107,0))),Puntuacion!$B$4,IF(($E390-$F390)=(INDEX(Partidos!$F$4:$F$107,MATCH($A390,Partidos!$A$4:$A$107,0))-INDEX(Partidos!$G$4:$G$107,MATCH($A390,Partidos!$A$4:$A$107,0))),Puntuacion!$B$5,IF(OR(AND($E390&gt;$F390,INDEX(Partidos!$F$4:$F$107,MATCH($A390,Partidos!$A$4:$A$107,0))&gt;INDEX(Partidos!$G$4:$G$107,MATCH($A390,Partidos!$A$4:$A$107,0))),AND($E390=$F390,INDEX(Partidos!$F$4:$F$107,MATCH($A390,Partidos!$A$4:$A$107,0))=INDEX(Partidos!$G$4:$G$107,MATCH($A390,Partidos!$A$4:$A$107,0))),AND($E390&lt;$F390,INDEX(Partidos!$F$4:$F$107,MATCH($A390,Partidos!$A$4:$A$107,0))&lt;INDEX(Partidos!$G$4:$G$107,MATCH($A390,Partidos!$A$4:$A$107,0)))),Puntuacion!$B$6,0))),IF(AND($E390=INDEX(Partidos!$F$4:$F$107,MATCH($A390,Partidos!$A$4:$A$107,0)),$F390=INDEX(Partidos!$G$4:$G$107,MATCH($A390,Partidos!$A$4:$A$107,0))),Puntuacion!$B$9,IF(($E390-$F390)=(INDEX(Partidos!$F$4:$F$107,MATCH($A390,Partidos!$A$4:$A$107,0))-INDEX(Partidos!$G$4:$G$107,MATCH($A390,Partidos!$A$4:$A$107,0))),Puntuacion!$B$10,IF(AND($H390&lt;&gt;"",$H390=INDEX(Partidos!$K$4:$K$107,MATCH($A390,Partidos!$A$4:$A$107,0))),Puntuacion!$B$11,0)))))),"")</f>
        <v/>
      </c>
      <c r="H390" s="24">
        <f>IFERROR(INDEX(Pepe!H$4:H$107,MATCH($A390,Pepe!$A$4:$A$107,0)),"")</f>
        <v/>
      </c>
      <c r="I390" s="24">
        <f>IFERROR(INDEX(Partidos!$J$4:$J$107,MATCH($A390,Partidos!$A$4:$A$107,0)),"")</f>
        <v/>
      </c>
      <c r="J390" s="21">
        <f>IF(AND(INDEX(Partidos!$J$4:$J$107,MATCH($A390,Partidos!$A$4:$A$107,0))&lt;&gt;"Grupos",INDEX(Partidos!$H$4:$H$107,MATCH($A390,Partidos!$A$4:$A$107,0))="Finalizado",$H390&lt;&gt;"",$H390=INDEX(Partidos!$K$4:$K$107,MATCH($A390,Partidos!$A$4:$A$107,0))),1,0)</f>
        <v/>
      </c>
    </row>
    <row r="391">
      <c r="A391" s="29" t="n">
        <v>36</v>
      </c>
      <c r="B391" s="24">
        <f>IFERROR(INDEX(Partidos!$D$4:$D$107,MATCH($A391,Partidos!$A$4:$A$107,0)),"")</f>
        <v/>
      </c>
      <c r="C391" s="24">
        <f>IFERROR(INDEX(Partidos!$E$4:$E$107,MATCH($A391,Partidos!$A$4:$A$107,0)),"")</f>
        <v/>
      </c>
      <c r="D391" s="29" t="inlineStr">
        <is>
          <t>Patri</t>
        </is>
      </c>
      <c r="E391" s="24">
        <f>IFERROR(INDEX(Patri!F$4:F$107,MATCH($A391,Patri!$A$4:$A$107,0)),"")</f>
        <v/>
      </c>
      <c r="F391" s="24">
        <f>IFERROR(INDEX(Patri!G$4:G$107,MATCH($A391,Patri!$A$4:$A$107,0)),"")</f>
        <v/>
      </c>
      <c r="G391" s="21">
        <f>IFERROR(IF(INDEX(Partidos!$H$4:$H$107,MATCH($A391,Partidos!$A$4:$A$107,0))&lt;&gt;"Finalizado","",IF(OR(NOT(ISNUMBER($E391)),NOT(ISNUMBER($F391))),"",IF(INDEX(Partidos!$J$4:$J$107,MATCH($A391,Partidos!$A$4:$A$107,0))="Grupos",IF(AND($E391=INDEX(Partidos!$F$4:$F$107,MATCH($A391,Partidos!$A$4:$A$107,0)),$F391=INDEX(Partidos!$G$4:$G$107,MATCH($A391,Partidos!$A$4:$A$107,0))),Puntuacion!$B$4,IF(($E391-$F391)=(INDEX(Partidos!$F$4:$F$107,MATCH($A391,Partidos!$A$4:$A$107,0))-INDEX(Partidos!$G$4:$G$107,MATCH($A391,Partidos!$A$4:$A$107,0))),Puntuacion!$B$5,IF(OR(AND($E391&gt;$F391,INDEX(Partidos!$F$4:$F$107,MATCH($A391,Partidos!$A$4:$A$107,0))&gt;INDEX(Partidos!$G$4:$G$107,MATCH($A391,Partidos!$A$4:$A$107,0))),AND($E391=$F391,INDEX(Partidos!$F$4:$F$107,MATCH($A391,Partidos!$A$4:$A$107,0))=INDEX(Partidos!$G$4:$G$107,MATCH($A391,Partidos!$A$4:$A$107,0))),AND($E391&lt;$F391,INDEX(Partidos!$F$4:$F$107,MATCH($A391,Partidos!$A$4:$A$107,0))&lt;INDEX(Partidos!$G$4:$G$107,MATCH($A391,Partidos!$A$4:$A$107,0)))),Puntuacion!$B$6,0))),IF(AND($E391=INDEX(Partidos!$F$4:$F$107,MATCH($A391,Partidos!$A$4:$A$107,0)),$F391=INDEX(Partidos!$G$4:$G$107,MATCH($A391,Partidos!$A$4:$A$107,0))),Puntuacion!$B$9,IF(($E391-$F391)=(INDEX(Partidos!$F$4:$F$107,MATCH($A391,Partidos!$A$4:$A$107,0))-INDEX(Partidos!$G$4:$G$107,MATCH($A391,Partidos!$A$4:$A$107,0))),Puntuacion!$B$10,IF(AND($H391&lt;&gt;"",$H391=INDEX(Partidos!$K$4:$K$107,MATCH($A391,Partidos!$A$4:$A$107,0))),Puntuacion!$B$11,0)))))),"")</f>
        <v/>
      </c>
      <c r="H391" s="24">
        <f>IFERROR(INDEX(Patri!H$4:H$107,MATCH($A391,Patri!$A$4:$A$107,0)),"")</f>
        <v/>
      </c>
      <c r="I391" s="24">
        <f>IFERROR(INDEX(Partidos!$J$4:$J$107,MATCH($A391,Partidos!$A$4:$A$107,0)),"")</f>
        <v/>
      </c>
      <c r="J391" s="21">
        <f>IF(AND(INDEX(Partidos!$J$4:$J$107,MATCH($A391,Partidos!$A$4:$A$107,0))&lt;&gt;"Grupos",INDEX(Partidos!$H$4:$H$107,MATCH($A391,Partidos!$A$4:$A$107,0))="Finalizado",$H391&lt;&gt;"",$H391=INDEX(Partidos!$K$4:$K$107,MATCH($A391,Partidos!$A$4:$A$107,0))),1,0)</f>
        <v/>
      </c>
    </row>
    <row r="392">
      <c r="A392" s="31" t="n">
        <v>36</v>
      </c>
      <c r="B392" s="24">
        <f>IFERROR(INDEX(Partidos!$D$4:$D$107,MATCH($A392,Partidos!$A$4:$A$107,0)),"")</f>
        <v/>
      </c>
      <c r="C392" s="24">
        <f>IFERROR(INDEX(Partidos!$E$4:$E$107,MATCH($A392,Partidos!$A$4:$A$107,0)),"")</f>
        <v/>
      </c>
      <c r="D392" s="31" t="inlineStr">
        <is>
          <t>Kike</t>
        </is>
      </c>
      <c r="E392" s="24">
        <f>IFERROR(INDEX(Kike!F$4:F$107,MATCH($A392,Kike!$A$4:$A$107,0)),"")</f>
        <v/>
      </c>
      <c r="F392" s="24">
        <f>IFERROR(INDEX(Kike!G$4:G$107,MATCH($A392,Kike!$A$4:$A$107,0)),"")</f>
        <v/>
      </c>
      <c r="G392" s="21">
        <f>IFERROR(IF(INDEX(Partidos!$H$4:$H$107,MATCH($A392,Partidos!$A$4:$A$107,0))&lt;&gt;"Finalizado","",IF(OR(NOT(ISNUMBER($E392)),NOT(ISNUMBER($F392))),"",IF(INDEX(Partidos!$J$4:$J$107,MATCH($A392,Partidos!$A$4:$A$107,0))="Grupos",IF(AND($E392=INDEX(Partidos!$F$4:$F$107,MATCH($A392,Partidos!$A$4:$A$107,0)),$F392=INDEX(Partidos!$G$4:$G$107,MATCH($A392,Partidos!$A$4:$A$107,0))),Puntuacion!$B$4,IF(($E392-$F392)=(INDEX(Partidos!$F$4:$F$107,MATCH($A392,Partidos!$A$4:$A$107,0))-INDEX(Partidos!$G$4:$G$107,MATCH($A392,Partidos!$A$4:$A$107,0))),Puntuacion!$B$5,IF(OR(AND($E392&gt;$F392,INDEX(Partidos!$F$4:$F$107,MATCH($A392,Partidos!$A$4:$A$107,0))&gt;INDEX(Partidos!$G$4:$G$107,MATCH($A392,Partidos!$A$4:$A$107,0))),AND($E392=$F392,INDEX(Partidos!$F$4:$F$107,MATCH($A392,Partidos!$A$4:$A$107,0))=INDEX(Partidos!$G$4:$G$107,MATCH($A392,Partidos!$A$4:$A$107,0))),AND($E392&lt;$F392,INDEX(Partidos!$F$4:$F$107,MATCH($A392,Partidos!$A$4:$A$107,0))&lt;INDEX(Partidos!$G$4:$G$107,MATCH($A392,Partidos!$A$4:$A$107,0)))),Puntuacion!$B$6,0))),IF(AND($E392=INDEX(Partidos!$F$4:$F$107,MATCH($A392,Partidos!$A$4:$A$107,0)),$F392=INDEX(Partidos!$G$4:$G$107,MATCH($A392,Partidos!$A$4:$A$107,0))),Puntuacion!$B$9,IF(($E392-$F392)=(INDEX(Partidos!$F$4:$F$107,MATCH($A392,Partidos!$A$4:$A$107,0))-INDEX(Partidos!$G$4:$G$107,MATCH($A392,Partidos!$A$4:$A$107,0))),Puntuacion!$B$10,IF(AND($H392&lt;&gt;"",$H392=INDEX(Partidos!$K$4:$K$107,MATCH($A392,Partidos!$A$4:$A$107,0))),Puntuacion!$B$11,0)))))),"")</f>
        <v/>
      </c>
      <c r="H392" s="24">
        <f>IFERROR(INDEX(Kike!H$4:H$107,MATCH($A392,Kike!$A$4:$A$107,0)),"")</f>
        <v/>
      </c>
      <c r="I392" s="24">
        <f>IFERROR(INDEX(Partidos!$J$4:$J$107,MATCH($A392,Partidos!$A$4:$A$107,0)),"")</f>
        <v/>
      </c>
      <c r="J392" s="21">
        <f>IF(AND(INDEX(Partidos!$J$4:$J$107,MATCH($A392,Partidos!$A$4:$A$107,0))&lt;&gt;"Grupos",INDEX(Partidos!$H$4:$H$107,MATCH($A392,Partidos!$A$4:$A$107,0))="Finalizado",$H392&lt;&gt;"",$H392=INDEX(Partidos!$K$4:$K$107,MATCH($A392,Partidos!$A$4:$A$107,0))),1,0)</f>
        <v/>
      </c>
    </row>
    <row r="393">
      <c r="A393" s="29" t="n">
        <v>36</v>
      </c>
      <c r="B393" s="24">
        <f>IFERROR(INDEX(Partidos!$D$4:$D$107,MATCH($A393,Partidos!$A$4:$A$107,0)),"")</f>
        <v/>
      </c>
      <c r="C393" s="24">
        <f>IFERROR(INDEX(Partidos!$E$4:$E$107,MATCH($A393,Partidos!$A$4:$A$107,0)),"")</f>
        <v/>
      </c>
      <c r="D393" s="29" t="inlineStr">
        <is>
          <t>Quintero</t>
        </is>
      </c>
      <c r="E393" s="24">
        <f>IFERROR(INDEX(Quintero!F$4:F$107,MATCH($A393,Quintero!$A$4:$A$107,0)),"")</f>
        <v/>
      </c>
      <c r="F393" s="24">
        <f>IFERROR(INDEX(Quintero!G$4:G$107,MATCH($A393,Quintero!$A$4:$A$107,0)),"")</f>
        <v/>
      </c>
      <c r="G393" s="21">
        <f>IFERROR(IF(INDEX(Partidos!$H$4:$H$107,MATCH($A393,Partidos!$A$4:$A$107,0))&lt;&gt;"Finalizado","",IF(OR(NOT(ISNUMBER($E393)),NOT(ISNUMBER($F393))),"",IF(INDEX(Partidos!$J$4:$J$107,MATCH($A393,Partidos!$A$4:$A$107,0))="Grupos",IF(AND($E393=INDEX(Partidos!$F$4:$F$107,MATCH($A393,Partidos!$A$4:$A$107,0)),$F393=INDEX(Partidos!$G$4:$G$107,MATCH($A393,Partidos!$A$4:$A$107,0))),Puntuacion!$B$4,IF(($E393-$F393)=(INDEX(Partidos!$F$4:$F$107,MATCH($A393,Partidos!$A$4:$A$107,0))-INDEX(Partidos!$G$4:$G$107,MATCH($A393,Partidos!$A$4:$A$107,0))),Puntuacion!$B$5,IF(OR(AND($E393&gt;$F393,INDEX(Partidos!$F$4:$F$107,MATCH($A393,Partidos!$A$4:$A$107,0))&gt;INDEX(Partidos!$G$4:$G$107,MATCH($A393,Partidos!$A$4:$A$107,0))),AND($E393=$F393,INDEX(Partidos!$F$4:$F$107,MATCH($A393,Partidos!$A$4:$A$107,0))=INDEX(Partidos!$G$4:$G$107,MATCH($A393,Partidos!$A$4:$A$107,0))),AND($E393&lt;$F393,INDEX(Partidos!$F$4:$F$107,MATCH($A393,Partidos!$A$4:$A$107,0))&lt;INDEX(Partidos!$G$4:$G$107,MATCH($A393,Partidos!$A$4:$A$107,0)))),Puntuacion!$B$6,0))),IF(AND($E393=INDEX(Partidos!$F$4:$F$107,MATCH($A393,Partidos!$A$4:$A$107,0)),$F393=INDEX(Partidos!$G$4:$G$107,MATCH($A393,Partidos!$A$4:$A$107,0))),Puntuacion!$B$9,IF(($E393-$F393)=(INDEX(Partidos!$F$4:$F$107,MATCH($A393,Partidos!$A$4:$A$107,0))-INDEX(Partidos!$G$4:$G$107,MATCH($A393,Partidos!$A$4:$A$107,0))),Puntuacion!$B$10,IF(AND($H393&lt;&gt;"",$H393=INDEX(Partidos!$K$4:$K$107,MATCH($A393,Partidos!$A$4:$A$107,0))),Puntuacion!$B$11,0)))))),"")</f>
        <v/>
      </c>
      <c r="H393" s="24">
        <f>IFERROR(INDEX(Quintero!H$4:H$107,MATCH($A393,Quintero!$A$4:$A$107,0)),"")</f>
        <v/>
      </c>
      <c r="I393" s="24">
        <f>IFERROR(INDEX(Partidos!$J$4:$J$107,MATCH($A393,Partidos!$A$4:$A$107,0)),"")</f>
        <v/>
      </c>
      <c r="J393" s="21">
        <f>IF(AND(INDEX(Partidos!$J$4:$J$107,MATCH($A393,Partidos!$A$4:$A$107,0))&lt;&gt;"Grupos",INDEX(Partidos!$H$4:$H$107,MATCH($A393,Partidos!$A$4:$A$107,0))="Finalizado",$H393&lt;&gt;"",$H393=INDEX(Partidos!$K$4:$K$107,MATCH($A393,Partidos!$A$4:$A$107,0))),1,0)</f>
        <v/>
      </c>
    </row>
    <row r="394">
      <c r="A394" s="31" t="n">
        <v>36</v>
      </c>
      <c r="B394" s="24">
        <f>IFERROR(INDEX(Partidos!$D$4:$D$107,MATCH($A394,Partidos!$A$4:$A$107,0)),"")</f>
        <v/>
      </c>
      <c r="C394" s="24">
        <f>IFERROR(INDEX(Partidos!$E$4:$E$107,MATCH($A394,Partidos!$A$4:$A$107,0)),"")</f>
        <v/>
      </c>
      <c r="D394" s="31" t="inlineStr">
        <is>
          <t>Nacho</t>
        </is>
      </c>
      <c r="E394" s="24">
        <f>IFERROR(INDEX(Nacho!F$4:F$107,MATCH($A394,Nacho!$A$4:$A$107,0)),"")</f>
        <v/>
      </c>
      <c r="F394" s="24">
        <f>IFERROR(INDEX(Nacho!G$4:G$107,MATCH($A394,Nacho!$A$4:$A$107,0)),"")</f>
        <v/>
      </c>
      <c r="G394" s="21">
        <f>IFERROR(IF(INDEX(Partidos!$H$4:$H$107,MATCH($A394,Partidos!$A$4:$A$107,0))&lt;&gt;"Finalizado","",IF(OR(NOT(ISNUMBER($E394)),NOT(ISNUMBER($F394))),"",IF(INDEX(Partidos!$J$4:$J$107,MATCH($A394,Partidos!$A$4:$A$107,0))="Grupos",IF(AND($E394=INDEX(Partidos!$F$4:$F$107,MATCH($A394,Partidos!$A$4:$A$107,0)),$F394=INDEX(Partidos!$G$4:$G$107,MATCH($A394,Partidos!$A$4:$A$107,0))),Puntuacion!$B$4,IF(($E394-$F394)=(INDEX(Partidos!$F$4:$F$107,MATCH($A394,Partidos!$A$4:$A$107,0))-INDEX(Partidos!$G$4:$G$107,MATCH($A394,Partidos!$A$4:$A$107,0))),Puntuacion!$B$5,IF(OR(AND($E394&gt;$F394,INDEX(Partidos!$F$4:$F$107,MATCH($A394,Partidos!$A$4:$A$107,0))&gt;INDEX(Partidos!$G$4:$G$107,MATCH($A394,Partidos!$A$4:$A$107,0))),AND($E394=$F394,INDEX(Partidos!$F$4:$F$107,MATCH($A394,Partidos!$A$4:$A$107,0))=INDEX(Partidos!$G$4:$G$107,MATCH($A394,Partidos!$A$4:$A$107,0))),AND($E394&lt;$F394,INDEX(Partidos!$F$4:$F$107,MATCH($A394,Partidos!$A$4:$A$107,0))&lt;INDEX(Partidos!$G$4:$G$107,MATCH($A394,Partidos!$A$4:$A$107,0)))),Puntuacion!$B$6,0))),IF(AND($E394=INDEX(Partidos!$F$4:$F$107,MATCH($A394,Partidos!$A$4:$A$107,0)),$F394=INDEX(Partidos!$G$4:$G$107,MATCH($A394,Partidos!$A$4:$A$107,0))),Puntuacion!$B$9,IF(($E394-$F394)=(INDEX(Partidos!$F$4:$F$107,MATCH($A394,Partidos!$A$4:$A$107,0))-INDEX(Partidos!$G$4:$G$107,MATCH($A394,Partidos!$A$4:$A$107,0))),Puntuacion!$B$10,IF(AND($H394&lt;&gt;"",$H394=INDEX(Partidos!$K$4:$K$107,MATCH($A394,Partidos!$A$4:$A$107,0))),Puntuacion!$B$11,0)))))),"")</f>
        <v/>
      </c>
      <c r="H394" s="24">
        <f>IFERROR(INDEX(Nacho!H$4:H$107,MATCH($A394,Nacho!$A$4:$A$107,0)),"")</f>
        <v/>
      </c>
      <c r="I394" s="24">
        <f>IFERROR(INDEX(Partidos!$J$4:$J$107,MATCH($A394,Partidos!$A$4:$A$107,0)),"")</f>
        <v/>
      </c>
      <c r="J394" s="21">
        <f>IF(AND(INDEX(Partidos!$J$4:$J$107,MATCH($A394,Partidos!$A$4:$A$107,0))&lt;&gt;"Grupos",INDEX(Partidos!$H$4:$H$107,MATCH($A394,Partidos!$A$4:$A$107,0))="Finalizado",$H394&lt;&gt;"",$H394=INDEX(Partidos!$K$4:$K$107,MATCH($A394,Partidos!$A$4:$A$107,0))),1,0)</f>
        <v/>
      </c>
    </row>
    <row r="395">
      <c r="A395" s="29" t="n">
        <v>36</v>
      </c>
      <c r="B395" s="24">
        <f>IFERROR(INDEX(Partidos!$D$4:$D$107,MATCH($A395,Partidos!$A$4:$A$107,0)),"")</f>
        <v/>
      </c>
      <c r="C395" s="24">
        <f>IFERROR(INDEX(Partidos!$E$4:$E$107,MATCH($A395,Partidos!$A$4:$A$107,0)),"")</f>
        <v/>
      </c>
      <c r="D395" s="29" t="inlineStr">
        <is>
          <t>Luis</t>
        </is>
      </c>
      <c r="E395" s="24">
        <f>IFERROR(INDEX(Luis!F$4:F$107,MATCH($A395,Luis!$A$4:$A$107,0)),"")</f>
        <v/>
      </c>
      <c r="F395" s="24">
        <f>IFERROR(INDEX(Luis!G$4:G$107,MATCH($A395,Luis!$A$4:$A$107,0)),"")</f>
        <v/>
      </c>
      <c r="G395" s="21">
        <f>IFERROR(IF(INDEX(Partidos!$H$4:$H$107,MATCH($A395,Partidos!$A$4:$A$107,0))&lt;&gt;"Finalizado","",IF(OR(NOT(ISNUMBER($E395)),NOT(ISNUMBER($F395))),"",IF(INDEX(Partidos!$J$4:$J$107,MATCH($A395,Partidos!$A$4:$A$107,0))="Grupos",IF(AND($E395=INDEX(Partidos!$F$4:$F$107,MATCH($A395,Partidos!$A$4:$A$107,0)),$F395=INDEX(Partidos!$G$4:$G$107,MATCH($A395,Partidos!$A$4:$A$107,0))),Puntuacion!$B$4,IF(($E395-$F395)=(INDEX(Partidos!$F$4:$F$107,MATCH($A395,Partidos!$A$4:$A$107,0))-INDEX(Partidos!$G$4:$G$107,MATCH($A395,Partidos!$A$4:$A$107,0))),Puntuacion!$B$5,IF(OR(AND($E395&gt;$F395,INDEX(Partidos!$F$4:$F$107,MATCH($A395,Partidos!$A$4:$A$107,0))&gt;INDEX(Partidos!$G$4:$G$107,MATCH($A395,Partidos!$A$4:$A$107,0))),AND($E395=$F395,INDEX(Partidos!$F$4:$F$107,MATCH($A395,Partidos!$A$4:$A$107,0))=INDEX(Partidos!$G$4:$G$107,MATCH($A395,Partidos!$A$4:$A$107,0))),AND($E395&lt;$F395,INDEX(Partidos!$F$4:$F$107,MATCH($A395,Partidos!$A$4:$A$107,0))&lt;INDEX(Partidos!$G$4:$G$107,MATCH($A395,Partidos!$A$4:$A$107,0)))),Puntuacion!$B$6,0))),IF(AND($E395=INDEX(Partidos!$F$4:$F$107,MATCH($A395,Partidos!$A$4:$A$107,0)),$F395=INDEX(Partidos!$G$4:$G$107,MATCH($A395,Partidos!$A$4:$A$107,0))),Puntuacion!$B$9,IF(($E395-$F395)=(INDEX(Partidos!$F$4:$F$107,MATCH($A395,Partidos!$A$4:$A$107,0))-INDEX(Partidos!$G$4:$G$107,MATCH($A395,Partidos!$A$4:$A$107,0))),Puntuacion!$B$10,IF(AND($H395&lt;&gt;"",$H395=INDEX(Partidos!$K$4:$K$107,MATCH($A395,Partidos!$A$4:$A$107,0))),Puntuacion!$B$11,0)))))),"")</f>
        <v/>
      </c>
      <c r="H395" s="24">
        <f>IFERROR(INDEX(Luis!H$4:H$107,MATCH($A395,Luis!$A$4:$A$107,0)),"")</f>
        <v/>
      </c>
      <c r="I395" s="24">
        <f>IFERROR(INDEX(Partidos!$J$4:$J$107,MATCH($A395,Partidos!$A$4:$A$107,0)),"")</f>
        <v/>
      </c>
      <c r="J395" s="21">
        <f>IF(AND(INDEX(Partidos!$J$4:$J$107,MATCH($A395,Partidos!$A$4:$A$107,0))&lt;&gt;"Grupos",INDEX(Partidos!$H$4:$H$107,MATCH($A395,Partidos!$A$4:$A$107,0))="Finalizado",$H395&lt;&gt;"",$H395=INDEX(Partidos!$K$4:$K$107,MATCH($A395,Partidos!$A$4:$A$107,0))),1,0)</f>
        <v/>
      </c>
    </row>
    <row r="396">
      <c r="A396" s="31" t="n">
        <v>36</v>
      </c>
      <c r="B396" s="24">
        <f>IFERROR(INDEX(Partidos!$D$4:$D$107,MATCH($A396,Partidos!$A$4:$A$107,0)),"")</f>
        <v/>
      </c>
      <c r="C396" s="24">
        <f>IFERROR(INDEX(Partidos!$E$4:$E$107,MATCH($A396,Partidos!$A$4:$A$107,0)),"")</f>
        <v/>
      </c>
      <c r="D396" s="31" t="inlineStr">
        <is>
          <t>Felipe</t>
        </is>
      </c>
      <c r="E396" s="24">
        <f>IFERROR(INDEX(Felipe!F$4:F$107,MATCH($A396,Felipe!$A$4:$A$107,0)),"")</f>
        <v/>
      </c>
      <c r="F396" s="24">
        <f>IFERROR(INDEX(Felipe!G$4:G$107,MATCH($A396,Felipe!$A$4:$A$107,0)),"")</f>
        <v/>
      </c>
      <c r="G396" s="21">
        <f>IFERROR(IF(INDEX(Partidos!$H$4:$H$107,MATCH($A396,Partidos!$A$4:$A$107,0))&lt;&gt;"Finalizado","",IF(OR(NOT(ISNUMBER($E396)),NOT(ISNUMBER($F396))),"",IF(INDEX(Partidos!$J$4:$J$107,MATCH($A396,Partidos!$A$4:$A$107,0))="Grupos",IF(AND($E396=INDEX(Partidos!$F$4:$F$107,MATCH($A396,Partidos!$A$4:$A$107,0)),$F396=INDEX(Partidos!$G$4:$G$107,MATCH($A396,Partidos!$A$4:$A$107,0))),Puntuacion!$B$4,IF(($E396-$F396)=(INDEX(Partidos!$F$4:$F$107,MATCH($A396,Partidos!$A$4:$A$107,0))-INDEX(Partidos!$G$4:$G$107,MATCH($A396,Partidos!$A$4:$A$107,0))),Puntuacion!$B$5,IF(OR(AND($E396&gt;$F396,INDEX(Partidos!$F$4:$F$107,MATCH($A396,Partidos!$A$4:$A$107,0))&gt;INDEX(Partidos!$G$4:$G$107,MATCH($A396,Partidos!$A$4:$A$107,0))),AND($E396=$F396,INDEX(Partidos!$F$4:$F$107,MATCH($A396,Partidos!$A$4:$A$107,0))=INDEX(Partidos!$G$4:$G$107,MATCH($A396,Partidos!$A$4:$A$107,0))),AND($E396&lt;$F396,INDEX(Partidos!$F$4:$F$107,MATCH($A396,Partidos!$A$4:$A$107,0))&lt;INDEX(Partidos!$G$4:$G$107,MATCH($A396,Partidos!$A$4:$A$107,0)))),Puntuacion!$B$6,0))),IF(AND($E396=INDEX(Partidos!$F$4:$F$107,MATCH($A396,Partidos!$A$4:$A$107,0)),$F396=INDEX(Partidos!$G$4:$G$107,MATCH($A396,Partidos!$A$4:$A$107,0))),Puntuacion!$B$9,IF(($E396-$F396)=(INDEX(Partidos!$F$4:$F$107,MATCH($A396,Partidos!$A$4:$A$107,0))-INDEX(Partidos!$G$4:$G$107,MATCH($A396,Partidos!$A$4:$A$107,0))),Puntuacion!$B$10,IF(AND($H396&lt;&gt;"",$H396=INDEX(Partidos!$K$4:$K$107,MATCH($A396,Partidos!$A$4:$A$107,0))),Puntuacion!$B$11,0)))))),"")</f>
        <v/>
      </c>
      <c r="H396" s="24">
        <f>IFERROR(INDEX(Felipe!H$4:H$107,MATCH($A396,Felipe!$A$4:$A$107,0)),"")</f>
        <v/>
      </c>
      <c r="I396" s="24">
        <f>IFERROR(INDEX(Partidos!$J$4:$J$107,MATCH($A396,Partidos!$A$4:$A$107,0)),"")</f>
        <v/>
      </c>
      <c r="J396" s="21">
        <f>IF(AND(INDEX(Partidos!$J$4:$J$107,MATCH($A396,Partidos!$A$4:$A$107,0))&lt;&gt;"Grupos",INDEX(Partidos!$H$4:$H$107,MATCH($A396,Partidos!$A$4:$A$107,0))="Finalizado",$H396&lt;&gt;"",$H396=INDEX(Partidos!$K$4:$K$107,MATCH($A396,Partidos!$A$4:$A$107,0))),1,0)</f>
        <v/>
      </c>
    </row>
    <row r="397">
      <c r="A397" s="29" t="n">
        <v>36</v>
      </c>
      <c r="B397" s="24">
        <f>IFERROR(INDEX(Partidos!$D$4:$D$107,MATCH($A397,Partidos!$A$4:$A$107,0)),"")</f>
        <v/>
      </c>
      <c r="C397" s="24">
        <f>IFERROR(INDEX(Partidos!$E$4:$E$107,MATCH($A397,Partidos!$A$4:$A$107,0)),"")</f>
        <v/>
      </c>
      <c r="D397" s="29" t="inlineStr">
        <is>
          <t>Simón</t>
        </is>
      </c>
      <c r="E397" s="24">
        <f>IFERROR(INDEX(Simón!F$4:F$107,MATCH($A397,Simón!$A$4:$A$107,0)),"")</f>
        <v/>
      </c>
      <c r="F397" s="24">
        <f>IFERROR(INDEX(Simón!G$4:G$107,MATCH($A397,Simón!$A$4:$A$107,0)),"")</f>
        <v/>
      </c>
      <c r="G397" s="21">
        <f>IFERROR(IF(INDEX(Partidos!$H$4:$H$107,MATCH($A397,Partidos!$A$4:$A$107,0))&lt;&gt;"Finalizado","",IF(OR(NOT(ISNUMBER($E397)),NOT(ISNUMBER($F397))),"",IF(INDEX(Partidos!$J$4:$J$107,MATCH($A397,Partidos!$A$4:$A$107,0))="Grupos",IF(AND($E397=INDEX(Partidos!$F$4:$F$107,MATCH($A397,Partidos!$A$4:$A$107,0)),$F397=INDEX(Partidos!$G$4:$G$107,MATCH($A397,Partidos!$A$4:$A$107,0))),Puntuacion!$B$4,IF(($E397-$F397)=(INDEX(Partidos!$F$4:$F$107,MATCH($A397,Partidos!$A$4:$A$107,0))-INDEX(Partidos!$G$4:$G$107,MATCH($A397,Partidos!$A$4:$A$107,0))),Puntuacion!$B$5,IF(OR(AND($E397&gt;$F397,INDEX(Partidos!$F$4:$F$107,MATCH($A397,Partidos!$A$4:$A$107,0))&gt;INDEX(Partidos!$G$4:$G$107,MATCH($A397,Partidos!$A$4:$A$107,0))),AND($E397=$F397,INDEX(Partidos!$F$4:$F$107,MATCH($A397,Partidos!$A$4:$A$107,0))=INDEX(Partidos!$G$4:$G$107,MATCH($A397,Partidos!$A$4:$A$107,0))),AND($E397&lt;$F397,INDEX(Partidos!$F$4:$F$107,MATCH($A397,Partidos!$A$4:$A$107,0))&lt;INDEX(Partidos!$G$4:$G$107,MATCH($A397,Partidos!$A$4:$A$107,0)))),Puntuacion!$B$6,0))),IF(AND($E397=INDEX(Partidos!$F$4:$F$107,MATCH($A397,Partidos!$A$4:$A$107,0)),$F397=INDEX(Partidos!$G$4:$G$107,MATCH($A397,Partidos!$A$4:$A$107,0))),Puntuacion!$B$9,IF(($E397-$F397)=(INDEX(Partidos!$F$4:$F$107,MATCH($A397,Partidos!$A$4:$A$107,0))-INDEX(Partidos!$G$4:$G$107,MATCH($A397,Partidos!$A$4:$A$107,0))),Puntuacion!$B$10,IF(AND($H397&lt;&gt;"",$H397=INDEX(Partidos!$K$4:$K$107,MATCH($A397,Partidos!$A$4:$A$107,0))),Puntuacion!$B$11,0)))))),"")</f>
        <v/>
      </c>
      <c r="H397" s="24">
        <f>IFERROR(INDEX(Simón!H$4:H$107,MATCH($A397,Simón!$A$4:$A$107,0)),"")</f>
        <v/>
      </c>
      <c r="I397" s="24">
        <f>IFERROR(INDEX(Partidos!$J$4:$J$107,MATCH($A397,Partidos!$A$4:$A$107,0)),"")</f>
        <v/>
      </c>
      <c r="J397" s="21">
        <f>IF(AND(INDEX(Partidos!$J$4:$J$107,MATCH($A397,Partidos!$A$4:$A$107,0))&lt;&gt;"Grupos",INDEX(Partidos!$H$4:$H$107,MATCH($A397,Partidos!$A$4:$A$107,0))="Finalizado",$H397&lt;&gt;"",$H397=INDEX(Partidos!$K$4:$K$107,MATCH($A397,Partidos!$A$4:$A$107,0))),1,0)</f>
        <v/>
      </c>
    </row>
    <row r="398">
      <c r="A398" s="31" t="n">
        <v>36</v>
      </c>
      <c r="B398" s="24">
        <f>IFERROR(INDEX(Partidos!$D$4:$D$107,MATCH($A398,Partidos!$A$4:$A$107,0)),"")</f>
        <v/>
      </c>
      <c r="C398" s="24">
        <f>IFERROR(INDEX(Partidos!$E$4:$E$107,MATCH($A398,Partidos!$A$4:$A$107,0)),"")</f>
        <v/>
      </c>
      <c r="D398" s="31" t="inlineStr">
        <is>
          <t>Muni</t>
        </is>
      </c>
      <c r="E398" s="24">
        <f>IFERROR(INDEX(Muni!F$4:F$107,MATCH($A398,Muni!$A$4:$A$107,0)),"")</f>
        <v/>
      </c>
      <c r="F398" s="24">
        <f>IFERROR(INDEX(Muni!G$4:G$107,MATCH($A398,Muni!$A$4:$A$107,0)),"")</f>
        <v/>
      </c>
      <c r="G398" s="21">
        <f>IFERROR(IF(INDEX(Partidos!$H$4:$H$107,MATCH($A398,Partidos!$A$4:$A$107,0))&lt;&gt;"Finalizado","",IF(OR(NOT(ISNUMBER($E398)),NOT(ISNUMBER($F398))),"",IF(INDEX(Partidos!$J$4:$J$107,MATCH($A398,Partidos!$A$4:$A$107,0))="Grupos",IF(AND($E398=INDEX(Partidos!$F$4:$F$107,MATCH($A398,Partidos!$A$4:$A$107,0)),$F398=INDEX(Partidos!$G$4:$G$107,MATCH($A398,Partidos!$A$4:$A$107,0))),Puntuacion!$B$4,IF(($E398-$F398)=(INDEX(Partidos!$F$4:$F$107,MATCH($A398,Partidos!$A$4:$A$107,0))-INDEX(Partidos!$G$4:$G$107,MATCH($A398,Partidos!$A$4:$A$107,0))),Puntuacion!$B$5,IF(OR(AND($E398&gt;$F398,INDEX(Partidos!$F$4:$F$107,MATCH($A398,Partidos!$A$4:$A$107,0))&gt;INDEX(Partidos!$G$4:$G$107,MATCH($A398,Partidos!$A$4:$A$107,0))),AND($E398=$F398,INDEX(Partidos!$F$4:$F$107,MATCH($A398,Partidos!$A$4:$A$107,0))=INDEX(Partidos!$G$4:$G$107,MATCH($A398,Partidos!$A$4:$A$107,0))),AND($E398&lt;$F398,INDEX(Partidos!$F$4:$F$107,MATCH($A398,Partidos!$A$4:$A$107,0))&lt;INDEX(Partidos!$G$4:$G$107,MATCH($A398,Partidos!$A$4:$A$107,0)))),Puntuacion!$B$6,0))),IF(AND($E398=INDEX(Partidos!$F$4:$F$107,MATCH($A398,Partidos!$A$4:$A$107,0)),$F398=INDEX(Partidos!$G$4:$G$107,MATCH($A398,Partidos!$A$4:$A$107,0))),Puntuacion!$B$9,IF(($E398-$F398)=(INDEX(Partidos!$F$4:$F$107,MATCH($A398,Partidos!$A$4:$A$107,0))-INDEX(Partidos!$G$4:$G$107,MATCH($A398,Partidos!$A$4:$A$107,0))),Puntuacion!$B$10,IF(AND($H398&lt;&gt;"",$H398=INDEX(Partidos!$K$4:$K$107,MATCH($A398,Partidos!$A$4:$A$107,0))),Puntuacion!$B$11,0)))))),"")</f>
        <v/>
      </c>
      <c r="H398" s="24">
        <f>IFERROR(INDEX(Muni!H$4:H$107,MATCH($A398,Muni!$A$4:$A$107,0)),"")</f>
        <v/>
      </c>
      <c r="I398" s="24">
        <f>IFERROR(INDEX(Partidos!$J$4:$J$107,MATCH($A398,Partidos!$A$4:$A$107,0)),"")</f>
        <v/>
      </c>
      <c r="J398" s="21">
        <f>IF(AND(INDEX(Partidos!$J$4:$J$107,MATCH($A398,Partidos!$A$4:$A$107,0))&lt;&gt;"Grupos",INDEX(Partidos!$H$4:$H$107,MATCH($A398,Partidos!$A$4:$A$107,0))="Finalizado",$H398&lt;&gt;"",$H398=INDEX(Partidos!$K$4:$K$107,MATCH($A398,Partidos!$A$4:$A$107,0))),1,0)</f>
        <v/>
      </c>
    </row>
    <row r="399">
      <c r="A399" s="29" t="n">
        <v>36</v>
      </c>
      <c r="B399" s="24">
        <f>IFERROR(INDEX(Partidos!$D$4:$D$107,MATCH($A399,Partidos!$A$4:$A$107,0)),"")</f>
        <v/>
      </c>
      <c r="C399" s="24">
        <f>IFERROR(INDEX(Partidos!$E$4:$E$107,MATCH($A399,Partidos!$A$4:$A$107,0)),"")</f>
        <v/>
      </c>
      <c r="D399" s="29" t="inlineStr">
        <is>
          <t>Fer</t>
        </is>
      </c>
      <c r="E399" s="24">
        <f>IFERROR(INDEX(Fer!F$4:F$107,MATCH($A399,Fer!$A$4:$A$107,0)),"")</f>
        <v/>
      </c>
      <c r="F399" s="24">
        <f>IFERROR(INDEX(Fer!G$4:G$107,MATCH($A399,Fer!$A$4:$A$107,0)),"")</f>
        <v/>
      </c>
      <c r="G399" s="21">
        <f>IFERROR(IF(INDEX(Partidos!$H$4:$H$107,MATCH($A399,Partidos!$A$4:$A$107,0))&lt;&gt;"Finalizado","",IF(OR(NOT(ISNUMBER($E399)),NOT(ISNUMBER($F399))),"",IF(INDEX(Partidos!$J$4:$J$107,MATCH($A399,Partidos!$A$4:$A$107,0))="Grupos",IF(AND($E399=INDEX(Partidos!$F$4:$F$107,MATCH($A399,Partidos!$A$4:$A$107,0)),$F399=INDEX(Partidos!$G$4:$G$107,MATCH($A399,Partidos!$A$4:$A$107,0))),Puntuacion!$B$4,IF(($E399-$F399)=(INDEX(Partidos!$F$4:$F$107,MATCH($A399,Partidos!$A$4:$A$107,0))-INDEX(Partidos!$G$4:$G$107,MATCH($A399,Partidos!$A$4:$A$107,0))),Puntuacion!$B$5,IF(OR(AND($E399&gt;$F399,INDEX(Partidos!$F$4:$F$107,MATCH($A399,Partidos!$A$4:$A$107,0))&gt;INDEX(Partidos!$G$4:$G$107,MATCH($A399,Partidos!$A$4:$A$107,0))),AND($E399=$F399,INDEX(Partidos!$F$4:$F$107,MATCH($A399,Partidos!$A$4:$A$107,0))=INDEX(Partidos!$G$4:$G$107,MATCH($A399,Partidos!$A$4:$A$107,0))),AND($E399&lt;$F399,INDEX(Partidos!$F$4:$F$107,MATCH($A399,Partidos!$A$4:$A$107,0))&lt;INDEX(Partidos!$G$4:$G$107,MATCH($A399,Partidos!$A$4:$A$107,0)))),Puntuacion!$B$6,0))),IF(AND($E399=INDEX(Partidos!$F$4:$F$107,MATCH($A399,Partidos!$A$4:$A$107,0)),$F399=INDEX(Partidos!$G$4:$G$107,MATCH($A399,Partidos!$A$4:$A$107,0))),Puntuacion!$B$9,IF(($E399-$F399)=(INDEX(Partidos!$F$4:$F$107,MATCH($A399,Partidos!$A$4:$A$107,0))-INDEX(Partidos!$G$4:$G$107,MATCH($A399,Partidos!$A$4:$A$107,0))),Puntuacion!$B$10,IF(AND($H399&lt;&gt;"",$H399=INDEX(Partidos!$K$4:$K$107,MATCH($A399,Partidos!$A$4:$A$107,0))),Puntuacion!$B$11,0)))))),"")</f>
        <v/>
      </c>
      <c r="H399" s="24">
        <f>IFERROR(INDEX(Fer!H$4:H$107,MATCH($A399,Fer!$A$4:$A$107,0)),"")</f>
        <v/>
      </c>
      <c r="I399" s="24">
        <f>IFERROR(INDEX(Partidos!$J$4:$J$107,MATCH($A399,Partidos!$A$4:$A$107,0)),"")</f>
        <v/>
      </c>
      <c r="J399" s="21">
        <f>IF(AND(INDEX(Partidos!$J$4:$J$107,MATCH($A399,Partidos!$A$4:$A$107,0))&lt;&gt;"Grupos",INDEX(Partidos!$H$4:$H$107,MATCH($A399,Partidos!$A$4:$A$107,0))="Finalizado",$H399&lt;&gt;"",$H399=INDEX(Partidos!$K$4:$K$107,MATCH($A399,Partidos!$A$4:$A$107,0))),1,0)</f>
        <v/>
      </c>
    </row>
    <row r="400">
      <c r="A400" s="31" t="n">
        <v>37</v>
      </c>
      <c r="B400" s="24">
        <f>IFERROR(INDEX(Partidos!$D$4:$D$107,MATCH($A400,Partidos!$A$4:$A$107,0)),"")</f>
        <v/>
      </c>
      <c r="C400" s="24">
        <f>IFERROR(INDEX(Partidos!$E$4:$E$107,MATCH($A400,Partidos!$A$4:$A$107,0)),"")</f>
        <v/>
      </c>
      <c r="D400" s="31" t="inlineStr">
        <is>
          <t>Álvaro</t>
        </is>
      </c>
      <c r="E400" s="24">
        <f>IFERROR(INDEX(Álvaro!F$4:F$107,MATCH($A400,Álvaro!$A$4:$A$107,0)),"")</f>
        <v/>
      </c>
      <c r="F400" s="24">
        <f>IFERROR(INDEX(Álvaro!G$4:G$107,MATCH($A400,Álvaro!$A$4:$A$107,0)),"")</f>
        <v/>
      </c>
      <c r="G400" s="21">
        <f>IFERROR(IF(INDEX(Partidos!$H$4:$H$107,MATCH($A400,Partidos!$A$4:$A$107,0))&lt;&gt;"Finalizado","",IF(OR(NOT(ISNUMBER($E400)),NOT(ISNUMBER($F400))),"",IF(INDEX(Partidos!$J$4:$J$107,MATCH($A400,Partidos!$A$4:$A$107,0))="Grupos",IF(AND($E400=INDEX(Partidos!$F$4:$F$107,MATCH($A400,Partidos!$A$4:$A$107,0)),$F400=INDEX(Partidos!$G$4:$G$107,MATCH($A400,Partidos!$A$4:$A$107,0))),Puntuacion!$B$4,IF(($E400-$F400)=(INDEX(Partidos!$F$4:$F$107,MATCH($A400,Partidos!$A$4:$A$107,0))-INDEX(Partidos!$G$4:$G$107,MATCH($A400,Partidos!$A$4:$A$107,0))),Puntuacion!$B$5,IF(OR(AND($E400&gt;$F400,INDEX(Partidos!$F$4:$F$107,MATCH($A400,Partidos!$A$4:$A$107,0))&gt;INDEX(Partidos!$G$4:$G$107,MATCH($A400,Partidos!$A$4:$A$107,0))),AND($E400=$F400,INDEX(Partidos!$F$4:$F$107,MATCH($A400,Partidos!$A$4:$A$107,0))=INDEX(Partidos!$G$4:$G$107,MATCH($A400,Partidos!$A$4:$A$107,0))),AND($E400&lt;$F400,INDEX(Partidos!$F$4:$F$107,MATCH($A400,Partidos!$A$4:$A$107,0))&lt;INDEX(Partidos!$G$4:$G$107,MATCH($A400,Partidos!$A$4:$A$107,0)))),Puntuacion!$B$6,0))),IF(AND($E400=INDEX(Partidos!$F$4:$F$107,MATCH($A400,Partidos!$A$4:$A$107,0)),$F400=INDEX(Partidos!$G$4:$G$107,MATCH($A400,Partidos!$A$4:$A$107,0))),Puntuacion!$B$9,IF(($E400-$F400)=(INDEX(Partidos!$F$4:$F$107,MATCH($A400,Partidos!$A$4:$A$107,0))-INDEX(Partidos!$G$4:$G$107,MATCH($A400,Partidos!$A$4:$A$107,0))),Puntuacion!$B$10,IF(AND($H400&lt;&gt;"",$H400=INDEX(Partidos!$K$4:$K$107,MATCH($A400,Partidos!$A$4:$A$107,0))),Puntuacion!$B$11,0)))))),"")</f>
        <v/>
      </c>
      <c r="H400" s="24">
        <f>IFERROR(INDEX(Álvaro!H$4:H$107,MATCH($A400,Álvaro!$A$4:$A$107,0)),"")</f>
        <v/>
      </c>
      <c r="I400" s="24">
        <f>IFERROR(INDEX(Partidos!$J$4:$J$107,MATCH($A400,Partidos!$A$4:$A$107,0)),"")</f>
        <v/>
      </c>
      <c r="J400" s="21">
        <f>IF(AND(INDEX(Partidos!$J$4:$J$107,MATCH($A400,Partidos!$A$4:$A$107,0))&lt;&gt;"Grupos",INDEX(Partidos!$H$4:$H$107,MATCH($A400,Partidos!$A$4:$A$107,0))="Finalizado",$H400&lt;&gt;"",$H400=INDEX(Partidos!$K$4:$K$107,MATCH($A400,Partidos!$A$4:$A$107,0))),1,0)</f>
        <v/>
      </c>
    </row>
    <row r="401">
      <c r="A401" s="29" t="n">
        <v>37</v>
      </c>
      <c r="B401" s="24">
        <f>IFERROR(INDEX(Partidos!$D$4:$D$107,MATCH($A401,Partidos!$A$4:$A$107,0)),"")</f>
        <v/>
      </c>
      <c r="C401" s="24">
        <f>IFERROR(INDEX(Partidos!$E$4:$E$107,MATCH($A401,Partidos!$A$4:$A$107,0)),"")</f>
        <v/>
      </c>
      <c r="D401" s="29" t="inlineStr">
        <is>
          <t>Pepe</t>
        </is>
      </c>
      <c r="E401" s="24">
        <f>IFERROR(INDEX(Pepe!F$4:F$107,MATCH($A401,Pepe!$A$4:$A$107,0)),"")</f>
        <v/>
      </c>
      <c r="F401" s="24">
        <f>IFERROR(INDEX(Pepe!G$4:G$107,MATCH($A401,Pepe!$A$4:$A$107,0)),"")</f>
        <v/>
      </c>
      <c r="G401" s="21">
        <f>IFERROR(IF(INDEX(Partidos!$H$4:$H$107,MATCH($A401,Partidos!$A$4:$A$107,0))&lt;&gt;"Finalizado","",IF(OR(NOT(ISNUMBER($E401)),NOT(ISNUMBER($F401))),"",IF(INDEX(Partidos!$J$4:$J$107,MATCH($A401,Partidos!$A$4:$A$107,0))="Grupos",IF(AND($E401=INDEX(Partidos!$F$4:$F$107,MATCH($A401,Partidos!$A$4:$A$107,0)),$F401=INDEX(Partidos!$G$4:$G$107,MATCH($A401,Partidos!$A$4:$A$107,0))),Puntuacion!$B$4,IF(($E401-$F401)=(INDEX(Partidos!$F$4:$F$107,MATCH($A401,Partidos!$A$4:$A$107,0))-INDEX(Partidos!$G$4:$G$107,MATCH($A401,Partidos!$A$4:$A$107,0))),Puntuacion!$B$5,IF(OR(AND($E401&gt;$F401,INDEX(Partidos!$F$4:$F$107,MATCH($A401,Partidos!$A$4:$A$107,0))&gt;INDEX(Partidos!$G$4:$G$107,MATCH($A401,Partidos!$A$4:$A$107,0))),AND($E401=$F401,INDEX(Partidos!$F$4:$F$107,MATCH($A401,Partidos!$A$4:$A$107,0))=INDEX(Partidos!$G$4:$G$107,MATCH($A401,Partidos!$A$4:$A$107,0))),AND($E401&lt;$F401,INDEX(Partidos!$F$4:$F$107,MATCH($A401,Partidos!$A$4:$A$107,0))&lt;INDEX(Partidos!$G$4:$G$107,MATCH($A401,Partidos!$A$4:$A$107,0)))),Puntuacion!$B$6,0))),IF(AND($E401=INDEX(Partidos!$F$4:$F$107,MATCH($A401,Partidos!$A$4:$A$107,0)),$F401=INDEX(Partidos!$G$4:$G$107,MATCH($A401,Partidos!$A$4:$A$107,0))),Puntuacion!$B$9,IF(($E401-$F401)=(INDEX(Partidos!$F$4:$F$107,MATCH($A401,Partidos!$A$4:$A$107,0))-INDEX(Partidos!$G$4:$G$107,MATCH($A401,Partidos!$A$4:$A$107,0))),Puntuacion!$B$10,IF(AND($H401&lt;&gt;"",$H401=INDEX(Partidos!$K$4:$K$107,MATCH($A401,Partidos!$A$4:$A$107,0))),Puntuacion!$B$11,0)))))),"")</f>
        <v/>
      </c>
      <c r="H401" s="24">
        <f>IFERROR(INDEX(Pepe!H$4:H$107,MATCH($A401,Pepe!$A$4:$A$107,0)),"")</f>
        <v/>
      </c>
      <c r="I401" s="24">
        <f>IFERROR(INDEX(Partidos!$J$4:$J$107,MATCH($A401,Partidos!$A$4:$A$107,0)),"")</f>
        <v/>
      </c>
      <c r="J401" s="21">
        <f>IF(AND(INDEX(Partidos!$J$4:$J$107,MATCH($A401,Partidos!$A$4:$A$107,0))&lt;&gt;"Grupos",INDEX(Partidos!$H$4:$H$107,MATCH($A401,Partidos!$A$4:$A$107,0))="Finalizado",$H401&lt;&gt;"",$H401=INDEX(Partidos!$K$4:$K$107,MATCH($A401,Partidos!$A$4:$A$107,0))),1,0)</f>
        <v/>
      </c>
    </row>
    <row r="402">
      <c r="A402" s="31" t="n">
        <v>37</v>
      </c>
      <c r="B402" s="24">
        <f>IFERROR(INDEX(Partidos!$D$4:$D$107,MATCH($A402,Partidos!$A$4:$A$107,0)),"")</f>
        <v/>
      </c>
      <c r="C402" s="24">
        <f>IFERROR(INDEX(Partidos!$E$4:$E$107,MATCH($A402,Partidos!$A$4:$A$107,0)),"")</f>
        <v/>
      </c>
      <c r="D402" s="31" t="inlineStr">
        <is>
          <t>Patri</t>
        </is>
      </c>
      <c r="E402" s="24">
        <f>IFERROR(INDEX(Patri!F$4:F$107,MATCH($A402,Patri!$A$4:$A$107,0)),"")</f>
        <v/>
      </c>
      <c r="F402" s="24">
        <f>IFERROR(INDEX(Patri!G$4:G$107,MATCH($A402,Patri!$A$4:$A$107,0)),"")</f>
        <v/>
      </c>
      <c r="G402" s="21">
        <f>IFERROR(IF(INDEX(Partidos!$H$4:$H$107,MATCH($A402,Partidos!$A$4:$A$107,0))&lt;&gt;"Finalizado","",IF(OR(NOT(ISNUMBER($E402)),NOT(ISNUMBER($F402))),"",IF(INDEX(Partidos!$J$4:$J$107,MATCH($A402,Partidos!$A$4:$A$107,0))="Grupos",IF(AND($E402=INDEX(Partidos!$F$4:$F$107,MATCH($A402,Partidos!$A$4:$A$107,0)),$F402=INDEX(Partidos!$G$4:$G$107,MATCH($A402,Partidos!$A$4:$A$107,0))),Puntuacion!$B$4,IF(($E402-$F402)=(INDEX(Partidos!$F$4:$F$107,MATCH($A402,Partidos!$A$4:$A$107,0))-INDEX(Partidos!$G$4:$G$107,MATCH($A402,Partidos!$A$4:$A$107,0))),Puntuacion!$B$5,IF(OR(AND($E402&gt;$F402,INDEX(Partidos!$F$4:$F$107,MATCH($A402,Partidos!$A$4:$A$107,0))&gt;INDEX(Partidos!$G$4:$G$107,MATCH($A402,Partidos!$A$4:$A$107,0))),AND($E402=$F402,INDEX(Partidos!$F$4:$F$107,MATCH($A402,Partidos!$A$4:$A$107,0))=INDEX(Partidos!$G$4:$G$107,MATCH($A402,Partidos!$A$4:$A$107,0))),AND($E402&lt;$F402,INDEX(Partidos!$F$4:$F$107,MATCH($A402,Partidos!$A$4:$A$107,0))&lt;INDEX(Partidos!$G$4:$G$107,MATCH($A402,Partidos!$A$4:$A$107,0)))),Puntuacion!$B$6,0))),IF(AND($E402=INDEX(Partidos!$F$4:$F$107,MATCH($A402,Partidos!$A$4:$A$107,0)),$F402=INDEX(Partidos!$G$4:$G$107,MATCH($A402,Partidos!$A$4:$A$107,0))),Puntuacion!$B$9,IF(($E402-$F402)=(INDEX(Partidos!$F$4:$F$107,MATCH($A402,Partidos!$A$4:$A$107,0))-INDEX(Partidos!$G$4:$G$107,MATCH($A402,Partidos!$A$4:$A$107,0))),Puntuacion!$B$10,IF(AND($H402&lt;&gt;"",$H402=INDEX(Partidos!$K$4:$K$107,MATCH($A402,Partidos!$A$4:$A$107,0))),Puntuacion!$B$11,0)))))),"")</f>
        <v/>
      </c>
      <c r="H402" s="24">
        <f>IFERROR(INDEX(Patri!H$4:H$107,MATCH($A402,Patri!$A$4:$A$107,0)),"")</f>
        <v/>
      </c>
      <c r="I402" s="24">
        <f>IFERROR(INDEX(Partidos!$J$4:$J$107,MATCH($A402,Partidos!$A$4:$A$107,0)),"")</f>
        <v/>
      </c>
      <c r="J402" s="21">
        <f>IF(AND(INDEX(Partidos!$J$4:$J$107,MATCH($A402,Partidos!$A$4:$A$107,0))&lt;&gt;"Grupos",INDEX(Partidos!$H$4:$H$107,MATCH($A402,Partidos!$A$4:$A$107,0))="Finalizado",$H402&lt;&gt;"",$H402=INDEX(Partidos!$K$4:$K$107,MATCH($A402,Partidos!$A$4:$A$107,0))),1,0)</f>
        <v/>
      </c>
    </row>
    <row r="403">
      <c r="A403" s="29" t="n">
        <v>37</v>
      </c>
      <c r="B403" s="24">
        <f>IFERROR(INDEX(Partidos!$D$4:$D$107,MATCH($A403,Partidos!$A$4:$A$107,0)),"")</f>
        <v/>
      </c>
      <c r="C403" s="24">
        <f>IFERROR(INDEX(Partidos!$E$4:$E$107,MATCH($A403,Partidos!$A$4:$A$107,0)),"")</f>
        <v/>
      </c>
      <c r="D403" s="29" t="inlineStr">
        <is>
          <t>Kike</t>
        </is>
      </c>
      <c r="E403" s="24">
        <f>IFERROR(INDEX(Kike!F$4:F$107,MATCH($A403,Kike!$A$4:$A$107,0)),"")</f>
        <v/>
      </c>
      <c r="F403" s="24">
        <f>IFERROR(INDEX(Kike!G$4:G$107,MATCH($A403,Kike!$A$4:$A$107,0)),"")</f>
        <v/>
      </c>
      <c r="G403" s="21">
        <f>IFERROR(IF(INDEX(Partidos!$H$4:$H$107,MATCH($A403,Partidos!$A$4:$A$107,0))&lt;&gt;"Finalizado","",IF(OR(NOT(ISNUMBER($E403)),NOT(ISNUMBER($F403))),"",IF(INDEX(Partidos!$J$4:$J$107,MATCH($A403,Partidos!$A$4:$A$107,0))="Grupos",IF(AND($E403=INDEX(Partidos!$F$4:$F$107,MATCH($A403,Partidos!$A$4:$A$107,0)),$F403=INDEX(Partidos!$G$4:$G$107,MATCH($A403,Partidos!$A$4:$A$107,0))),Puntuacion!$B$4,IF(($E403-$F403)=(INDEX(Partidos!$F$4:$F$107,MATCH($A403,Partidos!$A$4:$A$107,0))-INDEX(Partidos!$G$4:$G$107,MATCH($A403,Partidos!$A$4:$A$107,0))),Puntuacion!$B$5,IF(OR(AND($E403&gt;$F403,INDEX(Partidos!$F$4:$F$107,MATCH($A403,Partidos!$A$4:$A$107,0))&gt;INDEX(Partidos!$G$4:$G$107,MATCH($A403,Partidos!$A$4:$A$107,0))),AND($E403=$F403,INDEX(Partidos!$F$4:$F$107,MATCH($A403,Partidos!$A$4:$A$107,0))=INDEX(Partidos!$G$4:$G$107,MATCH($A403,Partidos!$A$4:$A$107,0))),AND($E403&lt;$F403,INDEX(Partidos!$F$4:$F$107,MATCH($A403,Partidos!$A$4:$A$107,0))&lt;INDEX(Partidos!$G$4:$G$107,MATCH($A403,Partidos!$A$4:$A$107,0)))),Puntuacion!$B$6,0))),IF(AND($E403=INDEX(Partidos!$F$4:$F$107,MATCH($A403,Partidos!$A$4:$A$107,0)),$F403=INDEX(Partidos!$G$4:$G$107,MATCH($A403,Partidos!$A$4:$A$107,0))),Puntuacion!$B$9,IF(($E403-$F403)=(INDEX(Partidos!$F$4:$F$107,MATCH($A403,Partidos!$A$4:$A$107,0))-INDEX(Partidos!$G$4:$G$107,MATCH($A403,Partidos!$A$4:$A$107,0))),Puntuacion!$B$10,IF(AND($H403&lt;&gt;"",$H403=INDEX(Partidos!$K$4:$K$107,MATCH($A403,Partidos!$A$4:$A$107,0))),Puntuacion!$B$11,0)))))),"")</f>
        <v/>
      </c>
      <c r="H403" s="24">
        <f>IFERROR(INDEX(Kike!H$4:H$107,MATCH($A403,Kike!$A$4:$A$107,0)),"")</f>
        <v/>
      </c>
      <c r="I403" s="24">
        <f>IFERROR(INDEX(Partidos!$J$4:$J$107,MATCH($A403,Partidos!$A$4:$A$107,0)),"")</f>
        <v/>
      </c>
      <c r="J403" s="21">
        <f>IF(AND(INDEX(Partidos!$J$4:$J$107,MATCH($A403,Partidos!$A$4:$A$107,0))&lt;&gt;"Grupos",INDEX(Partidos!$H$4:$H$107,MATCH($A403,Partidos!$A$4:$A$107,0))="Finalizado",$H403&lt;&gt;"",$H403=INDEX(Partidos!$K$4:$K$107,MATCH($A403,Partidos!$A$4:$A$107,0))),1,0)</f>
        <v/>
      </c>
    </row>
    <row r="404">
      <c r="A404" s="31" t="n">
        <v>37</v>
      </c>
      <c r="B404" s="24">
        <f>IFERROR(INDEX(Partidos!$D$4:$D$107,MATCH($A404,Partidos!$A$4:$A$107,0)),"")</f>
        <v/>
      </c>
      <c r="C404" s="24">
        <f>IFERROR(INDEX(Partidos!$E$4:$E$107,MATCH($A404,Partidos!$A$4:$A$107,0)),"")</f>
        <v/>
      </c>
      <c r="D404" s="31" t="inlineStr">
        <is>
          <t>Quintero</t>
        </is>
      </c>
      <c r="E404" s="24">
        <f>IFERROR(INDEX(Quintero!F$4:F$107,MATCH($A404,Quintero!$A$4:$A$107,0)),"")</f>
        <v/>
      </c>
      <c r="F404" s="24">
        <f>IFERROR(INDEX(Quintero!G$4:G$107,MATCH($A404,Quintero!$A$4:$A$107,0)),"")</f>
        <v/>
      </c>
      <c r="G404" s="21">
        <f>IFERROR(IF(INDEX(Partidos!$H$4:$H$107,MATCH($A404,Partidos!$A$4:$A$107,0))&lt;&gt;"Finalizado","",IF(OR(NOT(ISNUMBER($E404)),NOT(ISNUMBER($F404))),"",IF(INDEX(Partidos!$J$4:$J$107,MATCH($A404,Partidos!$A$4:$A$107,0))="Grupos",IF(AND($E404=INDEX(Partidos!$F$4:$F$107,MATCH($A404,Partidos!$A$4:$A$107,0)),$F404=INDEX(Partidos!$G$4:$G$107,MATCH($A404,Partidos!$A$4:$A$107,0))),Puntuacion!$B$4,IF(($E404-$F404)=(INDEX(Partidos!$F$4:$F$107,MATCH($A404,Partidos!$A$4:$A$107,0))-INDEX(Partidos!$G$4:$G$107,MATCH($A404,Partidos!$A$4:$A$107,0))),Puntuacion!$B$5,IF(OR(AND($E404&gt;$F404,INDEX(Partidos!$F$4:$F$107,MATCH($A404,Partidos!$A$4:$A$107,0))&gt;INDEX(Partidos!$G$4:$G$107,MATCH($A404,Partidos!$A$4:$A$107,0))),AND($E404=$F404,INDEX(Partidos!$F$4:$F$107,MATCH($A404,Partidos!$A$4:$A$107,0))=INDEX(Partidos!$G$4:$G$107,MATCH($A404,Partidos!$A$4:$A$107,0))),AND($E404&lt;$F404,INDEX(Partidos!$F$4:$F$107,MATCH($A404,Partidos!$A$4:$A$107,0))&lt;INDEX(Partidos!$G$4:$G$107,MATCH($A404,Partidos!$A$4:$A$107,0)))),Puntuacion!$B$6,0))),IF(AND($E404=INDEX(Partidos!$F$4:$F$107,MATCH($A404,Partidos!$A$4:$A$107,0)),$F404=INDEX(Partidos!$G$4:$G$107,MATCH($A404,Partidos!$A$4:$A$107,0))),Puntuacion!$B$9,IF(($E404-$F404)=(INDEX(Partidos!$F$4:$F$107,MATCH($A404,Partidos!$A$4:$A$107,0))-INDEX(Partidos!$G$4:$G$107,MATCH($A404,Partidos!$A$4:$A$107,0))),Puntuacion!$B$10,IF(AND($H404&lt;&gt;"",$H404=INDEX(Partidos!$K$4:$K$107,MATCH($A404,Partidos!$A$4:$A$107,0))),Puntuacion!$B$11,0)))))),"")</f>
        <v/>
      </c>
      <c r="H404" s="24">
        <f>IFERROR(INDEX(Quintero!H$4:H$107,MATCH($A404,Quintero!$A$4:$A$107,0)),"")</f>
        <v/>
      </c>
      <c r="I404" s="24">
        <f>IFERROR(INDEX(Partidos!$J$4:$J$107,MATCH($A404,Partidos!$A$4:$A$107,0)),"")</f>
        <v/>
      </c>
      <c r="J404" s="21">
        <f>IF(AND(INDEX(Partidos!$J$4:$J$107,MATCH($A404,Partidos!$A$4:$A$107,0))&lt;&gt;"Grupos",INDEX(Partidos!$H$4:$H$107,MATCH($A404,Partidos!$A$4:$A$107,0))="Finalizado",$H404&lt;&gt;"",$H404=INDEX(Partidos!$K$4:$K$107,MATCH($A404,Partidos!$A$4:$A$107,0))),1,0)</f>
        <v/>
      </c>
    </row>
    <row r="405">
      <c r="A405" s="29" t="n">
        <v>37</v>
      </c>
      <c r="B405" s="24">
        <f>IFERROR(INDEX(Partidos!$D$4:$D$107,MATCH($A405,Partidos!$A$4:$A$107,0)),"")</f>
        <v/>
      </c>
      <c r="C405" s="24">
        <f>IFERROR(INDEX(Partidos!$E$4:$E$107,MATCH($A405,Partidos!$A$4:$A$107,0)),"")</f>
        <v/>
      </c>
      <c r="D405" s="29" t="inlineStr">
        <is>
          <t>Nacho</t>
        </is>
      </c>
      <c r="E405" s="24">
        <f>IFERROR(INDEX(Nacho!F$4:F$107,MATCH($A405,Nacho!$A$4:$A$107,0)),"")</f>
        <v/>
      </c>
      <c r="F405" s="24">
        <f>IFERROR(INDEX(Nacho!G$4:G$107,MATCH($A405,Nacho!$A$4:$A$107,0)),"")</f>
        <v/>
      </c>
      <c r="G405" s="21">
        <f>IFERROR(IF(INDEX(Partidos!$H$4:$H$107,MATCH($A405,Partidos!$A$4:$A$107,0))&lt;&gt;"Finalizado","",IF(OR(NOT(ISNUMBER($E405)),NOT(ISNUMBER($F405))),"",IF(INDEX(Partidos!$J$4:$J$107,MATCH($A405,Partidos!$A$4:$A$107,0))="Grupos",IF(AND($E405=INDEX(Partidos!$F$4:$F$107,MATCH($A405,Partidos!$A$4:$A$107,0)),$F405=INDEX(Partidos!$G$4:$G$107,MATCH($A405,Partidos!$A$4:$A$107,0))),Puntuacion!$B$4,IF(($E405-$F405)=(INDEX(Partidos!$F$4:$F$107,MATCH($A405,Partidos!$A$4:$A$107,0))-INDEX(Partidos!$G$4:$G$107,MATCH($A405,Partidos!$A$4:$A$107,0))),Puntuacion!$B$5,IF(OR(AND($E405&gt;$F405,INDEX(Partidos!$F$4:$F$107,MATCH($A405,Partidos!$A$4:$A$107,0))&gt;INDEX(Partidos!$G$4:$G$107,MATCH($A405,Partidos!$A$4:$A$107,0))),AND($E405=$F405,INDEX(Partidos!$F$4:$F$107,MATCH($A405,Partidos!$A$4:$A$107,0))=INDEX(Partidos!$G$4:$G$107,MATCH($A405,Partidos!$A$4:$A$107,0))),AND($E405&lt;$F405,INDEX(Partidos!$F$4:$F$107,MATCH($A405,Partidos!$A$4:$A$107,0))&lt;INDEX(Partidos!$G$4:$G$107,MATCH($A405,Partidos!$A$4:$A$107,0)))),Puntuacion!$B$6,0))),IF(AND($E405=INDEX(Partidos!$F$4:$F$107,MATCH($A405,Partidos!$A$4:$A$107,0)),$F405=INDEX(Partidos!$G$4:$G$107,MATCH($A405,Partidos!$A$4:$A$107,0))),Puntuacion!$B$9,IF(($E405-$F405)=(INDEX(Partidos!$F$4:$F$107,MATCH($A405,Partidos!$A$4:$A$107,0))-INDEX(Partidos!$G$4:$G$107,MATCH($A405,Partidos!$A$4:$A$107,0))),Puntuacion!$B$10,IF(AND($H405&lt;&gt;"",$H405=INDEX(Partidos!$K$4:$K$107,MATCH($A405,Partidos!$A$4:$A$107,0))),Puntuacion!$B$11,0)))))),"")</f>
        <v/>
      </c>
      <c r="H405" s="24">
        <f>IFERROR(INDEX(Nacho!H$4:H$107,MATCH($A405,Nacho!$A$4:$A$107,0)),"")</f>
        <v/>
      </c>
      <c r="I405" s="24">
        <f>IFERROR(INDEX(Partidos!$J$4:$J$107,MATCH($A405,Partidos!$A$4:$A$107,0)),"")</f>
        <v/>
      </c>
      <c r="J405" s="21">
        <f>IF(AND(INDEX(Partidos!$J$4:$J$107,MATCH($A405,Partidos!$A$4:$A$107,0))&lt;&gt;"Grupos",INDEX(Partidos!$H$4:$H$107,MATCH($A405,Partidos!$A$4:$A$107,0))="Finalizado",$H405&lt;&gt;"",$H405=INDEX(Partidos!$K$4:$K$107,MATCH($A405,Partidos!$A$4:$A$107,0))),1,0)</f>
        <v/>
      </c>
    </row>
    <row r="406">
      <c r="A406" s="31" t="n">
        <v>37</v>
      </c>
      <c r="B406" s="24">
        <f>IFERROR(INDEX(Partidos!$D$4:$D$107,MATCH($A406,Partidos!$A$4:$A$107,0)),"")</f>
        <v/>
      </c>
      <c r="C406" s="24">
        <f>IFERROR(INDEX(Partidos!$E$4:$E$107,MATCH($A406,Partidos!$A$4:$A$107,0)),"")</f>
        <v/>
      </c>
      <c r="D406" s="31" t="inlineStr">
        <is>
          <t>Luis</t>
        </is>
      </c>
      <c r="E406" s="24">
        <f>IFERROR(INDEX(Luis!F$4:F$107,MATCH($A406,Luis!$A$4:$A$107,0)),"")</f>
        <v/>
      </c>
      <c r="F406" s="24">
        <f>IFERROR(INDEX(Luis!G$4:G$107,MATCH($A406,Luis!$A$4:$A$107,0)),"")</f>
        <v/>
      </c>
      <c r="G406" s="21">
        <f>IFERROR(IF(INDEX(Partidos!$H$4:$H$107,MATCH($A406,Partidos!$A$4:$A$107,0))&lt;&gt;"Finalizado","",IF(OR(NOT(ISNUMBER($E406)),NOT(ISNUMBER($F406))),"",IF(INDEX(Partidos!$J$4:$J$107,MATCH($A406,Partidos!$A$4:$A$107,0))="Grupos",IF(AND($E406=INDEX(Partidos!$F$4:$F$107,MATCH($A406,Partidos!$A$4:$A$107,0)),$F406=INDEX(Partidos!$G$4:$G$107,MATCH($A406,Partidos!$A$4:$A$107,0))),Puntuacion!$B$4,IF(($E406-$F406)=(INDEX(Partidos!$F$4:$F$107,MATCH($A406,Partidos!$A$4:$A$107,0))-INDEX(Partidos!$G$4:$G$107,MATCH($A406,Partidos!$A$4:$A$107,0))),Puntuacion!$B$5,IF(OR(AND($E406&gt;$F406,INDEX(Partidos!$F$4:$F$107,MATCH($A406,Partidos!$A$4:$A$107,0))&gt;INDEX(Partidos!$G$4:$G$107,MATCH($A406,Partidos!$A$4:$A$107,0))),AND($E406=$F406,INDEX(Partidos!$F$4:$F$107,MATCH($A406,Partidos!$A$4:$A$107,0))=INDEX(Partidos!$G$4:$G$107,MATCH($A406,Partidos!$A$4:$A$107,0))),AND($E406&lt;$F406,INDEX(Partidos!$F$4:$F$107,MATCH($A406,Partidos!$A$4:$A$107,0))&lt;INDEX(Partidos!$G$4:$G$107,MATCH($A406,Partidos!$A$4:$A$107,0)))),Puntuacion!$B$6,0))),IF(AND($E406=INDEX(Partidos!$F$4:$F$107,MATCH($A406,Partidos!$A$4:$A$107,0)),$F406=INDEX(Partidos!$G$4:$G$107,MATCH($A406,Partidos!$A$4:$A$107,0))),Puntuacion!$B$9,IF(($E406-$F406)=(INDEX(Partidos!$F$4:$F$107,MATCH($A406,Partidos!$A$4:$A$107,0))-INDEX(Partidos!$G$4:$G$107,MATCH($A406,Partidos!$A$4:$A$107,0))),Puntuacion!$B$10,IF(AND($H406&lt;&gt;"",$H406=INDEX(Partidos!$K$4:$K$107,MATCH($A406,Partidos!$A$4:$A$107,0))),Puntuacion!$B$11,0)))))),"")</f>
        <v/>
      </c>
      <c r="H406" s="24">
        <f>IFERROR(INDEX(Luis!H$4:H$107,MATCH($A406,Luis!$A$4:$A$107,0)),"")</f>
        <v/>
      </c>
      <c r="I406" s="24">
        <f>IFERROR(INDEX(Partidos!$J$4:$J$107,MATCH($A406,Partidos!$A$4:$A$107,0)),"")</f>
        <v/>
      </c>
      <c r="J406" s="21">
        <f>IF(AND(INDEX(Partidos!$J$4:$J$107,MATCH($A406,Partidos!$A$4:$A$107,0))&lt;&gt;"Grupos",INDEX(Partidos!$H$4:$H$107,MATCH($A406,Partidos!$A$4:$A$107,0))="Finalizado",$H406&lt;&gt;"",$H406=INDEX(Partidos!$K$4:$K$107,MATCH($A406,Partidos!$A$4:$A$107,0))),1,0)</f>
        <v/>
      </c>
    </row>
    <row r="407">
      <c r="A407" s="29" t="n">
        <v>37</v>
      </c>
      <c r="B407" s="24">
        <f>IFERROR(INDEX(Partidos!$D$4:$D$107,MATCH($A407,Partidos!$A$4:$A$107,0)),"")</f>
        <v/>
      </c>
      <c r="C407" s="24">
        <f>IFERROR(INDEX(Partidos!$E$4:$E$107,MATCH($A407,Partidos!$A$4:$A$107,0)),"")</f>
        <v/>
      </c>
      <c r="D407" s="29" t="inlineStr">
        <is>
          <t>Felipe</t>
        </is>
      </c>
      <c r="E407" s="24">
        <f>IFERROR(INDEX(Felipe!F$4:F$107,MATCH($A407,Felipe!$A$4:$A$107,0)),"")</f>
        <v/>
      </c>
      <c r="F407" s="24">
        <f>IFERROR(INDEX(Felipe!G$4:G$107,MATCH($A407,Felipe!$A$4:$A$107,0)),"")</f>
        <v/>
      </c>
      <c r="G407" s="21">
        <f>IFERROR(IF(INDEX(Partidos!$H$4:$H$107,MATCH($A407,Partidos!$A$4:$A$107,0))&lt;&gt;"Finalizado","",IF(OR(NOT(ISNUMBER($E407)),NOT(ISNUMBER($F407))),"",IF(INDEX(Partidos!$J$4:$J$107,MATCH($A407,Partidos!$A$4:$A$107,0))="Grupos",IF(AND($E407=INDEX(Partidos!$F$4:$F$107,MATCH($A407,Partidos!$A$4:$A$107,0)),$F407=INDEX(Partidos!$G$4:$G$107,MATCH($A407,Partidos!$A$4:$A$107,0))),Puntuacion!$B$4,IF(($E407-$F407)=(INDEX(Partidos!$F$4:$F$107,MATCH($A407,Partidos!$A$4:$A$107,0))-INDEX(Partidos!$G$4:$G$107,MATCH($A407,Partidos!$A$4:$A$107,0))),Puntuacion!$B$5,IF(OR(AND($E407&gt;$F407,INDEX(Partidos!$F$4:$F$107,MATCH($A407,Partidos!$A$4:$A$107,0))&gt;INDEX(Partidos!$G$4:$G$107,MATCH($A407,Partidos!$A$4:$A$107,0))),AND($E407=$F407,INDEX(Partidos!$F$4:$F$107,MATCH($A407,Partidos!$A$4:$A$107,0))=INDEX(Partidos!$G$4:$G$107,MATCH($A407,Partidos!$A$4:$A$107,0))),AND($E407&lt;$F407,INDEX(Partidos!$F$4:$F$107,MATCH($A407,Partidos!$A$4:$A$107,0))&lt;INDEX(Partidos!$G$4:$G$107,MATCH($A407,Partidos!$A$4:$A$107,0)))),Puntuacion!$B$6,0))),IF(AND($E407=INDEX(Partidos!$F$4:$F$107,MATCH($A407,Partidos!$A$4:$A$107,0)),$F407=INDEX(Partidos!$G$4:$G$107,MATCH($A407,Partidos!$A$4:$A$107,0))),Puntuacion!$B$9,IF(($E407-$F407)=(INDEX(Partidos!$F$4:$F$107,MATCH($A407,Partidos!$A$4:$A$107,0))-INDEX(Partidos!$G$4:$G$107,MATCH($A407,Partidos!$A$4:$A$107,0))),Puntuacion!$B$10,IF(AND($H407&lt;&gt;"",$H407=INDEX(Partidos!$K$4:$K$107,MATCH($A407,Partidos!$A$4:$A$107,0))),Puntuacion!$B$11,0)))))),"")</f>
        <v/>
      </c>
      <c r="H407" s="24">
        <f>IFERROR(INDEX(Felipe!H$4:H$107,MATCH($A407,Felipe!$A$4:$A$107,0)),"")</f>
        <v/>
      </c>
      <c r="I407" s="24">
        <f>IFERROR(INDEX(Partidos!$J$4:$J$107,MATCH($A407,Partidos!$A$4:$A$107,0)),"")</f>
        <v/>
      </c>
      <c r="J407" s="21">
        <f>IF(AND(INDEX(Partidos!$J$4:$J$107,MATCH($A407,Partidos!$A$4:$A$107,0))&lt;&gt;"Grupos",INDEX(Partidos!$H$4:$H$107,MATCH($A407,Partidos!$A$4:$A$107,0))="Finalizado",$H407&lt;&gt;"",$H407=INDEX(Partidos!$K$4:$K$107,MATCH($A407,Partidos!$A$4:$A$107,0))),1,0)</f>
        <v/>
      </c>
    </row>
    <row r="408">
      <c r="A408" s="31" t="n">
        <v>37</v>
      </c>
      <c r="B408" s="24">
        <f>IFERROR(INDEX(Partidos!$D$4:$D$107,MATCH($A408,Partidos!$A$4:$A$107,0)),"")</f>
        <v/>
      </c>
      <c r="C408" s="24">
        <f>IFERROR(INDEX(Partidos!$E$4:$E$107,MATCH($A408,Partidos!$A$4:$A$107,0)),"")</f>
        <v/>
      </c>
      <c r="D408" s="31" t="inlineStr">
        <is>
          <t>Simón</t>
        </is>
      </c>
      <c r="E408" s="24">
        <f>IFERROR(INDEX(Simón!F$4:F$107,MATCH($A408,Simón!$A$4:$A$107,0)),"")</f>
        <v/>
      </c>
      <c r="F408" s="24">
        <f>IFERROR(INDEX(Simón!G$4:G$107,MATCH($A408,Simón!$A$4:$A$107,0)),"")</f>
        <v/>
      </c>
      <c r="G408" s="21">
        <f>IFERROR(IF(INDEX(Partidos!$H$4:$H$107,MATCH($A408,Partidos!$A$4:$A$107,0))&lt;&gt;"Finalizado","",IF(OR(NOT(ISNUMBER($E408)),NOT(ISNUMBER($F408))),"",IF(INDEX(Partidos!$J$4:$J$107,MATCH($A408,Partidos!$A$4:$A$107,0))="Grupos",IF(AND($E408=INDEX(Partidos!$F$4:$F$107,MATCH($A408,Partidos!$A$4:$A$107,0)),$F408=INDEX(Partidos!$G$4:$G$107,MATCH($A408,Partidos!$A$4:$A$107,0))),Puntuacion!$B$4,IF(($E408-$F408)=(INDEX(Partidos!$F$4:$F$107,MATCH($A408,Partidos!$A$4:$A$107,0))-INDEX(Partidos!$G$4:$G$107,MATCH($A408,Partidos!$A$4:$A$107,0))),Puntuacion!$B$5,IF(OR(AND($E408&gt;$F408,INDEX(Partidos!$F$4:$F$107,MATCH($A408,Partidos!$A$4:$A$107,0))&gt;INDEX(Partidos!$G$4:$G$107,MATCH($A408,Partidos!$A$4:$A$107,0))),AND($E408=$F408,INDEX(Partidos!$F$4:$F$107,MATCH($A408,Partidos!$A$4:$A$107,0))=INDEX(Partidos!$G$4:$G$107,MATCH($A408,Partidos!$A$4:$A$107,0))),AND($E408&lt;$F408,INDEX(Partidos!$F$4:$F$107,MATCH($A408,Partidos!$A$4:$A$107,0))&lt;INDEX(Partidos!$G$4:$G$107,MATCH($A408,Partidos!$A$4:$A$107,0)))),Puntuacion!$B$6,0))),IF(AND($E408=INDEX(Partidos!$F$4:$F$107,MATCH($A408,Partidos!$A$4:$A$107,0)),$F408=INDEX(Partidos!$G$4:$G$107,MATCH($A408,Partidos!$A$4:$A$107,0))),Puntuacion!$B$9,IF(($E408-$F408)=(INDEX(Partidos!$F$4:$F$107,MATCH($A408,Partidos!$A$4:$A$107,0))-INDEX(Partidos!$G$4:$G$107,MATCH($A408,Partidos!$A$4:$A$107,0))),Puntuacion!$B$10,IF(AND($H408&lt;&gt;"",$H408=INDEX(Partidos!$K$4:$K$107,MATCH($A408,Partidos!$A$4:$A$107,0))),Puntuacion!$B$11,0)))))),"")</f>
        <v/>
      </c>
      <c r="H408" s="24">
        <f>IFERROR(INDEX(Simón!H$4:H$107,MATCH($A408,Simón!$A$4:$A$107,0)),"")</f>
        <v/>
      </c>
      <c r="I408" s="24">
        <f>IFERROR(INDEX(Partidos!$J$4:$J$107,MATCH($A408,Partidos!$A$4:$A$107,0)),"")</f>
        <v/>
      </c>
      <c r="J408" s="21">
        <f>IF(AND(INDEX(Partidos!$J$4:$J$107,MATCH($A408,Partidos!$A$4:$A$107,0))&lt;&gt;"Grupos",INDEX(Partidos!$H$4:$H$107,MATCH($A408,Partidos!$A$4:$A$107,0))="Finalizado",$H408&lt;&gt;"",$H408=INDEX(Partidos!$K$4:$K$107,MATCH($A408,Partidos!$A$4:$A$107,0))),1,0)</f>
        <v/>
      </c>
    </row>
    <row r="409">
      <c r="A409" s="29" t="n">
        <v>37</v>
      </c>
      <c r="B409" s="24">
        <f>IFERROR(INDEX(Partidos!$D$4:$D$107,MATCH($A409,Partidos!$A$4:$A$107,0)),"")</f>
        <v/>
      </c>
      <c r="C409" s="24">
        <f>IFERROR(INDEX(Partidos!$E$4:$E$107,MATCH($A409,Partidos!$A$4:$A$107,0)),"")</f>
        <v/>
      </c>
      <c r="D409" s="29" t="inlineStr">
        <is>
          <t>Muni</t>
        </is>
      </c>
      <c r="E409" s="24">
        <f>IFERROR(INDEX(Muni!F$4:F$107,MATCH($A409,Muni!$A$4:$A$107,0)),"")</f>
        <v/>
      </c>
      <c r="F409" s="24">
        <f>IFERROR(INDEX(Muni!G$4:G$107,MATCH($A409,Muni!$A$4:$A$107,0)),"")</f>
        <v/>
      </c>
      <c r="G409" s="21">
        <f>IFERROR(IF(INDEX(Partidos!$H$4:$H$107,MATCH($A409,Partidos!$A$4:$A$107,0))&lt;&gt;"Finalizado","",IF(OR(NOT(ISNUMBER($E409)),NOT(ISNUMBER($F409))),"",IF(INDEX(Partidos!$J$4:$J$107,MATCH($A409,Partidos!$A$4:$A$107,0))="Grupos",IF(AND($E409=INDEX(Partidos!$F$4:$F$107,MATCH($A409,Partidos!$A$4:$A$107,0)),$F409=INDEX(Partidos!$G$4:$G$107,MATCH($A409,Partidos!$A$4:$A$107,0))),Puntuacion!$B$4,IF(($E409-$F409)=(INDEX(Partidos!$F$4:$F$107,MATCH($A409,Partidos!$A$4:$A$107,0))-INDEX(Partidos!$G$4:$G$107,MATCH($A409,Partidos!$A$4:$A$107,0))),Puntuacion!$B$5,IF(OR(AND($E409&gt;$F409,INDEX(Partidos!$F$4:$F$107,MATCH($A409,Partidos!$A$4:$A$107,0))&gt;INDEX(Partidos!$G$4:$G$107,MATCH($A409,Partidos!$A$4:$A$107,0))),AND($E409=$F409,INDEX(Partidos!$F$4:$F$107,MATCH($A409,Partidos!$A$4:$A$107,0))=INDEX(Partidos!$G$4:$G$107,MATCH($A409,Partidos!$A$4:$A$107,0))),AND($E409&lt;$F409,INDEX(Partidos!$F$4:$F$107,MATCH($A409,Partidos!$A$4:$A$107,0))&lt;INDEX(Partidos!$G$4:$G$107,MATCH($A409,Partidos!$A$4:$A$107,0)))),Puntuacion!$B$6,0))),IF(AND($E409=INDEX(Partidos!$F$4:$F$107,MATCH($A409,Partidos!$A$4:$A$107,0)),$F409=INDEX(Partidos!$G$4:$G$107,MATCH($A409,Partidos!$A$4:$A$107,0))),Puntuacion!$B$9,IF(($E409-$F409)=(INDEX(Partidos!$F$4:$F$107,MATCH($A409,Partidos!$A$4:$A$107,0))-INDEX(Partidos!$G$4:$G$107,MATCH($A409,Partidos!$A$4:$A$107,0))),Puntuacion!$B$10,IF(AND($H409&lt;&gt;"",$H409=INDEX(Partidos!$K$4:$K$107,MATCH($A409,Partidos!$A$4:$A$107,0))),Puntuacion!$B$11,0)))))),"")</f>
        <v/>
      </c>
      <c r="H409" s="24">
        <f>IFERROR(INDEX(Muni!H$4:H$107,MATCH($A409,Muni!$A$4:$A$107,0)),"")</f>
        <v/>
      </c>
      <c r="I409" s="24">
        <f>IFERROR(INDEX(Partidos!$J$4:$J$107,MATCH($A409,Partidos!$A$4:$A$107,0)),"")</f>
        <v/>
      </c>
      <c r="J409" s="21">
        <f>IF(AND(INDEX(Partidos!$J$4:$J$107,MATCH($A409,Partidos!$A$4:$A$107,0))&lt;&gt;"Grupos",INDEX(Partidos!$H$4:$H$107,MATCH($A409,Partidos!$A$4:$A$107,0))="Finalizado",$H409&lt;&gt;"",$H409=INDEX(Partidos!$K$4:$K$107,MATCH($A409,Partidos!$A$4:$A$107,0))),1,0)</f>
        <v/>
      </c>
    </row>
    <row r="410">
      <c r="A410" s="31" t="n">
        <v>37</v>
      </c>
      <c r="B410" s="24">
        <f>IFERROR(INDEX(Partidos!$D$4:$D$107,MATCH($A410,Partidos!$A$4:$A$107,0)),"")</f>
        <v/>
      </c>
      <c r="C410" s="24">
        <f>IFERROR(INDEX(Partidos!$E$4:$E$107,MATCH($A410,Partidos!$A$4:$A$107,0)),"")</f>
        <v/>
      </c>
      <c r="D410" s="31" t="inlineStr">
        <is>
          <t>Fer</t>
        </is>
      </c>
      <c r="E410" s="24">
        <f>IFERROR(INDEX(Fer!F$4:F$107,MATCH($A410,Fer!$A$4:$A$107,0)),"")</f>
        <v/>
      </c>
      <c r="F410" s="24">
        <f>IFERROR(INDEX(Fer!G$4:G$107,MATCH($A410,Fer!$A$4:$A$107,0)),"")</f>
        <v/>
      </c>
      <c r="G410" s="21">
        <f>IFERROR(IF(INDEX(Partidos!$H$4:$H$107,MATCH($A410,Partidos!$A$4:$A$107,0))&lt;&gt;"Finalizado","",IF(OR(NOT(ISNUMBER($E410)),NOT(ISNUMBER($F410))),"",IF(INDEX(Partidos!$J$4:$J$107,MATCH($A410,Partidos!$A$4:$A$107,0))="Grupos",IF(AND($E410=INDEX(Partidos!$F$4:$F$107,MATCH($A410,Partidos!$A$4:$A$107,0)),$F410=INDEX(Partidos!$G$4:$G$107,MATCH($A410,Partidos!$A$4:$A$107,0))),Puntuacion!$B$4,IF(($E410-$F410)=(INDEX(Partidos!$F$4:$F$107,MATCH($A410,Partidos!$A$4:$A$107,0))-INDEX(Partidos!$G$4:$G$107,MATCH($A410,Partidos!$A$4:$A$107,0))),Puntuacion!$B$5,IF(OR(AND($E410&gt;$F410,INDEX(Partidos!$F$4:$F$107,MATCH($A410,Partidos!$A$4:$A$107,0))&gt;INDEX(Partidos!$G$4:$G$107,MATCH($A410,Partidos!$A$4:$A$107,0))),AND($E410=$F410,INDEX(Partidos!$F$4:$F$107,MATCH($A410,Partidos!$A$4:$A$107,0))=INDEX(Partidos!$G$4:$G$107,MATCH($A410,Partidos!$A$4:$A$107,0))),AND($E410&lt;$F410,INDEX(Partidos!$F$4:$F$107,MATCH($A410,Partidos!$A$4:$A$107,0))&lt;INDEX(Partidos!$G$4:$G$107,MATCH($A410,Partidos!$A$4:$A$107,0)))),Puntuacion!$B$6,0))),IF(AND($E410=INDEX(Partidos!$F$4:$F$107,MATCH($A410,Partidos!$A$4:$A$107,0)),$F410=INDEX(Partidos!$G$4:$G$107,MATCH($A410,Partidos!$A$4:$A$107,0))),Puntuacion!$B$9,IF(($E410-$F410)=(INDEX(Partidos!$F$4:$F$107,MATCH($A410,Partidos!$A$4:$A$107,0))-INDEX(Partidos!$G$4:$G$107,MATCH($A410,Partidos!$A$4:$A$107,0))),Puntuacion!$B$10,IF(AND($H410&lt;&gt;"",$H410=INDEX(Partidos!$K$4:$K$107,MATCH($A410,Partidos!$A$4:$A$107,0))),Puntuacion!$B$11,0)))))),"")</f>
        <v/>
      </c>
      <c r="H410" s="24">
        <f>IFERROR(INDEX(Fer!H$4:H$107,MATCH($A410,Fer!$A$4:$A$107,0)),"")</f>
        <v/>
      </c>
      <c r="I410" s="24">
        <f>IFERROR(INDEX(Partidos!$J$4:$J$107,MATCH($A410,Partidos!$A$4:$A$107,0)),"")</f>
        <v/>
      </c>
      <c r="J410" s="21">
        <f>IF(AND(INDEX(Partidos!$J$4:$J$107,MATCH($A410,Partidos!$A$4:$A$107,0))&lt;&gt;"Grupos",INDEX(Partidos!$H$4:$H$107,MATCH($A410,Partidos!$A$4:$A$107,0))="Finalizado",$H410&lt;&gt;"",$H410=INDEX(Partidos!$K$4:$K$107,MATCH($A410,Partidos!$A$4:$A$107,0))),1,0)</f>
        <v/>
      </c>
    </row>
    <row r="411">
      <c r="A411" s="29" t="n">
        <v>38</v>
      </c>
      <c r="B411" s="24">
        <f>IFERROR(INDEX(Partidos!$D$4:$D$107,MATCH($A411,Partidos!$A$4:$A$107,0)),"")</f>
        <v/>
      </c>
      <c r="C411" s="24">
        <f>IFERROR(INDEX(Partidos!$E$4:$E$107,MATCH($A411,Partidos!$A$4:$A$107,0)),"")</f>
        <v/>
      </c>
      <c r="D411" s="29" t="inlineStr">
        <is>
          <t>Álvaro</t>
        </is>
      </c>
      <c r="E411" s="24">
        <f>IFERROR(INDEX(Álvaro!F$4:F$107,MATCH($A411,Álvaro!$A$4:$A$107,0)),"")</f>
        <v/>
      </c>
      <c r="F411" s="24">
        <f>IFERROR(INDEX(Álvaro!G$4:G$107,MATCH($A411,Álvaro!$A$4:$A$107,0)),"")</f>
        <v/>
      </c>
      <c r="G411" s="21">
        <f>IFERROR(IF(INDEX(Partidos!$H$4:$H$107,MATCH($A411,Partidos!$A$4:$A$107,0))&lt;&gt;"Finalizado","",IF(OR(NOT(ISNUMBER($E411)),NOT(ISNUMBER($F411))),"",IF(INDEX(Partidos!$J$4:$J$107,MATCH($A411,Partidos!$A$4:$A$107,0))="Grupos",IF(AND($E411=INDEX(Partidos!$F$4:$F$107,MATCH($A411,Partidos!$A$4:$A$107,0)),$F411=INDEX(Partidos!$G$4:$G$107,MATCH($A411,Partidos!$A$4:$A$107,0))),Puntuacion!$B$4,IF(($E411-$F411)=(INDEX(Partidos!$F$4:$F$107,MATCH($A411,Partidos!$A$4:$A$107,0))-INDEX(Partidos!$G$4:$G$107,MATCH($A411,Partidos!$A$4:$A$107,0))),Puntuacion!$B$5,IF(OR(AND($E411&gt;$F411,INDEX(Partidos!$F$4:$F$107,MATCH($A411,Partidos!$A$4:$A$107,0))&gt;INDEX(Partidos!$G$4:$G$107,MATCH($A411,Partidos!$A$4:$A$107,0))),AND($E411=$F411,INDEX(Partidos!$F$4:$F$107,MATCH($A411,Partidos!$A$4:$A$107,0))=INDEX(Partidos!$G$4:$G$107,MATCH($A411,Partidos!$A$4:$A$107,0))),AND($E411&lt;$F411,INDEX(Partidos!$F$4:$F$107,MATCH($A411,Partidos!$A$4:$A$107,0))&lt;INDEX(Partidos!$G$4:$G$107,MATCH($A411,Partidos!$A$4:$A$107,0)))),Puntuacion!$B$6,0))),IF(AND($E411=INDEX(Partidos!$F$4:$F$107,MATCH($A411,Partidos!$A$4:$A$107,0)),$F411=INDEX(Partidos!$G$4:$G$107,MATCH($A411,Partidos!$A$4:$A$107,0))),Puntuacion!$B$9,IF(($E411-$F411)=(INDEX(Partidos!$F$4:$F$107,MATCH($A411,Partidos!$A$4:$A$107,0))-INDEX(Partidos!$G$4:$G$107,MATCH($A411,Partidos!$A$4:$A$107,0))),Puntuacion!$B$10,IF(AND($H411&lt;&gt;"",$H411=INDEX(Partidos!$K$4:$K$107,MATCH($A411,Partidos!$A$4:$A$107,0))),Puntuacion!$B$11,0)))))),"")</f>
        <v/>
      </c>
      <c r="H411" s="24">
        <f>IFERROR(INDEX(Álvaro!H$4:H$107,MATCH($A411,Álvaro!$A$4:$A$107,0)),"")</f>
        <v/>
      </c>
      <c r="I411" s="24">
        <f>IFERROR(INDEX(Partidos!$J$4:$J$107,MATCH($A411,Partidos!$A$4:$A$107,0)),"")</f>
        <v/>
      </c>
      <c r="J411" s="21">
        <f>IF(AND(INDEX(Partidos!$J$4:$J$107,MATCH($A411,Partidos!$A$4:$A$107,0))&lt;&gt;"Grupos",INDEX(Partidos!$H$4:$H$107,MATCH($A411,Partidos!$A$4:$A$107,0))="Finalizado",$H411&lt;&gt;"",$H411=INDEX(Partidos!$K$4:$K$107,MATCH($A411,Partidos!$A$4:$A$107,0))),1,0)</f>
        <v/>
      </c>
    </row>
    <row r="412">
      <c r="A412" s="31" t="n">
        <v>38</v>
      </c>
      <c r="B412" s="24">
        <f>IFERROR(INDEX(Partidos!$D$4:$D$107,MATCH($A412,Partidos!$A$4:$A$107,0)),"")</f>
        <v/>
      </c>
      <c r="C412" s="24">
        <f>IFERROR(INDEX(Partidos!$E$4:$E$107,MATCH($A412,Partidos!$A$4:$A$107,0)),"")</f>
        <v/>
      </c>
      <c r="D412" s="31" t="inlineStr">
        <is>
          <t>Pepe</t>
        </is>
      </c>
      <c r="E412" s="24">
        <f>IFERROR(INDEX(Pepe!F$4:F$107,MATCH($A412,Pepe!$A$4:$A$107,0)),"")</f>
        <v/>
      </c>
      <c r="F412" s="24">
        <f>IFERROR(INDEX(Pepe!G$4:G$107,MATCH($A412,Pepe!$A$4:$A$107,0)),"")</f>
        <v/>
      </c>
      <c r="G412" s="21">
        <f>IFERROR(IF(INDEX(Partidos!$H$4:$H$107,MATCH($A412,Partidos!$A$4:$A$107,0))&lt;&gt;"Finalizado","",IF(OR(NOT(ISNUMBER($E412)),NOT(ISNUMBER($F412))),"",IF(INDEX(Partidos!$J$4:$J$107,MATCH($A412,Partidos!$A$4:$A$107,0))="Grupos",IF(AND($E412=INDEX(Partidos!$F$4:$F$107,MATCH($A412,Partidos!$A$4:$A$107,0)),$F412=INDEX(Partidos!$G$4:$G$107,MATCH($A412,Partidos!$A$4:$A$107,0))),Puntuacion!$B$4,IF(($E412-$F412)=(INDEX(Partidos!$F$4:$F$107,MATCH($A412,Partidos!$A$4:$A$107,0))-INDEX(Partidos!$G$4:$G$107,MATCH($A412,Partidos!$A$4:$A$107,0))),Puntuacion!$B$5,IF(OR(AND($E412&gt;$F412,INDEX(Partidos!$F$4:$F$107,MATCH($A412,Partidos!$A$4:$A$107,0))&gt;INDEX(Partidos!$G$4:$G$107,MATCH($A412,Partidos!$A$4:$A$107,0))),AND($E412=$F412,INDEX(Partidos!$F$4:$F$107,MATCH($A412,Partidos!$A$4:$A$107,0))=INDEX(Partidos!$G$4:$G$107,MATCH($A412,Partidos!$A$4:$A$107,0))),AND($E412&lt;$F412,INDEX(Partidos!$F$4:$F$107,MATCH($A412,Partidos!$A$4:$A$107,0))&lt;INDEX(Partidos!$G$4:$G$107,MATCH($A412,Partidos!$A$4:$A$107,0)))),Puntuacion!$B$6,0))),IF(AND($E412=INDEX(Partidos!$F$4:$F$107,MATCH($A412,Partidos!$A$4:$A$107,0)),$F412=INDEX(Partidos!$G$4:$G$107,MATCH($A412,Partidos!$A$4:$A$107,0))),Puntuacion!$B$9,IF(($E412-$F412)=(INDEX(Partidos!$F$4:$F$107,MATCH($A412,Partidos!$A$4:$A$107,0))-INDEX(Partidos!$G$4:$G$107,MATCH($A412,Partidos!$A$4:$A$107,0))),Puntuacion!$B$10,IF(AND($H412&lt;&gt;"",$H412=INDEX(Partidos!$K$4:$K$107,MATCH($A412,Partidos!$A$4:$A$107,0))),Puntuacion!$B$11,0)))))),"")</f>
        <v/>
      </c>
      <c r="H412" s="24">
        <f>IFERROR(INDEX(Pepe!H$4:H$107,MATCH($A412,Pepe!$A$4:$A$107,0)),"")</f>
        <v/>
      </c>
      <c r="I412" s="24">
        <f>IFERROR(INDEX(Partidos!$J$4:$J$107,MATCH($A412,Partidos!$A$4:$A$107,0)),"")</f>
        <v/>
      </c>
      <c r="J412" s="21">
        <f>IF(AND(INDEX(Partidos!$J$4:$J$107,MATCH($A412,Partidos!$A$4:$A$107,0))&lt;&gt;"Grupos",INDEX(Partidos!$H$4:$H$107,MATCH($A412,Partidos!$A$4:$A$107,0))="Finalizado",$H412&lt;&gt;"",$H412=INDEX(Partidos!$K$4:$K$107,MATCH($A412,Partidos!$A$4:$A$107,0))),1,0)</f>
        <v/>
      </c>
    </row>
    <row r="413">
      <c r="A413" s="29" t="n">
        <v>38</v>
      </c>
      <c r="B413" s="24">
        <f>IFERROR(INDEX(Partidos!$D$4:$D$107,MATCH($A413,Partidos!$A$4:$A$107,0)),"")</f>
        <v/>
      </c>
      <c r="C413" s="24">
        <f>IFERROR(INDEX(Partidos!$E$4:$E$107,MATCH($A413,Partidos!$A$4:$A$107,0)),"")</f>
        <v/>
      </c>
      <c r="D413" s="29" t="inlineStr">
        <is>
          <t>Patri</t>
        </is>
      </c>
      <c r="E413" s="24">
        <f>IFERROR(INDEX(Patri!F$4:F$107,MATCH($A413,Patri!$A$4:$A$107,0)),"")</f>
        <v/>
      </c>
      <c r="F413" s="24">
        <f>IFERROR(INDEX(Patri!G$4:G$107,MATCH($A413,Patri!$A$4:$A$107,0)),"")</f>
        <v/>
      </c>
      <c r="G413" s="21">
        <f>IFERROR(IF(INDEX(Partidos!$H$4:$H$107,MATCH($A413,Partidos!$A$4:$A$107,0))&lt;&gt;"Finalizado","",IF(OR(NOT(ISNUMBER($E413)),NOT(ISNUMBER($F413))),"",IF(INDEX(Partidos!$J$4:$J$107,MATCH($A413,Partidos!$A$4:$A$107,0))="Grupos",IF(AND($E413=INDEX(Partidos!$F$4:$F$107,MATCH($A413,Partidos!$A$4:$A$107,0)),$F413=INDEX(Partidos!$G$4:$G$107,MATCH($A413,Partidos!$A$4:$A$107,0))),Puntuacion!$B$4,IF(($E413-$F413)=(INDEX(Partidos!$F$4:$F$107,MATCH($A413,Partidos!$A$4:$A$107,0))-INDEX(Partidos!$G$4:$G$107,MATCH($A413,Partidos!$A$4:$A$107,0))),Puntuacion!$B$5,IF(OR(AND($E413&gt;$F413,INDEX(Partidos!$F$4:$F$107,MATCH($A413,Partidos!$A$4:$A$107,0))&gt;INDEX(Partidos!$G$4:$G$107,MATCH($A413,Partidos!$A$4:$A$107,0))),AND($E413=$F413,INDEX(Partidos!$F$4:$F$107,MATCH($A413,Partidos!$A$4:$A$107,0))=INDEX(Partidos!$G$4:$G$107,MATCH($A413,Partidos!$A$4:$A$107,0))),AND($E413&lt;$F413,INDEX(Partidos!$F$4:$F$107,MATCH($A413,Partidos!$A$4:$A$107,0))&lt;INDEX(Partidos!$G$4:$G$107,MATCH($A413,Partidos!$A$4:$A$107,0)))),Puntuacion!$B$6,0))),IF(AND($E413=INDEX(Partidos!$F$4:$F$107,MATCH($A413,Partidos!$A$4:$A$107,0)),$F413=INDEX(Partidos!$G$4:$G$107,MATCH($A413,Partidos!$A$4:$A$107,0))),Puntuacion!$B$9,IF(($E413-$F413)=(INDEX(Partidos!$F$4:$F$107,MATCH($A413,Partidos!$A$4:$A$107,0))-INDEX(Partidos!$G$4:$G$107,MATCH($A413,Partidos!$A$4:$A$107,0))),Puntuacion!$B$10,IF(AND($H413&lt;&gt;"",$H413=INDEX(Partidos!$K$4:$K$107,MATCH($A413,Partidos!$A$4:$A$107,0))),Puntuacion!$B$11,0)))))),"")</f>
        <v/>
      </c>
      <c r="H413" s="24">
        <f>IFERROR(INDEX(Patri!H$4:H$107,MATCH($A413,Patri!$A$4:$A$107,0)),"")</f>
        <v/>
      </c>
      <c r="I413" s="24">
        <f>IFERROR(INDEX(Partidos!$J$4:$J$107,MATCH($A413,Partidos!$A$4:$A$107,0)),"")</f>
        <v/>
      </c>
      <c r="J413" s="21">
        <f>IF(AND(INDEX(Partidos!$J$4:$J$107,MATCH($A413,Partidos!$A$4:$A$107,0))&lt;&gt;"Grupos",INDEX(Partidos!$H$4:$H$107,MATCH($A413,Partidos!$A$4:$A$107,0))="Finalizado",$H413&lt;&gt;"",$H413=INDEX(Partidos!$K$4:$K$107,MATCH($A413,Partidos!$A$4:$A$107,0))),1,0)</f>
        <v/>
      </c>
    </row>
    <row r="414">
      <c r="A414" s="31" t="n">
        <v>38</v>
      </c>
      <c r="B414" s="24">
        <f>IFERROR(INDEX(Partidos!$D$4:$D$107,MATCH($A414,Partidos!$A$4:$A$107,0)),"")</f>
        <v/>
      </c>
      <c r="C414" s="24">
        <f>IFERROR(INDEX(Partidos!$E$4:$E$107,MATCH($A414,Partidos!$A$4:$A$107,0)),"")</f>
        <v/>
      </c>
      <c r="D414" s="31" t="inlineStr">
        <is>
          <t>Kike</t>
        </is>
      </c>
      <c r="E414" s="24">
        <f>IFERROR(INDEX(Kike!F$4:F$107,MATCH($A414,Kike!$A$4:$A$107,0)),"")</f>
        <v/>
      </c>
      <c r="F414" s="24">
        <f>IFERROR(INDEX(Kike!G$4:G$107,MATCH($A414,Kike!$A$4:$A$107,0)),"")</f>
        <v/>
      </c>
      <c r="G414" s="21">
        <f>IFERROR(IF(INDEX(Partidos!$H$4:$H$107,MATCH($A414,Partidos!$A$4:$A$107,0))&lt;&gt;"Finalizado","",IF(OR(NOT(ISNUMBER($E414)),NOT(ISNUMBER($F414))),"",IF(INDEX(Partidos!$J$4:$J$107,MATCH($A414,Partidos!$A$4:$A$107,0))="Grupos",IF(AND($E414=INDEX(Partidos!$F$4:$F$107,MATCH($A414,Partidos!$A$4:$A$107,0)),$F414=INDEX(Partidos!$G$4:$G$107,MATCH($A414,Partidos!$A$4:$A$107,0))),Puntuacion!$B$4,IF(($E414-$F414)=(INDEX(Partidos!$F$4:$F$107,MATCH($A414,Partidos!$A$4:$A$107,0))-INDEX(Partidos!$G$4:$G$107,MATCH($A414,Partidos!$A$4:$A$107,0))),Puntuacion!$B$5,IF(OR(AND($E414&gt;$F414,INDEX(Partidos!$F$4:$F$107,MATCH($A414,Partidos!$A$4:$A$107,0))&gt;INDEX(Partidos!$G$4:$G$107,MATCH($A414,Partidos!$A$4:$A$107,0))),AND($E414=$F414,INDEX(Partidos!$F$4:$F$107,MATCH($A414,Partidos!$A$4:$A$107,0))=INDEX(Partidos!$G$4:$G$107,MATCH($A414,Partidos!$A$4:$A$107,0))),AND($E414&lt;$F414,INDEX(Partidos!$F$4:$F$107,MATCH($A414,Partidos!$A$4:$A$107,0))&lt;INDEX(Partidos!$G$4:$G$107,MATCH($A414,Partidos!$A$4:$A$107,0)))),Puntuacion!$B$6,0))),IF(AND($E414=INDEX(Partidos!$F$4:$F$107,MATCH($A414,Partidos!$A$4:$A$107,0)),$F414=INDEX(Partidos!$G$4:$G$107,MATCH($A414,Partidos!$A$4:$A$107,0))),Puntuacion!$B$9,IF(($E414-$F414)=(INDEX(Partidos!$F$4:$F$107,MATCH($A414,Partidos!$A$4:$A$107,0))-INDEX(Partidos!$G$4:$G$107,MATCH($A414,Partidos!$A$4:$A$107,0))),Puntuacion!$B$10,IF(AND($H414&lt;&gt;"",$H414=INDEX(Partidos!$K$4:$K$107,MATCH($A414,Partidos!$A$4:$A$107,0))),Puntuacion!$B$11,0)))))),"")</f>
        <v/>
      </c>
      <c r="H414" s="24">
        <f>IFERROR(INDEX(Kike!H$4:H$107,MATCH($A414,Kike!$A$4:$A$107,0)),"")</f>
        <v/>
      </c>
      <c r="I414" s="24">
        <f>IFERROR(INDEX(Partidos!$J$4:$J$107,MATCH($A414,Partidos!$A$4:$A$107,0)),"")</f>
        <v/>
      </c>
      <c r="J414" s="21">
        <f>IF(AND(INDEX(Partidos!$J$4:$J$107,MATCH($A414,Partidos!$A$4:$A$107,0))&lt;&gt;"Grupos",INDEX(Partidos!$H$4:$H$107,MATCH($A414,Partidos!$A$4:$A$107,0))="Finalizado",$H414&lt;&gt;"",$H414=INDEX(Partidos!$K$4:$K$107,MATCH($A414,Partidos!$A$4:$A$107,0))),1,0)</f>
        <v/>
      </c>
    </row>
    <row r="415">
      <c r="A415" s="29" t="n">
        <v>38</v>
      </c>
      <c r="B415" s="24">
        <f>IFERROR(INDEX(Partidos!$D$4:$D$107,MATCH($A415,Partidos!$A$4:$A$107,0)),"")</f>
        <v/>
      </c>
      <c r="C415" s="24">
        <f>IFERROR(INDEX(Partidos!$E$4:$E$107,MATCH($A415,Partidos!$A$4:$A$107,0)),"")</f>
        <v/>
      </c>
      <c r="D415" s="29" t="inlineStr">
        <is>
          <t>Quintero</t>
        </is>
      </c>
      <c r="E415" s="24">
        <f>IFERROR(INDEX(Quintero!F$4:F$107,MATCH($A415,Quintero!$A$4:$A$107,0)),"")</f>
        <v/>
      </c>
      <c r="F415" s="24">
        <f>IFERROR(INDEX(Quintero!G$4:G$107,MATCH($A415,Quintero!$A$4:$A$107,0)),"")</f>
        <v/>
      </c>
      <c r="G415" s="21">
        <f>IFERROR(IF(INDEX(Partidos!$H$4:$H$107,MATCH($A415,Partidos!$A$4:$A$107,0))&lt;&gt;"Finalizado","",IF(OR(NOT(ISNUMBER($E415)),NOT(ISNUMBER($F415))),"",IF(INDEX(Partidos!$J$4:$J$107,MATCH($A415,Partidos!$A$4:$A$107,0))="Grupos",IF(AND($E415=INDEX(Partidos!$F$4:$F$107,MATCH($A415,Partidos!$A$4:$A$107,0)),$F415=INDEX(Partidos!$G$4:$G$107,MATCH($A415,Partidos!$A$4:$A$107,0))),Puntuacion!$B$4,IF(($E415-$F415)=(INDEX(Partidos!$F$4:$F$107,MATCH($A415,Partidos!$A$4:$A$107,0))-INDEX(Partidos!$G$4:$G$107,MATCH($A415,Partidos!$A$4:$A$107,0))),Puntuacion!$B$5,IF(OR(AND($E415&gt;$F415,INDEX(Partidos!$F$4:$F$107,MATCH($A415,Partidos!$A$4:$A$107,0))&gt;INDEX(Partidos!$G$4:$G$107,MATCH($A415,Partidos!$A$4:$A$107,0))),AND($E415=$F415,INDEX(Partidos!$F$4:$F$107,MATCH($A415,Partidos!$A$4:$A$107,0))=INDEX(Partidos!$G$4:$G$107,MATCH($A415,Partidos!$A$4:$A$107,0))),AND($E415&lt;$F415,INDEX(Partidos!$F$4:$F$107,MATCH($A415,Partidos!$A$4:$A$107,0))&lt;INDEX(Partidos!$G$4:$G$107,MATCH($A415,Partidos!$A$4:$A$107,0)))),Puntuacion!$B$6,0))),IF(AND($E415=INDEX(Partidos!$F$4:$F$107,MATCH($A415,Partidos!$A$4:$A$107,0)),$F415=INDEX(Partidos!$G$4:$G$107,MATCH($A415,Partidos!$A$4:$A$107,0))),Puntuacion!$B$9,IF(($E415-$F415)=(INDEX(Partidos!$F$4:$F$107,MATCH($A415,Partidos!$A$4:$A$107,0))-INDEX(Partidos!$G$4:$G$107,MATCH($A415,Partidos!$A$4:$A$107,0))),Puntuacion!$B$10,IF(AND($H415&lt;&gt;"",$H415=INDEX(Partidos!$K$4:$K$107,MATCH($A415,Partidos!$A$4:$A$107,0))),Puntuacion!$B$11,0)))))),"")</f>
        <v/>
      </c>
      <c r="H415" s="24">
        <f>IFERROR(INDEX(Quintero!H$4:H$107,MATCH($A415,Quintero!$A$4:$A$107,0)),"")</f>
        <v/>
      </c>
      <c r="I415" s="24">
        <f>IFERROR(INDEX(Partidos!$J$4:$J$107,MATCH($A415,Partidos!$A$4:$A$107,0)),"")</f>
        <v/>
      </c>
      <c r="J415" s="21">
        <f>IF(AND(INDEX(Partidos!$J$4:$J$107,MATCH($A415,Partidos!$A$4:$A$107,0))&lt;&gt;"Grupos",INDEX(Partidos!$H$4:$H$107,MATCH($A415,Partidos!$A$4:$A$107,0))="Finalizado",$H415&lt;&gt;"",$H415=INDEX(Partidos!$K$4:$K$107,MATCH($A415,Partidos!$A$4:$A$107,0))),1,0)</f>
        <v/>
      </c>
    </row>
    <row r="416">
      <c r="A416" s="31" t="n">
        <v>38</v>
      </c>
      <c r="B416" s="24">
        <f>IFERROR(INDEX(Partidos!$D$4:$D$107,MATCH($A416,Partidos!$A$4:$A$107,0)),"")</f>
        <v/>
      </c>
      <c r="C416" s="24">
        <f>IFERROR(INDEX(Partidos!$E$4:$E$107,MATCH($A416,Partidos!$A$4:$A$107,0)),"")</f>
        <v/>
      </c>
      <c r="D416" s="31" t="inlineStr">
        <is>
          <t>Nacho</t>
        </is>
      </c>
      <c r="E416" s="24">
        <f>IFERROR(INDEX(Nacho!F$4:F$107,MATCH($A416,Nacho!$A$4:$A$107,0)),"")</f>
        <v/>
      </c>
      <c r="F416" s="24">
        <f>IFERROR(INDEX(Nacho!G$4:G$107,MATCH($A416,Nacho!$A$4:$A$107,0)),"")</f>
        <v/>
      </c>
      <c r="G416" s="21">
        <f>IFERROR(IF(INDEX(Partidos!$H$4:$H$107,MATCH($A416,Partidos!$A$4:$A$107,0))&lt;&gt;"Finalizado","",IF(OR(NOT(ISNUMBER($E416)),NOT(ISNUMBER($F416))),"",IF(INDEX(Partidos!$J$4:$J$107,MATCH($A416,Partidos!$A$4:$A$107,0))="Grupos",IF(AND($E416=INDEX(Partidos!$F$4:$F$107,MATCH($A416,Partidos!$A$4:$A$107,0)),$F416=INDEX(Partidos!$G$4:$G$107,MATCH($A416,Partidos!$A$4:$A$107,0))),Puntuacion!$B$4,IF(($E416-$F416)=(INDEX(Partidos!$F$4:$F$107,MATCH($A416,Partidos!$A$4:$A$107,0))-INDEX(Partidos!$G$4:$G$107,MATCH($A416,Partidos!$A$4:$A$107,0))),Puntuacion!$B$5,IF(OR(AND($E416&gt;$F416,INDEX(Partidos!$F$4:$F$107,MATCH($A416,Partidos!$A$4:$A$107,0))&gt;INDEX(Partidos!$G$4:$G$107,MATCH($A416,Partidos!$A$4:$A$107,0))),AND($E416=$F416,INDEX(Partidos!$F$4:$F$107,MATCH($A416,Partidos!$A$4:$A$107,0))=INDEX(Partidos!$G$4:$G$107,MATCH($A416,Partidos!$A$4:$A$107,0))),AND($E416&lt;$F416,INDEX(Partidos!$F$4:$F$107,MATCH($A416,Partidos!$A$4:$A$107,0))&lt;INDEX(Partidos!$G$4:$G$107,MATCH($A416,Partidos!$A$4:$A$107,0)))),Puntuacion!$B$6,0))),IF(AND($E416=INDEX(Partidos!$F$4:$F$107,MATCH($A416,Partidos!$A$4:$A$107,0)),$F416=INDEX(Partidos!$G$4:$G$107,MATCH($A416,Partidos!$A$4:$A$107,0))),Puntuacion!$B$9,IF(($E416-$F416)=(INDEX(Partidos!$F$4:$F$107,MATCH($A416,Partidos!$A$4:$A$107,0))-INDEX(Partidos!$G$4:$G$107,MATCH($A416,Partidos!$A$4:$A$107,0))),Puntuacion!$B$10,IF(AND($H416&lt;&gt;"",$H416=INDEX(Partidos!$K$4:$K$107,MATCH($A416,Partidos!$A$4:$A$107,0))),Puntuacion!$B$11,0)))))),"")</f>
        <v/>
      </c>
      <c r="H416" s="24">
        <f>IFERROR(INDEX(Nacho!H$4:H$107,MATCH($A416,Nacho!$A$4:$A$107,0)),"")</f>
        <v/>
      </c>
      <c r="I416" s="24">
        <f>IFERROR(INDEX(Partidos!$J$4:$J$107,MATCH($A416,Partidos!$A$4:$A$107,0)),"")</f>
        <v/>
      </c>
      <c r="J416" s="21">
        <f>IF(AND(INDEX(Partidos!$J$4:$J$107,MATCH($A416,Partidos!$A$4:$A$107,0))&lt;&gt;"Grupos",INDEX(Partidos!$H$4:$H$107,MATCH($A416,Partidos!$A$4:$A$107,0))="Finalizado",$H416&lt;&gt;"",$H416=INDEX(Partidos!$K$4:$K$107,MATCH($A416,Partidos!$A$4:$A$107,0))),1,0)</f>
        <v/>
      </c>
    </row>
    <row r="417">
      <c r="A417" s="29" t="n">
        <v>38</v>
      </c>
      <c r="B417" s="24">
        <f>IFERROR(INDEX(Partidos!$D$4:$D$107,MATCH($A417,Partidos!$A$4:$A$107,0)),"")</f>
        <v/>
      </c>
      <c r="C417" s="24">
        <f>IFERROR(INDEX(Partidos!$E$4:$E$107,MATCH($A417,Partidos!$A$4:$A$107,0)),"")</f>
        <v/>
      </c>
      <c r="D417" s="29" t="inlineStr">
        <is>
          <t>Luis</t>
        </is>
      </c>
      <c r="E417" s="24">
        <f>IFERROR(INDEX(Luis!F$4:F$107,MATCH($A417,Luis!$A$4:$A$107,0)),"")</f>
        <v/>
      </c>
      <c r="F417" s="24">
        <f>IFERROR(INDEX(Luis!G$4:G$107,MATCH($A417,Luis!$A$4:$A$107,0)),"")</f>
        <v/>
      </c>
      <c r="G417" s="21">
        <f>IFERROR(IF(INDEX(Partidos!$H$4:$H$107,MATCH($A417,Partidos!$A$4:$A$107,0))&lt;&gt;"Finalizado","",IF(OR(NOT(ISNUMBER($E417)),NOT(ISNUMBER($F417))),"",IF(INDEX(Partidos!$J$4:$J$107,MATCH($A417,Partidos!$A$4:$A$107,0))="Grupos",IF(AND($E417=INDEX(Partidos!$F$4:$F$107,MATCH($A417,Partidos!$A$4:$A$107,0)),$F417=INDEX(Partidos!$G$4:$G$107,MATCH($A417,Partidos!$A$4:$A$107,0))),Puntuacion!$B$4,IF(($E417-$F417)=(INDEX(Partidos!$F$4:$F$107,MATCH($A417,Partidos!$A$4:$A$107,0))-INDEX(Partidos!$G$4:$G$107,MATCH($A417,Partidos!$A$4:$A$107,0))),Puntuacion!$B$5,IF(OR(AND($E417&gt;$F417,INDEX(Partidos!$F$4:$F$107,MATCH($A417,Partidos!$A$4:$A$107,0))&gt;INDEX(Partidos!$G$4:$G$107,MATCH($A417,Partidos!$A$4:$A$107,0))),AND($E417=$F417,INDEX(Partidos!$F$4:$F$107,MATCH($A417,Partidos!$A$4:$A$107,0))=INDEX(Partidos!$G$4:$G$107,MATCH($A417,Partidos!$A$4:$A$107,0))),AND($E417&lt;$F417,INDEX(Partidos!$F$4:$F$107,MATCH($A417,Partidos!$A$4:$A$107,0))&lt;INDEX(Partidos!$G$4:$G$107,MATCH($A417,Partidos!$A$4:$A$107,0)))),Puntuacion!$B$6,0))),IF(AND($E417=INDEX(Partidos!$F$4:$F$107,MATCH($A417,Partidos!$A$4:$A$107,0)),$F417=INDEX(Partidos!$G$4:$G$107,MATCH($A417,Partidos!$A$4:$A$107,0))),Puntuacion!$B$9,IF(($E417-$F417)=(INDEX(Partidos!$F$4:$F$107,MATCH($A417,Partidos!$A$4:$A$107,0))-INDEX(Partidos!$G$4:$G$107,MATCH($A417,Partidos!$A$4:$A$107,0))),Puntuacion!$B$10,IF(AND($H417&lt;&gt;"",$H417=INDEX(Partidos!$K$4:$K$107,MATCH($A417,Partidos!$A$4:$A$107,0))),Puntuacion!$B$11,0)))))),"")</f>
        <v/>
      </c>
      <c r="H417" s="24">
        <f>IFERROR(INDEX(Luis!H$4:H$107,MATCH($A417,Luis!$A$4:$A$107,0)),"")</f>
        <v/>
      </c>
      <c r="I417" s="24">
        <f>IFERROR(INDEX(Partidos!$J$4:$J$107,MATCH($A417,Partidos!$A$4:$A$107,0)),"")</f>
        <v/>
      </c>
      <c r="J417" s="21">
        <f>IF(AND(INDEX(Partidos!$J$4:$J$107,MATCH($A417,Partidos!$A$4:$A$107,0))&lt;&gt;"Grupos",INDEX(Partidos!$H$4:$H$107,MATCH($A417,Partidos!$A$4:$A$107,0))="Finalizado",$H417&lt;&gt;"",$H417=INDEX(Partidos!$K$4:$K$107,MATCH($A417,Partidos!$A$4:$A$107,0))),1,0)</f>
        <v/>
      </c>
    </row>
    <row r="418">
      <c r="A418" s="31" t="n">
        <v>38</v>
      </c>
      <c r="B418" s="24">
        <f>IFERROR(INDEX(Partidos!$D$4:$D$107,MATCH($A418,Partidos!$A$4:$A$107,0)),"")</f>
        <v/>
      </c>
      <c r="C418" s="24">
        <f>IFERROR(INDEX(Partidos!$E$4:$E$107,MATCH($A418,Partidos!$A$4:$A$107,0)),"")</f>
        <v/>
      </c>
      <c r="D418" s="31" t="inlineStr">
        <is>
          <t>Felipe</t>
        </is>
      </c>
      <c r="E418" s="24">
        <f>IFERROR(INDEX(Felipe!F$4:F$107,MATCH($A418,Felipe!$A$4:$A$107,0)),"")</f>
        <v/>
      </c>
      <c r="F418" s="24">
        <f>IFERROR(INDEX(Felipe!G$4:G$107,MATCH($A418,Felipe!$A$4:$A$107,0)),"")</f>
        <v/>
      </c>
      <c r="G418" s="21">
        <f>IFERROR(IF(INDEX(Partidos!$H$4:$H$107,MATCH($A418,Partidos!$A$4:$A$107,0))&lt;&gt;"Finalizado","",IF(OR(NOT(ISNUMBER($E418)),NOT(ISNUMBER($F418))),"",IF(INDEX(Partidos!$J$4:$J$107,MATCH($A418,Partidos!$A$4:$A$107,0))="Grupos",IF(AND($E418=INDEX(Partidos!$F$4:$F$107,MATCH($A418,Partidos!$A$4:$A$107,0)),$F418=INDEX(Partidos!$G$4:$G$107,MATCH($A418,Partidos!$A$4:$A$107,0))),Puntuacion!$B$4,IF(($E418-$F418)=(INDEX(Partidos!$F$4:$F$107,MATCH($A418,Partidos!$A$4:$A$107,0))-INDEX(Partidos!$G$4:$G$107,MATCH($A418,Partidos!$A$4:$A$107,0))),Puntuacion!$B$5,IF(OR(AND($E418&gt;$F418,INDEX(Partidos!$F$4:$F$107,MATCH($A418,Partidos!$A$4:$A$107,0))&gt;INDEX(Partidos!$G$4:$G$107,MATCH($A418,Partidos!$A$4:$A$107,0))),AND($E418=$F418,INDEX(Partidos!$F$4:$F$107,MATCH($A418,Partidos!$A$4:$A$107,0))=INDEX(Partidos!$G$4:$G$107,MATCH($A418,Partidos!$A$4:$A$107,0))),AND($E418&lt;$F418,INDEX(Partidos!$F$4:$F$107,MATCH($A418,Partidos!$A$4:$A$107,0))&lt;INDEX(Partidos!$G$4:$G$107,MATCH($A418,Partidos!$A$4:$A$107,0)))),Puntuacion!$B$6,0))),IF(AND($E418=INDEX(Partidos!$F$4:$F$107,MATCH($A418,Partidos!$A$4:$A$107,0)),$F418=INDEX(Partidos!$G$4:$G$107,MATCH($A418,Partidos!$A$4:$A$107,0))),Puntuacion!$B$9,IF(($E418-$F418)=(INDEX(Partidos!$F$4:$F$107,MATCH($A418,Partidos!$A$4:$A$107,0))-INDEX(Partidos!$G$4:$G$107,MATCH($A418,Partidos!$A$4:$A$107,0))),Puntuacion!$B$10,IF(AND($H418&lt;&gt;"",$H418=INDEX(Partidos!$K$4:$K$107,MATCH($A418,Partidos!$A$4:$A$107,0))),Puntuacion!$B$11,0)))))),"")</f>
        <v/>
      </c>
      <c r="H418" s="24">
        <f>IFERROR(INDEX(Felipe!H$4:H$107,MATCH($A418,Felipe!$A$4:$A$107,0)),"")</f>
        <v/>
      </c>
      <c r="I418" s="24">
        <f>IFERROR(INDEX(Partidos!$J$4:$J$107,MATCH($A418,Partidos!$A$4:$A$107,0)),"")</f>
        <v/>
      </c>
      <c r="J418" s="21">
        <f>IF(AND(INDEX(Partidos!$J$4:$J$107,MATCH($A418,Partidos!$A$4:$A$107,0))&lt;&gt;"Grupos",INDEX(Partidos!$H$4:$H$107,MATCH($A418,Partidos!$A$4:$A$107,0))="Finalizado",$H418&lt;&gt;"",$H418=INDEX(Partidos!$K$4:$K$107,MATCH($A418,Partidos!$A$4:$A$107,0))),1,0)</f>
        <v/>
      </c>
    </row>
    <row r="419">
      <c r="A419" s="29" t="n">
        <v>38</v>
      </c>
      <c r="B419" s="24">
        <f>IFERROR(INDEX(Partidos!$D$4:$D$107,MATCH($A419,Partidos!$A$4:$A$107,0)),"")</f>
        <v/>
      </c>
      <c r="C419" s="24">
        <f>IFERROR(INDEX(Partidos!$E$4:$E$107,MATCH($A419,Partidos!$A$4:$A$107,0)),"")</f>
        <v/>
      </c>
      <c r="D419" s="29" t="inlineStr">
        <is>
          <t>Simón</t>
        </is>
      </c>
      <c r="E419" s="24">
        <f>IFERROR(INDEX(Simón!F$4:F$107,MATCH($A419,Simón!$A$4:$A$107,0)),"")</f>
        <v/>
      </c>
      <c r="F419" s="24">
        <f>IFERROR(INDEX(Simón!G$4:G$107,MATCH($A419,Simón!$A$4:$A$107,0)),"")</f>
        <v/>
      </c>
      <c r="G419" s="21">
        <f>IFERROR(IF(INDEX(Partidos!$H$4:$H$107,MATCH($A419,Partidos!$A$4:$A$107,0))&lt;&gt;"Finalizado","",IF(OR(NOT(ISNUMBER($E419)),NOT(ISNUMBER($F419))),"",IF(INDEX(Partidos!$J$4:$J$107,MATCH($A419,Partidos!$A$4:$A$107,0))="Grupos",IF(AND($E419=INDEX(Partidos!$F$4:$F$107,MATCH($A419,Partidos!$A$4:$A$107,0)),$F419=INDEX(Partidos!$G$4:$G$107,MATCH($A419,Partidos!$A$4:$A$107,0))),Puntuacion!$B$4,IF(($E419-$F419)=(INDEX(Partidos!$F$4:$F$107,MATCH($A419,Partidos!$A$4:$A$107,0))-INDEX(Partidos!$G$4:$G$107,MATCH($A419,Partidos!$A$4:$A$107,0))),Puntuacion!$B$5,IF(OR(AND($E419&gt;$F419,INDEX(Partidos!$F$4:$F$107,MATCH($A419,Partidos!$A$4:$A$107,0))&gt;INDEX(Partidos!$G$4:$G$107,MATCH($A419,Partidos!$A$4:$A$107,0))),AND($E419=$F419,INDEX(Partidos!$F$4:$F$107,MATCH($A419,Partidos!$A$4:$A$107,0))=INDEX(Partidos!$G$4:$G$107,MATCH($A419,Partidos!$A$4:$A$107,0))),AND($E419&lt;$F419,INDEX(Partidos!$F$4:$F$107,MATCH($A419,Partidos!$A$4:$A$107,0))&lt;INDEX(Partidos!$G$4:$G$107,MATCH($A419,Partidos!$A$4:$A$107,0)))),Puntuacion!$B$6,0))),IF(AND($E419=INDEX(Partidos!$F$4:$F$107,MATCH($A419,Partidos!$A$4:$A$107,0)),$F419=INDEX(Partidos!$G$4:$G$107,MATCH($A419,Partidos!$A$4:$A$107,0))),Puntuacion!$B$9,IF(($E419-$F419)=(INDEX(Partidos!$F$4:$F$107,MATCH($A419,Partidos!$A$4:$A$107,0))-INDEX(Partidos!$G$4:$G$107,MATCH($A419,Partidos!$A$4:$A$107,0))),Puntuacion!$B$10,IF(AND($H419&lt;&gt;"",$H419=INDEX(Partidos!$K$4:$K$107,MATCH($A419,Partidos!$A$4:$A$107,0))),Puntuacion!$B$11,0)))))),"")</f>
        <v/>
      </c>
      <c r="H419" s="24">
        <f>IFERROR(INDEX(Simón!H$4:H$107,MATCH($A419,Simón!$A$4:$A$107,0)),"")</f>
        <v/>
      </c>
      <c r="I419" s="24">
        <f>IFERROR(INDEX(Partidos!$J$4:$J$107,MATCH($A419,Partidos!$A$4:$A$107,0)),"")</f>
        <v/>
      </c>
      <c r="J419" s="21">
        <f>IF(AND(INDEX(Partidos!$J$4:$J$107,MATCH($A419,Partidos!$A$4:$A$107,0))&lt;&gt;"Grupos",INDEX(Partidos!$H$4:$H$107,MATCH($A419,Partidos!$A$4:$A$107,0))="Finalizado",$H419&lt;&gt;"",$H419=INDEX(Partidos!$K$4:$K$107,MATCH($A419,Partidos!$A$4:$A$107,0))),1,0)</f>
        <v/>
      </c>
    </row>
    <row r="420">
      <c r="A420" s="31" t="n">
        <v>38</v>
      </c>
      <c r="B420" s="24">
        <f>IFERROR(INDEX(Partidos!$D$4:$D$107,MATCH($A420,Partidos!$A$4:$A$107,0)),"")</f>
        <v/>
      </c>
      <c r="C420" s="24">
        <f>IFERROR(INDEX(Partidos!$E$4:$E$107,MATCH($A420,Partidos!$A$4:$A$107,0)),"")</f>
        <v/>
      </c>
      <c r="D420" s="31" t="inlineStr">
        <is>
          <t>Muni</t>
        </is>
      </c>
      <c r="E420" s="24">
        <f>IFERROR(INDEX(Muni!F$4:F$107,MATCH($A420,Muni!$A$4:$A$107,0)),"")</f>
        <v/>
      </c>
      <c r="F420" s="24">
        <f>IFERROR(INDEX(Muni!G$4:G$107,MATCH($A420,Muni!$A$4:$A$107,0)),"")</f>
        <v/>
      </c>
      <c r="G420" s="21">
        <f>IFERROR(IF(INDEX(Partidos!$H$4:$H$107,MATCH($A420,Partidos!$A$4:$A$107,0))&lt;&gt;"Finalizado","",IF(OR(NOT(ISNUMBER($E420)),NOT(ISNUMBER($F420))),"",IF(INDEX(Partidos!$J$4:$J$107,MATCH($A420,Partidos!$A$4:$A$107,0))="Grupos",IF(AND($E420=INDEX(Partidos!$F$4:$F$107,MATCH($A420,Partidos!$A$4:$A$107,0)),$F420=INDEX(Partidos!$G$4:$G$107,MATCH($A420,Partidos!$A$4:$A$107,0))),Puntuacion!$B$4,IF(($E420-$F420)=(INDEX(Partidos!$F$4:$F$107,MATCH($A420,Partidos!$A$4:$A$107,0))-INDEX(Partidos!$G$4:$G$107,MATCH($A420,Partidos!$A$4:$A$107,0))),Puntuacion!$B$5,IF(OR(AND($E420&gt;$F420,INDEX(Partidos!$F$4:$F$107,MATCH($A420,Partidos!$A$4:$A$107,0))&gt;INDEX(Partidos!$G$4:$G$107,MATCH($A420,Partidos!$A$4:$A$107,0))),AND($E420=$F420,INDEX(Partidos!$F$4:$F$107,MATCH($A420,Partidos!$A$4:$A$107,0))=INDEX(Partidos!$G$4:$G$107,MATCH($A420,Partidos!$A$4:$A$107,0))),AND($E420&lt;$F420,INDEX(Partidos!$F$4:$F$107,MATCH($A420,Partidos!$A$4:$A$107,0))&lt;INDEX(Partidos!$G$4:$G$107,MATCH($A420,Partidos!$A$4:$A$107,0)))),Puntuacion!$B$6,0))),IF(AND($E420=INDEX(Partidos!$F$4:$F$107,MATCH($A420,Partidos!$A$4:$A$107,0)),$F420=INDEX(Partidos!$G$4:$G$107,MATCH($A420,Partidos!$A$4:$A$107,0))),Puntuacion!$B$9,IF(($E420-$F420)=(INDEX(Partidos!$F$4:$F$107,MATCH($A420,Partidos!$A$4:$A$107,0))-INDEX(Partidos!$G$4:$G$107,MATCH($A420,Partidos!$A$4:$A$107,0))),Puntuacion!$B$10,IF(AND($H420&lt;&gt;"",$H420=INDEX(Partidos!$K$4:$K$107,MATCH($A420,Partidos!$A$4:$A$107,0))),Puntuacion!$B$11,0)))))),"")</f>
        <v/>
      </c>
      <c r="H420" s="24">
        <f>IFERROR(INDEX(Muni!H$4:H$107,MATCH($A420,Muni!$A$4:$A$107,0)),"")</f>
        <v/>
      </c>
      <c r="I420" s="24">
        <f>IFERROR(INDEX(Partidos!$J$4:$J$107,MATCH($A420,Partidos!$A$4:$A$107,0)),"")</f>
        <v/>
      </c>
      <c r="J420" s="21">
        <f>IF(AND(INDEX(Partidos!$J$4:$J$107,MATCH($A420,Partidos!$A$4:$A$107,0))&lt;&gt;"Grupos",INDEX(Partidos!$H$4:$H$107,MATCH($A420,Partidos!$A$4:$A$107,0))="Finalizado",$H420&lt;&gt;"",$H420=INDEX(Partidos!$K$4:$K$107,MATCH($A420,Partidos!$A$4:$A$107,0))),1,0)</f>
        <v/>
      </c>
    </row>
    <row r="421">
      <c r="A421" s="29" t="n">
        <v>38</v>
      </c>
      <c r="B421" s="24">
        <f>IFERROR(INDEX(Partidos!$D$4:$D$107,MATCH($A421,Partidos!$A$4:$A$107,0)),"")</f>
        <v/>
      </c>
      <c r="C421" s="24">
        <f>IFERROR(INDEX(Partidos!$E$4:$E$107,MATCH($A421,Partidos!$A$4:$A$107,0)),"")</f>
        <v/>
      </c>
      <c r="D421" s="29" t="inlineStr">
        <is>
          <t>Fer</t>
        </is>
      </c>
      <c r="E421" s="24">
        <f>IFERROR(INDEX(Fer!F$4:F$107,MATCH($A421,Fer!$A$4:$A$107,0)),"")</f>
        <v/>
      </c>
      <c r="F421" s="24">
        <f>IFERROR(INDEX(Fer!G$4:G$107,MATCH($A421,Fer!$A$4:$A$107,0)),"")</f>
        <v/>
      </c>
      <c r="G421" s="21">
        <f>IFERROR(IF(INDEX(Partidos!$H$4:$H$107,MATCH($A421,Partidos!$A$4:$A$107,0))&lt;&gt;"Finalizado","",IF(OR(NOT(ISNUMBER($E421)),NOT(ISNUMBER($F421))),"",IF(INDEX(Partidos!$J$4:$J$107,MATCH($A421,Partidos!$A$4:$A$107,0))="Grupos",IF(AND($E421=INDEX(Partidos!$F$4:$F$107,MATCH($A421,Partidos!$A$4:$A$107,0)),$F421=INDEX(Partidos!$G$4:$G$107,MATCH($A421,Partidos!$A$4:$A$107,0))),Puntuacion!$B$4,IF(($E421-$F421)=(INDEX(Partidos!$F$4:$F$107,MATCH($A421,Partidos!$A$4:$A$107,0))-INDEX(Partidos!$G$4:$G$107,MATCH($A421,Partidos!$A$4:$A$107,0))),Puntuacion!$B$5,IF(OR(AND($E421&gt;$F421,INDEX(Partidos!$F$4:$F$107,MATCH($A421,Partidos!$A$4:$A$107,0))&gt;INDEX(Partidos!$G$4:$G$107,MATCH($A421,Partidos!$A$4:$A$107,0))),AND($E421=$F421,INDEX(Partidos!$F$4:$F$107,MATCH($A421,Partidos!$A$4:$A$107,0))=INDEX(Partidos!$G$4:$G$107,MATCH($A421,Partidos!$A$4:$A$107,0))),AND($E421&lt;$F421,INDEX(Partidos!$F$4:$F$107,MATCH($A421,Partidos!$A$4:$A$107,0))&lt;INDEX(Partidos!$G$4:$G$107,MATCH($A421,Partidos!$A$4:$A$107,0)))),Puntuacion!$B$6,0))),IF(AND($E421=INDEX(Partidos!$F$4:$F$107,MATCH($A421,Partidos!$A$4:$A$107,0)),$F421=INDEX(Partidos!$G$4:$G$107,MATCH($A421,Partidos!$A$4:$A$107,0))),Puntuacion!$B$9,IF(($E421-$F421)=(INDEX(Partidos!$F$4:$F$107,MATCH($A421,Partidos!$A$4:$A$107,0))-INDEX(Partidos!$G$4:$G$107,MATCH($A421,Partidos!$A$4:$A$107,0))),Puntuacion!$B$10,IF(AND($H421&lt;&gt;"",$H421=INDEX(Partidos!$K$4:$K$107,MATCH($A421,Partidos!$A$4:$A$107,0))),Puntuacion!$B$11,0)))))),"")</f>
        <v/>
      </c>
      <c r="H421" s="24">
        <f>IFERROR(INDEX(Fer!H$4:H$107,MATCH($A421,Fer!$A$4:$A$107,0)),"")</f>
        <v/>
      </c>
      <c r="I421" s="24">
        <f>IFERROR(INDEX(Partidos!$J$4:$J$107,MATCH($A421,Partidos!$A$4:$A$107,0)),"")</f>
        <v/>
      </c>
      <c r="J421" s="21">
        <f>IF(AND(INDEX(Partidos!$J$4:$J$107,MATCH($A421,Partidos!$A$4:$A$107,0))&lt;&gt;"Grupos",INDEX(Partidos!$H$4:$H$107,MATCH($A421,Partidos!$A$4:$A$107,0))="Finalizado",$H421&lt;&gt;"",$H421=INDEX(Partidos!$K$4:$K$107,MATCH($A421,Partidos!$A$4:$A$107,0))),1,0)</f>
        <v/>
      </c>
    </row>
    <row r="422">
      <c r="A422" s="31" t="n">
        <v>39</v>
      </c>
      <c r="B422" s="24">
        <f>IFERROR(INDEX(Partidos!$D$4:$D$107,MATCH($A422,Partidos!$A$4:$A$107,0)),"")</f>
        <v/>
      </c>
      <c r="C422" s="24">
        <f>IFERROR(INDEX(Partidos!$E$4:$E$107,MATCH($A422,Partidos!$A$4:$A$107,0)),"")</f>
        <v/>
      </c>
      <c r="D422" s="31" t="inlineStr">
        <is>
          <t>Álvaro</t>
        </is>
      </c>
      <c r="E422" s="24">
        <f>IFERROR(INDEX(Álvaro!F$4:F$107,MATCH($A422,Álvaro!$A$4:$A$107,0)),"")</f>
        <v/>
      </c>
      <c r="F422" s="24">
        <f>IFERROR(INDEX(Álvaro!G$4:G$107,MATCH($A422,Álvaro!$A$4:$A$107,0)),"")</f>
        <v/>
      </c>
      <c r="G422" s="21">
        <f>IFERROR(IF(INDEX(Partidos!$H$4:$H$107,MATCH($A422,Partidos!$A$4:$A$107,0))&lt;&gt;"Finalizado","",IF(OR(NOT(ISNUMBER($E422)),NOT(ISNUMBER($F422))),"",IF(INDEX(Partidos!$J$4:$J$107,MATCH($A422,Partidos!$A$4:$A$107,0))="Grupos",IF(AND($E422=INDEX(Partidos!$F$4:$F$107,MATCH($A422,Partidos!$A$4:$A$107,0)),$F422=INDEX(Partidos!$G$4:$G$107,MATCH($A422,Partidos!$A$4:$A$107,0))),Puntuacion!$B$4,IF(($E422-$F422)=(INDEX(Partidos!$F$4:$F$107,MATCH($A422,Partidos!$A$4:$A$107,0))-INDEX(Partidos!$G$4:$G$107,MATCH($A422,Partidos!$A$4:$A$107,0))),Puntuacion!$B$5,IF(OR(AND($E422&gt;$F422,INDEX(Partidos!$F$4:$F$107,MATCH($A422,Partidos!$A$4:$A$107,0))&gt;INDEX(Partidos!$G$4:$G$107,MATCH($A422,Partidos!$A$4:$A$107,0))),AND($E422=$F422,INDEX(Partidos!$F$4:$F$107,MATCH($A422,Partidos!$A$4:$A$107,0))=INDEX(Partidos!$G$4:$G$107,MATCH($A422,Partidos!$A$4:$A$107,0))),AND($E422&lt;$F422,INDEX(Partidos!$F$4:$F$107,MATCH($A422,Partidos!$A$4:$A$107,0))&lt;INDEX(Partidos!$G$4:$G$107,MATCH($A422,Partidos!$A$4:$A$107,0)))),Puntuacion!$B$6,0))),IF(AND($E422=INDEX(Partidos!$F$4:$F$107,MATCH($A422,Partidos!$A$4:$A$107,0)),$F422=INDEX(Partidos!$G$4:$G$107,MATCH($A422,Partidos!$A$4:$A$107,0))),Puntuacion!$B$9,IF(($E422-$F422)=(INDEX(Partidos!$F$4:$F$107,MATCH($A422,Partidos!$A$4:$A$107,0))-INDEX(Partidos!$G$4:$G$107,MATCH($A422,Partidos!$A$4:$A$107,0))),Puntuacion!$B$10,IF(AND($H422&lt;&gt;"",$H422=INDEX(Partidos!$K$4:$K$107,MATCH($A422,Partidos!$A$4:$A$107,0))),Puntuacion!$B$11,0)))))),"")</f>
        <v/>
      </c>
      <c r="H422" s="24">
        <f>IFERROR(INDEX(Álvaro!H$4:H$107,MATCH($A422,Álvaro!$A$4:$A$107,0)),"")</f>
        <v/>
      </c>
      <c r="I422" s="24">
        <f>IFERROR(INDEX(Partidos!$J$4:$J$107,MATCH($A422,Partidos!$A$4:$A$107,0)),"")</f>
        <v/>
      </c>
      <c r="J422" s="21">
        <f>IF(AND(INDEX(Partidos!$J$4:$J$107,MATCH($A422,Partidos!$A$4:$A$107,0))&lt;&gt;"Grupos",INDEX(Partidos!$H$4:$H$107,MATCH($A422,Partidos!$A$4:$A$107,0))="Finalizado",$H422&lt;&gt;"",$H422=INDEX(Partidos!$K$4:$K$107,MATCH($A422,Partidos!$A$4:$A$107,0))),1,0)</f>
        <v/>
      </c>
    </row>
    <row r="423">
      <c r="A423" s="29" t="n">
        <v>39</v>
      </c>
      <c r="B423" s="24">
        <f>IFERROR(INDEX(Partidos!$D$4:$D$107,MATCH($A423,Partidos!$A$4:$A$107,0)),"")</f>
        <v/>
      </c>
      <c r="C423" s="24">
        <f>IFERROR(INDEX(Partidos!$E$4:$E$107,MATCH($A423,Partidos!$A$4:$A$107,0)),"")</f>
        <v/>
      </c>
      <c r="D423" s="29" t="inlineStr">
        <is>
          <t>Pepe</t>
        </is>
      </c>
      <c r="E423" s="24">
        <f>IFERROR(INDEX(Pepe!F$4:F$107,MATCH($A423,Pepe!$A$4:$A$107,0)),"")</f>
        <v/>
      </c>
      <c r="F423" s="24">
        <f>IFERROR(INDEX(Pepe!G$4:G$107,MATCH($A423,Pepe!$A$4:$A$107,0)),"")</f>
        <v/>
      </c>
      <c r="G423" s="21">
        <f>IFERROR(IF(INDEX(Partidos!$H$4:$H$107,MATCH($A423,Partidos!$A$4:$A$107,0))&lt;&gt;"Finalizado","",IF(OR(NOT(ISNUMBER($E423)),NOT(ISNUMBER($F423))),"",IF(INDEX(Partidos!$J$4:$J$107,MATCH($A423,Partidos!$A$4:$A$107,0))="Grupos",IF(AND($E423=INDEX(Partidos!$F$4:$F$107,MATCH($A423,Partidos!$A$4:$A$107,0)),$F423=INDEX(Partidos!$G$4:$G$107,MATCH($A423,Partidos!$A$4:$A$107,0))),Puntuacion!$B$4,IF(($E423-$F423)=(INDEX(Partidos!$F$4:$F$107,MATCH($A423,Partidos!$A$4:$A$107,0))-INDEX(Partidos!$G$4:$G$107,MATCH($A423,Partidos!$A$4:$A$107,0))),Puntuacion!$B$5,IF(OR(AND($E423&gt;$F423,INDEX(Partidos!$F$4:$F$107,MATCH($A423,Partidos!$A$4:$A$107,0))&gt;INDEX(Partidos!$G$4:$G$107,MATCH($A423,Partidos!$A$4:$A$107,0))),AND($E423=$F423,INDEX(Partidos!$F$4:$F$107,MATCH($A423,Partidos!$A$4:$A$107,0))=INDEX(Partidos!$G$4:$G$107,MATCH($A423,Partidos!$A$4:$A$107,0))),AND($E423&lt;$F423,INDEX(Partidos!$F$4:$F$107,MATCH($A423,Partidos!$A$4:$A$107,0))&lt;INDEX(Partidos!$G$4:$G$107,MATCH($A423,Partidos!$A$4:$A$107,0)))),Puntuacion!$B$6,0))),IF(AND($E423=INDEX(Partidos!$F$4:$F$107,MATCH($A423,Partidos!$A$4:$A$107,0)),$F423=INDEX(Partidos!$G$4:$G$107,MATCH($A423,Partidos!$A$4:$A$107,0))),Puntuacion!$B$9,IF(($E423-$F423)=(INDEX(Partidos!$F$4:$F$107,MATCH($A423,Partidos!$A$4:$A$107,0))-INDEX(Partidos!$G$4:$G$107,MATCH($A423,Partidos!$A$4:$A$107,0))),Puntuacion!$B$10,IF(AND($H423&lt;&gt;"",$H423=INDEX(Partidos!$K$4:$K$107,MATCH($A423,Partidos!$A$4:$A$107,0))),Puntuacion!$B$11,0)))))),"")</f>
        <v/>
      </c>
      <c r="H423" s="24">
        <f>IFERROR(INDEX(Pepe!H$4:H$107,MATCH($A423,Pepe!$A$4:$A$107,0)),"")</f>
        <v/>
      </c>
      <c r="I423" s="24">
        <f>IFERROR(INDEX(Partidos!$J$4:$J$107,MATCH($A423,Partidos!$A$4:$A$107,0)),"")</f>
        <v/>
      </c>
      <c r="J423" s="21">
        <f>IF(AND(INDEX(Partidos!$J$4:$J$107,MATCH($A423,Partidos!$A$4:$A$107,0))&lt;&gt;"Grupos",INDEX(Partidos!$H$4:$H$107,MATCH($A423,Partidos!$A$4:$A$107,0))="Finalizado",$H423&lt;&gt;"",$H423=INDEX(Partidos!$K$4:$K$107,MATCH($A423,Partidos!$A$4:$A$107,0))),1,0)</f>
        <v/>
      </c>
    </row>
    <row r="424">
      <c r="A424" s="31" t="n">
        <v>39</v>
      </c>
      <c r="B424" s="24">
        <f>IFERROR(INDEX(Partidos!$D$4:$D$107,MATCH($A424,Partidos!$A$4:$A$107,0)),"")</f>
        <v/>
      </c>
      <c r="C424" s="24">
        <f>IFERROR(INDEX(Partidos!$E$4:$E$107,MATCH($A424,Partidos!$A$4:$A$107,0)),"")</f>
        <v/>
      </c>
      <c r="D424" s="31" t="inlineStr">
        <is>
          <t>Patri</t>
        </is>
      </c>
      <c r="E424" s="24">
        <f>IFERROR(INDEX(Patri!F$4:F$107,MATCH($A424,Patri!$A$4:$A$107,0)),"")</f>
        <v/>
      </c>
      <c r="F424" s="24">
        <f>IFERROR(INDEX(Patri!G$4:G$107,MATCH($A424,Patri!$A$4:$A$107,0)),"")</f>
        <v/>
      </c>
      <c r="G424" s="21">
        <f>IFERROR(IF(INDEX(Partidos!$H$4:$H$107,MATCH($A424,Partidos!$A$4:$A$107,0))&lt;&gt;"Finalizado","",IF(OR(NOT(ISNUMBER($E424)),NOT(ISNUMBER($F424))),"",IF(INDEX(Partidos!$J$4:$J$107,MATCH($A424,Partidos!$A$4:$A$107,0))="Grupos",IF(AND($E424=INDEX(Partidos!$F$4:$F$107,MATCH($A424,Partidos!$A$4:$A$107,0)),$F424=INDEX(Partidos!$G$4:$G$107,MATCH($A424,Partidos!$A$4:$A$107,0))),Puntuacion!$B$4,IF(($E424-$F424)=(INDEX(Partidos!$F$4:$F$107,MATCH($A424,Partidos!$A$4:$A$107,0))-INDEX(Partidos!$G$4:$G$107,MATCH($A424,Partidos!$A$4:$A$107,0))),Puntuacion!$B$5,IF(OR(AND($E424&gt;$F424,INDEX(Partidos!$F$4:$F$107,MATCH($A424,Partidos!$A$4:$A$107,0))&gt;INDEX(Partidos!$G$4:$G$107,MATCH($A424,Partidos!$A$4:$A$107,0))),AND($E424=$F424,INDEX(Partidos!$F$4:$F$107,MATCH($A424,Partidos!$A$4:$A$107,0))=INDEX(Partidos!$G$4:$G$107,MATCH($A424,Partidos!$A$4:$A$107,0))),AND($E424&lt;$F424,INDEX(Partidos!$F$4:$F$107,MATCH($A424,Partidos!$A$4:$A$107,0))&lt;INDEX(Partidos!$G$4:$G$107,MATCH($A424,Partidos!$A$4:$A$107,0)))),Puntuacion!$B$6,0))),IF(AND($E424=INDEX(Partidos!$F$4:$F$107,MATCH($A424,Partidos!$A$4:$A$107,0)),$F424=INDEX(Partidos!$G$4:$G$107,MATCH($A424,Partidos!$A$4:$A$107,0))),Puntuacion!$B$9,IF(($E424-$F424)=(INDEX(Partidos!$F$4:$F$107,MATCH($A424,Partidos!$A$4:$A$107,0))-INDEX(Partidos!$G$4:$G$107,MATCH($A424,Partidos!$A$4:$A$107,0))),Puntuacion!$B$10,IF(AND($H424&lt;&gt;"",$H424=INDEX(Partidos!$K$4:$K$107,MATCH($A424,Partidos!$A$4:$A$107,0))),Puntuacion!$B$11,0)))))),"")</f>
        <v/>
      </c>
      <c r="H424" s="24">
        <f>IFERROR(INDEX(Patri!H$4:H$107,MATCH($A424,Patri!$A$4:$A$107,0)),"")</f>
        <v/>
      </c>
      <c r="I424" s="24">
        <f>IFERROR(INDEX(Partidos!$J$4:$J$107,MATCH($A424,Partidos!$A$4:$A$107,0)),"")</f>
        <v/>
      </c>
      <c r="J424" s="21">
        <f>IF(AND(INDEX(Partidos!$J$4:$J$107,MATCH($A424,Partidos!$A$4:$A$107,0))&lt;&gt;"Grupos",INDEX(Partidos!$H$4:$H$107,MATCH($A424,Partidos!$A$4:$A$107,0))="Finalizado",$H424&lt;&gt;"",$H424=INDEX(Partidos!$K$4:$K$107,MATCH($A424,Partidos!$A$4:$A$107,0))),1,0)</f>
        <v/>
      </c>
    </row>
    <row r="425">
      <c r="A425" s="29" t="n">
        <v>39</v>
      </c>
      <c r="B425" s="24">
        <f>IFERROR(INDEX(Partidos!$D$4:$D$107,MATCH($A425,Partidos!$A$4:$A$107,0)),"")</f>
        <v/>
      </c>
      <c r="C425" s="24">
        <f>IFERROR(INDEX(Partidos!$E$4:$E$107,MATCH($A425,Partidos!$A$4:$A$107,0)),"")</f>
        <v/>
      </c>
      <c r="D425" s="29" t="inlineStr">
        <is>
          <t>Kike</t>
        </is>
      </c>
      <c r="E425" s="24">
        <f>IFERROR(INDEX(Kike!F$4:F$107,MATCH($A425,Kike!$A$4:$A$107,0)),"")</f>
        <v/>
      </c>
      <c r="F425" s="24">
        <f>IFERROR(INDEX(Kike!G$4:G$107,MATCH($A425,Kike!$A$4:$A$107,0)),"")</f>
        <v/>
      </c>
      <c r="G425" s="21">
        <f>IFERROR(IF(INDEX(Partidos!$H$4:$H$107,MATCH($A425,Partidos!$A$4:$A$107,0))&lt;&gt;"Finalizado","",IF(OR(NOT(ISNUMBER($E425)),NOT(ISNUMBER($F425))),"",IF(INDEX(Partidos!$J$4:$J$107,MATCH($A425,Partidos!$A$4:$A$107,0))="Grupos",IF(AND($E425=INDEX(Partidos!$F$4:$F$107,MATCH($A425,Partidos!$A$4:$A$107,0)),$F425=INDEX(Partidos!$G$4:$G$107,MATCH($A425,Partidos!$A$4:$A$107,0))),Puntuacion!$B$4,IF(($E425-$F425)=(INDEX(Partidos!$F$4:$F$107,MATCH($A425,Partidos!$A$4:$A$107,0))-INDEX(Partidos!$G$4:$G$107,MATCH($A425,Partidos!$A$4:$A$107,0))),Puntuacion!$B$5,IF(OR(AND($E425&gt;$F425,INDEX(Partidos!$F$4:$F$107,MATCH($A425,Partidos!$A$4:$A$107,0))&gt;INDEX(Partidos!$G$4:$G$107,MATCH($A425,Partidos!$A$4:$A$107,0))),AND($E425=$F425,INDEX(Partidos!$F$4:$F$107,MATCH($A425,Partidos!$A$4:$A$107,0))=INDEX(Partidos!$G$4:$G$107,MATCH($A425,Partidos!$A$4:$A$107,0))),AND($E425&lt;$F425,INDEX(Partidos!$F$4:$F$107,MATCH($A425,Partidos!$A$4:$A$107,0))&lt;INDEX(Partidos!$G$4:$G$107,MATCH($A425,Partidos!$A$4:$A$107,0)))),Puntuacion!$B$6,0))),IF(AND($E425=INDEX(Partidos!$F$4:$F$107,MATCH($A425,Partidos!$A$4:$A$107,0)),$F425=INDEX(Partidos!$G$4:$G$107,MATCH($A425,Partidos!$A$4:$A$107,0))),Puntuacion!$B$9,IF(($E425-$F425)=(INDEX(Partidos!$F$4:$F$107,MATCH($A425,Partidos!$A$4:$A$107,0))-INDEX(Partidos!$G$4:$G$107,MATCH($A425,Partidos!$A$4:$A$107,0))),Puntuacion!$B$10,IF(AND($H425&lt;&gt;"",$H425=INDEX(Partidos!$K$4:$K$107,MATCH($A425,Partidos!$A$4:$A$107,0))),Puntuacion!$B$11,0)))))),"")</f>
        <v/>
      </c>
      <c r="H425" s="24">
        <f>IFERROR(INDEX(Kike!H$4:H$107,MATCH($A425,Kike!$A$4:$A$107,0)),"")</f>
        <v/>
      </c>
      <c r="I425" s="24">
        <f>IFERROR(INDEX(Partidos!$J$4:$J$107,MATCH($A425,Partidos!$A$4:$A$107,0)),"")</f>
        <v/>
      </c>
      <c r="J425" s="21">
        <f>IF(AND(INDEX(Partidos!$J$4:$J$107,MATCH($A425,Partidos!$A$4:$A$107,0))&lt;&gt;"Grupos",INDEX(Partidos!$H$4:$H$107,MATCH($A425,Partidos!$A$4:$A$107,0))="Finalizado",$H425&lt;&gt;"",$H425=INDEX(Partidos!$K$4:$K$107,MATCH($A425,Partidos!$A$4:$A$107,0))),1,0)</f>
        <v/>
      </c>
    </row>
    <row r="426">
      <c r="A426" s="31" t="n">
        <v>39</v>
      </c>
      <c r="B426" s="24">
        <f>IFERROR(INDEX(Partidos!$D$4:$D$107,MATCH($A426,Partidos!$A$4:$A$107,0)),"")</f>
        <v/>
      </c>
      <c r="C426" s="24">
        <f>IFERROR(INDEX(Partidos!$E$4:$E$107,MATCH($A426,Partidos!$A$4:$A$107,0)),"")</f>
        <v/>
      </c>
      <c r="D426" s="31" t="inlineStr">
        <is>
          <t>Quintero</t>
        </is>
      </c>
      <c r="E426" s="24">
        <f>IFERROR(INDEX(Quintero!F$4:F$107,MATCH($A426,Quintero!$A$4:$A$107,0)),"")</f>
        <v/>
      </c>
      <c r="F426" s="24">
        <f>IFERROR(INDEX(Quintero!G$4:G$107,MATCH($A426,Quintero!$A$4:$A$107,0)),"")</f>
        <v/>
      </c>
      <c r="G426" s="21">
        <f>IFERROR(IF(INDEX(Partidos!$H$4:$H$107,MATCH($A426,Partidos!$A$4:$A$107,0))&lt;&gt;"Finalizado","",IF(OR(NOT(ISNUMBER($E426)),NOT(ISNUMBER($F426))),"",IF(INDEX(Partidos!$J$4:$J$107,MATCH($A426,Partidos!$A$4:$A$107,0))="Grupos",IF(AND($E426=INDEX(Partidos!$F$4:$F$107,MATCH($A426,Partidos!$A$4:$A$107,0)),$F426=INDEX(Partidos!$G$4:$G$107,MATCH($A426,Partidos!$A$4:$A$107,0))),Puntuacion!$B$4,IF(($E426-$F426)=(INDEX(Partidos!$F$4:$F$107,MATCH($A426,Partidos!$A$4:$A$107,0))-INDEX(Partidos!$G$4:$G$107,MATCH($A426,Partidos!$A$4:$A$107,0))),Puntuacion!$B$5,IF(OR(AND($E426&gt;$F426,INDEX(Partidos!$F$4:$F$107,MATCH($A426,Partidos!$A$4:$A$107,0))&gt;INDEX(Partidos!$G$4:$G$107,MATCH($A426,Partidos!$A$4:$A$107,0))),AND($E426=$F426,INDEX(Partidos!$F$4:$F$107,MATCH($A426,Partidos!$A$4:$A$107,0))=INDEX(Partidos!$G$4:$G$107,MATCH($A426,Partidos!$A$4:$A$107,0))),AND($E426&lt;$F426,INDEX(Partidos!$F$4:$F$107,MATCH($A426,Partidos!$A$4:$A$107,0))&lt;INDEX(Partidos!$G$4:$G$107,MATCH($A426,Partidos!$A$4:$A$107,0)))),Puntuacion!$B$6,0))),IF(AND($E426=INDEX(Partidos!$F$4:$F$107,MATCH($A426,Partidos!$A$4:$A$107,0)),$F426=INDEX(Partidos!$G$4:$G$107,MATCH($A426,Partidos!$A$4:$A$107,0))),Puntuacion!$B$9,IF(($E426-$F426)=(INDEX(Partidos!$F$4:$F$107,MATCH($A426,Partidos!$A$4:$A$107,0))-INDEX(Partidos!$G$4:$G$107,MATCH($A426,Partidos!$A$4:$A$107,0))),Puntuacion!$B$10,IF(AND($H426&lt;&gt;"",$H426=INDEX(Partidos!$K$4:$K$107,MATCH($A426,Partidos!$A$4:$A$107,0))),Puntuacion!$B$11,0)))))),"")</f>
        <v/>
      </c>
      <c r="H426" s="24">
        <f>IFERROR(INDEX(Quintero!H$4:H$107,MATCH($A426,Quintero!$A$4:$A$107,0)),"")</f>
        <v/>
      </c>
      <c r="I426" s="24">
        <f>IFERROR(INDEX(Partidos!$J$4:$J$107,MATCH($A426,Partidos!$A$4:$A$107,0)),"")</f>
        <v/>
      </c>
      <c r="J426" s="21">
        <f>IF(AND(INDEX(Partidos!$J$4:$J$107,MATCH($A426,Partidos!$A$4:$A$107,0))&lt;&gt;"Grupos",INDEX(Partidos!$H$4:$H$107,MATCH($A426,Partidos!$A$4:$A$107,0))="Finalizado",$H426&lt;&gt;"",$H426=INDEX(Partidos!$K$4:$K$107,MATCH($A426,Partidos!$A$4:$A$107,0))),1,0)</f>
        <v/>
      </c>
    </row>
    <row r="427">
      <c r="A427" s="29" t="n">
        <v>39</v>
      </c>
      <c r="B427" s="24">
        <f>IFERROR(INDEX(Partidos!$D$4:$D$107,MATCH($A427,Partidos!$A$4:$A$107,0)),"")</f>
        <v/>
      </c>
      <c r="C427" s="24">
        <f>IFERROR(INDEX(Partidos!$E$4:$E$107,MATCH($A427,Partidos!$A$4:$A$107,0)),"")</f>
        <v/>
      </c>
      <c r="D427" s="29" t="inlineStr">
        <is>
          <t>Nacho</t>
        </is>
      </c>
      <c r="E427" s="24">
        <f>IFERROR(INDEX(Nacho!F$4:F$107,MATCH($A427,Nacho!$A$4:$A$107,0)),"")</f>
        <v/>
      </c>
      <c r="F427" s="24">
        <f>IFERROR(INDEX(Nacho!G$4:G$107,MATCH($A427,Nacho!$A$4:$A$107,0)),"")</f>
        <v/>
      </c>
      <c r="G427" s="21">
        <f>IFERROR(IF(INDEX(Partidos!$H$4:$H$107,MATCH($A427,Partidos!$A$4:$A$107,0))&lt;&gt;"Finalizado","",IF(OR(NOT(ISNUMBER($E427)),NOT(ISNUMBER($F427))),"",IF(INDEX(Partidos!$J$4:$J$107,MATCH($A427,Partidos!$A$4:$A$107,0))="Grupos",IF(AND($E427=INDEX(Partidos!$F$4:$F$107,MATCH($A427,Partidos!$A$4:$A$107,0)),$F427=INDEX(Partidos!$G$4:$G$107,MATCH($A427,Partidos!$A$4:$A$107,0))),Puntuacion!$B$4,IF(($E427-$F427)=(INDEX(Partidos!$F$4:$F$107,MATCH($A427,Partidos!$A$4:$A$107,0))-INDEX(Partidos!$G$4:$G$107,MATCH($A427,Partidos!$A$4:$A$107,0))),Puntuacion!$B$5,IF(OR(AND($E427&gt;$F427,INDEX(Partidos!$F$4:$F$107,MATCH($A427,Partidos!$A$4:$A$107,0))&gt;INDEX(Partidos!$G$4:$G$107,MATCH($A427,Partidos!$A$4:$A$107,0))),AND($E427=$F427,INDEX(Partidos!$F$4:$F$107,MATCH($A427,Partidos!$A$4:$A$107,0))=INDEX(Partidos!$G$4:$G$107,MATCH($A427,Partidos!$A$4:$A$107,0))),AND($E427&lt;$F427,INDEX(Partidos!$F$4:$F$107,MATCH($A427,Partidos!$A$4:$A$107,0))&lt;INDEX(Partidos!$G$4:$G$107,MATCH($A427,Partidos!$A$4:$A$107,0)))),Puntuacion!$B$6,0))),IF(AND($E427=INDEX(Partidos!$F$4:$F$107,MATCH($A427,Partidos!$A$4:$A$107,0)),$F427=INDEX(Partidos!$G$4:$G$107,MATCH($A427,Partidos!$A$4:$A$107,0))),Puntuacion!$B$9,IF(($E427-$F427)=(INDEX(Partidos!$F$4:$F$107,MATCH($A427,Partidos!$A$4:$A$107,0))-INDEX(Partidos!$G$4:$G$107,MATCH($A427,Partidos!$A$4:$A$107,0))),Puntuacion!$B$10,IF(AND($H427&lt;&gt;"",$H427=INDEX(Partidos!$K$4:$K$107,MATCH($A427,Partidos!$A$4:$A$107,0))),Puntuacion!$B$11,0)))))),"")</f>
        <v/>
      </c>
      <c r="H427" s="24">
        <f>IFERROR(INDEX(Nacho!H$4:H$107,MATCH($A427,Nacho!$A$4:$A$107,0)),"")</f>
        <v/>
      </c>
      <c r="I427" s="24">
        <f>IFERROR(INDEX(Partidos!$J$4:$J$107,MATCH($A427,Partidos!$A$4:$A$107,0)),"")</f>
        <v/>
      </c>
      <c r="J427" s="21">
        <f>IF(AND(INDEX(Partidos!$J$4:$J$107,MATCH($A427,Partidos!$A$4:$A$107,0))&lt;&gt;"Grupos",INDEX(Partidos!$H$4:$H$107,MATCH($A427,Partidos!$A$4:$A$107,0))="Finalizado",$H427&lt;&gt;"",$H427=INDEX(Partidos!$K$4:$K$107,MATCH($A427,Partidos!$A$4:$A$107,0))),1,0)</f>
        <v/>
      </c>
    </row>
    <row r="428">
      <c r="A428" s="31" t="n">
        <v>39</v>
      </c>
      <c r="B428" s="24">
        <f>IFERROR(INDEX(Partidos!$D$4:$D$107,MATCH($A428,Partidos!$A$4:$A$107,0)),"")</f>
        <v/>
      </c>
      <c r="C428" s="24">
        <f>IFERROR(INDEX(Partidos!$E$4:$E$107,MATCH($A428,Partidos!$A$4:$A$107,0)),"")</f>
        <v/>
      </c>
      <c r="D428" s="31" t="inlineStr">
        <is>
          <t>Luis</t>
        </is>
      </c>
      <c r="E428" s="24">
        <f>IFERROR(INDEX(Luis!F$4:F$107,MATCH($A428,Luis!$A$4:$A$107,0)),"")</f>
        <v/>
      </c>
      <c r="F428" s="24">
        <f>IFERROR(INDEX(Luis!G$4:G$107,MATCH($A428,Luis!$A$4:$A$107,0)),"")</f>
        <v/>
      </c>
      <c r="G428" s="21">
        <f>IFERROR(IF(INDEX(Partidos!$H$4:$H$107,MATCH($A428,Partidos!$A$4:$A$107,0))&lt;&gt;"Finalizado","",IF(OR(NOT(ISNUMBER($E428)),NOT(ISNUMBER($F428))),"",IF(INDEX(Partidos!$J$4:$J$107,MATCH($A428,Partidos!$A$4:$A$107,0))="Grupos",IF(AND($E428=INDEX(Partidos!$F$4:$F$107,MATCH($A428,Partidos!$A$4:$A$107,0)),$F428=INDEX(Partidos!$G$4:$G$107,MATCH($A428,Partidos!$A$4:$A$107,0))),Puntuacion!$B$4,IF(($E428-$F428)=(INDEX(Partidos!$F$4:$F$107,MATCH($A428,Partidos!$A$4:$A$107,0))-INDEX(Partidos!$G$4:$G$107,MATCH($A428,Partidos!$A$4:$A$107,0))),Puntuacion!$B$5,IF(OR(AND($E428&gt;$F428,INDEX(Partidos!$F$4:$F$107,MATCH($A428,Partidos!$A$4:$A$107,0))&gt;INDEX(Partidos!$G$4:$G$107,MATCH($A428,Partidos!$A$4:$A$107,0))),AND($E428=$F428,INDEX(Partidos!$F$4:$F$107,MATCH($A428,Partidos!$A$4:$A$107,0))=INDEX(Partidos!$G$4:$G$107,MATCH($A428,Partidos!$A$4:$A$107,0))),AND($E428&lt;$F428,INDEX(Partidos!$F$4:$F$107,MATCH($A428,Partidos!$A$4:$A$107,0))&lt;INDEX(Partidos!$G$4:$G$107,MATCH($A428,Partidos!$A$4:$A$107,0)))),Puntuacion!$B$6,0))),IF(AND($E428=INDEX(Partidos!$F$4:$F$107,MATCH($A428,Partidos!$A$4:$A$107,0)),$F428=INDEX(Partidos!$G$4:$G$107,MATCH($A428,Partidos!$A$4:$A$107,0))),Puntuacion!$B$9,IF(($E428-$F428)=(INDEX(Partidos!$F$4:$F$107,MATCH($A428,Partidos!$A$4:$A$107,0))-INDEX(Partidos!$G$4:$G$107,MATCH($A428,Partidos!$A$4:$A$107,0))),Puntuacion!$B$10,IF(AND($H428&lt;&gt;"",$H428=INDEX(Partidos!$K$4:$K$107,MATCH($A428,Partidos!$A$4:$A$107,0))),Puntuacion!$B$11,0)))))),"")</f>
        <v/>
      </c>
      <c r="H428" s="24">
        <f>IFERROR(INDEX(Luis!H$4:H$107,MATCH($A428,Luis!$A$4:$A$107,0)),"")</f>
        <v/>
      </c>
      <c r="I428" s="24">
        <f>IFERROR(INDEX(Partidos!$J$4:$J$107,MATCH($A428,Partidos!$A$4:$A$107,0)),"")</f>
        <v/>
      </c>
      <c r="J428" s="21">
        <f>IF(AND(INDEX(Partidos!$J$4:$J$107,MATCH($A428,Partidos!$A$4:$A$107,0))&lt;&gt;"Grupos",INDEX(Partidos!$H$4:$H$107,MATCH($A428,Partidos!$A$4:$A$107,0))="Finalizado",$H428&lt;&gt;"",$H428=INDEX(Partidos!$K$4:$K$107,MATCH($A428,Partidos!$A$4:$A$107,0))),1,0)</f>
        <v/>
      </c>
    </row>
    <row r="429">
      <c r="A429" s="29" t="n">
        <v>39</v>
      </c>
      <c r="B429" s="24">
        <f>IFERROR(INDEX(Partidos!$D$4:$D$107,MATCH($A429,Partidos!$A$4:$A$107,0)),"")</f>
        <v/>
      </c>
      <c r="C429" s="24">
        <f>IFERROR(INDEX(Partidos!$E$4:$E$107,MATCH($A429,Partidos!$A$4:$A$107,0)),"")</f>
        <v/>
      </c>
      <c r="D429" s="29" t="inlineStr">
        <is>
          <t>Felipe</t>
        </is>
      </c>
      <c r="E429" s="24">
        <f>IFERROR(INDEX(Felipe!F$4:F$107,MATCH($A429,Felipe!$A$4:$A$107,0)),"")</f>
        <v/>
      </c>
      <c r="F429" s="24">
        <f>IFERROR(INDEX(Felipe!G$4:G$107,MATCH($A429,Felipe!$A$4:$A$107,0)),"")</f>
        <v/>
      </c>
      <c r="G429" s="21">
        <f>IFERROR(IF(INDEX(Partidos!$H$4:$H$107,MATCH($A429,Partidos!$A$4:$A$107,0))&lt;&gt;"Finalizado","",IF(OR(NOT(ISNUMBER($E429)),NOT(ISNUMBER($F429))),"",IF(INDEX(Partidos!$J$4:$J$107,MATCH($A429,Partidos!$A$4:$A$107,0))="Grupos",IF(AND($E429=INDEX(Partidos!$F$4:$F$107,MATCH($A429,Partidos!$A$4:$A$107,0)),$F429=INDEX(Partidos!$G$4:$G$107,MATCH($A429,Partidos!$A$4:$A$107,0))),Puntuacion!$B$4,IF(($E429-$F429)=(INDEX(Partidos!$F$4:$F$107,MATCH($A429,Partidos!$A$4:$A$107,0))-INDEX(Partidos!$G$4:$G$107,MATCH($A429,Partidos!$A$4:$A$107,0))),Puntuacion!$B$5,IF(OR(AND($E429&gt;$F429,INDEX(Partidos!$F$4:$F$107,MATCH($A429,Partidos!$A$4:$A$107,0))&gt;INDEX(Partidos!$G$4:$G$107,MATCH($A429,Partidos!$A$4:$A$107,0))),AND($E429=$F429,INDEX(Partidos!$F$4:$F$107,MATCH($A429,Partidos!$A$4:$A$107,0))=INDEX(Partidos!$G$4:$G$107,MATCH($A429,Partidos!$A$4:$A$107,0))),AND($E429&lt;$F429,INDEX(Partidos!$F$4:$F$107,MATCH($A429,Partidos!$A$4:$A$107,0))&lt;INDEX(Partidos!$G$4:$G$107,MATCH($A429,Partidos!$A$4:$A$107,0)))),Puntuacion!$B$6,0))),IF(AND($E429=INDEX(Partidos!$F$4:$F$107,MATCH($A429,Partidos!$A$4:$A$107,0)),$F429=INDEX(Partidos!$G$4:$G$107,MATCH($A429,Partidos!$A$4:$A$107,0))),Puntuacion!$B$9,IF(($E429-$F429)=(INDEX(Partidos!$F$4:$F$107,MATCH($A429,Partidos!$A$4:$A$107,0))-INDEX(Partidos!$G$4:$G$107,MATCH($A429,Partidos!$A$4:$A$107,0))),Puntuacion!$B$10,IF(AND($H429&lt;&gt;"",$H429=INDEX(Partidos!$K$4:$K$107,MATCH($A429,Partidos!$A$4:$A$107,0))),Puntuacion!$B$11,0)))))),"")</f>
        <v/>
      </c>
      <c r="H429" s="24">
        <f>IFERROR(INDEX(Felipe!H$4:H$107,MATCH($A429,Felipe!$A$4:$A$107,0)),"")</f>
        <v/>
      </c>
      <c r="I429" s="24">
        <f>IFERROR(INDEX(Partidos!$J$4:$J$107,MATCH($A429,Partidos!$A$4:$A$107,0)),"")</f>
        <v/>
      </c>
      <c r="J429" s="21">
        <f>IF(AND(INDEX(Partidos!$J$4:$J$107,MATCH($A429,Partidos!$A$4:$A$107,0))&lt;&gt;"Grupos",INDEX(Partidos!$H$4:$H$107,MATCH($A429,Partidos!$A$4:$A$107,0))="Finalizado",$H429&lt;&gt;"",$H429=INDEX(Partidos!$K$4:$K$107,MATCH($A429,Partidos!$A$4:$A$107,0))),1,0)</f>
        <v/>
      </c>
    </row>
    <row r="430">
      <c r="A430" s="31" t="n">
        <v>39</v>
      </c>
      <c r="B430" s="24">
        <f>IFERROR(INDEX(Partidos!$D$4:$D$107,MATCH($A430,Partidos!$A$4:$A$107,0)),"")</f>
        <v/>
      </c>
      <c r="C430" s="24">
        <f>IFERROR(INDEX(Partidos!$E$4:$E$107,MATCH($A430,Partidos!$A$4:$A$107,0)),"")</f>
        <v/>
      </c>
      <c r="D430" s="31" t="inlineStr">
        <is>
          <t>Simón</t>
        </is>
      </c>
      <c r="E430" s="24">
        <f>IFERROR(INDEX(Simón!F$4:F$107,MATCH($A430,Simón!$A$4:$A$107,0)),"")</f>
        <v/>
      </c>
      <c r="F430" s="24">
        <f>IFERROR(INDEX(Simón!G$4:G$107,MATCH($A430,Simón!$A$4:$A$107,0)),"")</f>
        <v/>
      </c>
      <c r="G430" s="21">
        <f>IFERROR(IF(INDEX(Partidos!$H$4:$H$107,MATCH($A430,Partidos!$A$4:$A$107,0))&lt;&gt;"Finalizado","",IF(OR(NOT(ISNUMBER($E430)),NOT(ISNUMBER($F430))),"",IF(INDEX(Partidos!$J$4:$J$107,MATCH($A430,Partidos!$A$4:$A$107,0))="Grupos",IF(AND($E430=INDEX(Partidos!$F$4:$F$107,MATCH($A430,Partidos!$A$4:$A$107,0)),$F430=INDEX(Partidos!$G$4:$G$107,MATCH($A430,Partidos!$A$4:$A$107,0))),Puntuacion!$B$4,IF(($E430-$F430)=(INDEX(Partidos!$F$4:$F$107,MATCH($A430,Partidos!$A$4:$A$107,0))-INDEX(Partidos!$G$4:$G$107,MATCH($A430,Partidos!$A$4:$A$107,0))),Puntuacion!$B$5,IF(OR(AND($E430&gt;$F430,INDEX(Partidos!$F$4:$F$107,MATCH($A430,Partidos!$A$4:$A$107,0))&gt;INDEX(Partidos!$G$4:$G$107,MATCH($A430,Partidos!$A$4:$A$107,0))),AND($E430=$F430,INDEX(Partidos!$F$4:$F$107,MATCH($A430,Partidos!$A$4:$A$107,0))=INDEX(Partidos!$G$4:$G$107,MATCH($A430,Partidos!$A$4:$A$107,0))),AND($E430&lt;$F430,INDEX(Partidos!$F$4:$F$107,MATCH($A430,Partidos!$A$4:$A$107,0))&lt;INDEX(Partidos!$G$4:$G$107,MATCH($A430,Partidos!$A$4:$A$107,0)))),Puntuacion!$B$6,0))),IF(AND($E430=INDEX(Partidos!$F$4:$F$107,MATCH($A430,Partidos!$A$4:$A$107,0)),$F430=INDEX(Partidos!$G$4:$G$107,MATCH($A430,Partidos!$A$4:$A$107,0))),Puntuacion!$B$9,IF(($E430-$F430)=(INDEX(Partidos!$F$4:$F$107,MATCH($A430,Partidos!$A$4:$A$107,0))-INDEX(Partidos!$G$4:$G$107,MATCH($A430,Partidos!$A$4:$A$107,0))),Puntuacion!$B$10,IF(AND($H430&lt;&gt;"",$H430=INDEX(Partidos!$K$4:$K$107,MATCH($A430,Partidos!$A$4:$A$107,0))),Puntuacion!$B$11,0)))))),"")</f>
        <v/>
      </c>
      <c r="H430" s="24">
        <f>IFERROR(INDEX(Simón!H$4:H$107,MATCH($A430,Simón!$A$4:$A$107,0)),"")</f>
        <v/>
      </c>
      <c r="I430" s="24">
        <f>IFERROR(INDEX(Partidos!$J$4:$J$107,MATCH($A430,Partidos!$A$4:$A$107,0)),"")</f>
        <v/>
      </c>
      <c r="J430" s="21">
        <f>IF(AND(INDEX(Partidos!$J$4:$J$107,MATCH($A430,Partidos!$A$4:$A$107,0))&lt;&gt;"Grupos",INDEX(Partidos!$H$4:$H$107,MATCH($A430,Partidos!$A$4:$A$107,0))="Finalizado",$H430&lt;&gt;"",$H430=INDEX(Partidos!$K$4:$K$107,MATCH($A430,Partidos!$A$4:$A$107,0))),1,0)</f>
        <v/>
      </c>
    </row>
    <row r="431">
      <c r="A431" s="29" t="n">
        <v>39</v>
      </c>
      <c r="B431" s="24">
        <f>IFERROR(INDEX(Partidos!$D$4:$D$107,MATCH($A431,Partidos!$A$4:$A$107,0)),"")</f>
        <v/>
      </c>
      <c r="C431" s="24">
        <f>IFERROR(INDEX(Partidos!$E$4:$E$107,MATCH($A431,Partidos!$A$4:$A$107,0)),"")</f>
        <v/>
      </c>
      <c r="D431" s="29" t="inlineStr">
        <is>
          <t>Muni</t>
        </is>
      </c>
      <c r="E431" s="24">
        <f>IFERROR(INDEX(Muni!F$4:F$107,MATCH($A431,Muni!$A$4:$A$107,0)),"")</f>
        <v/>
      </c>
      <c r="F431" s="24">
        <f>IFERROR(INDEX(Muni!G$4:G$107,MATCH($A431,Muni!$A$4:$A$107,0)),"")</f>
        <v/>
      </c>
      <c r="G431" s="21">
        <f>IFERROR(IF(INDEX(Partidos!$H$4:$H$107,MATCH($A431,Partidos!$A$4:$A$107,0))&lt;&gt;"Finalizado","",IF(OR(NOT(ISNUMBER($E431)),NOT(ISNUMBER($F431))),"",IF(INDEX(Partidos!$J$4:$J$107,MATCH($A431,Partidos!$A$4:$A$107,0))="Grupos",IF(AND($E431=INDEX(Partidos!$F$4:$F$107,MATCH($A431,Partidos!$A$4:$A$107,0)),$F431=INDEX(Partidos!$G$4:$G$107,MATCH($A431,Partidos!$A$4:$A$107,0))),Puntuacion!$B$4,IF(($E431-$F431)=(INDEX(Partidos!$F$4:$F$107,MATCH($A431,Partidos!$A$4:$A$107,0))-INDEX(Partidos!$G$4:$G$107,MATCH($A431,Partidos!$A$4:$A$107,0))),Puntuacion!$B$5,IF(OR(AND($E431&gt;$F431,INDEX(Partidos!$F$4:$F$107,MATCH($A431,Partidos!$A$4:$A$107,0))&gt;INDEX(Partidos!$G$4:$G$107,MATCH($A431,Partidos!$A$4:$A$107,0))),AND($E431=$F431,INDEX(Partidos!$F$4:$F$107,MATCH($A431,Partidos!$A$4:$A$107,0))=INDEX(Partidos!$G$4:$G$107,MATCH($A431,Partidos!$A$4:$A$107,0))),AND($E431&lt;$F431,INDEX(Partidos!$F$4:$F$107,MATCH($A431,Partidos!$A$4:$A$107,0))&lt;INDEX(Partidos!$G$4:$G$107,MATCH($A431,Partidos!$A$4:$A$107,0)))),Puntuacion!$B$6,0))),IF(AND($E431=INDEX(Partidos!$F$4:$F$107,MATCH($A431,Partidos!$A$4:$A$107,0)),$F431=INDEX(Partidos!$G$4:$G$107,MATCH($A431,Partidos!$A$4:$A$107,0))),Puntuacion!$B$9,IF(($E431-$F431)=(INDEX(Partidos!$F$4:$F$107,MATCH($A431,Partidos!$A$4:$A$107,0))-INDEX(Partidos!$G$4:$G$107,MATCH($A431,Partidos!$A$4:$A$107,0))),Puntuacion!$B$10,IF(AND($H431&lt;&gt;"",$H431=INDEX(Partidos!$K$4:$K$107,MATCH($A431,Partidos!$A$4:$A$107,0))),Puntuacion!$B$11,0)))))),"")</f>
        <v/>
      </c>
      <c r="H431" s="24">
        <f>IFERROR(INDEX(Muni!H$4:H$107,MATCH($A431,Muni!$A$4:$A$107,0)),"")</f>
        <v/>
      </c>
      <c r="I431" s="24">
        <f>IFERROR(INDEX(Partidos!$J$4:$J$107,MATCH($A431,Partidos!$A$4:$A$107,0)),"")</f>
        <v/>
      </c>
      <c r="J431" s="21">
        <f>IF(AND(INDEX(Partidos!$J$4:$J$107,MATCH($A431,Partidos!$A$4:$A$107,0))&lt;&gt;"Grupos",INDEX(Partidos!$H$4:$H$107,MATCH($A431,Partidos!$A$4:$A$107,0))="Finalizado",$H431&lt;&gt;"",$H431=INDEX(Partidos!$K$4:$K$107,MATCH($A431,Partidos!$A$4:$A$107,0))),1,0)</f>
        <v/>
      </c>
    </row>
    <row r="432">
      <c r="A432" s="31" t="n">
        <v>39</v>
      </c>
      <c r="B432" s="24">
        <f>IFERROR(INDEX(Partidos!$D$4:$D$107,MATCH($A432,Partidos!$A$4:$A$107,0)),"")</f>
        <v/>
      </c>
      <c r="C432" s="24">
        <f>IFERROR(INDEX(Partidos!$E$4:$E$107,MATCH($A432,Partidos!$A$4:$A$107,0)),"")</f>
        <v/>
      </c>
      <c r="D432" s="31" t="inlineStr">
        <is>
          <t>Fer</t>
        </is>
      </c>
      <c r="E432" s="24">
        <f>IFERROR(INDEX(Fer!F$4:F$107,MATCH($A432,Fer!$A$4:$A$107,0)),"")</f>
        <v/>
      </c>
      <c r="F432" s="24">
        <f>IFERROR(INDEX(Fer!G$4:G$107,MATCH($A432,Fer!$A$4:$A$107,0)),"")</f>
        <v/>
      </c>
      <c r="G432" s="21">
        <f>IFERROR(IF(INDEX(Partidos!$H$4:$H$107,MATCH($A432,Partidos!$A$4:$A$107,0))&lt;&gt;"Finalizado","",IF(OR(NOT(ISNUMBER($E432)),NOT(ISNUMBER($F432))),"",IF(INDEX(Partidos!$J$4:$J$107,MATCH($A432,Partidos!$A$4:$A$107,0))="Grupos",IF(AND($E432=INDEX(Partidos!$F$4:$F$107,MATCH($A432,Partidos!$A$4:$A$107,0)),$F432=INDEX(Partidos!$G$4:$G$107,MATCH($A432,Partidos!$A$4:$A$107,0))),Puntuacion!$B$4,IF(($E432-$F432)=(INDEX(Partidos!$F$4:$F$107,MATCH($A432,Partidos!$A$4:$A$107,0))-INDEX(Partidos!$G$4:$G$107,MATCH($A432,Partidos!$A$4:$A$107,0))),Puntuacion!$B$5,IF(OR(AND($E432&gt;$F432,INDEX(Partidos!$F$4:$F$107,MATCH($A432,Partidos!$A$4:$A$107,0))&gt;INDEX(Partidos!$G$4:$G$107,MATCH($A432,Partidos!$A$4:$A$107,0))),AND($E432=$F432,INDEX(Partidos!$F$4:$F$107,MATCH($A432,Partidos!$A$4:$A$107,0))=INDEX(Partidos!$G$4:$G$107,MATCH($A432,Partidos!$A$4:$A$107,0))),AND($E432&lt;$F432,INDEX(Partidos!$F$4:$F$107,MATCH($A432,Partidos!$A$4:$A$107,0))&lt;INDEX(Partidos!$G$4:$G$107,MATCH($A432,Partidos!$A$4:$A$107,0)))),Puntuacion!$B$6,0))),IF(AND($E432=INDEX(Partidos!$F$4:$F$107,MATCH($A432,Partidos!$A$4:$A$107,0)),$F432=INDEX(Partidos!$G$4:$G$107,MATCH($A432,Partidos!$A$4:$A$107,0))),Puntuacion!$B$9,IF(($E432-$F432)=(INDEX(Partidos!$F$4:$F$107,MATCH($A432,Partidos!$A$4:$A$107,0))-INDEX(Partidos!$G$4:$G$107,MATCH($A432,Partidos!$A$4:$A$107,0))),Puntuacion!$B$10,IF(AND($H432&lt;&gt;"",$H432=INDEX(Partidos!$K$4:$K$107,MATCH($A432,Partidos!$A$4:$A$107,0))),Puntuacion!$B$11,0)))))),"")</f>
        <v/>
      </c>
      <c r="H432" s="24">
        <f>IFERROR(INDEX(Fer!H$4:H$107,MATCH($A432,Fer!$A$4:$A$107,0)),"")</f>
        <v/>
      </c>
      <c r="I432" s="24">
        <f>IFERROR(INDEX(Partidos!$J$4:$J$107,MATCH($A432,Partidos!$A$4:$A$107,0)),"")</f>
        <v/>
      </c>
      <c r="J432" s="21">
        <f>IF(AND(INDEX(Partidos!$J$4:$J$107,MATCH($A432,Partidos!$A$4:$A$107,0))&lt;&gt;"Grupos",INDEX(Partidos!$H$4:$H$107,MATCH($A432,Partidos!$A$4:$A$107,0))="Finalizado",$H432&lt;&gt;"",$H432=INDEX(Partidos!$K$4:$K$107,MATCH($A432,Partidos!$A$4:$A$107,0))),1,0)</f>
        <v/>
      </c>
    </row>
    <row r="433">
      <c r="A433" s="29" t="n">
        <v>40</v>
      </c>
      <c r="B433" s="24">
        <f>IFERROR(INDEX(Partidos!$D$4:$D$107,MATCH($A433,Partidos!$A$4:$A$107,0)),"")</f>
        <v/>
      </c>
      <c r="C433" s="24">
        <f>IFERROR(INDEX(Partidos!$E$4:$E$107,MATCH($A433,Partidos!$A$4:$A$107,0)),"")</f>
        <v/>
      </c>
      <c r="D433" s="29" t="inlineStr">
        <is>
          <t>Álvaro</t>
        </is>
      </c>
      <c r="E433" s="24">
        <f>IFERROR(INDEX(Álvaro!F$4:F$107,MATCH($A433,Álvaro!$A$4:$A$107,0)),"")</f>
        <v/>
      </c>
      <c r="F433" s="24">
        <f>IFERROR(INDEX(Álvaro!G$4:G$107,MATCH($A433,Álvaro!$A$4:$A$107,0)),"")</f>
        <v/>
      </c>
      <c r="G433" s="21">
        <f>IFERROR(IF(INDEX(Partidos!$H$4:$H$107,MATCH($A433,Partidos!$A$4:$A$107,0))&lt;&gt;"Finalizado","",IF(OR(NOT(ISNUMBER($E433)),NOT(ISNUMBER($F433))),"",IF(INDEX(Partidos!$J$4:$J$107,MATCH($A433,Partidos!$A$4:$A$107,0))="Grupos",IF(AND($E433=INDEX(Partidos!$F$4:$F$107,MATCH($A433,Partidos!$A$4:$A$107,0)),$F433=INDEX(Partidos!$G$4:$G$107,MATCH($A433,Partidos!$A$4:$A$107,0))),Puntuacion!$B$4,IF(($E433-$F433)=(INDEX(Partidos!$F$4:$F$107,MATCH($A433,Partidos!$A$4:$A$107,0))-INDEX(Partidos!$G$4:$G$107,MATCH($A433,Partidos!$A$4:$A$107,0))),Puntuacion!$B$5,IF(OR(AND($E433&gt;$F433,INDEX(Partidos!$F$4:$F$107,MATCH($A433,Partidos!$A$4:$A$107,0))&gt;INDEX(Partidos!$G$4:$G$107,MATCH($A433,Partidos!$A$4:$A$107,0))),AND($E433=$F433,INDEX(Partidos!$F$4:$F$107,MATCH($A433,Partidos!$A$4:$A$107,0))=INDEX(Partidos!$G$4:$G$107,MATCH($A433,Partidos!$A$4:$A$107,0))),AND($E433&lt;$F433,INDEX(Partidos!$F$4:$F$107,MATCH($A433,Partidos!$A$4:$A$107,0))&lt;INDEX(Partidos!$G$4:$G$107,MATCH($A433,Partidos!$A$4:$A$107,0)))),Puntuacion!$B$6,0))),IF(AND($E433=INDEX(Partidos!$F$4:$F$107,MATCH($A433,Partidos!$A$4:$A$107,0)),$F433=INDEX(Partidos!$G$4:$G$107,MATCH($A433,Partidos!$A$4:$A$107,0))),Puntuacion!$B$9,IF(($E433-$F433)=(INDEX(Partidos!$F$4:$F$107,MATCH($A433,Partidos!$A$4:$A$107,0))-INDEX(Partidos!$G$4:$G$107,MATCH($A433,Partidos!$A$4:$A$107,0))),Puntuacion!$B$10,IF(AND($H433&lt;&gt;"",$H433=INDEX(Partidos!$K$4:$K$107,MATCH($A433,Partidos!$A$4:$A$107,0))),Puntuacion!$B$11,0)))))),"")</f>
        <v/>
      </c>
      <c r="H433" s="24">
        <f>IFERROR(INDEX(Álvaro!H$4:H$107,MATCH($A433,Álvaro!$A$4:$A$107,0)),"")</f>
        <v/>
      </c>
      <c r="I433" s="24">
        <f>IFERROR(INDEX(Partidos!$J$4:$J$107,MATCH($A433,Partidos!$A$4:$A$107,0)),"")</f>
        <v/>
      </c>
      <c r="J433" s="21">
        <f>IF(AND(INDEX(Partidos!$J$4:$J$107,MATCH($A433,Partidos!$A$4:$A$107,0))&lt;&gt;"Grupos",INDEX(Partidos!$H$4:$H$107,MATCH($A433,Partidos!$A$4:$A$107,0))="Finalizado",$H433&lt;&gt;"",$H433=INDEX(Partidos!$K$4:$K$107,MATCH($A433,Partidos!$A$4:$A$107,0))),1,0)</f>
        <v/>
      </c>
    </row>
    <row r="434">
      <c r="A434" s="31" t="n">
        <v>40</v>
      </c>
      <c r="B434" s="24">
        <f>IFERROR(INDEX(Partidos!$D$4:$D$107,MATCH($A434,Partidos!$A$4:$A$107,0)),"")</f>
        <v/>
      </c>
      <c r="C434" s="24">
        <f>IFERROR(INDEX(Partidos!$E$4:$E$107,MATCH($A434,Partidos!$A$4:$A$107,0)),"")</f>
        <v/>
      </c>
      <c r="D434" s="31" t="inlineStr">
        <is>
          <t>Pepe</t>
        </is>
      </c>
      <c r="E434" s="24">
        <f>IFERROR(INDEX(Pepe!F$4:F$107,MATCH($A434,Pepe!$A$4:$A$107,0)),"")</f>
        <v/>
      </c>
      <c r="F434" s="24">
        <f>IFERROR(INDEX(Pepe!G$4:G$107,MATCH($A434,Pepe!$A$4:$A$107,0)),"")</f>
        <v/>
      </c>
      <c r="G434" s="21">
        <f>IFERROR(IF(INDEX(Partidos!$H$4:$H$107,MATCH($A434,Partidos!$A$4:$A$107,0))&lt;&gt;"Finalizado","",IF(OR(NOT(ISNUMBER($E434)),NOT(ISNUMBER($F434))),"",IF(INDEX(Partidos!$J$4:$J$107,MATCH($A434,Partidos!$A$4:$A$107,0))="Grupos",IF(AND($E434=INDEX(Partidos!$F$4:$F$107,MATCH($A434,Partidos!$A$4:$A$107,0)),$F434=INDEX(Partidos!$G$4:$G$107,MATCH($A434,Partidos!$A$4:$A$107,0))),Puntuacion!$B$4,IF(($E434-$F434)=(INDEX(Partidos!$F$4:$F$107,MATCH($A434,Partidos!$A$4:$A$107,0))-INDEX(Partidos!$G$4:$G$107,MATCH($A434,Partidos!$A$4:$A$107,0))),Puntuacion!$B$5,IF(OR(AND($E434&gt;$F434,INDEX(Partidos!$F$4:$F$107,MATCH($A434,Partidos!$A$4:$A$107,0))&gt;INDEX(Partidos!$G$4:$G$107,MATCH($A434,Partidos!$A$4:$A$107,0))),AND($E434=$F434,INDEX(Partidos!$F$4:$F$107,MATCH($A434,Partidos!$A$4:$A$107,0))=INDEX(Partidos!$G$4:$G$107,MATCH($A434,Partidos!$A$4:$A$107,0))),AND($E434&lt;$F434,INDEX(Partidos!$F$4:$F$107,MATCH($A434,Partidos!$A$4:$A$107,0))&lt;INDEX(Partidos!$G$4:$G$107,MATCH($A434,Partidos!$A$4:$A$107,0)))),Puntuacion!$B$6,0))),IF(AND($E434=INDEX(Partidos!$F$4:$F$107,MATCH($A434,Partidos!$A$4:$A$107,0)),$F434=INDEX(Partidos!$G$4:$G$107,MATCH($A434,Partidos!$A$4:$A$107,0))),Puntuacion!$B$9,IF(($E434-$F434)=(INDEX(Partidos!$F$4:$F$107,MATCH($A434,Partidos!$A$4:$A$107,0))-INDEX(Partidos!$G$4:$G$107,MATCH($A434,Partidos!$A$4:$A$107,0))),Puntuacion!$B$10,IF(AND($H434&lt;&gt;"",$H434=INDEX(Partidos!$K$4:$K$107,MATCH($A434,Partidos!$A$4:$A$107,0))),Puntuacion!$B$11,0)))))),"")</f>
        <v/>
      </c>
      <c r="H434" s="24">
        <f>IFERROR(INDEX(Pepe!H$4:H$107,MATCH($A434,Pepe!$A$4:$A$107,0)),"")</f>
        <v/>
      </c>
      <c r="I434" s="24">
        <f>IFERROR(INDEX(Partidos!$J$4:$J$107,MATCH($A434,Partidos!$A$4:$A$107,0)),"")</f>
        <v/>
      </c>
      <c r="J434" s="21">
        <f>IF(AND(INDEX(Partidos!$J$4:$J$107,MATCH($A434,Partidos!$A$4:$A$107,0))&lt;&gt;"Grupos",INDEX(Partidos!$H$4:$H$107,MATCH($A434,Partidos!$A$4:$A$107,0))="Finalizado",$H434&lt;&gt;"",$H434=INDEX(Partidos!$K$4:$K$107,MATCH($A434,Partidos!$A$4:$A$107,0))),1,0)</f>
        <v/>
      </c>
    </row>
    <row r="435">
      <c r="A435" s="29" t="n">
        <v>40</v>
      </c>
      <c r="B435" s="24">
        <f>IFERROR(INDEX(Partidos!$D$4:$D$107,MATCH($A435,Partidos!$A$4:$A$107,0)),"")</f>
        <v/>
      </c>
      <c r="C435" s="24">
        <f>IFERROR(INDEX(Partidos!$E$4:$E$107,MATCH($A435,Partidos!$A$4:$A$107,0)),"")</f>
        <v/>
      </c>
      <c r="D435" s="29" t="inlineStr">
        <is>
          <t>Patri</t>
        </is>
      </c>
      <c r="E435" s="24">
        <f>IFERROR(INDEX(Patri!F$4:F$107,MATCH($A435,Patri!$A$4:$A$107,0)),"")</f>
        <v/>
      </c>
      <c r="F435" s="24">
        <f>IFERROR(INDEX(Patri!G$4:G$107,MATCH($A435,Patri!$A$4:$A$107,0)),"")</f>
        <v/>
      </c>
      <c r="G435" s="21">
        <f>IFERROR(IF(INDEX(Partidos!$H$4:$H$107,MATCH($A435,Partidos!$A$4:$A$107,0))&lt;&gt;"Finalizado","",IF(OR(NOT(ISNUMBER($E435)),NOT(ISNUMBER($F435))),"",IF(INDEX(Partidos!$J$4:$J$107,MATCH($A435,Partidos!$A$4:$A$107,0))="Grupos",IF(AND($E435=INDEX(Partidos!$F$4:$F$107,MATCH($A435,Partidos!$A$4:$A$107,0)),$F435=INDEX(Partidos!$G$4:$G$107,MATCH($A435,Partidos!$A$4:$A$107,0))),Puntuacion!$B$4,IF(($E435-$F435)=(INDEX(Partidos!$F$4:$F$107,MATCH($A435,Partidos!$A$4:$A$107,0))-INDEX(Partidos!$G$4:$G$107,MATCH($A435,Partidos!$A$4:$A$107,0))),Puntuacion!$B$5,IF(OR(AND($E435&gt;$F435,INDEX(Partidos!$F$4:$F$107,MATCH($A435,Partidos!$A$4:$A$107,0))&gt;INDEX(Partidos!$G$4:$G$107,MATCH($A435,Partidos!$A$4:$A$107,0))),AND($E435=$F435,INDEX(Partidos!$F$4:$F$107,MATCH($A435,Partidos!$A$4:$A$107,0))=INDEX(Partidos!$G$4:$G$107,MATCH($A435,Partidos!$A$4:$A$107,0))),AND($E435&lt;$F435,INDEX(Partidos!$F$4:$F$107,MATCH($A435,Partidos!$A$4:$A$107,0))&lt;INDEX(Partidos!$G$4:$G$107,MATCH($A435,Partidos!$A$4:$A$107,0)))),Puntuacion!$B$6,0))),IF(AND($E435=INDEX(Partidos!$F$4:$F$107,MATCH($A435,Partidos!$A$4:$A$107,0)),$F435=INDEX(Partidos!$G$4:$G$107,MATCH($A435,Partidos!$A$4:$A$107,0))),Puntuacion!$B$9,IF(($E435-$F435)=(INDEX(Partidos!$F$4:$F$107,MATCH($A435,Partidos!$A$4:$A$107,0))-INDEX(Partidos!$G$4:$G$107,MATCH($A435,Partidos!$A$4:$A$107,0))),Puntuacion!$B$10,IF(AND($H435&lt;&gt;"",$H435=INDEX(Partidos!$K$4:$K$107,MATCH($A435,Partidos!$A$4:$A$107,0))),Puntuacion!$B$11,0)))))),"")</f>
        <v/>
      </c>
      <c r="H435" s="24">
        <f>IFERROR(INDEX(Patri!H$4:H$107,MATCH($A435,Patri!$A$4:$A$107,0)),"")</f>
        <v/>
      </c>
      <c r="I435" s="24">
        <f>IFERROR(INDEX(Partidos!$J$4:$J$107,MATCH($A435,Partidos!$A$4:$A$107,0)),"")</f>
        <v/>
      </c>
      <c r="J435" s="21">
        <f>IF(AND(INDEX(Partidos!$J$4:$J$107,MATCH($A435,Partidos!$A$4:$A$107,0))&lt;&gt;"Grupos",INDEX(Partidos!$H$4:$H$107,MATCH($A435,Partidos!$A$4:$A$107,0))="Finalizado",$H435&lt;&gt;"",$H435=INDEX(Partidos!$K$4:$K$107,MATCH($A435,Partidos!$A$4:$A$107,0))),1,0)</f>
        <v/>
      </c>
    </row>
    <row r="436">
      <c r="A436" s="31" t="n">
        <v>40</v>
      </c>
      <c r="B436" s="24">
        <f>IFERROR(INDEX(Partidos!$D$4:$D$107,MATCH($A436,Partidos!$A$4:$A$107,0)),"")</f>
        <v/>
      </c>
      <c r="C436" s="24">
        <f>IFERROR(INDEX(Partidos!$E$4:$E$107,MATCH($A436,Partidos!$A$4:$A$107,0)),"")</f>
        <v/>
      </c>
      <c r="D436" s="31" t="inlineStr">
        <is>
          <t>Kike</t>
        </is>
      </c>
      <c r="E436" s="24">
        <f>IFERROR(INDEX(Kike!F$4:F$107,MATCH($A436,Kike!$A$4:$A$107,0)),"")</f>
        <v/>
      </c>
      <c r="F436" s="24">
        <f>IFERROR(INDEX(Kike!G$4:G$107,MATCH($A436,Kike!$A$4:$A$107,0)),"")</f>
        <v/>
      </c>
      <c r="G436" s="21">
        <f>IFERROR(IF(INDEX(Partidos!$H$4:$H$107,MATCH($A436,Partidos!$A$4:$A$107,0))&lt;&gt;"Finalizado","",IF(OR(NOT(ISNUMBER($E436)),NOT(ISNUMBER($F436))),"",IF(INDEX(Partidos!$J$4:$J$107,MATCH($A436,Partidos!$A$4:$A$107,0))="Grupos",IF(AND($E436=INDEX(Partidos!$F$4:$F$107,MATCH($A436,Partidos!$A$4:$A$107,0)),$F436=INDEX(Partidos!$G$4:$G$107,MATCH($A436,Partidos!$A$4:$A$107,0))),Puntuacion!$B$4,IF(($E436-$F436)=(INDEX(Partidos!$F$4:$F$107,MATCH($A436,Partidos!$A$4:$A$107,0))-INDEX(Partidos!$G$4:$G$107,MATCH($A436,Partidos!$A$4:$A$107,0))),Puntuacion!$B$5,IF(OR(AND($E436&gt;$F436,INDEX(Partidos!$F$4:$F$107,MATCH($A436,Partidos!$A$4:$A$107,0))&gt;INDEX(Partidos!$G$4:$G$107,MATCH($A436,Partidos!$A$4:$A$107,0))),AND($E436=$F436,INDEX(Partidos!$F$4:$F$107,MATCH($A436,Partidos!$A$4:$A$107,0))=INDEX(Partidos!$G$4:$G$107,MATCH($A436,Partidos!$A$4:$A$107,0))),AND($E436&lt;$F436,INDEX(Partidos!$F$4:$F$107,MATCH($A436,Partidos!$A$4:$A$107,0))&lt;INDEX(Partidos!$G$4:$G$107,MATCH($A436,Partidos!$A$4:$A$107,0)))),Puntuacion!$B$6,0))),IF(AND($E436=INDEX(Partidos!$F$4:$F$107,MATCH($A436,Partidos!$A$4:$A$107,0)),$F436=INDEX(Partidos!$G$4:$G$107,MATCH($A436,Partidos!$A$4:$A$107,0))),Puntuacion!$B$9,IF(($E436-$F436)=(INDEX(Partidos!$F$4:$F$107,MATCH($A436,Partidos!$A$4:$A$107,0))-INDEX(Partidos!$G$4:$G$107,MATCH($A436,Partidos!$A$4:$A$107,0))),Puntuacion!$B$10,IF(AND($H436&lt;&gt;"",$H436=INDEX(Partidos!$K$4:$K$107,MATCH($A436,Partidos!$A$4:$A$107,0))),Puntuacion!$B$11,0)))))),"")</f>
        <v/>
      </c>
      <c r="H436" s="24">
        <f>IFERROR(INDEX(Kike!H$4:H$107,MATCH($A436,Kike!$A$4:$A$107,0)),"")</f>
        <v/>
      </c>
      <c r="I436" s="24">
        <f>IFERROR(INDEX(Partidos!$J$4:$J$107,MATCH($A436,Partidos!$A$4:$A$107,0)),"")</f>
        <v/>
      </c>
      <c r="J436" s="21">
        <f>IF(AND(INDEX(Partidos!$J$4:$J$107,MATCH($A436,Partidos!$A$4:$A$107,0))&lt;&gt;"Grupos",INDEX(Partidos!$H$4:$H$107,MATCH($A436,Partidos!$A$4:$A$107,0))="Finalizado",$H436&lt;&gt;"",$H436=INDEX(Partidos!$K$4:$K$107,MATCH($A436,Partidos!$A$4:$A$107,0))),1,0)</f>
        <v/>
      </c>
    </row>
    <row r="437">
      <c r="A437" s="29" t="n">
        <v>40</v>
      </c>
      <c r="B437" s="24">
        <f>IFERROR(INDEX(Partidos!$D$4:$D$107,MATCH($A437,Partidos!$A$4:$A$107,0)),"")</f>
        <v/>
      </c>
      <c r="C437" s="24">
        <f>IFERROR(INDEX(Partidos!$E$4:$E$107,MATCH($A437,Partidos!$A$4:$A$107,0)),"")</f>
        <v/>
      </c>
      <c r="D437" s="29" t="inlineStr">
        <is>
          <t>Quintero</t>
        </is>
      </c>
      <c r="E437" s="24">
        <f>IFERROR(INDEX(Quintero!F$4:F$107,MATCH($A437,Quintero!$A$4:$A$107,0)),"")</f>
        <v/>
      </c>
      <c r="F437" s="24">
        <f>IFERROR(INDEX(Quintero!G$4:G$107,MATCH($A437,Quintero!$A$4:$A$107,0)),"")</f>
        <v/>
      </c>
      <c r="G437" s="21">
        <f>IFERROR(IF(INDEX(Partidos!$H$4:$H$107,MATCH($A437,Partidos!$A$4:$A$107,0))&lt;&gt;"Finalizado","",IF(OR(NOT(ISNUMBER($E437)),NOT(ISNUMBER($F437))),"",IF(INDEX(Partidos!$J$4:$J$107,MATCH($A437,Partidos!$A$4:$A$107,0))="Grupos",IF(AND($E437=INDEX(Partidos!$F$4:$F$107,MATCH($A437,Partidos!$A$4:$A$107,0)),$F437=INDEX(Partidos!$G$4:$G$107,MATCH($A437,Partidos!$A$4:$A$107,0))),Puntuacion!$B$4,IF(($E437-$F437)=(INDEX(Partidos!$F$4:$F$107,MATCH($A437,Partidos!$A$4:$A$107,0))-INDEX(Partidos!$G$4:$G$107,MATCH($A437,Partidos!$A$4:$A$107,0))),Puntuacion!$B$5,IF(OR(AND($E437&gt;$F437,INDEX(Partidos!$F$4:$F$107,MATCH($A437,Partidos!$A$4:$A$107,0))&gt;INDEX(Partidos!$G$4:$G$107,MATCH($A437,Partidos!$A$4:$A$107,0))),AND($E437=$F437,INDEX(Partidos!$F$4:$F$107,MATCH($A437,Partidos!$A$4:$A$107,0))=INDEX(Partidos!$G$4:$G$107,MATCH($A437,Partidos!$A$4:$A$107,0))),AND($E437&lt;$F437,INDEX(Partidos!$F$4:$F$107,MATCH($A437,Partidos!$A$4:$A$107,0))&lt;INDEX(Partidos!$G$4:$G$107,MATCH($A437,Partidos!$A$4:$A$107,0)))),Puntuacion!$B$6,0))),IF(AND($E437=INDEX(Partidos!$F$4:$F$107,MATCH($A437,Partidos!$A$4:$A$107,0)),$F437=INDEX(Partidos!$G$4:$G$107,MATCH($A437,Partidos!$A$4:$A$107,0))),Puntuacion!$B$9,IF(($E437-$F437)=(INDEX(Partidos!$F$4:$F$107,MATCH($A437,Partidos!$A$4:$A$107,0))-INDEX(Partidos!$G$4:$G$107,MATCH($A437,Partidos!$A$4:$A$107,0))),Puntuacion!$B$10,IF(AND($H437&lt;&gt;"",$H437=INDEX(Partidos!$K$4:$K$107,MATCH($A437,Partidos!$A$4:$A$107,0))),Puntuacion!$B$11,0)))))),"")</f>
        <v/>
      </c>
      <c r="H437" s="24">
        <f>IFERROR(INDEX(Quintero!H$4:H$107,MATCH($A437,Quintero!$A$4:$A$107,0)),"")</f>
        <v/>
      </c>
      <c r="I437" s="24">
        <f>IFERROR(INDEX(Partidos!$J$4:$J$107,MATCH($A437,Partidos!$A$4:$A$107,0)),"")</f>
        <v/>
      </c>
      <c r="J437" s="21">
        <f>IF(AND(INDEX(Partidos!$J$4:$J$107,MATCH($A437,Partidos!$A$4:$A$107,0))&lt;&gt;"Grupos",INDEX(Partidos!$H$4:$H$107,MATCH($A437,Partidos!$A$4:$A$107,0))="Finalizado",$H437&lt;&gt;"",$H437=INDEX(Partidos!$K$4:$K$107,MATCH($A437,Partidos!$A$4:$A$107,0))),1,0)</f>
        <v/>
      </c>
    </row>
    <row r="438">
      <c r="A438" s="31" t="n">
        <v>40</v>
      </c>
      <c r="B438" s="24">
        <f>IFERROR(INDEX(Partidos!$D$4:$D$107,MATCH($A438,Partidos!$A$4:$A$107,0)),"")</f>
        <v/>
      </c>
      <c r="C438" s="24">
        <f>IFERROR(INDEX(Partidos!$E$4:$E$107,MATCH($A438,Partidos!$A$4:$A$107,0)),"")</f>
        <v/>
      </c>
      <c r="D438" s="31" t="inlineStr">
        <is>
          <t>Nacho</t>
        </is>
      </c>
      <c r="E438" s="24">
        <f>IFERROR(INDEX(Nacho!F$4:F$107,MATCH($A438,Nacho!$A$4:$A$107,0)),"")</f>
        <v/>
      </c>
      <c r="F438" s="24">
        <f>IFERROR(INDEX(Nacho!G$4:G$107,MATCH($A438,Nacho!$A$4:$A$107,0)),"")</f>
        <v/>
      </c>
      <c r="G438" s="21">
        <f>IFERROR(IF(INDEX(Partidos!$H$4:$H$107,MATCH($A438,Partidos!$A$4:$A$107,0))&lt;&gt;"Finalizado","",IF(OR(NOT(ISNUMBER($E438)),NOT(ISNUMBER($F438))),"",IF(INDEX(Partidos!$J$4:$J$107,MATCH($A438,Partidos!$A$4:$A$107,0))="Grupos",IF(AND($E438=INDEX(Partidos!$F$4:$F$107,MATCH($A438,Partidos!$A$4:$A$107,0)),$F438=INDEX(Partidos!$G$4:$G$107,MATCH($A438,Partidos!$A$4:$A$107,0))),Puntuacion!$B$4,IF(($E438-$F438)=(INDEX(Partidos!$F$4:$F$107,MATCH($A438,Partidos!$A$4:$A$107,0))-INDEX(Partidos!$G$4:$G$107,MATCH($A438,Partidos!$A$4:$A$107,0))),Puntuacion!$B$5,IF(OR(AND($E438&gt;$F438,INDEX(Partidos!$F$4:$F$107,MATCH($A438,Partidos!$A$4:$A$107,0))&gt;INDEX(Partidos!$G$4:$G$107,MATCH($A438,Partidos!$A$4:$A$107,0))),AND($E438=$F438,INDEX(Partidos!$F$4:$F$107,MATCH($A438,Partidos!$A$4:$A$107,0))=INDEX(Partidos!$G$4:$G$107,MATCH($A438,Partidos!$A$4:$A$107,0))),AND($E438&lt;$F438,INDEX(Partidos!$F$4:$F$107,MATCH($A438,Partidos!$A$4:$A$107,0))&lt;INDEX(Partidos!$G$4:$G$107,MATCH($A438,Partidos!$A$4:$A$107,0)))),Puntuacion!$B$6,0))),IF(AND($E438=INDEX(Partidos!$F$4:$F$107,MATCH($A438,Partidos!$A$4:$A$107,0)),$F438=INDEX(Partidos!$G$4:$G$107,MATCH($A438,Partidos!$A$4:$A$107,0))),Puntuacion!$B$9,IF(($E438-$F438)=(INDEX(Partidos!$F$4:$F$107,MATCH($A438,Partidos!$A$4:$A$107,0))-INDEX(Partidos!$G$4:$G$107,MATCH($A438,Partidos!$A$4:$A$107,0))),Puntuacion!$B$10,IF(AND($H438&lt;&gt;"",$H438=INDEX(Partidos!$K$4:$K$107,MATCH($A438,Partidos!$A$4:$A$107,0))),Puntuacion!$B$11,0)))))),"")</f>
        <v/>
      </c>
      <c r="H438" s="24">
        <f>IFERROR(INDEX(Nacho!H$4:H$107,MATCH($A438,Nacho!$A$4:$A$107,0)),"")</f>
        <v/>
      </c>
      <c r="I438" s="24">
        <f>IFERROR(INDEX(Partidos!$J$4:$J$107,MATCH($A438,Partidos!$A$4:$A$107,0)),"")</f>
        <v/>
      </c>
      <c r="J438" s="21">
        <f>IF(AND(INDEX(Partidos!$J$4:$J$107,MATCH($A438,Partidos!$A$4:$A$107,0))&lt;&gt;"Grupos",INDEX(Partidos!$H$4:$H$107,MATCH($A438,Partidos!$A$4:$A$107,0))="Finalizado",$H438&lt;&gt;"",$H438=INDEX(Partidos!$K$4:$K$107,MATCH($A438,Partidos!$A$4:$A$107,0))),1,0)</f>
        <v/>
      </c>
    </row>
    <row r="439">
      <c r="A439" s="29" t="n">
        <v>40</v>
      </c>
      <c r="B439" s="24">
        <f>IFERROR(INDEX(Partidos!$D$4:$D$107,MATCH($A439,Partidos!$A$4:$A$107,0)),"")</f>
        <v/>
      </c>
      <c r="C439" s="24">
        <f>IFERROR(INDEX(Partidos!$E$4:$E$107,MATCH($A439,Partidos!$A$4:$A$107,0)),"")</f>
        <v/>
      </c>
      <c r="D439" s="29" t="inlineStr">
        <is>
          <t>Luis</t>
        </is>
      </c>
      <c r="E439" s="24">
        <f>IFERROR(INDEX(Luis!F$4:F$107,MATCH($A439,Luis!$A$4:$A$107,0)),"")</f>
        <v/>
      </c>
      <c r="F439" s="24">
        <f>IFERROR(INDEX(Luis!G$4:G$107,MATCH($A439,Luis!$A$4:$A$107,0)),"")</f>
        <v/>
      </c>
      <c r="G439" s="21">
        <f>IFERROR(IF(INDEX(Partidos!$H$4:$H$107,MATCH($A439,Partidos!$A$4:$A$107,0))&lt;&gt;"Finalizado","",IF(OR(NOT(ISNUMBER($E439)),NOT(ISNUMBER($F439))),"",IF(INDEX(Partidos!$J$4:$J$107,MATCH($A439,Partidos!$A$4:$A$107,0))="Grupos",IF(AND($E439=INDEX(Partidos!$F$4:$F$107,MATCH($A439,Partidos!$A$4:$A$107,0)),$F439=INDEX(Partidos!$G$4:$G$107,MATCH($A439,Partidos!$A$4:$A$107,0))),Puntuacion!$B$4,IF(($E439-$F439)=(INDEX(Partidos!$F$4:$F$107,MATCH($A439,Partidos!$A$4:$A$107,0))-INDEX(Partidos!$G$4:$G$107,MATCH($A439,Partidos!$A$4:$A$107,0))),Puntuacion!$B$5,IF(OR(AND($E439&gt;$F439,INDEX(Partidos!$F$4:$F$107,MATCH($A439,Partidos!$A$4:$A$107,0))&gt;INDEX(Partidos!$G$4:$G$107,MATCH($A439,Partidos!$A$4:$A$107,0))),AND($E439=$F439,INDEX(Partidos!$F$4:$F$107,MATCH($A439,Partidos!$A$4:$A$107,0))=INDEX(Partidos!$G$4:$G$107,MATCH($A439,Partidos!$A$4:$A$107,0))),AND($E439&lt;$F439,INDEX(Partidos!$F$4:$F$107,MATCH($A439,Partidos!$A$4:$A$107,0))&lt;INDEX(Partidos!$G$4:$G$107,MATCH($A439,Partidos!$A$4:$A$107,0)))),Puntuacion!$B$6,0))),IF(AND($E439=INDEX(Partidos!$F$4:$F$107,MATCH($A439,Partidos!$A$4:$A$107,0)),$F439=INDEX(Partidos!$G$4:$G$107,MATCH($A439,Partidos!$A$4:$A$107,0))),Puntuacion!$B$9,IF(($E439-$F439)=(INDEX(Partidos!$F$4:$F$107,MATCH($A439,Partidos!$A$4:$A$107,0))-INDEX(Partidos!$G$4:$G$107,MATCH($A439,Partidos!$A$4:$A$107,0))),Puntuacion!$B$10,IF(AND($H439&lt;&gt;"",$H439=INDEX(Partidos!$K$4:$K$107,MATCH($A439,Partidos!$A$4:$A$107,0))),Puntuacion!$B$11,0)))))),"")</f>
        <v/>
      </c>
      <c r="H439" s="24">
        <f>IFERROR(INDEX(Luis!H$4:H$107,MATCH($A439,Luis!$A$4:$A$107,0)),"")</f>
        <v/>
      </c>
      <c r="I439" s="24">
        <f>IFERROR(INDEX(Partidos!$J$4:$J$107,MATCH($A439,Partidos!$A$4:$A$107,0)),"")</f>
        <v/>
      </c>
      <c r="J439" s="21">
        <f>IF(AND(INDEX(Partidos!$J$4:$J$107,MATCH($A439,Partidos!$A$4:$A$107,0))&lt;&gt;"Grupos",INDEX(Partidos!$H$4:$H$107,MATCH($A439,Partidos!$A$4:$A$107,0))="Finalizado",$H439&lt;&gt;"",$H439=INDEX(Partidos!$K$4:$K$107,MATCH($A439,Partidos!$A$4:$A$107,0))),1,0)</f>
        <v/>
      </c>
    </row>
    <row r="440">
      <c r="A440" s="31" t="n">
        <v>40</v>
      </c>
      <c r="B440" s="24">
        <f>IFERROR(INDEX(Partidos!$D$4:$D$107,MATCH($A440,Partidos!$A$4:$A$107,0)),"")</f>
        <v/>
      </c>
      <c r="C440" s="24">
        <f>IFERROR(INDEX(Partidos!$E$4:$E$107,MATCH($A440,Partidos!$A$4:$A$107,0)),"")</f>
        <v/>
      </c>
      <c r="D440" s="31" t="inlineStr">
        <is>
          <t>Felipe</t>
        </is>
      </c>
      <c r="E440" s="24">
        <f>IFERROR(INDEX(Felipe!F$4:F$107,MATCH($A440,Felipe!$A$4:$A$107,0)),"")</f>
        <v/>
      </c>
      <c r="F440" s="24">
        <f>IFERROR(INDEX(Felipe!G$4:G$107,MATCH($A440,Felipe!$A$4:$A$107,0)),"")</f>
        <v/>
      </c>
      <c r="G440" s="21">
        <f>IFERROR(IF(INDEX(Partidos!$H$4:$H$107,MATCH($A440,Partidos!$A$4:$A$107,0))&lt;&gt;"Finalizado","",IF(OR(NOT(ISNUMBER($E440)),NOT(ISNUMBER($F440))),"",IF(INDEX(Partidos!$J$4:$J$107,MATCH($A440,Partidos!$A$4:$A$107,0))="Grupos",IF(AND($E440=INDEX(Partidos!$F$4:$F$107,MATCH($A440,Partidos!$A$4:$A$107,0)),$F440=INDEX(Partidos!$G$4:$G$107,MATCH($A440,Partidos!$A$4:$A$107,0))),Puntuacion!$B$4,IF(($E440-$F440)=(INDEX(Partidos!$F$4:$F$107,MATCH($A440,Partidos!$A$4:$A$107,0))-INDEX(Partidos!$G$4:$G$107,MATCH($A440,Partidos!$A$4:$A$107,0))),Puntuacion!$B$5,IF(OR(AND($E440&gt;$F440,INDEX(Partidos!$F$4:$F$107,MATCH($A440,Partidos!$A$4:$A$107,0))&gt;INDEX(Partidos!$G$4:$G$107,MATCH($A440,Partidos!$A$4:$A$107,0))),AND($E440=$F440,INDEX(Partidos!$F$4:$F$107,MATCH($A440,Partidos!$A$4:$A$107,0))=INDEX(Partidos!$G$4:$G$107,MATCH($A440,Partidos!$A$4:$A$107,0))),AND($E440&lt;$F440,INDEX(Partidos!$F$4:$F$107,MATCH($A440,Partidos!$A$4:$A$107,0))&lt;INDEX(Partidos!$G$4:$G$107,MATCH($A440,Partidos!$A$4:$A$107,0)))),Puntuacion!$B$6,0))),IF(AND($E440=INDEX(Partidos!$F$4:$F$107,MATCH($A440,Partidos!$A$4:$A$107,0)),$F440=INDEX(Partidos!$G$4:$G$107,MATCH($A440,Partidos!$A$4:$A$107,0))),Puntuacion!$B$9,IF(($E440-$F440)=(INDEX(Partidos!$F$4:$F$107,MATCH($A440,Partidos!$A$4:$A$107,0))-INDEX(Partidos!$G$4:$G$107,MATCH($A440,Partidos!$A$4:$A$107,0))),Puntuacion!$B$10,IF(AND($H440&lt;&gt;"",$H440=INDEX(Partidos!$K$4:$K$107,MATCH($A440,Partidos!$A$4:$A$107,0))),Puntuacion!$B$11,0)))))),"")</f>
        <v/>
      </c>
      <c r="H440" s="24">
        <f>IFERROR(INDEX(Felipe!H$4:H$107,MATCH($A440,Felipe!$A$4:$A$107,0)),"")</f>
        <v/>
      </c>
      <c r="I440" s="24">
        <f>IFERROR(INDEX(Partidos!$J$4:$J$107,MATCH($A440,Partidos!$A$4:$A$107,0)),"")</f>
        <v/>
      </c>
      <c r="J440" s="21">
        <f>IF(AND(INDEX(Partidos!$J$4:$J$107,MATCH($A440,Partidos!$A$4:$A$107,0))&lt;&gt;"Grupos",INDEX(Partidos!$H$4:$H$107,MATCH($A440,Partidos!$A$4:$A$107,0))="Finalizado",$H440&lt;&gt;"",$H440=INDEX(Partidos!$K$4:$K$107,MATCH($A440,Partidos!$A$4:$A$107,0))),1,0)</f>
        <v/>
      </c>
    </row>
    <row r="441">
      <c r="A441" s="29" t="n">
        <v>40</v>
      </c>
      <c r="B441" s="24">
        <f>IFERROR(INDEX(Partidos!$D$4:$D$107,MATCH($A441,Partidos!$A$4:$A$107,0)),"")</f>
        <v/>
      </c>
      <c r="C441" s="24">
        <f>IFERROR(INDEX(Partidos!$E$4:$E$107,MATCH($A441,Partidos!$A$4:$A$107,0)),"")</f>
        <v/>
      </c>
      <c r="D441" s="29" t="inlineStr">
        <is>
          <t>Simón</t>
        </is>
      </c>
      <c r="E441" s="24">
        <f>IFERROR(INDEX(Simón!F$4:F$107,MATCH($A441,Simón!$A$4:$A$107,0)),"")</f>
        <v/>
      </c>
      <c r="F441" s="24">
        <f>IFERROR(INDEX(Simón!G$4:G$107,MATCH($A441,Simón!$A$4:$A$107,0)),"")</f>
        <v/>
      </c>
      <c r="G441" s="21">
        <f>IFERROR(IF(INDEX(Partidos!$H$4:$H$107,MATCH($A441,Partidos!$A$4:$A$107,0))&lt;&gt;"Finalizado","",IF(OR(NOT(ISNUMBER($E441)),NOT(ISNUMBER($F441))),"",IF(INDEX(Partidos!$J$4:$J$107,MATCH($A441,Partidos!$A$4:$A$107,0))="Grupos",IF(AND($E441=INDEX(Partidos!$F$4:$F$107,MATCH($A441,Partidos!$A$4:$A$107,0)),$F441=INDEX(Partidos!$G$4:$G$107,MATCH($A441,Partidos!$A$4:$A$107,0))),Puntuacion!$B$4,IF(($E441-$F441)=(INDEX(Partidos!$F$4:$F$107,MATCH($A441,Partidos!$A$4:$A$107,0))-INDEX(Partidos!$G$4:$G$107,MATCH($A441,Partidos!$A$4:$A$107,0))),Puntuacion!$B$5,IF(OR(AND($E441&gt;$F441,INDEX(Partidos!$F$4:$F$107,MATCH($A441,Partidos!$A$4:$A$107,0))&gt;INDEX(Partidos!$G$4:$G$107,MATCH($A441,Partidos!$A$4:$A$107,0))),AND($E441=$F441,INDEX(Partidos!$F$4:$F$107,MATCH($A441,Partidos!$A$4:$A$107,0))=INDEX(Partidos!$G$4:$G$107,MATCH($A441,Partidos!$A$4:$A$107,0))),AND($E441&lt;$F441,INDEX(Partidos!$F$4:$F$107,MATCH($A441,Partidos!$A$4:$A$107,0))&lt;INDEX(Partidos!$G$4:$G$107,MATCH($A441,Partidos!$A$4:$A$107,0)))),Puntuacion!$B$6,0))),IF(AND($E441=INDEX(Partidos!$F$4:$F$107,MATCH($A441,Partidos!$A$4:$A$107,0)),$F441=INDEX(Partidos!$G$4:$G$107,MATCH($A441,Partidos!$A$4:$A$107,0))),Puntuacion!$B$9,IF(($E441-$F441)=(INDEX(Partidos!$F$4:$F$107,MATCH($A441,Partidos!$A$4:$A$107,0))-INDEX(Partidos!$G$4:$G$107,MATCH($A441,Partidos!$A$4:$A$107,0))),Puntuacion!$B$10,IF(AND($H441&lt;&gt;"",$H441=INDEX(Partidos!$K$4:$K$107,MATCH($A441,Partidos!$A$4:$A$107,0))),Puntuacion!$B$11,0)))))),"")</f>
        <v/>
      </c>
      <c r="H441" s="24">
        <f>IFERROR(INDEX(Simón!H$4:H$107,MATCH($A441,Simón!$A$4:$A$107,0)),"")</f>
        <v/>
      </c>
      <c r="I441" s="24">
        <f>IFERROR(INDEX(Partidos!$J$4:$J$107,MATCH($A441,Partidos!$A$4:$A$107,0)),"")</f>
        <v/>
      </c>
      <c r="J441" s="21">
        <f>IF(AND(INDEX(Partidos!$J$4:$J$107,MATCH($A441,Partidos!$A$4:$A$107,0))&lt;&gt;"Grupos",INDEX(Partidos!$H$4:$H$107,MATCH($A441,Partidos!$A$4:$A$107,0))="Finalizado",$H441&lt;&gt;"",$H441=INDEX(Partidos!$K$4:$K$107,MATCH($A441,Partidos!$A$4:$A$107,0))),1,0)</f>
        <v/>
      </c>
    </row>
    <row r="442">
      <c r="A442" s="31" t="n">
        <v>40</v>
      </c>
      <c r="B442" s="24">
        <f>IFERROR(INDEX(Partidos!$D$4:$D$107,MATCH($A442,Partidos!$A$4:$A$107,0)),"")</f>
        <v/>
      </c>
      <c r="C442" s="24">
        <f>IFERROR(INDEX(Partidos!$E$4:$E$107,MATCH($A442,Partidos!$A$4:$A$107,0)),"")</f>
        <v/>
      </c>
      <c r="D442" s="31" t="inlineStr">
        <is>
          <t>Muni</t>
        </is>
      </c>
      <c r="E442" s="24">
        <f>IFERROR(INDEX(Muni!F$4:F$107,MATCH($A442,Muni!$A$4:$A$107,0)),"")</f>
        <v/>
      </c>
      <c r="F442" s="24">
        <f>IFERROR(INDEX(Muni!G$4:G$107,MATCH($A442,Muni!$A$4:$A$107,0)),"")</f>
        <v/>
      </c>
      <c r="G442" s="21">
        <f>IFERROR(IF(INDEX(Partidos!$H$4:$H$107,MATCH($A442,Partidos!$A$4:$A$107,0))&lt;&gt;"Finalizado","",IF(OR(NOT(ISNUMBER($E442)),NOT(ISNUMBER($F442))),"",IF(INDEX(Partidos!$J$4:$J$107,MATCH($A442,Partidos!$A$4:$A$107,0))="Grupos",IF(AND($E442=INDEX(Partidos!$F$4:$F$107,MATCH($A442,Partidos!$A$4:$A$107,0)),$F442=INDEX(Partidos!$G$4:$G$107,MATCH($A442,Partidos!$A$4:$A$107,0))),Puntuacion!$B$4,IF(($E442-$F442)=(INDEX(Partidos!$F$4:$F$107,MATCH($A442,Partidos!$A$4:$A$107,0))-INDEX(Partidos!$G$4:$G$107,MATCH($A442,Partidos!$A$4:$A$107,0))),Puntuacion!$B$5,IF(OR(AND($E442&gt;$F442,INDEX(Partidos!$F$4:$F$107,MATCH($A442,Partidos!$A$4:$A$107,0))&gt;INDEX(Partidos!$G$4:$G$107,MATCH($A442,Partidos!$A$4:$A$107,0))),AND($E442=$F442,INDEX(Partidos!$F$4:$F$107,MATCH($A442,Partidos!$A$4:$A$107,0))=INDEX(Partidos!$G$4:$G$107,MATCH($A442,Partidos!$A$4:$A$107,0))),AND($E442&lt;$F442,INDEX(Partidos!$F$4:$F$107,MATCH($A442,Partidos!$A$4:$A$107,0))&lt;INDEX(Partidos!$G$4:$G$107,MATCH($A442,Partidos!$A$4:$A$107,0)))),Puntuacion!$B$6,0))),IF(AND($E442=INDEX(Partidos!$F$4:$F$107,MATCH($A442,Partidos!$A$4:$A$107,0)),$F442=INDEX(Partidos!$G$4:$G$107,MATCH($A442,Partidos!$A$4:$A$107,0))),Puntuacion!$B$9,IF(($E442-$F442)=(INDEX(Partidos!$F$4:$F$107,MATCH($A442,Partidos!$A$4:$A$107,0))-INDEX(Partidos!$G$4:$G$107,MATCH($A442,Partidos!$A$4:$A$107,0))),Puntuacion!$B$10,IF(AND($H442&lt;&gt;"",$H442=INDEX(Partidos!$K$4:$K$107,MATCH($A442,Partidos!$A$4:$A$107,0))),Puntuacion!$B$11,0)))))),"")</f>
        <v/>
      </c>
      <c r="H442" s="24">
        <f>IFERROR(INDEX(Muni!H$4:H$107,MATCH($A442,Muni!$A$4:$A$107,0)),"")</f>
        <v/>
      </c>
      <c r="I442" s="24">
        <f>IFERROR(INDEX(Partidos!$J$4:$J$107,MATCH($A442,Partidos!$A$4:$A$107,0)),"")</f>
        <v/>
      </c>
      <c r="J442" s="21">
        <f>IF(AND(INDEX(Partidos!$J$4:$J$107,MATCH($A442,Partidos!$A$4:$A$107,0))&lt;&gt;"Grupos",INDEX(Partidos!$H$4:$H$107,MATCH($A442,Partidos!$A$4:$A$107,0))="Finalizado",$H442&lt;&gt;"",$H442=INDEX(Partidos!$K$4:$K$107,MATCH($A442,Partidos!$A$4:$A$107,0))),1,0)</f>
        <v/>
      </c>
    </row>
    <row r="443">
      <c r="A443" s="29" t="n">
        <v>40</v>
      </c>
      <c r="B443" s="24">
        <f>IFERROR(INDEX(Partidos!$D$4:$D$107,MATCH($A443,Partidos!$A$4:$A$107,0)),"")</f>
        <v/>
      </c>
      <c r="C443" s="24">
        <f>IFERROR(INDEX(Partidos!$E$4:$E$107,MATCH($A443,Partidos!$A$4:$A$107,0)),"")</f>
        <v/>
      </c>
      <c r="D443" s="29" t="inlineStr">
        <is>
          <t>Fer</t>
        </is>
      </c>
      <c r="E443" s="24">
        <f>IFERROR(INDEX(Fer!F$4:F$107,MATCH($A443,Fer!$A$4:$A$107,0)),"")</f>
        <v/>
      </c>
      <c r="F443" s="24">
        <f>IFERROR(INDEX(Fer!G$4:G$107,MATCH($A443,Fer!$A$4:$A$107,0)),"")</f>
        <v/>
      </c>
      <c r="G443" s="21">
        <f>IFERROR(IF(INDEX(Partidos!$H$4:$H$107,MATCH($A443,Partidos!$A$4:$A$107,0))&lt;&gt;"Finalizado","",IF(OR(NOT(ISNUMBER($E443)),NOT(ISNUMBER($F443))),"",IF(INDEX(Partidos!$J$4:$J$107,MATCH($A443,Partidos!$A$4:$A$107,0))="Grupos",IF(AND($E443=INDEX(Partidos!$F$4:$F$107,MATCH($A443,Partidos!$A$4:$A$107,0)),$F443=INDEX(Partidos!$G$4:$G$107,MATCH($A443,Partidos!$A$4:$A$107,0))),Puntuacion!$B$4,IF(($E443-$F443)=(INDEX(Partidos!$F$4:$F$107,MATCH($A443,Partidos!$A$4:$A$107,0))-INDEX(Partidos!$G$4:$G$107,MATCH($A443,Partidos!$A$4:$A$107,0))),Puntuacion!$B$5,IF(OR(AND($E443&gt;$F443,INDEX(Partidos!$F$4:$F$107,MATCH($A443,Partidos!$A$4:$A$107,0))&gt;INDEX(Partidos!$G$4:$G$107,MATCH($A443,Partidos!$A$4:$A$107,0))),AND($E443=$F443,INDEX(Partidos!$F$4:$F$107,MATCH($A443,Partidos!$A$4:$A$107,0))=INDEX(Partidos!$G$4:$G$107,MATCH($A443,Partidos!$A$4:$A$107,0))),AND($E443&lt;$F443,INDEX(Partidos!$F$4:$F$107,MATCH($A443,Partidos!$A$4:$A$107,0))&lt;INDEX(Partidos!$G$4:$G$107,MATCH($A443,Partidos!$A$4:$A$107,0)))),Puntuacion!$B$6,0))),IF(AND($E443=INDEX(Partidos!$F$4:$F$107,MATCH($A443,Partidos!$A$4:$A$107,0)),$F443=INDEX(Partidos!$G$4:$G$107,MATCH($A443,Partidos!$A$4:$A$107,0))),Puntuacion!$B$9,IF(($E443-$F443)=(INDEX(Partidos!$F$4:$F$107,MATCH($A443,Partidos!$A$4:$A$107,0))-INDEX(Partidos!$G$4:$G$107,MATCH($A443,Partidos!$A$4:$A$107,0))),Puntuacion!$B$10,IF(AND($H443&lt;&gt;"",$H443=INDEX(Partidos!$K$4:$K$107,MATCH($A443,Partidos!$A$4:$A$107,0))),Puntuacion!$B$11,0)))))),"")</f>
        <v/>
      </c>
      <c r="H443" s="24">
        <f>IFERROR(INDEX(Fer!H$4:H$107,MATCH($A443,Fer!$A$4:$A$107,0)),"")</f>
        <v/>
      </c>
      <c r="I443" s="24">
        <f>IFERROR(INDEX(Partidos!$J$4:$J$107,MATCH($A443,Partidos!$A$4:$A$107,0)),"")</f>
        <v/>
      </c>
      <c r="J443" s="21">
        <f>IF(AND(INDEX(Partidos!$J$4:$J$107,MATCH($A443,Partidos!$A$4:$A$107,0))&lt;&gt;"Grupos",INDEX(Partidos!$H$4:$H$107,MATCH($A443,Partidos!$A$4:$A$107,0))="Finalizado",$H443&lt;&gt;"",$H443=INDEX(Partidos!$K$4:$K$107,MATCH($A443,Partidos!$A$4:$A$107,0))),1,0)</f>
        <v/>
      </c>
    </row>
    <row r="444">
      <c r="A444" s="31" t="n">
        <v>41</v>
      </c>
      <c r="B444" s="24">
        <f>IFERROR(INDEX(Partidos!$D$4:$D$107,MATCH($A444,Partidos!$A$4:$A$107,0)),"")</f>
        <v/>
      </c>
      <c r="C444" s="24">
        <f>IFERROR(INDEX(Partidos!$E$4:$E$107,MATCH($A444,Partidos!$A$4:$A$107,0)),"")</f>
        <v/>
      </c>
      <c r="D444" s="31" t="inlineStr">
        <is>
          <t>Álvaro</t>
        </is>
      </c>
      <c r="E444" s="24">
        <f>IFERROR(INDEX(Álvaro!F$4:F$107,MATCH($A444,Álvaro!$A$4:$A$107,0)),"")</f>
        <v/>
      </c>
      <c r="F444" s="24">
        <f>IFERROR(INDEX(Álvaro!G$4:G$107,MATCH($A444,Álvaro!$A$4:$A$107,0)),"")</f>
        <v/>
      </c>
      <c r="G444" s="21">
        <f>IFERROR(IF(INDEX(Partidos!$H$4:$H$107,MATCH($A444,Partidos!$A$4:$A$107,0))&lt;&gt;"Finalizado","",IF(OR(NOT(ISNUMBER($E444)),NOT(ISNUMBER($F444))),"",IF(INDEX(Partidos!$J$4:$J$107,MATCH($A444,Partidos!$A$4:$A$107,0))="Grupos",IF(AND($E444=INDEX(Partidos!$F$4:$F$107,MATCH($A444,Partidos!$A$4:$A$107,0)),$F444=INDEX(Partidos!$G$4:$G$107,MATCH($A444,Partidos!$A$4:$A$107,0))),Puntuacion!$B$4,IF(($E444-$F444)=(INDEX(Partidos!$F$4:$F$107,MATCH($A444,Partidos!$A$4:$A$107,0))-INDEX(Partidos!$G$4:$G$107,MATCH($A444,Partidos!$A$4:$A$107,0))),Puntuacion!$B$5,IF(OR(AND($E444&gt;$F444,INDEX(Partidos!$F$4:$F$107,MATCH($A444,Partidos!$A$4:$A$107,0))&gt;INDEX(Partidos!$G$4:$G$107,MATCH($A444,Partidos!$A$4:$A$107,0))),AND($E444=$F444,INDEX(Partidos!$F$4:$F$107,MATCH($A444,Partidos!$A$4:$A$107,0))=INDEX(Partidos!$G$4:$G$107,MATCH($A444,Partidos!$A$4:$A$107,0))),AND($E444&lt;$F444,INDEX(Partidos!$F$4:$F$107,MATCH($A444,Partidos!$A$4:$A$107,0))&lt;INDEX(Partidos!$G$4:$G$107,MATCH($A444,Partidos!$A$4:$A$107,0)))),Puntuacion!$B$6,0))),IF(AND($E444=INDEX(Partidos!$F$4:$F$107,MATCH($A444,Partidos!$A$4:$A$107,0)),$F444=INDEX(Partidos!$G$4:$G$107,MATCH($A444,Partidos!$A$4:$A$107,0))),Puntuacion!$B$9,IF(($E444-$F444)=(INDEX(Partidos!$F$4:$F$107,MATCH($A444,Partidos!$A$4:$A$107,0))-INDEX(Partidos!$G$4:$G$107,MATCH($A444,Partidos!$A$4:$A$107,0))),Puntuacion!$B$10,IF(AND($H444&lt;&gt;"",$H444=INDEX(Partidos!$K$4:$K$107,MATCH($A444,Partidos!$A$4:$A$107,0))),Puntuacion!$B$11,0)))))),"")</f>
        <v/>
      </c>
      <c r="H444" s="24">
        <f>IFERROR(INDEX(Álvaro!H$4:H$107,MATCH($A444,Álvaro!$A$4:$A$107,0)),"")</f>
        <v/>
      </c>
      <c r="I444" s="24">
        <f>IFERROR(INDEX(Partidos!$J$4:$J$107,MATCH($A444,Partidos!$A$4:$A$107,0)),"")</f>
        <v/>
      </c>
      <c r="J444" s="21">
        <f>IF(AND(INDEX(Partidos!$J$4:$J$107,MATCH($A444,Partidos!$A$4:$A$107,0))&lt;&gt;"Grupos",INDEX(Partidos!$H$4:$H$107,MATCH($A444,Partidos!$A$4:$A$107,0))="Finalizado",$H444&lt;&gt;"",$H444=INDEX(Partidos!$K$4:$K$107,MATCH($A444,Partidos!$A$4:$A$107,0))),1,0)</f>
        <v/>
      </c>
    </row>
    <row r="445">
      <c r="A445" s="29" t="n">
        <v>41</v>
      </c>
      <c r="B445" s="24">
        <f>IFERROR(INDEX(Partidos!$D$4:$D$107,MATCH($A445,Partidos!$A$4:$A$107,0)),"")</f>
        <v/>
      </c>
      <c r="C445" s="24">
        <f>IFERROR(INDEX(Partidos!$E$4:$E$107,MATCH($A445,Partidos!$A$4:$A$107,0)),"")</f>
        <v/>
      </c>
      <c r="D445" s="29" t="inlineStr">
        <is>
          <t>Pepe</t>
        </is>
      </c>
      <c r="E445" s="24">
        <f>IFERROR(INDEX(Pepe!F$4:F$107,MATCH($A445,Pepe!$A$4:$A$107,0)),"")</f>
        <v/>
      </c>
      <c r="F445" s="24">
        <f>IFERROR(INDEX(Pepe!G$4:G$107,MATCH($A445,Pepe!$A$4:$A$107,0)),"")</f>
        <v/>
      </c>
      <c r="G445" s="21">
        <f>IFERROR(IF(INDEX(Partidos!$H$4:$H$107,MATCH($A445,Partidos!$A$4:$A$107,0))&lt;&gt;"Finalizado","",IF(OR(NOT(ISNUMBER($E445)),NOT(ISNUMBER($F445))),"",IF(INDEX(Partidos!$J$4:$J$107,MATCH($A445,Partidos!$A$4:$A$107,0))="Grupos",IF(AND($E445=INDEX(Partidos!$F$4:$F$107,MATCH($A445,Partidos!$A$4:$A$107,0)),$F445=INDEX(Partidos!$G$4:$G$107,MATCH($A445,Partidos!$A$4:$A$107,0))),Puntuacion!$B$4,IF(($E445-$F445)=(INDEX(Partidos!$F$4:$F$107,MATCH($A445,Partidos!$A$4:$A$107,0))-INDEX(Partidos!$G$4:$G$107,MATCH($A445,Partidos!$A$4:$A$107,0))),Puntuacion!$B$5,IF(OR(AND($E445&gt;$F445,INDEX(Partidos!$F$4:$F$107,MATCH($A445,Partidos!$A$4:$A$107,0))&gt;INDEX(Partidos!$G$4:$G$107,MATCH($A445,Partidos!$A$4:$A$107,0))),AND($E445=$F445,INDEX(Partidos!$F$4:$F$107,MATCH($A445,Partidos!$A$4:$A$107,0))=INDEX(Partidos!$G$4:$G$107,MATCH($A445,Partidos!$A$4:$A$107,0))),AND($E445&lt;$F445,INDEX(Partidos!$F$4:$F$107,MATCH($A445,Partidos!$A$4:$A$107,0))&lt;INDEX(Partidos!$G$4:$G$107,MATCH($A445,Partidos!$A$4:$A$107,0)))),Puntuacion!$B$6,0))),IF(AND($E445=INDEX(Partidos!$F$4:$F$107,MATCH($A445,Partidos!$A$4:$A$107,0)),$F445=INDEX(Partidos!$G$4:$G$107,MATCH($A445,Partidos!$A$4:$A$107,0))),Puntuacion!$B$9,IF(($E445-$F445)=(INDEX(Partidos!$F$4:$F$107,MATCH($A445,Partidos!$A$4:$A$107,0))-INDEX(Partidos!$G$4:$G$107,MATCH($A445,Partidos!$A$4:$A$107,0))),Puntuacion!$B$10,IF(AND($H445&lt;&gt;"",$H445=INDEX(Partidos!$K$4:$K$107,MATCH($A445,Partidos!$A$4:$A$107,0))),Puntuacion!$B$11,0)))))),"")</f>
        <v/>
      </c>
      <c r="H445" s="24">
        <f>IFERROR(INDEX(Pepe!H$4:H$107,MATCH($A445,Pepe!$A$4:$A$107,0)),"")</f>
        <v/>
      </c>
      <c r="I445" s="24">
        <f>IFERROR(INDEX(Partidos!$J$4:$J$107,MATCH($A445,Partidos!$A$4:$A$107,0)),"")</f>
        <v/>
      </c>
      <c r="J445" s="21">
        <f>IF(AND(INDEX(Partidos!$J$4:$J$107,MATCH($A445,Partidos!$A$4:$A$107,0))&lt;&gt;"Grupos",INDEX(Partidos!$H$4:$H$107,MATCH($A445,Partidos!$A$4:$A$107,0))="Finalizado",$H445&lt;&gt;"",$H445=INDEX(Partidos!$K$4:$K$107,MATCH($A445,Partidos!$A$4:$A$107,0))),1,0)</f>
        <v/>
      </c>
    </row>
    <row r="446">
      <c r="A446" s="31" t="n">
        <v>41</v>
      </c>
      <c r="B446" s="24">
        <f>IFERROR(INDEX(Partidos!$D$4:$D$107,MATCH($A446,Partidos!$A$4:$A$107,0)),"")</f>
        <v/>
      </c>
      <c r="C446" s="24">
        <f>IFERROR(INDEX(Partidos!$E$4:$E$107,MATCH($A446,Partidos!$A$4:$A$107,0)),"")</f>
        <v/>
      </c>
      <c r="D446" s="31" t="inlineStr">
        <is>
          <t>Patri</t>
        </is>
      </c>
      <c r="E446" s="24">
        <f>IFERROR(INDEX(Patri!F$4:F$107,MATCH($A446,Patri!$A$4:$A$107,0)),"")</f>
        <v/>
      </c>
      <c r="F446" s="24">
        <f>IFERROR(INDEX(Patri!G$4:G$107,MATCH($A446,Patri!$A$4:$A$107,0)),"")</f>
        <v/>
      </c>
      <c r="G446" s="21">
        <f>IFERROR(IF(INDEX(Partidos!$H$4:$H$107,MATCH($A446,Partidos!$A$4:$A$107,0))&lt;&gt;"Finalizado","",IF(OR(NOT(ISNUMBER($E446)),NOT(ISNUMBER($F446))),"",IF(INDEX(Partidos!$J$4:$J$107,MATCH($A446,Partidos!$A$4:$A$107,0))="Grupos",IF(AND($E446=INDEX(Partidos!$F$4:$F$107,MATCH($A446,Partidos!$A$4:$A$107,0)),$F446=INDEX(Partidos!$G$4:$G$107,MATCH($A446,Partidos!$A$4:$A$107,0))),Puntuacion!$B$4,IF(($E446-$F446)=(INDEX(Partidos!$F$4:$F$107,MATCH($A446,Partidos!$A$4:$A$107,0))-INDEX(Partidos!$G$4:$G$107,MATCH($A446,Partidos!$A$4:$A$107,0))),Puntuacion!$B$5,IF(OR(AND($E446&gt;$F446,INDEX(Partidos!$F$4:$F$107,MATCH($A446,Partidos!$A$4:$A$107,0))&gt;INDEX(Partidos!$G$4:$G$107,MATCH($A446,Partidos!$A$4:$A$107,0))),AND($E446=$F446,INDEX(Partidos!$F$4:$F$107,MATCH($A446,Partidos!$A$4:$A$107,0))=INDEX(Partidos!$G$4:$G$107,MATCH($A446,Partidos!$A$4:$A$107,0))),AND($E446&lt;$F446,INDEX(Partidos!$F$4:$F$107,MATCH($A446,Partidos!$A$4:$A$107,0))&lt;INDEX(Partidos!$G$4:$G$107,MATCH($A446,Partidos!$A$4:$A$107,0)))),Puntuacion!$B$6,0))),IF(AND($E446=INDEX(Partidos!$F$4:$F$107,MATCH($A446,Partidos!$A$4:$A$107,0)),$F446=INDEX(Partidos!$G$4:$G$107,MATCH($A446,Partidos!$A$4:$A$107,0))),Puntuacion!$B$9,IF(($E446-$F446)=(INDEX(Partidos!$F$4:$F$107,MATCH($A446,Partidos!$A$4:$A$107,0))-INDEX(Partidos!$G$4:$G$107,MATCH($A446,Partidos!$A$4:$A$107,0))),Puntuacion!$B$10,IF(AND($H446&lt;&gt;"",$H446=INDEX(Partidos!$K$4:$K$107,MATCH($A446,Partidos!$A$4:$A$107,0))),Puntuacion!$B$11,0)))))),"")</f>
        <v/>
      </c>
      <c r="H446" s="24">
        <f>IFERROR(INDEX(Patri!H$4:H$107,MATCH($A446,Patri!$A$4:$A$107,0)),"")</f>
        <v/>
      </c>
      <c r="I446" s="24">
        <f>IFERROR(INDEX(Partidos!$J$4:$J$107,MATCH($A446,Partidos!$A$4:$A$107,0)),"")</f>
        <v/>
      </c>
      <c r="J446" s="21">
        <f>IF(AND(INDEX(Partidos!$J$4:$J$107,MATCH($A446,Partidos!$A$4:$A$107,0))&lt;&gt;"Grupos",INDEX(Partidos!$H$4:$H$107,MATCH($A446,Partidos!$A$4:$A$107,0))="Finalizado",$H446&lt;&gt;"",$H446=INDEX(Partidos!$K$4:$K$107,MATCH($A446,Partidos!$A$4:$A$107,0))),1,0)</f>
        <v/>
      </c>
    </row>
    <row r="447">
      <c r="A447" s="29" t="n">
        <v>41</v>
      </c>
      <c r="B447" s="24">
        <f>IFERROR(INDEX(Partidos!$D$4:$D$107,MATCH($A447,Partidos!$A$4:$A$107,0)),"")</f>
        <v/>
      </c>
      <c r="C447" s="24">
        <f>IFERROR(INDEX(Partidos!$E$4:$E$107,MATCH($A447,Partidos!$A$4:$A$107,0)),"")</f>
        <v/>
      </c>
      <c r="D447" s="29" t="inlineStr">
        <is>
          <t>Kike</t>
        </is>
      </c>
      <c r="E447" s="24">
        <f>IFERROR(INDEX(Kike!F$4:F$107,MATCH($A447,Kike!$A$4:$A$107,0)),"")</f>
        <v/>
      </c>
      <c r="F447" s="24">
        <f>IFERROR(INDEX(Kike!G$4:G$107,MATCH($A447,Kike!$A$4:$A$107,0)),"")</f>
        <v/>
      </c>
      <c r="G447" s="21">
        <f>IFERROR(IF(INDEX(Partidos!$H$4:$H$107,MATCH($A447,Partidos!$A$4:$A$107,0))&lt;&gt;"Finalizado","",IF(OR(NOT(ISNUMBER($E447)),NOT(ISNUMBER($F447))),"",IF(INDEX(Partidos!$J$4:$J$107,MATCH($A447,Partidos!$A$4:$A$107,0))="Grupos",IF(AND($E447=INDEX(Partidos!$F$4:$F$107,MATCH($A447,Partidos!$A$4:$A$107,0)),$F447=INDEX(Partidos!$G$4:$G$107,MATCH($A447,Partidos!$A$4:$A$107,0))),Puntuacion!$B$4,IF(($E447-$F447)=(INDEX(Partidos!$F$4:$F$107,MATCH($A447,Partidos!$A$4:$A$107,0))-INDEX(Partidos!$G$4:$G$107,MATCH($A447,Partidos!$A$4:$A$107,0))),Puntuacion!$B$5,IF(OR(AND($E447&gt;$F447,INDEX(Partidos!$F$4:$F$107,MATCH($A447,Partidos!$A$4:$A$107,0))&gt;INDEX(Partidos!$G$4:$G$107,MATCH($A447,Partidos!$A$4:$A$107,0))),AND($E447=$F447,INDEX(Partidos!$F$4:$F$107,MATCH($A447,Partidos!$A$4:$A$107,0))=INDEX(Partidos!$G$4:$G$107,MATCH($A447,Partidos!$A$4:$A$107,0))),AND($E447&lt;$F447,INDEX(Partidos!$F$4:$F$107,MATCH($A447,Partidos!$A$4:$A$107,0))&lt;INDEX(Partidos!$G$4:$G$107,MATCH($A447,Partidos!$A$4:$A$107,0)))),Puntuacion!$B$6,0))),IF(AND($E447=INDEX(Partidos!$F$4:$F$107,MATCH($A447,Partidos!$A$4:$A$107,0)),$F447=INDEX(Partidos!$G$4:$G$107,MATCH($A447,Partidos!$A$4:$A$107,0))),Puntuacion!$B$9,IF(($E447-$F447)=(INDEX(Partidos!$F$4:$F$107,MATCH($A447,Partidos!$A$4:$A$107,0))-INDEX(Partidos!$G$4:$G$107,MATCH($A447,Partidos!$A$4:$A$107,0))),Puntuacion!$B$10,IF(AND($H447&lt;&gt;"",$H447=INDEX(Partidos!$K$4:$K$107,MATCH($A447,Partidos!$A$4:$A$107,0))),Puntuacion!$B$11,0)))))),"")</f>
        <v/>
      </c>
      <c r="H447" s="24">
        <f>IFERROR(INDEX(Kike!H$4:H$107,MATCH($A447,Kike!$A$4:$A$107,0)),"")</f>
        <v/>
      </c>
      <c r="I447" s="24">
        <f>IFERROR(INDEX(Partidos!$J$4:$J$107,MATCH($A447,Partidos!$A$4:$A$107,0)),"")</f>
        <v/>
      </c>
      <c r="J447" s="21">
        <f>IF(AND(INDEX(Partidos!$J$4:$J$107,MATCH($A447,Partidos!$A$4:$A$107,0))&lt;&gt;"Grupos",INDEX(Partidos!$H$4:$H$107,MATCH($A447,Partidos!$A$4:$A$107,0))="Finalizado",$H447&lt;&gt;"",$H447=INDEX(Partidos!$K$4:$K$107,MATCH($A447,Partidos!$A$4:$A$107,0))),1,0)</f>
        <v/>
      </c>
    </row>
    <row r="448">
      <c r="A448" s="31" t="n">
        <v>41</v>
      </c>
      <c r="B448" s="24">
        <f>IFERROR(INDEX(Partidos!$D$4:$D$107,MATCH($A448,Partidos!$A$4:$A$107,0)),"")</f>
        <v/>
      </c>
      <c r="C448" s="24">
        <f>IFERROR(INDEX(Partidos!$E$4:$E$107,MATCH($A448,Partidos!$A$4:$A$107,0)),"")</f>
        <v/>
      </c>
      <c r="D448" s="31" t="inlineStr">
        <is>
          <t>Quintero</t>
        </is>
      </c>
      <c r="E448" s="24">
        <f>IFERROR(INDEX(Quintero!F$4:F$107,MATCH($A448,Quintero!$A$4:$A$107,0)),"")</f>
        <v/>
      </c>
      <c r="F448" s="24">
        <f>IFERROR(INDEX(Quintero!G$4:G$107,MATCH($A448,Quintero!$A$4:$A$107,0)),"")</f>
        <v/>
      </c>
      <c r="G448" s="21">
        <f>IFERROR(IF(INDEX(Partidos!$H$4:$H$107,MATCH($A448,Partidos!$A$4:$A$107,0))&lt;&gt;"Finalizado","",IF(OR(NOT(ISNUMBER($E448)),NOT(ISNUMBER($F448))),"",IF(INDEX(Partidos!$J$4:$J$107,MATCH($A448,Partidos!$A$4:$A$107,0))="Grupos",IF(AND($E448=INDEX(Partidos!$F$4:$F$107,MATCH($A448,Partidos!$A$4:$A$107,0)),$F448=INDEX(Partidos!$G$4:$G$107,MATCH($A448,Partidos!$A$4:$A$107,0))),Puntuacion!$B$4,IF(($E448-$F448)=(INDEX(Partidos!$F$4:$F$107,MATCH($A448,Partidos!$A$4:$A$107,0))-INDEX(Partidos!$G$4:$G$107,MATCH($A448,Partidos!$A$4:$A$107,0))),Puntuacion!$B$5,IF(OR(AND($E448&gt;$F448,INDEX(Partidos!$F$4:$F$107,MATCH($A448,Partidos!$A$4:$A$107,0))&gt;INDEX(Partidos!$G$4:$G$107,MATCH($A448,Partidos!$A$4:$A$107,0))),AND($E448=$F448,INDEX(Partidos!$F$4:$F$107,MATCH($A448,Partidos!$A$4:$A$107,0))=INDEX(Partidos!$G$4:$G$107,MATCH($A448,Partidos!$A$4:$A$107,0))),AND($E448&lt;$F448,INDEX(Partidos!$F$4:$F$107,MATCH($A448,Partidos!$A$4:$A$107,0))&lt;INDEX(Partidos!$G$4:$G$107,MATCH($A448,Partidos!$A$4:$A$107,0)))),Puntuacion!$B$6,0))),IF(AND($E448=INDEX(Partidos!$F$4:$F$107,MATCH($A448,Partidos!$A$4:$A$107,0)),$F448=INDEX(Partidos!$G$4:$G$107,MATCH($A448,Partidos!$A$4:$A$107,0))),Puntuacion!$B$9,IF(($E448-$F448)=(INDEX(Partidos!$F$4:$F$107,MATCH($A448,Partidos!$A$4:$A$107,0))-INDEX(Partidos!$G$4:$G$107,MATCH($A448,Partidos!$A$4:$A$107,0))),Puntuacion!$B$10,IF(AND($H448&lt;&gt;"",$H448=INDEX(Partidos!$K$4:$K$107,MATCH($A448,Partidos!$A$4:$A$107,0))),Puntuacion!$B$11,0)))))),"")</f>
        <v/>
      </c>
      <c r="H448" s="24">
        <f>IFERROR(INDEX(Quintero!H$4:H$107,MATCH($A448,Quintero!$A$4:$A$107,0)),"")</f>
        <v/>
      </c>
      <c r="I448" s="24">
        <f>IFERROR(INDEX(Partidos!$J$4:$J$107,MATCH($A448,Partidos!$A$4:$A$107,0)),"")</f>
        <v/>
      </c>
      <c r="J448" s="21">
        <f>IF(AND(INDEX(Partidos!$J$4:$J$107,MATCH($A448,Partidos!$A$4:$A$107,0))&lt;&gt;"Grupos",INDEX(Partidos!$H$4:$H$107,MATCH($A448,Partidos!$A$4:$A$107,0))="Finalizado",$H448&lt;&gt;"",$H448=INDEX(Partidos!$K$4:$K$107,MATCH($A448,Partidos!$A$4:$A$107,0))),1,0)</f>
        <v/>
      </c>
    </row>
    <row r="449">
      <c r="A449" s="29" t="n">
        <v>41</v>
      </c>
      <c r="B449" s="24">
        <f>IFERROR(INDEX(Partidos!$D$4:$D$107,MATCH($A449,Partidos!$A$4:$A$107,0)),"")</f>
        <v/>
      </c>
      <c r="C449" s="24">
        <f>IFERROR(INDEX(Partidos!$E$4:$E$107,MATCH($A449,Partidos!$A$4:$A$107,0)),"")</f>
        <v/>
      </c>
      <c r="D449" s="29" t="inlineStr">
        <is>
          <t>Nacho</t>
        </is>
      </c>
      <c r="E449" s="24">
        <f>IFERROR(INDEX(Nacho!F$4:F$107,MATCH($A449,Nacho!$A$4:$A$107,0)),"")</f>
        <v/>
      </c>
      <c r="F449" s="24">
        <f>IFERROR(INDEX(Nacho!G$4:G$107,MATCH($A449,Nacho!$A$4:$A$107,0)),"")</f>
        <v/>
      </c>
      <c r="G449" s="21">
        <f>IFERROR(IF(INDEX(Partidos!$H$4:$H$107,MATCH($A449,Partidos!$A$4:$A$107,0))&lt;&gt;"Finalizado","",IF(OR(NOT(ISNUMBER($E449)),NOT(ISNUMBER($F449))),"",IF(INDEX(Partidos!$J$4:$J$107,MATCH($A449,Partidos!$A$4:$A$107,0))="Grupos",IF(AND($E449=INDEX(Partidos!$F$4:$F$107,MATCH($A449,Partidos!$A$4:$A$107,0)),$F449=INDEX(Partidos!$G$4:$G$107,MATCH($A449,Partidos!$A$4:$A$107,0))),Puntuacion!$B$4,IF(($E449-$F449)=(INDEX(Partidos!$F$4:$F$107,MATCH($A449,Partidos!$A$4:$A$107,0))-INDEX(Partidos!$G$4:$G$107,MATCH($A449,Partidos!$A$4:$A$107,0))),Puntuacion!$B$5,IF(OR(AND($E449&gt;$F449,INDEX(Partidos!$F$4:$F$107,MATCH($A449,Partidos!$A$4:$A$107,0))&gt;INDEX(Partidos!$G$4:$G$107,MATCH($A449,Partidos!$A$4:$A$107,0))),AND($E449=$F449,INDEX(Partidos!$F$4:$F$107,MATCH($A449,Partidos!$A$4:$A$107,0))=INDEX(Partidos!$G$4:$G$107,MATCH($A449,Partidos!$A$4:$A$107,0))),AND($E449&lt;$F449,INDEX(Partidos!$F$4:$F$107,MATCH($A449,Partidos!$A$4:$A$107,0))&lt;INDEX(Partidos!$G$4:$G$107,MATCH($A449,Partidos!$A$4:$A$107,0)))),Puntuacion!$B$6,0))),IF(AND($E449=INDEX(Partidos!$F$4:$F$107,MATCH($A449,Partidos!$A$4:$A$107,0)),$F449=INDEX(Partidos!$G$4:$G$107,MATCH($A449,Partidos!$A$4:$A$107,0))),Puntuacion!$B$9,IF(($E449-$F449)=(INDEX(Partidos!$F$4:$F$107,MATCH($A449,Partidos!$A$4:$A$107,0))-INDEX(Partidos!$G$4:$G$107,MATCH($A449,Partidos!$A$4:$A$107,0))),Puntuacion!$B$10,IF(AND($H449&lt;&gt;"",$H449=INDEX(Partidos!$K$4:$K$107,MATCH($A449,Partidos!$A$4:$A$107,0))),Puntuacion!$B$11,0)))))),"")</f>
        <v/>
      </c>
      <c r="H449" s="24">
        <f>IFERROR(INDEX(Nacho!H$4:H$107,MATCH($A449,Nacho!$A$4:$A$107,0)),"")</f>
        <v/>
      </c>
      <c r="I449" s="24">
        <f>IFERROR(INDEX(Partidos!$J$4:$J$107,MATCH($A449,Partidos!$A$4:$A$107,0)),"")</f>
        <v/>
      </c>
      <c r="J449" s="21">
        <f>IF(AND(INDEX(Partidos!$J$4:$J$107,MATCH($A449,Partidos!$A$4:$A$107,0))&lt;&gt;"Grupos",INDEX(Partidos!$H$4:$H$107,MATCH($A449,Partidos!$A$4:$A$107,0))="Finalizado",$H449&lt;&gt;"",$H449=INDEX(Partidos!$K$4:$K$107,MATCH($A449,Partidos!$A$4:$A$107,0))),1,0)</f>
        <v/>
      </c>
    </row>
    <row r="450">
      <c r="A450" s="31" t="n">
        <v>41</v>
      </c>
      <c r="B450" s="24">
        <f>IFERROR(INDEX(Partidos!$D$4:$D$107,MATCH($A450,Partidos!$A$4:$A$107,0)),"")</f>
        <v/>
      </c>
      <c r="C450" s="24">
        <f>IFERROR(INDEX(Partidos!$E$4:$E$107,MATCH($A450,Partidos!$A$4:$A$107,0)),"")</f>
        <v/>
      </c>
      <c r="D450" s="31" t="inlineStr">
        <is>
          <t>Luis</t>
        </is>
      </c>
      <c r="E450" s="24">
        <f>IFERROR(INDEX(Luis!F$4:F$107,MATCH($A450,Luis!$A$4:$A$107,0)),"")</f>
        <v/>
      </c>
      <c r="F450" s="24">
        <f>IFERROR(INDEX(Luis!G$4:G$107,MATCH($A450,Luis!$A$4:$A$107,0)),"")</f>
        <v/>
      </c>
      <c r="G450" s="21">
        <f>IFERROR(IF(INDEX(Partidos!$H$4:$H$107,MATCH($A450,Partidos!$A$4:$A$107,0))&lt;&gt;"Finalizado","",IF(OR(NOT(ISNUMBER($E450)),NOT(ISNUMBER($F450))),"",IF(INDEX(Partidos!$J$4:$J$107,MATCH($A450,Partidos!$A$4:$A$107,0))="Grupos",IF(AND($E450=INDEX(Partidos!$F$4:$F$107,MATCH($A450,Partidos!$A$4:$A$107,0)),$F450=INDEX(Partidos!$G$4:$G$107,MATCH($A450,Partidos!$A$4:$A$107,0))),Puntuacion!$B$4,IF(($E450-$F450)=(INDEX(Partidos!$F$4:$F$107,MATCH($A450,Partidos!$A$4:$A$107,0))-INDEX(Partidos!$G$4:$G$107,MATCH($A450,Partidos!$A$4:$A$107,0))),Puntuacion!$B$5,IF(OR(AND($E450&gt;$F450,INDEX(Partidos!$F$4:$F$107,MATCH($A450,Partidos!$A$4:$A$107,0))&gt;INDEX(Partidos!$G$4:$G$107,MATCH($A450,Partidos!$A$4:$A$107,0))),AND($E450=$F450,INDEX(Partidos!$F$4:$F$107,MATCH($A450,Partidos!$A$4:$A$107,0))=INDEX(Partidos!$G$4:$G$107,MATCH($A450,Partidos!$A$4:$A$107,0))),AND($E450&lt;$F450,INDEX(Partidos!$F$4:$F$107,MATCH($A450,Partidos!$A$4:$A$107,0))&lt;INDEX(Partidos!$G$4:$G$107,MATCH($A450,Partidos!$A$4:$A$107,0)))),Puntuacion!$B$6,0))),IF(AND($E450=INDEX(Partidos!$F$4:$F$107,MATCH($A450,Partidos!$A$4:$A$107,0)),$F450=INDEX(Partidos!$G$4:$G$107,MATCH($A450,Partidos!$A$4:$A$107,0))),Puntuacion!$B$9,IF(($E450-$F450)=(INDEX(Partidos!$F$4:$F$107,MATCH($A450,Partidos!$A$4:$A$107,0))-INDEX(Partidos!$G$4:$G$107,MATCH($A450,Partidos!$A$4:$A$107,0))),Puntuacion!$B$10,IF(AND($H450&lt;&gt;"",$H450=INDEX(Partidos!$K$4:$K$107,MATCH($A450,Partidos!$A$4:$A$107,0))),Puntuacion!$B$11,0)))))),"")</f>
        <v/>
      </c>
      <c r="H450" s="24">
        <f>IFERROR(INDEX(Luis!H$4:H$107,MATCH($A450,Luis!$A$4:$A$107,0)),"")</f>
        <v/>
      </c>
      <c r="I450" s="24">
        <f>IFERROR(INDEX(Partidos!$J$4:$J$107,MATCH($A450,Partidos!$A$4:$A$107,0)),"")</f>
        <v/>
      </c>
      <c r="J450" s="21">
        <f>IF(AND(INDEX(Partidos!$J$4:$J$107,MATCH($A450,Partidos!$A$4:$A$107,0))&lt;&gt;"Grupos",INDEX(Partidos!$H$4:$H$107,MATCH($A450,Partidos!$A$4:$A$107,0))="Finalizado",$H450&lt;&gt;"",$H450=INDEX(Partidos!$K$4:$K$107,MATCH($A450,Partidos!$A$4:$A$107,0))),1,0)</f>
        <v/>
      </c>
    </row>
    <row r="451">
      <c r="A451" s="29" t="n">
        <v>41</v>
      </c>
      <c r="B451" s="24">
        <f>IFERROR(INDEX(Partidos!$D$4:$D$107,MATCH($A451,Partidos!$A$4:$A$107,0)),"")</f>
        <v/>
      </c>
      <c r="C451" s="24">
        <f>IFERROR(INDEX(Partidos!$E$4:$E$107,MATCH($A451,Partidos!$A$4:$A$107,0)),"")</f>
        <v/>
      </c>
      <c r="D451" s="29" t="inlineStr">
        <is>
          <t>Felipe</t>
        </is>
      </c>
      <c r="E451" s="24">
        <f>IFERROR(INDEX(Felipe!F$4:F$107,MATCH($A451,Felipe!$A$4:$A$107,0)),"")</f>
        <v/>
      </c>
      <c r="F451" s="24">
        <f>IFERROR(INDEX(Felipe!G$4:G$107,MATCH($A451,Felipe!$A$4:$A$107,0)),"")</f>
        <v/>
      </c>
      <c r="G451" s="21">
        <f>IFERROR(IF(INDEX(Partidos!$H$4:$H$107,MATCH($A451,Partidos!$A$4:$A$107,0))&lt;&gt;"Finalizado","",IF(OR(NOT(ISNUMBER($E451)),NOT(ISNUMBER($F451))),"",IF(INDEX(Partidos!$J$4:$J$107,MATCH($A451,Partidos!$A$4:$A$107,0))="Grupos",IF(AND($E451=INDEX(Partidos!$F$4:$F$107,MATCH($A451,Partidos!$A$4:$A$107,0)),$F451=INDEX(Partidos!$G$4:$G$107,MATCH($A451,Partidos!$A$4:$A$107,0))),Puntuacion!$B$4,IF(($E451-$F451)=(INDEX(Partidos!$F$4:$F$107,MATCH($A451,Partidos!$A$4:$A$107,0))-INDEX(Partidos!$G$4:$G$107,MATCH($A451,Partidos!$A$4:$A$107,0))),Puntuacion!$B$5,IF(OR(AND($E451&gt;$F451,INDEX(Partidos!$F$4:$F$107,MATCH($A451,Partidos!$A$4:$A$107,0))&gt;INDEX(Partidos!$G$4:$G$107,MATCH($A451,Partidos!$A$4:$A$107,0))),AND($E451=$F451,INDEX(Partidos!$F$4:$F$107,MATCH($A451,Partidos!$A$4:$A$107,0))=INDEX(Partidos!$G$4:$G$107,MATCH($A451,Partidos!$A$4:$A$107,0))),AND($E451&lt;$F451,INDEX(Partidos!$F$4:$F$107,MATCH($A451,Partidos!$A$4:$A$107,0))&lt;INDEX(Partidos!$G$4:$G$107,MATCH($A451,Partidos!$A$4:$A$107,0)))),Puntuacion!$B$6,0))),IF(AND($E451=INDEX(Partidos!$F$4:$F$107,MATCH($A451,Partidos!$A$4:$A$107,0)),$F451=INDEX(Partidos!$G$4:$G$107,MATCH($A451,Partidos!$A$4:$A$107,0))),Puntuacion!$B$9,IF(($E451-$F451)=(INDEX(Partidos!$F$4:$F$107,MATCH($A451,Partidos!$A$4:$A$107,0))-INDEX(Partidos!$G$4:$G$107,MATCH($A451,Partidos!$A$4:$A$107,0))),Puntuacion!$B$10,IF(AND($H451&lt;&gt;"",$H451=INDEX(Partidos!$K$4:$K$107,MATCH($A451,Partidos!$A$4:$A$107,0))),Puntuacion!$B$11,0)))))),"")</f>
        <v/>
      </c>
      <c r="H451" s="24">
        <f>IFERROR(INDEX(Felipe!H$4:H$107,MATCH($A451,Felipe!$A$4:$A$107,0)),"")</f>
        <v/>
      </c>
      <c r="I451" s="24">
        <f>IFERROR(INDEX(Partidos!$J$4:$J$107,MATCH($A451,Partidos!$A$4:$A$107,0)),"")</f>
        <v/>
      </c>
      <c r="J451" s="21">
        <f>IF(AND(INDEX(Partidos!$J$4:$J$107,MATCH($A451,Partidos!$A$4:$A$107,0))&lt;&gt;"Grupos",INDEX(Partidos!$H$4:$H$107,MATCH($A451,Partidos!$A$4:$A$107,0))="Finalizado",$H451&lt;&gt;"",$H451=INDEX(Partidos!$K$4:$K$107,MATCH($A451,Partidos!$A$4:$A$107,0))),1,0)</f>
        <v/>
      </c>
    </row>
    <row r="452">
      <c r="A452" s="31" t="n">
        <v>41</v>
      </c>
      <c r="B452" s="24">
        <f>IFERROR(INDEX(Partidos!$D$4:$D$107,MATCH($A452,Partidos!$A$4:$A$107,0)),"")</f>
        <v/>
      </c>
      <c r="C452" s="24">
        <f>IFERROR(INDEX(Partidos!$E$4:$E$107,MATCH($A452,Partidos!$A$4:$A$107,0)),"")</f>
        <v/>
      </c>
      <c r="D452" s="31" t="inlineStr">
        <is>
          <t>Simón</t>
        </is>
      </c>
      <c r="E452" s="24">
        <f>IFERROR(INDEX(Simón!F$4:F$107,MATCH($A452,Simón!$A$4:$A$107,0)),"")</f>
        <v/>
      </c>
      <c r="F452" s="24">
        <f>IFERROR(INDEX(Simón!G$4:G$107,MATCH($A452,Simón!$A$4:$A$107,0)),"")</f>
        <v/>
      </c>
      <c r="G452" s="21">
        <f>IFERROR(IF(INDEX(Partidos!$H$4:$H$107,MATCH($A452,Partidos!$A$4:$A$107,0))&lt;&gt;"Finalizado","",IF(OR(NOT(ISNUMBER($E452)),NOT(ISNUMBER($F452))),"",IF(INDEX(Partidos!$J$4:$J$107,MATCH($A452,Partidos!$A$4:$A$107,0))="Grupos",IF(AND($E452=INDEX(Partidos!$F$4:$F$107,MATCH($A452,Partidos!$A$4:$A$107,0)),$F452=INDEX(Partidos!$G$4:$G$107,MATCH($A452,Partidos!$A$4:$A$107,0))),Puntuacion!$B$4,IF(($E452-$F452)=(INDEX(Partidos!$F$4:$F$107,MATCH($A452,Partidos!$A$4:$A$107,0))-INDEX(Partidos!$G$4:$G$107,MATCH($A452,Partidos!$A$4:$A$107,0))),Puntuacion!$B$5,IF(OR(AND($E452&gt;$F452,INDEX(Partidos!$F$4:$F$107,MATCH($A452,Partidos!$A$4:$A$107,0))&gt;INDEX(Partidos!$G$4:$G$107,MATCH($A452,Partidos!$A$4:$A$107,0))),AND($E452=$F452,INDEX(Partidos!$F$4:$F$107,MATCH($A452,Partidos!$A$4:$A$107,0))=INDEX(Partidos!$G$4:$G$107,MATCH($A452,Partidos!$A$4:$A$107,0))),AND($E452&lt;$F452,INDEX(Partidos!$F$4:$F$107,MATCH($A452,Partidos!$A$4:$A$107,0))&lt;INDEX(Partidos!$G$4:$G$107,MATCH($A452,Partidos!$A$4:$A$107,0)))),Puntuacion!$B$6,0))),IF(AND($E452=INDEX(Partidos!$F$4:$F$107,MATCH($A452,Partidos!$A$4:$A$107,0)),$F452=INDEX(Partidos!$G$4:$G$107,MATCH($A452,Partidos!$A$4:$A$107,0))),Puntuacion!$B$9,IF(($E452-$F452)=(INDEX(Partidos!$F$4:$F$107,MATCH($A452,Partidos!$A$4:$A$107,0))-INDEX(Partidos!$G$4:$G$107,MATCH($A452,Partidos!$A$4:$A$107,0))),Puntuacion!$B$10,IF(AND($H452&lt;&gt;"",$H452=INDEX(Partidos!$K$4:$K$107,MATCH($A452,Partidos!$A$4:$A$107,0))),Puntuacion!$B$11,0)))))),"")</f>
        <v/>
      </c>
      <c r="H452" s="24">
        <f>IFERROR(INDEX(Simón!H$4:H$107,MATCH($A452,Simón!$A$4:$A$107,0)),"")</f>
        <v/>
      </c>
      <c r="I452" s="24">
        <f>IFERROR(INDEX(Partidos!$J$4:$J$107,MATCH($A452,Partidos!$A$4:$A$107,0)),"")</f>
        <v/>
      </c>
      <c r="J452" s="21">
        <f>IF(AND(INDEX(Partidos!$J$4:$J$107,MATCH($A452,Partidos!$A$4:$A$107,0))&lt;&gt;"Grupos",INDEX(Partidos!$H$4:$H$107,MATCH($A452,Partidos!$A$4:$A$107,0))="Finalizado",$H452&lt;&gt;"",$H452=INDEX(Partidos!$K$4:$K$107,MATCH($A452,Partidos!$A$4:$A$107,0))),1,0)</f>
        <v/>
      </c>
    </row>
    <row r="453">
      <c r="A453" s="29" t="n">
        <v>41</v>
      </c>
      <c r="B453" s="24">
        <f>IFERROR(INDEX(Partidos!$D$4:$D$107,MATCH($A453,Partidos!$A$4:$A$107,0)),"")</f>
        <v/>
      </c>
      <c r="C453" s="24">
        <f>IFERROR(INDEX(Partidos!$E$4:$E$107,MATCH($A453,Partidos!$A$4:$A$107,0)),"")</f>
        <v/>
      </c>
      <c r="D453" s="29" t="inlineStr">
        <is>
          <t>Muni</t>
        </is>
      </c>
      <c r="E453" s="24">
        <f>IFERROR(INDEX(Muni!F$4:F$107,MATCH($A453,Muni!$A$4:$A$107,0)),"")</f>
        <v/>
      </c>
      <c r="F453" s="24">
        <f>IFERROR(INDEX(Muni!G$4:G$107,MATCH($A453,Muni!$A$4:$A$107,0)),"")</f>
        <v/>
      </c>
      <c r="G453" s="21">
        <f>IFERROR(IF(INDEX(Partidos!$H$4:$H$107,MATCH($A453,Partidos!$A$4:$A$107,0))&lt;&gt;"Finalizado","",IF(OR(NOT(ISNUMBER($E453)),NOT(ISNUMBER($F453))),"",IF(INDEX(Partidos!$J$4:$J$107,MATCH($A453,Partidos!$A$4:$A$107,0))="Grupos",IF(AND($E453=INDEX(Partidos!$F$4:$F$107,MATCH($A453,Partidos!$A$4:$A$107,0)),$F453=INDEX(Partidos!$G$4:$G$107,MATCH($A453,Partidos!$A$4:$A$107,0))),Puntuacion!$B$4,IF(($E453-$F453)=(INDEX(Partidos!$F$4:$F$107,MATCH($A453,Partidos!$A$4:$A$107,0))-INDEX(Partidos!$G$4:$G$107,MATCH($A453,Partidos!$A$4:$A$107,0))),Puntuacion!$B$5,IF(OR(AND($E453&gt;$F453,INDEX(Partidos!$F$4:$F$107,MATCH($A453,Partidos!$A$4:$A$107,0))&gt;INDEX(Partidos!$G$4:$G$107,MATCH($A453,Partidos!$A$4:$A$107,0))),AND($E453=$F453,INDEX(Partidos!$F$4:$F$107,MATCH($A453,Partidos!$A$4:$A$107,0))=INDEX(Partidos!$G$4:$G$107,MATCH($A453,Partidos!$A$4:$A$107,0))),AND($E453&lt;$F453,INDEX(Partidos!$F$4:$F$107,MATCH($A453,Partidos!$A$4:$A$107,0))&lt;INDEX(Partidos!$G$4:$G$107,MATCH($A453,Partidos!$A$4:$A$107,0)))),Puntuacion!$B$6,0))),IF(AND($E453=INDEX(Partidos!$F$4:$F$107,MATCH($A453,Partidos!$A$4:$A$107,0)),$F453=INDEX(Partidos!$G$4:$G$107,MATCH($A453,Partidos!$A$4:$A$107,0))),Puntuacion!$B$9,IF(($E453-$F453)=(INDEX(Partidos!$F$4:$F$107,MATCH($A453,Partidos!$A$4:$A$107,0))-INDEX(Partidos!$G$4:$G$107,MATCH($A453,Partidos!$A$4:$A$107,0))),Puntuacion!$B$10,IF(AND($H453&lt;&gt;"",$H453=INDEX(Partidos!$K$4:$K$107,MATCH($A453,Partidos!$A$4:$A$107,0))),Puntuacion!$B$11,0)))))),"")</f>
        <v/>
      </c>
      <c r="H453" s="24">
        <f>IFERROR(INDEX(Muni!H$4:H$107,MATCH($A453,Muni!$A$4:$A$107,0)),"")</f>
        <v/>
      </c>
      <c r="I453" s="24">
        <f>IFERROR(INDEX(Partidos!$J$4:$J$107,MATCH($A453,Partidos!$A$4:$A$107,0)),"")</f>
        <v/>
      </c>
      <c r="J453" s="21">
        <f>IF(AND(INDEX(Partidos!$J$4:$J$107,MATCH($A453,Partidos!$A$4:$A$107,0))&lt;&gt;"Grupos",INDEX(Partidos!$H$4:$H$107,MATCH($A453,Partidos!$A$4:$A$107,0))="Finalizado",$H453&lt;&gt;"",$H453=INDEX(Partidos!$K$4:$K$107,MATCH($A453,Partidos!$A$4:$A$107,0))),1,0)</f>
        <v/>
      </c>
    </row>
    <row r="454">
      <c r="A454" s="31" t="n">
        <v>41</v>
      </c>
      <c r="B454" s="24">
        <f>IFERROR(INDEX(Partidos!$D$4:$D$107,MATCH($A454,Partidos!$A$4:$A$107,0)),"")</f>
        <v/>
      </c>
      <c r="C454" s="24">
        <f>IFERROR(INDEX(Partidos!$E$4:$E$107,MATCH($A454,Partidos!$A$4:$A$107,0)),"")</f>
        <v/>
      </c>
      <c r="D454" s="31" t="inlineStr">
        <is>
          <t>Fer</t>
        </is>
      </c>
      <c r="E454" s="24">
        <f>IFERROR(INDEX(Fer!F$4:F$107,MATCH($A454,Fer!$A$4:$A$107,0)),"")</f>
        <v/>
      </c>
      <c r="F454" s="24">
        <f>IFERROR(INDEX(Fer!G$4:G$107,MATCH($A454,Fer!$A$4:$A$107,0)),"")</f>
        <v/>
      </c>
      <c r="G454" s="21">
        <f>IFERROR(IF(INDEX(Partidos!$H$4:$H$107,MATCH($A454,Partidos!$A$4:$A$107,0))&lt;&gt;"Finalizado","",IF(OR(NOT(ISNUMBER($E454)),NOT(ISNUMBER($F454))),"",IF(INDEX(Partidos!$J$4:$J$107,MATCH($A454,Partidos!$A$4:$A$107,0))="Grupos",IF(AND($E454=INDEX(Partidos!$F$4:$F$107,MATCH($A454,Partidos!$A$4:$A$107,0)),$F454=INDEX(Partidos!$G$4:$G$107,MATCH($A454,Partidos!$A$4:$A$107,0))),Puntuacion!$B$4,IF(($E454-$F454)=(INDEX(Partidos!$F$4:$F$107,MATCH($A454,Partidos!$A$4:$A$107,0))-INDEX(Partidos!$G$4:$G$107,MATCH($A454,Partidos!$A$4:$A$107,0))),Puntuacion!$B$5,IF(OR(AND($E454&gt;$F454,INDEX(Partidos!$F$4:$F$107,MATCH($A454,Partidos!$A$4:$A$107,0))&gt;INDEX(Partidos!$G$4:$G$107,MATCH($A454,Partidos!$A$4:$A$107,0))),AND($E454=$F454,INDEX(Partidos!$F$4:$F$107,MATCH($A454,Partidos!$A$4:$A$107,0))=INDEX(Partidos!$G$4:$G$107,MATCH($A454,Partidos!$A$4:$A$107,0))),AND($E454&lt;$F454,INDEX(Partidos!$F$4:$F$107,MATCH($A454,Partidos!$A$4:$A$107,0))&lt;INDEX(Partidos!$G$4:$G$107,MATCH($A454,Partidos!$A$4:$A$107,0)))),Puntuacion!$B$6,0))),IF(AND($E454=INDEX(Partidos!$F$4:$F$107,MATCH($A454,Partidos!$A$4:$A$107,0)),$F454=INDEX(Partidos!$G$4:$G$107,MATCH($A454,Partidos!$A$4:$A$107,0))),Puntuacion!$B$9,IF(($E454-$F454)=(INDEX(Partidos!$F$4:$F$107,MATCH($A454,Partidos!$A$4:$A$107,0))-INDEX(Partidos!$G$4:$G$107,MATCH($A454,Partidos!$A$4:$A$107,0))),Puntuacion!$B$10,IF(AND($H454&lt;&gt;"",$H454=INDEX(Partidos!$K$4:$K$107,MATCH($A454,Partidos!$A$4:$A$107,0))),Puntuacion!$B$11,0)))))),"")</f>
        <v/>
      </c>
      <c r="H454" s="24">
        <f>IFERROR(INDEX(Fer!H$4:H$107,MATCH($A454,Fer!$A$4:$A$107,0)),"")</f>
        <v/>
      </c>
      <c r="I454" s="24">
        <f>IFERROR(INDEX(Partidos!$J$4:$J$107,MATCH($A454,Partidos!$A$4:$A$107,0)),"")</f>
        <v/>
      </c>
      <c r="J454" s="21">
        <f>IF(AND(INDEX(Partidos!$J$4:$J$107,MATCH($A454,Partidos!$A$4:$A$107,0))&lt;&gt;"Grupos",INDEX(Partidos!$H$4:$H$107,MATCH($A454,Partidos!$A$4:$A$107,0))="Finalizado",$H454&lt;&gt;"",$H454=INDEX(Partidos!$K$4:$K$107,MATCH($A454,Partidos!$A$4:$A$107,0))),1,0)</f>
        <v/>
      </c>
    </row>
    <row r="455">
      <c r="A455" s="29" t="n">
        <v>42</v>
      </c>
      <c r="B455" s="24">
        <f>IFERROR(INDEX(Partidos!$D$4:$D$107,MATCH($A455,Partidos!$A$4:$A$107,0)),"")</f>
        <v/>
      </c>
      <c r="C455" s="24">
        <f>IFERROR(INDEX(Partidos!$E$4:$E$107,MATCH($A455,Partidos!$A$4:$A$107,0)),"")</f>
        <v/>
      </c>
      <c r="D455" s="29" t="inlineStr">
        <is>
          <t>Álvaro</t>
        </is>
      </c>
      <c r="E455" s="24">
        <f>IFERROR(INDEX(Álvaro!F$4:F$107,MATCH($A455,Álvaro!$A$4:$A$107,0)),"")</f>
        <v/>
      </c>
      <c r="F455" s="24">
        <f>IFERROR(INDEX(Álvaro!G$4:G$107,MATCH($A455,Álvaro!$A$4:$A$107,0)),"")</f>
        <v/>
      </c>
      <c r="G455" s="21">
        <f>IFERROR(IF(INDEX(Partidos!$H$4:$H$107,MATCH($A455,Partidos!$A$4:$A$107,0))&lt;&gt;"Finalizado","",IF(OR(NOT(ISNUMBER($E455)),NOT(ISNUMBER($F455))),"",IF(INDEX(Partidos!$J$4:$J$107,MATCH($A455,Partidos!$A$4:$A$107,0))="Grupos",IF(AND($E455=INDEX(Partidos!$F$4:$F$107,MATCH($A455,Partidos!$A$4:$A$107,0)),$F455=INDEX(Partidos!$G$4:$G$107,MATCH($A455,Partidos!$A$4:$A$107,0))),Puntuacion!$B$4,IF(($E455-$F455)=(INDEX(Partidos!$F$4:$F$107,MATCH($A455,Partidos!$A$4:$A$107,0))-INDEX(Partidos!$G$4:$G$107,MATCH($A455,Partidos!$A$4:$A$107,0))),Puntuacion!$B$5,IF(OR(AND($E455&gt;$F455,INDEX(Partidos!$F$4:$F$107,MATCH($A455,Partidos!$A$4:$A$107,0))&gt;INDEX(Partidos!$G$4:$G$107,MATCH($A455,Partidos!$A$4:$A$107,0))),AND($E455=$F455,INDEX(Partidos!$F$4:$F$107,MATCH($A455,Partidos!$A$4:$A$107,0))=INDEX(Partidos!$G$4:$G$107,MATCH($A455,Partidos!$A$4:$A$107,0))),AND($E455&lt;$F455,INDEX(Partidos!$F$4:$F$107,MATCH($A455,Partidos!$A$4:$A$107,0))&lt;INDEX(Partidos!$G$4:$G$107,MATCH($A455,Partidos!$A$4:$A$107,0)))),Puntuacion!$B$6,0))),IF(AND($E455=INDEX(Partidos!$F$4:$F$107,MATCH($A455,Partidos!$A$4:$A$107,0)),$F455=INDEX(Partidos!$G$4:$G$107,MATCH($A455,Partidos!$A$4:$A$107,0))),Puntuacion!$B$9,IF(($E455-$F455)=(INDEX(Partidos!$F$4:$F$107,MATCH($A455,Partidos!$A$4:$A$107,0))-INDEX(Partidos!$G$4:$G$107,MATCH($A455,Partidos!$A$4:$A$107,0))),Puntuacion!$B$10,IF(AND($H455&lt;&gt;"",$H455=INDEX(Partidos!$K$4:$K$107,MATCH($A455,Partidos!$A$4:$A$107,0))),Puntuacion!$B$11,0)))))),"")</f>
        <v/>
      </c>
      <c r="H455" s="24">
        <f>IFERROR(INDEX(Álvaro!H$4:H$107,MATCH($A455,Álvaro!$A$4:$A$107,0)),"")</f>
        <v/>
      </c>
      <c r="I455" s="24">
        <f>IFERROR(INDEX(Partidos!$J$4:$J$107,MATCH($A455,Partidos!$A$4:$A$107,0)),"")</f>
        <v/>
      </c>
      <c r="J455" s="21">
        <f>IF(AND(INDEX(Partidos!$J$4:$J$107,MATCH($A455,Partidos!$A$4:$A$107,0))&lt;&gt;"Grupos",INDEX(Partidos!$H$4:$H$107,MATCH($A455,Partidos!$A$4:$A$107,0))="Finalizado",$H455&lt;&gt;"",$H455=INDEX(Partidos!$K$4:$K$107,MATCH($A455,Partidos!$A$4:$A$107,0))),1,0)</f>
        <v/>
      </c>
    </row>
    <row r="456">
      <c r="A456" s="31" t="n">
        <v>42</v>
      </c>
      <c r="B456" s="24">
        <f>IFERROR(INDEX(Partidos!$D$4:$D$107,MATCH($A456,Partidos!$A$4:$A$107,0)),"")</f>
        <v/>
      </c>
      <c r="C456" s="24">
        <f>IFERROR(INDEX(Partidos!$E$4:$E$107,MATCH($A456,Partidos!$A$4:$A$107,0)),"")</f>
        <v/>
      </c>
      <c r="D456" s="31" t="inlineStr">
        <is>
          <t>Pepe</t>
        </is>
      </c>
      <c r="E456" s="24">
        <f>IFERROR(INDEX(Pepe!F$4:F$107,MATCH($A456,Pepe!$A$4:$A$107,0)),"")</f>
        <v/>
      </c>
      <c r="F456" s="24">
        <f>IFERROR(INDEX(Pepe!G$4:G$107,MATCH($A456,Pepe!$A$4:$A$107,0)),"")</f>
        <v/>
      </c>
      <c r="G456" s="21">
        <f>IFERROR(IF(INDEX(Partidos!$H$4:$H$107,MATCH($A456,Partidos!$A$4:$A$107,0))&lt;&gt;"Finalizado","",IF(OR(NOT(ISNUMBER($E456)),NOT(ISNUMBER($F456))),"",IF(INDEX(Partidos!$J$4:$J$107,MATCH($A456,Partidos!$A$4:$A$107,0))="Grupos",IF(AND($E456=INDEX(Partidos!$F$4:$F$107,MATCH($A456,Partidos!$A$4:$A$107,0)),$F456=INDEX(Partidos!$G$4:$G$107,MATCH($A456,Partidos!$A$4:$A$107,0))),Puntuacion!$B$4,IF(($E456-$F456)=(INDEX(Partidos!$F$4:$F$107,MATCH($A456,Partidos!$A$4:$A$107,0))-INDEX(Partidos!$G$4:$G$107,MATCH($A456,Partidos!$A$4:$A$107,0))),Puntuacion!$B$5,IF(OR(AND($E456&gt;$F456,INDEX(Partidos!$F$4:$F$107,MATCH($A456,Partidos!$A$4:$A$107,0))&gt;INDEX(Partidos!$G$4:$G$107,MATCH($A456,Partidos!$A$4:$A$107,0))),AND($E456=$F456,INDEX(Partidos!$F$4:$F$107,MATCH($A456,Partidos!$A$4:$A$107,0))=INDEX(Partidos!$G$4:$G$107,MATCH($A456,Partidos!$A$4:$A$107,0))),AND($E456&lt;$F456,INDEX(Partidos!$F$4:$F$107,MATCH($A456,Partidos!$A$4:$A$107,0))&lt;INDEX(Partidos!$G$4:$G$107,MATCH($A456,Partidos!$A$4:$A$107,0)))),Puntuacion!$B$6,0))),IF(AND($E456=INDEX(Partidos!$F$4:$F$107,MATCH($A456,Partidos!$A$4:$A$107,0)),$F456=INDEX(Partidos!$G$4:$G$107,MATCH($A456,Partidos!$A$4:$A$107,0))),Puntuacion!$B$9,IF(($E456-$F456)=(INDEX(Partidos!$F$4:$F$107,MATCH($A456,Partidos!$A$4:$A$107,0))-INDEX(Partidos!$G$4:$G$107,MATCH($A456,Partidos!$A$4:$A$107,0))),Puntuacion!$B$10,IF(AND($H456&lt;&gt;"",$H456=INDEX(Partidos!$K$4:$K$107,MATCH($A456,Partidos!$A$4:$A$107,0))),Puntuacion!$B$11,0)))))),"")</f>
        <v/>
      </c>
      <c r="H456" s="24">
        <f>IFERROR(INDEX(Pepe!H$4:H$107,MATCH($A456,Pepe!$A$4:$A$107,0)),"")</f>
        <v/>
      </c>
      <c r="I456" s="24">
        <f>IFERROR(INDEX(Partidos!$J$4:$J$107,MATCH($A456,Partidos!$A$4:$A$107,0)),"")</f>
        <v/>
      </c>
      <c r="J456" s="21">
        <f>IF(AND(INDEX(Partidos!$J$4:$J$107,MATCH($A456,Partidos!$A$4:$A$107,0))&lt;&gt;"Grupos",INDEX(Partidos!$H$4:$H$107,MATCH($A456,Partidos!$A$4:$A$107,0))="Finalizado",$H456&lt;&gt;"",$H456=INDEX(Partidos!$K$4:$K$107,MATCH($A456,Partidos!$A$4:$A$107,0))),1,0)</f>
        <v/>
      </c>
    </row>
    <row r="457">
      <c r="A457" s="29" t="n">
        <v>42</v>
      </c>
      <c r="B457" s="24">
        <f>IFERROR(INDEX(Partidos!$D$4:$D$107,MATCH($A457,Partidos!$A$4:$A$107,0)),"")</f>
        <v/>
      </c>
      <c r="C457" s="24">
        <f>IFERROR(INDEX(Partidos!$E$4:$E$107,MATCH($A457,Partidos!$A$4:$A$107,0)),"")</f>
        <v/>
      </c>
      <c r="D457" s="29" t="inlineStr">
        <is>
          <t>Patri</t>
        </is>
      </c>
      <c r="E457" s="24">
        <f>IFERROR(INDEX(Patri!F$4:F$107,MATCH($A457,Patri!$A$4:$A$107,0)),"")</f>
        <v/>
      </c>
      <c r="F457" s="24">
        <f>IFERROR(INDEX(Patri!G$4:G$107,MATCH($A457,Patri!$A$4:$A$107,0)),"")</f>
        <v/>
      </c>
      <c r="G457" s="21">
        <f>IFERROR(IF(INDEX(Partidos!$H$4:$H$107,MATCH($A457,Partidos!$A$4:$A$107,0))&lt;&gt;"Finalizado","",IF(OR(NOT(ISNUMBER($E457)),NOT(ISNUMBER($F457))),"",IF(INDEX(Partidos!$J$4:$J$107,MATCH($A457,Partidos!$A$4:$A$107,0))="Grupos",IF(AND($E457=INDEX(Partidos!$F$4:$F$107,MATCH($A457,Partidos!$A$4:$A$107,0)),$F457=INDEX(Partidos!$G$4:$G$107,MATCH($A457,Partidos!$A$4:$A$107,0))),Puntuacion!$B$4,IF(($E457-$F457)=(INDEX(Partidos!$F$4:$F$107,MATCH($A457,Partidos!$A$4:$A$107,0))-INDEX(Partidos!$G$4:$G$107,MATCH($A457,Partidos!$A$4:$A$107,0))),Puntuacion!$B$5,IF(OR(AND($E457&gt;$F457,INDEX(Partidos!$F$4:$F$107,MATCH($A457,Partidos!$A$4:$A$107,0))&gt;INDEX(Partidos!$G$4:$G$107,MATCH($A457,Partidos!$A$4:$A$107,0))),AND($E457=$F457,INDEX(Partidos!$F$4:$F$107,MATCH($A457,Partidos!$A$4:$A$107,0))=INDEX(Partidos!$G$4:$G$107,MATCH($A457,Partidos!$A$4:$A$107,0))),AND($E457&lt;$F457,INDEX(Partidos!$F$4:$F$107,MATCH($A457,Partidos!$A$4:$A$107,0))&lt;INDEX(Partidos!$G$4:$G$107,MATCH($A457,Partidos!$A$4:$A$107,0)))),Puntuacion!$B$6,0))),IF(AND($E457=INDEX(Partidos!$F$4:$F$107,MATCH($A457,Partidos!$A$4:$A$107,0)),$F457=INDEX(Partidos!$G$4:$G$107,MATCH($A457,Partidos!$A$4:$A$107,0))),Puntuacion!$B$9,IF(($E457-$F457)=(INDEX(Partidos!$F$4:$F$107,MATCH($A457,Partidos!$A$4:$A$107,0))-INDEX(Partidos!$G$4:$G$107,MATCH($A457,Partidos!$A$4:$A$107,0))),Puntuacion!$B$10,IF(AND($H457&lt;&gt;"",$H457=INDEX(Partidos!$K$4:$K$107,MATCH($A457,Partidos!$A$4:$A$107,0))),Puntuacion!$B$11,0)))))),"")</f>
        <v/>
      </c>
      <c r="H457" s="24">
        <f>IFERROR(INDEX(Patri!H$4:H$107,MATCH($A457,Patri!$A$4:$A$107,0)),"")</f>
        <v/>
      </c>
      <c r="I457" s="24">
        <f>IFERROR(INDEX(Partidos!$J$4:$J$107,MATCH($A457,Partidos!$A$4:$A$107,0)),"")</f>
        <v/>
      </c>
      <c r="J457" s="21">
        <f>IF(AND(INDEX(Partidos!$J$4:$J$107,MATCH($A457,Partidos!$A$4:$A$107,0))&lt;&gt;"Grupos",INDEX(Partidos!$H$4:$H$107,MATCH($A457,Partidos!$A$4:$A$107,0))="Finalizado",$H457&lt;&gt;"",$H457=INDEX(Partidos!$K$4:$K$107,MATCH($A457,Partidos!$A$4:$A$107,0))),1,0)</f>
        <v/>
      </c>
    </row>
    <row r="458">
      <c r="A458" s="31" t="n">
        <v>42</v>
      </c>
      <c r="B458" s="24">
        <f>IFERROR(INDEX(Partidos!$D$4:$D$107,MATCH($A458,Partidos!$A$4:$A$107,0)),"")</f>
        <v/>
      </c>
      <c r="C458" s="24">
        <f>IFERROR(INDEX(Partidos!$E$4:$E$107,MATCH($A458,Partidos!$A$4:$A$107,0)),"")</f>
        <v/>
      </c>
      <c r="D458" s="31" t="inlineStr">
        <is>
          <t>Kike</t>
        </is>
      </c>
      <c r="E458" s="24">
        <f>IFERROR(INDEX(Kike!F$4:F$107,MATCH($A458,Kike!$A$4:$A$107,0)),"")</f>
        <v/>
      </c>
      <c r="F458" s="24">
        <f>IFERROR(INDEX(Kike!G$4:G$107,MATCH($A458,Kike!$A$4:$A$107,0)),"")</f>
        <v/>
      </c>
      <c r="G458" s="21">
        <f>IFERROR(IF(INDEX(Partidos!$H$4:$H$107,MATCH($A458,Partidos!$A$4:$A$107,0))&lt;&gt;"Finalizado","",IF(OR(NOT(ISNUMBER($E458)),NOT(ISNUMBER($F458))),"",IF(INDEX(Partidos!$J$4:$J$107,MATCH($A458,Partidos!$A$4:$A$107,0))="Grupos",IF(AND($E458=INDEX(Partidos!$F$4:$F$107,MATCH($A458,Partidos!$A$4:$A$107,0)),$F458=INDEX(Partidos!$G$4:$G$107,MATCH($A458,Partidos!$A$4:$A$107,0))),Puntuacion!$B$4,IF(($E458-$F458)=(INDEX(Partidos!$F$4:$F$107,MATCH($A458,Partidos!$A$4:$A$107,0))-INDEX(Partidos!$G$4:$G$107,MATCH($A458,Partidos!$A$4:$A$107,0))),Puntuacion!$B$5,IF(OR(AND($E458&gt;$F458,INDEX(Partidos!$F$4:$F$107,MATCH($A458,Partidos!$A$4:$A$107,0))&gt;INDEX(Partidos!$G$4:$G$107,MATCH($A458,Partidos!$A$4:$A$107,0))),AND($E458=$F458,INDEX(Partidos!$F$4:$F$107,MATCH($A458,Partidos!$A$4:$A$107,0))=INDEX(Partidos!$G$4:$G$107,MATCH($A458,Partidos!$A$4:$A$107,0))),AND($E458&lt;$F458,INDEX(Partidos!$F$4:$F$107,MATCH($A458,Partidos!$A$4:$A$107,0))&lt;INDEX(Partidos!$G$4:$G$107,MATCH($A458,Partidos!$A$4:$A$107,0)))),Puntuacion!$B$6,0))),IF(AND($E458=INDEX(Partidos!$F$4:$F$107,MATCH($A458,Partidos!$A$4:$A$107,0)),$F458=INDEX(Partidos!$G$4:$G$107,MATCH($A458,Partidos!$A$4:$A$107,0))),Puntuacion!$B$9,IF(($E458-$F458)=(INDEX(Partidos!$F$4:$F$107,MATCH($A458,Partidos!$A$4:$A$107,0))-INDEX(Partidos!$G$4:$G$107,MATCH($A458,Partidos!$A$4:$A$107,0))),Puntuacion!$B$10,IF(AND($H458&lt;&gt;"",$H458=INDEX(Partidos!$K$4:$K$107,MATCH($A458,Partidos!$A$4:$A$107,0))),Puntuacion!$B$11,0)))))),"")</f>
        <v/>
      </c>
      <c r="H458" s="24">
        <f>IFERROR(INDEX(Kike!H$4:H$107,MATCH($A458,Kike!$A$4:$A$107,0)),"")</f>
        <v/>
      </c>
      <c r="I458" s="24">
        <f>IFERROR(INDEX(Partidos!$J$4:$J$107,MATCH($A458,Partidos!$A$4:$A$107,0)),"")</f>
        <v/>
      </c>
      <c r="J458" s="21">
        <f>IF(AND(INDEX(Partidos!$J$4:$J$107,MATCH($A458,Partidos!$A$4:$A$107,0))&lt;&gt;"Grupos",INDEX(Partidos!$H$4:$H$107,MATCH($A458,Partidos!$A$4:$A$107,0))="Finalizado",$H458&lt;&gt;"",$H458=INDEX(Partidos!$K$4:$K$107,MATCH($A458,Partidos!$A$4:$A$107,0))),1,0)</f>
        <v/>
      </c>
    </row>
    <row r="459">
      <c r="A459" s="29" t="n">
        <v>42</v>
      </c>
      <c r="B459" s="24">
        <f>IFERROR(INDEX(Partidos!$D$4:$D$107,MATCH($A459,Partidos!$A$4:$A$107,0)),"")</f>
        <v/>
      </c>
      <c r="C459" s="24">
        <f>IFERROR(INDEX(Partidos!$E$4:$E$107,MATCH($A459,Partidos!$A$4:$A$107,0)),"")</f>
        <v/>
      </c>
      <c r="D459" s="29" t="inlineStr">
        <is>
          <t>Quintero</t>
        </is>
      </c>
      <c r="E459" s="24">
        <f>IFERROR(INDEX(Quintero!F$4:F$107,MATCH($A459,Quintero!$A$4:$A$107,0)),"")</f>
        <v/>
      </c>
      <c r="F459" s="24">
        <f>IFERROR(INDEX(Quintero!G$4:G$107,MATCH($A459,Quintero!$A$4:$A$107,0)),"")</f>
        <v/>
      </c>
      <c r="G459" s="21">
        <f>IFERROR(IF(INDEX(Partidos!$H$4:$H$107,MATCH($A459,Partidos!$A$4:$A$107,0))&lt;&gt;"Finalizado","",IF(OR(NOT(ISNUMBER($E459)),NOT(ISNUMBER($F459))),"",IF(INDEX(Partidos!$J$4:$J$107,MATCH($A459,Partidos!$A$4:$A$107,0))="Grupos",IF(AND($E459=INDEX(Partidos!$F$4:$F$107,MATCH($A459,Partidos!$A$4:$A$107,0)),$F459=INDEX(Partidos!$G$4:$G$107,MATCH($A459,Partidos!$A$4:$A$107,0))),Puntuacion!$B$4,IF(($E459-$F459)=(INDEX(Partidos!$F$4:$F$107,MATCH($A459,Partidos!$A$4:$A$107,0))-INDEX(Partidos!$G$4:$G$107,MATCH($A459,Partidos!$A$4:$A$107,0))),Puntuacion!$B$5,IF(OR(AND($E459&gt;$F459,INDEX(Partidos!$F$4:$F$107,MATCH($A459,Partidos!$A$4:$A$107,0))&gt;INDEX(Partidos!$G$4:$G$107,MATCH($A459,Partidos!$A$4:$A$107,0))),AND($E459=$F459,INDEX(Partidos!$F$4:$F$107,MATCH($A459,Partidos!$A$4:$A$107,0))=INDEX(Partidos!$G$4:$G$107,MATCH($A459,Partidos!$A$4:$A$107,0))),AND($E459&lt;$F459,INDEX(Partidos!$F$4:$F$107,MATCH($A459,Partidos!$A$4:$A$107,0))&lt;INDEX(Partidos!$G$4:$G$107,MATCH($A459,Partidos!$A$4:$A$107,0)))),Puntuacion!$B$6,0))),IF(AND($E459=INDEX(Partidos!$F$4:$F$107,MATCH($A459,Partidos!$A$4:$A$107,0)),$F459=INDEX(Partidos!$G$4:$G$107,MATCH($A459,Partidos!$A$4:$A$107,0))),Puntuacion!$B$9,IF(($E459-$F459)=(INDEX(Partidos!$F$4:$F$107,MATCH($A459,Partidos!$A$4:$A$107,0))-INDEX(Partidos!$G$4:$G$107,MATCH($A459,Partidos!$A$4:$A$107,0))),Puntuacion!$B$10,IF(AND($H459&lt;&gt;"",$H459=INDEX(Partidos!$K$4:$K$107,MATCH($A459,Partidos!$A$4:$A$107,0))),Puntuacion!$B$11,0)))))),"")</f>
        <v/>
      </c>
      <c r="H459" s="24">
        <f>IFERROR(INDEX(Quintero!H$4:H$107,MATCH($A459,Quintero!$A$4:$A$107,0)),"")</f>
        <v/>
      </c>
      <c r="I459" s="24">
        <f>IFERROR(INDEX(Partidos!$J$4:$J$107,MATCH($A459,Partidos!$A$4:$A$107,0)),"")</f>
        <v/>
      </c>
      <c r="J459" s="21">
        <f>IF(AND(INDEX(Partidos!$J$4:$J$107,MATCH($A459,Partidos!$A$4:$A$107,0))&lt;&gt;"Grupos",INDEX(Partidos!$H$4:$H$107,MATCH($A459,Partidos!$A$4:$A$107,0))="Finalizado",$H459&lt;&gt;"",$H459=INDEX(Partidos!$K$4:$K$107,MATCH($A459,Partidos!$A$4:$A$107,0))),1,0)</f>
        <v/>
      </c>
    </row>
    <row r="460">
      <c r="A460" s="31" t="n">
        <v>42</v>
      </c>
      <c r="B460" s="24">
        <f>IFERROR(INDEX(Partidos!$D$4:$D$107,MATCH($A460,Partidos!$A$4:$A$107,0)),"")</f>
        <v/>
      </c>
      <c r="C460" s="24">
        <f>IFERROR(INDEX(Partidos!$E$4:$E$107,MATCH($A460,Partidos!$A$4:$A$107,0)),"")</f>
        <v/>
      </c>
      <c r="D460" s="31" t="inlineStr">
        <is>
          <t>Nacho</t>
        </is>
      </c>
      <c r="E460" s="24">
        <f>IFERROR(INDEX(Nacho!F$4:F$107,MATCH($A460,Nacho!$A$4:$A$107,0)),"")</f>
        <v/>
      </c>
      <c r="F460" s="24">
        <f>IFERROR(INDEX(Nacho!G$4:G$107,MATCH($A460,Nacho!$A$4:$A$107,0)),"")</f>
        <v/>
      </c>
      <c r="G460" s="21">
        <f>IFERROR(IF(INDEX(Partidos!$H$4:$H$107,MATCH($A460,Partidos!$A$4:$A$107,0))&lt;&gt;"Finalizado","",IF(OR(NOT(ISNUMBER($E460)),NOT(ISNUMBER($F460))),"",IF(INDEX(Partidos!$J$4:$J$107,MATCH($A460,Partidos!$A$4:$A$107,0))="Grupos",IF(AND($E460=INDEX(Partidos!$F$4:$F$107,MATCH($A460,Partidos!$A$4:$A$107,0)),$F460=INDEX(Partidos!$G$4:$G$107,MATCH($A460,Partidos!$A$4:$A$107,0))),Puntuacion!$B$4,IF(($E460-$F460)=(INDEX(Partidos!$F$4:$F$107,MATCH($A460,Partidos!$A$4:$A$107,0))-INDEX(Partidos!$G$4:$G$107,MATCH($A460,Partidos!$A$4:$A$107,0))),Puntuacion!$B$5,IF(OR(AND($E460&gt;$F460,INDEX(Partidos!$F$4:$F$107,MATCH($A460,Partidos!$A$4:$A$107,0))&gt;INDEX(Partidos!$G$4:$G$107,MATCH($A460,Partidos!$A$4:$A$107,0))),AND($E460=$F460,INDEX(Partidos!$F$4:$F$107,MATCH($A460,Partidos!$A$4:$A$107,0))=INDEX(Partidos!$G$4:$G$107,MATCH($A460,Partidos!$A$4:$A$107,0))),AND($E460&lt;$F460,INDEX(Partidos!$F$4:$F$107,MATCH($A460,Partidos!$A$4:$A$107,0))&lt;INDEX(Partidos!$G$4:$G$107,MATCH($A460,Partidos!$A$4:$A$107,0)))),Puntuacion!$B$6,0))),IF(AND($E460=INDEX(Partidos!$F$4:$F$107,MATCH($A460,Partidos!$A$4:$A$107,0)),$F460=INDEX(Partidos!$G$4:$G$107,MATCH($A460,Partidos!$A$4:$A$107,0))),Puntuacion!$B$9,IF(($E460-$F460)=(INDEX(Partidos!$F$4:$F$107,MATCH($A460,Partidos!$A$4:$A$107,0))-INDEX(Partidos!$G$4:$G$107,MATCH($A460,Partidos!$A$4:$A$107,0))),Puntuacion!$B$10,IF(AND($H460&lt;&gt;"",$H460=INDEX(Partidos!$K$4:$K$107,MATCH($A460,Partidos!$A$4:$A$107,0))),Puntuacion!$B$11,0)))))),"")</f>
        <v/>
      </c>
      <c r="H460" s="24">
        <f>IFERROR(INDEX(Nacho!H$4:H$107,MATCH($A460,Nacho!$A$4:$A$107,0)),"")</f>
        <v/>
      </c>
      <c r="I460" s="24">
        <f>IFERROR(INDEX(Partidos!$J$4:$J$107,MATCH($A460,Partidos!$A$4:$A$107,0)),"")</f>
        <v/>
      </c>
      <c r="J460" s="21">
        <f>IF(AND(INDEX(Partidos!$J$4:$J$107,MATCH($A460,Partidos!$A$4:$A$107,0))&lt;&gt;"Grupos",INDEX(Partidos!$H$4:$H$107,MATCH($A460,Partidos!$A$4:$A$107,0))="Finalizado",$H460&lt;&gt;"",$H460=INDEX(Partidos!$K$4:$K$107,MATCH($A460,Partidos!$A$4:$A$107,0))),1,0)</f>
        <v/>
      </c>
    </row>
    <row r="461">
      <c r="A461" s="29" t="n">
        <v>42</v>
      </c>
      <c r="B461" s="24">
        <f>IFERROR(INDEX(Partidos!$D$4:$D$107,MATCH($A461,Partidos!$A$4:$A$107,0)),"")</f>
        <v/>
      </c>
      <c r="C461" s="24">
        <f>IFERROR(INDEX(Partidos!$E$4:$E$107,MATCH($A461,Partidos!$A$4:$A$107,0)),"")</f>
        <v/>
      </c>
      <c r="D461" s="29" t="inlineStr">
        <is>
          <t>Luis</t>
        </is>
      </c>
      <c r="E461" s="24">
        <f>IFERROR(INDEX(Luis!F$4:F$107,MATCH($A461,Luis!$A$4:$A$107,0)),"")</f>
        <v/>
      </c>
      <c r="F461" s="24">
        <f>IFERROR(INDEX(Luis!G$4:G$107,MATCH($A461,Luis!$A$4:$A$107,0)),"")</f>
        <v/>
      </c>
      <c r="G461" s="21">
        <f>IFERROR(IF(INDEX(Partidos!$H$4:$H$107,MATCH($A461,Partidos!$A$4:$A$107,0))&lt;&gt;"Finalizado","",IF(OR(NOT(ISNUMBER($E461)),NOT(ISNUMBER($F461))),"",IF(INDEX(Partidos!$J$4:$J$107,MATCH($A461,Partidos!$A$4:$A$107,0))="Grupos",IF(AND($E461=INDEX(Partidos!$F$4:$F$107,MATCH($A461,Partidos!$A$4:$A$107,0)),$F461=INDEX(Partidos!$G$4:$G$107,MATCH($A461,Partidos!$A$4:$A$107,0))),Puntuacion!$B$4,IF(($E461-$F461)=(INDEX(Partidos!$F$4:$F$107,MATCH($A461,Partidos!$A$4:$A$107,0))-INDEX(Partidos!$G$4:$G$107,MATCH($A461,Partidos!$A$4:$A$107,0))),Puntuacion!$B$5,IF(OR(AND($E461&gt;$F461,INDEX(Partidos!$F$4:$F$107,MATCH($A461,Partidos!$A$4:$A$107,0))&gt;INDEX(Partidos!$G$4:$G$107,MATCH($A461,Partidos!$A$4:$A$107,0))),AND($E461=$F461,INDEX(Partidos!$F$4:$F$107,MATCH($A461,Partidos!$A$4:$A$107,0))=INDEX(Partidos!$G$4:$G$107,MATCH($A461,Partidos!$A$4:$A$107,0))),AND($E461&lt;$F461,INDEX(Partidos!$F$4:$F$107,MATCH($A461,Partidos!$A$4:$A$107,0))&lt;INDEX(Partidos!$G$4:$G$107,MATCH($A461,Partidos!$A$4:$A$107,0)))),Puntuacion!$B$6,0))),IF(AND($E461=INDEX(Partidos!$F$4:$F$107,MATCH($A461,Partidos!$A$4:$A$107,0)),$F461=INDEX(Partidos!$G$4:$G$107,MATCH($A461,Partidos!$A$4:$A$107,0))),Puntuacion!$B$9,IF(($E461-$F461)=(INDEX(Partidos!$F$4:$F$107,MATCH($A461,Partidos!$A$4:$A$107,0))-INDEX(Partidos!$G$4:$G$107,MATCH($A461,Partidos!$A$4:$A$107,0))),Puntuacion!$B$10,IF(AND($H461&lt;&gt;"",$H461=INDEX(Partidos!$K$4:$K$107,MATCH($A461,Partidos!$A$4:$A$107,0))),Puntuacion!$B$11,0)))))),"")</f>
        <v/>
      </c>
      <c r="H461" s="24">
        <f>IFERROR(INDEX(Luis!H$4:H$107,MATCH($A461,Luis!$A$4:$A$107,0)),"")</f>
        <v/>
      </c>
      <c r="I461" s="24">
        <f>IFERROR(INDEX(Partidos!$J$4:$J$107,MATCH($A461,Partidos!$A$4:$A$107,0)),"")</f>
        <v/>
      </c>
      <c r="J461" s="21">
        <f>IF(AND(INDEX(Partidos!$J$4:$J$107,MATCH($A461,Partidos!$A$4:$A$107,0))&lt;&gt;"Grupos",INDEX(Partidos!$H$4:$H$107,MATCH($A461,Partidos!$A$4:$A$107,0))="Finalizado",$H461&lt;&gt;"",$H461=INDEX(Partidos!$K$4:$K$107,MATCH($A461,Partidos!$A$4:$A$107,0))),1,0)</f>
        <v/>
      </c>
    </row>
    <row r="462">
      <c r="A462" s="31" t="n">
        <v>42</v>
      </c>
      <c r="B462" s="24">
        <f>IFERROR(INDEX(Partidos!$D$4:$D$107,MATCH($A462,Partidos!$A$4:$A$107,0)),"")</f>
        <v/>
      </c>
      <c r="C462" s="24">
        <f>IFERROR(INDEX(Partidos!$E$4:$E$107,MATCH($A462,Partidos!$A$4:$A$107,0)),"")</f>
        <v/>
      </c>
      <c r="D462" s="31" t="inlineStr">
        <is>
          <t>Felipe</t>
        </is>
      </c>
      <c r="E462" s="24">
        <f>IFERROR(INDEX(Felipe!F$4:F$107,MATCH($A462,Felipe!$A$4:$A$107,0)),"")</f>
        <v/>
      </c>
      <c r="F462" s="24">
        <f>IFERROR(INDEX(Felipe!G$4:G$107,MATCH($A462,Felipe!$A$4:$A$107,0)),"")</f>
        <v/>
      </c>
      <c r="G462" s="21">
        <f>IFERROR(IF(INDEX(Partidos!$H$4:$H$107,MATCH($A462,Partidos!$A$4:$A$107,0))&lt;&gt;"Finalizado","",IF(OR(NOT(ISNUMBER($E462)),NOT(ISNUMBER($F462))),"",IF(INDEX(Partidos!$J$4:$J$107,MATCH($A462,Partidos!$A$4:$A$107,0))="Grupos",IF(AND($E462=INDEX(Partidos!$F$4:$F$107,MATCH($A462,Partidos!$A$4:$A$107,0)),$F462=INDEX(Partidos!$G$4:$G$107,MATCH($A462,Partidos!$A$4:$A$107,0))),Puntuacion!$B$4,IF(($E462-$F462)=(INDEX(Partidos!$F$4:$F$107,MATCH($A462,Partidos!$A$4:$A$107,0))-INDEX(Partidos!$G$4:$G$107,MATCH($A462,Partidos!$A$4:$A$107,0))),Puntuacion!$B$5,IF(OR(AND($E462&gt;$F462,INDEX(Partidos!$F$4:$F$107,MATCH($A462,Partidos!$A$4:$A$107,0))&gt;INDEX(Partidos!$G$4:$G$107,MATCH($A462,Partidos!$A$4:$A$107,0))),AND($E462=$F462,INDEX(Partidos!$F$4:$F$107,MATCH($A462,Partidos!$A$4:$A$107,0))=INDEX(Partidos!$G$4:$G$107,MATCH($A462,Partidos!$A$4:$A$107,0))),AND($E462&lt;$F462,INDEX(Partidos!$F$4:$F$107,MATCH($A462,Partidos!$A$4:$A$107,0))&lt;INDEX(Partidos!$G$4:$G$107,MATCH($A462,Partidos!$A$4:$A$107,0)))),Puntuacion!$B$6,0))),IF(AND($E462=INDEX(Partidos!$F$4:$F$107,MATCH($A462,Partidos!$A$4:$A$107,0)),$F462=INDEX(Partidos!$G$4:$G$107,MATCH($A462,Partidos!$A$4:$A$107,0))),Puntuacion!$B$9,IF(($E462-$F462)=(INDEX(Partidos!$F$4:$F$107,MATCH($A462,Partidos!$A$4:$A$107,0))-INDEX(Partidos!$G$4:$G$107,MATCH($A462,Partidos!$A$4:$A$107,0))),Puntuacion!$B$10,IF(AND($H462&lt;&gt;"",$H462=INDEX(Partidos!$K$4:$K$107,MATCH($A462,Partidos!$A$4:$A$107,0))),Puntuacion!$B$11,0)))))),"")</f>
        <v/>
      </c>
      <c r="H462" s="24">
        <f>IFERROR(INDEX(Felipe!H$4:H$107,MATCH($A462,Felipe!$A$4:$A$107,0)),"")</f>
        <v/>
      </c>
      <c r="I462" s="24">
        <f>IFERROR(INDEX(Partidos!$J$4:$J$107,MATCH($A462,Partidos!$A$4:$A$107,0)),"")</f>
        <v/>
      </c>
      <c r="J462" s="21">
        <f>IF(AND(INDEX(Partidos!$J$4:$J$107,MATCH($A462,Partidos!$A$4:$A$107,0))&lt;&gt;"Grupos",INDEX(Partidos!$H$4:$H$107,MATCH($A462,Partidos!$A$4:$A$107,0))="Finalizado",$H462&lt;&gt;"",$H462=INDEX(Partidos!$K$4:$K$107,MATCH($A462,Partidos!$A$4:$A$107,0))),1,0)</f>
        <v/>
      </c>
    </row>
    <row r="463">
      <c r="A463" s="29" t="n">
        <v>42</v>
      </c>
      <c r="B463" s="24">
        <f>IFERROR(INDEX(Partidos!$D$4:$D$107,MATCH($A463,Partidos!$A$4:$A$107,0)),"")</f>
        <v/>
      </c>
      <c r="C463" s="24">
        <f>IFERROR(INDEX(Partidos!$E$4:$E$107,MATCH($A463,Partidos!$A$4:$A$107,0)),"")</f>
        <v/>
      </c>
      <c r="D463" s="29" t="inlineStr">
        <is>
          <t>Simón</t>
        </is>
      </c>
      <c r="E463" s="24">
        <f>IFERROR(INDEX(Simón!F$4:F$107,MATCH($A463,Simón!$A$4:$A$107,0)),"")</f>
        <v/>
      </c>
      <c r="F463" s="24">
        <f>IFERROR(INDEX(Simón!G$4:G$107,MATCH($A463,Simón!$A$4:$A$107,0)),"")</f>
        <v/>
      </c>
      <c r="G463" s="21">
        <f>IFERROR(IF(INDEX(Partidos!$H$4:$H$107,MATCH($A463,Partidos!$A$4:$A$107,0))&lt;&gt;"Finalizado","",IF(OR(NOT(ISNUMBER($E463)),NOT(ISNUMBER($F463))),"",IF(INDEX(Partidos!$J$4:$J$107,MATCH($A463,Partidos!$A$4:$A$107,0))="Grupos",IF(AND($E463=INDEX(Partidos!$F$4:$F$107,MATCH($A463,Partidos!$A$4:$A$107,0)),$F463=INDEX(Partidos!$G$4:$G$107,MATCH($A463,Partidos!$A$4:$A$107,0))),Puntuacion!$B$4,IF(($E463-$F463)=(INDEX(Partidos!$F$4:$F$107,MATCH($A463,Partidos!$A$4:$A$107,0))-INDEX(Partidos!$G$4:$G$107,MATCH($A463,Partidos!$A$4:$A$107,0))),Puntuacion!$B$5,IF(OR(AND($E463&gt;$F463,INDEX(Partidos!$F$4:$F$107,MATCH($A463,Partidos!$A$4:$A$107,0))&gt;INDEX(Partidos!$G$4:$G$107,MATCH($A463,Partidos!$A$4:$A$107,0))),AND($E463=$F463,INDEX(Partidos!$F$4:$F$107,MATCH($A463,Partidos!$A$4:$A$107,0))=INDEX(Partidos!$G$4:$G$107,MATCH($A463,Partidos!$A$4:$A$107,0))),AND($E463&lt;$F463,INDEX(Partidos!$F$4:$F$107,MATCH($A463,Partidos!$A$4:$A$107,0))&lt;INDEX(Partidos!$G$4:$G$107,MATCH($A463,Partidos!$A$4:$A$107,0)))),Puntuacion!$B$6,0))),IF(AND($E463=INDEX(Partidos!$F$4:$F$107,MATCH($A463,Partidos!$A$4:$A$107,0)),$F463=INDEX(Partidos!$G$4:$G$107,MATCH($A463,Partidos!$A$4:$A$107,0))),Puntuacion!$B$9,IF(($E463-$F463)=(INDEX(Partidos!$F$4:$F$107,MATCH($A463,Partidos!$A$4:$A$107,0))-INDEX(Partidos!$G$4:$G$107,MATCH($A463,Partidos!$A$4:$A$107,0))),Puntuacion!$B$10,IF(AND($H463&lt;&gt;"",$H463=INDEX(Partidos!$K$4:$K$107,MATCH($A463,Partidos!$A$4:$A$107,0))),Puntuacion!$B$11,0)))))),"")</f>
        <v/>
      </c>
      <c r="H463" s="24">
        <f>IFERROR(INDEX(Simón!H$4:H$107,MATCH($A463,Simón!$A$4:$A$107,0)),"")</f>
        <v/>
      </c>
      <c r="I463" s="24">
        <f>IFERROR(INDEX(Partidos!$J$4:$J$107,MATCH($A463,Partidos!$A$4:$A$107,0)),"")</f>
        <v/>
      </c>
      <c r="J463" s="21">
        <f>IF(AND(INDEX(Partidos!$J$4:$J$107,MATCH($A463,Partidos!$A$4:$A$107,0))&lt;&gt;"Grupos",INDEX(Partidos!$H$4:$H$107,MATCH($A463,Partidos!$A$4:$A$107,0))="Finalizado",$H463&lt;&gt;"",$H463=INDEX(Partidos!$K$4:$K$107,MATCH($A463,Partidos!$A$4:$A$107,0))),1,0)</f>
        <v/>
      </c>
    </row>
    <row r="464">
      <c r="A464" s="31" t="n">
        <v>42</v>
      </c>
      <c r="B464" s="24">
        <f>IFERROR(INDEX(Partidos!$D$4:$D$107,MATCH($A464,Partidos!$A$4:$A$107,0)),"")</f>
        <v/>
      </c>
      <c r="C464" s="24">
        <f>IFERROR(INDEX(Partidos!$E$4:$E$107,MATCH($A464,Partidos!$A$4:$A$107,0)),"")</f>
        <v/>
      </c>
      <c r="D464" s="31" t="inlineStr">
        <is>
          <t>Muni</t>
        </is>
      </c>
      <c r="E464" s="24">
        <f>IFERROR(INDEX(Muni!F$4:F$107,MATCH($A464,Muni!$A$4:$A$107,0)),"")</f>
        <v/>
      </c>
      <c r="F464" s="24">
        <f>IFERROR(INDEX(Muni!G$4:G$107,MATCH($A464,Muni!$A$4:$A$107,0)),"")</f>
        <v/>
      </c>
      <c r="G464" s="21">
        <f>IFERROR(IF(INDEX(Partidos!$H$4:$H$107,MATCH($A464,Partidos!$A$4:$A$107,0))&lt;&gt;"Finalizado","",IF(OR(NOT(ISNUMBER($E464)),NOT(ISNUMBER($F464))),"",IF(INDEX(Partidos!$J$4:$J$107,MATCH($A464,Partidos!$A$4:$A$107,0))="Grupos",IF(AND($E464=INDEX(Partidos!$F$4:$F$107,MATCH($A464,Partidos!$A$4:$A$107,0)),$F464=INDEX(Partidos!$G$4:$G$107,MATCH($A464,Partidos!$A$4:$A$107,0))),Puntuacion!$B$4,IF(($E464-$F464)=(INDEX(Partidos!$F$4:$F$107,MATCH($A464,Partidos!$A$4:$A$107,0))-INDEX(Partidos!$G$4:$G$107,MATCH($A464,Partidos!$A$4:$A$107,0))),Puntuacion!$B$5,IF(OR(AND($E464&gt;$F464,INDEX(Partidos!$F$4:$F$107,MATCH($A464,Partidos!$A$4:$A$107,0))&gt;INDEX(Partidos!$G$4:$G$107,MATCH($A464,Partidos!$A$4:$A$107,0))),AND($E464=$F464,INDEX(Partidos!$F$4:$F$107,MATCH($A464,Partidos!$A$4:$A$107,0))=INDEX(Partidos!$G$4:$G$107,MATCH($A464,Partidos!$A$4:$A$107,0))),AND($E464&lt;$F464,INDEX(Partidos!$F$4:$F$107,MATCH($A464,Partidos!$A$4:$A$107,0))&lt;INDEX(Partidos!$G$4:$G$107,MATCH($A464,Partidos!$A$4:$A$107,0)))),Puntuacion!$B$6,0))),IF(AND($E464=INDEX(Partidos!$F$4:$F$107,MATCH($A464,Partidos!$A$4:$A$107,0)),$F464=INDEX(Partidos!$G$4:$G$107,MATCH($A464,Partidos!$A$4:$A$107,0))),Puntuacion!$B$9,IF(($E464-$F464)=(INDEX(Partidos!$F$4:$F$107,MATCH($A464,Partidos!$A$4:$A$107,0))-INDEX(Partidos!$G$4:$G$107,MATCH($A464,Partidos!$A$4:$A$107,0))),Puntuacion!$B$10,IF(AND($H464&lt;&gt;"",$H464=INDEX(Partidos!$K$4:$K$107,MATCH($A464,Partidos!$A$4:$A$107,0))),Puntuacion!$B$11,0)))))),"")</f>
        <v/>
      </c>
      <c r="H464" s="24">
        <f>IFERROR(INDEX(Muni!H$4:H$107,MATCH($A464,Muni!$A$4:$A$107,0)),"")</f>
        <v/>
      </c>
      <c r="I464" s="24">
        <f>IFERROR(INDEX(Partidos!$J$4:$J$107,MATCH($A464,Partidos!$A$4:$A$107,0)),"")</f>
        <v/>
      </c>
      <c r="J464" s="21">
        <f>IF(AND(INDEX(Partidos!$J$4:$J$107,MATCH($A464,Partidos!$A$4:$A$107,0))&lt;&gt;"Grupos",INDEX(Partidos!$H$4:$H$107,MATCH($A464,Partidos!$A$4:$A$107,0))="Finalizado",$H464&lt;&gt;"",$H464=INDEX(Partidos!$K$4:$K$107,MATCH($A464,Partidos!$A$4:$A$107,0))),1,0)</f>
        <v/>
      </c>
    </row>
    <row r="465">
      <c r="A465" s="29" t="n">
        <v>42</v>
      </c>
      <c r="B465" s="24">
        <f>IFERROR(INDEX(Partidos!$D$4:$D$107,MATCH($A465,Partidos!$A$4:$A$107,0)),"")</f>
        <v/>
      </c>
      <c r="C465" s="24">
        <f>IFERROR(INDEX(Partidos!$E$4:$E$107,MATCH($A465,Partidos!$A$4:$A$107,0)),"")</f>
        <v/>
      </c>
      <c r="D465" s="29" t="inlineStr">
        <is>
          <t>Fer</t>
        </is>
      </c>
      <c r="E465" s="24">
        <f>IFERROR(INDEX(Fer!F$4:F$107,MATCH($A465,Fer!$A$4:$A$107,0)),"")</f>
        <v/>
      </c>
      <c r="F465" s="24">
        <f>IFERROR(INDEX(Fer!G$4:G$107,MATCH($A465,Fer!$A$4:$A$107,0)),"")</f>
        <v/>
      </c>
      <c r="G465" s="21">
        <f>IFERROR(IF(INDEX(Partidos!$H$4:$H$107,MATCH($A465,Partidos!$A$4:$A$107,0))&lt;&gt;"Finalizado","",IF(OR(NOT(ISNUMBER($E465)),NOT(ISNUMBER($F465))),"",IF(INDEX(Partidos!$J$4:$J$107,MATCH($A465,Partidos!$A$4:$A$107,0))="Grupos",IF(AND($E465=INDEX(Partidos!$F$4:$F$107,MATCH($A465,Partidos!$A$4:$A$107,0)),$F465=INDEX(Partidos!$G$4:$G$107,MATCH($A465,Partidos!$A$4:$A$107,0))),Puntuacion!$B$4,IF(($E465-$F465)=(INDEX(Partidos!$F$4:$F$107,MATCH($A465,Partidos!$A$4:$A$107,0))-INDEX(Partidos!$G$4:$G$107,MATCH($A465,Partidos!$A$4:$A$107,0))),Puntuacion!$B$5,IF(OR(AND($E465&gt;$F465,INDEX(Partidos!$F$4:$F$107,MATCH($A465,Partidos!$A$4:$A$107,0))&gt;INDEX(Partidos!$G$4:$G$107,MATCH($A465,Partidos!$A$4:$A$107,0))),AND($E465=$F465,INDEX(Partidos!$F$4:$F$107,MATCH($A465,Partidos!$A$4:$A$107,0))=INDEX(Partidos!$G$4:$G$107,MATCH($A465,Partidos!$A$4:$A$107,0))),AND($E465&lt;$F465,INDEX(Partidos!$F$4:$F$107,MATCH($A465,Partidos!$A$4:$A$107,0))&lt;INDEX(Partidos!$G$4:$G$107,MATCH($A465,Partidos!$A$4:$A$107,0)))),Puntuacion!$B$6,0))),IF(AND($E465=INDEX(Partidos!$F$4:$F$107,MATCH($A465,Partidos!$A$4:$A$107,0)),$F465=INDEX(Partidos!$G$4:$G$107,MATCH($A465,Partidos!$A$4:$A$107,0))),Puntuacion!$B$9,IF(($E465-$F465)=(INDEX(Partidos!$F$4:$F$107,MATCH($A465,Partidos!$A$4:$A$107,0))-INDEX(Partidos!$G$4:$G$107,MATCH($A465,Partidos!$A$4:$A$107,0))),Puntuacion!$B$10,IF(AND($H465&lt;&gt;"",$H465=INDEX(Partidos!$K$4:$K$107,MATCH($A465,Partidos!$A$4:$A$107,0))),Puntuacion!$B$11,0)))))),"")</f>
        <v/>
      </c>
      <c r="H465" s="24">
        <f>IFERROR(INDEX(Fer!H$4:H$107,MATCH($A465,Fer!$A$4:$A$107,0)),"")</f>
        <v/>
      </c>
      <c r="I465" s="24">
        <f>IFERROR(INDEX(Partidos!$J$4:$J$107,MATCH($A465,Partidos!$A$4:$A$107,0)),"")</f>
        <v/>
      </c>
      <c r="J465" s="21">
        <f>IF(AND(INDEX(Partidos!$J$4:$J$107,MATCH($A465,Partidos!$A$4:$A$107,0))&lt;&gt;"Grupos",INDEX(Partidos!$H$4:$H$107,MATCH($A465,Partidos!$A$4:$A$107,0))="Finalizado",$H465&lt;&gt;"",$H465=INDEX(Partidos!$K$4:$K$107,MATCH($A465,Partidos!$A$4:$A$107,0))),1,0)</f>
        <v/>
      </c>
    </row>
    <row r="466">
      <c r="A466" s="31" t="n">
        <v>43</v>
      </c>
      <c r="B466" s="24">
        <f>IFERROR(INDEX(Partidos!$D$4:$D$107,MATCH($A466,Partidos!$A$4:$A$107,0)),"")</f>
        <v/>
      </c>
      <c r="C466" s="24">
        <f>IFERROR(INDEX(Partidos!$E$4:$E$107,MATCH($A466,Partidos!$A$4:$A$107,0)),"")</f>
        <v/>
      </c>
      <c r="D466" s="31" t="inlineStr">
        <is>
          <t>Álvaro</t>
        </is>
      </c>
      <c r="E466" s="24">
        <f>IFERROR(INDEX(Álvaro!F$4:F$107,MATCH($A466,Álvaro!$A$4:$A$107,0)),"")</f>
        <v/>
      </c>
      <c r="F466" s="24">
        <f>IFERROR(INDEX(Álvaro!G$4:G$107,MATCH($A466,Álvaro!$A$4:$A$107,0)),"")</f>
        <v/>
      </c>
      <c r="G466" s="21">
        <f>IFERROR(IF(INDEX(Partidos!$H$4:$H$107,MATCH($A466,Partidos!$A$4:$A$107,0))&lt;&gt;"Finalizado","",IF(OR(NOT(ISNUMBER($E466)),NOT(ISNUMBER($F466))),"",IF(INDEX(Partidos!$J$4:$J$107,MATCH($A466,Partidos!$A$4:$A$107,0))="Grupos",IF(AND($E466=INDEX(Partidos!$F$4:$F$107,MATCH($A466,Partidos!$A$4:$A$107,0)),$F466=INDEX(Partidos!$G$4:$G$107,MATCH($A466,Partidos!$A$4:$A$107,0))),Puntuacion!$B$4,IF(($E466-$F466)=(INDEX(Partidos!$F$4:$F$107,MATCH($A466,Partidos!$A$4:$A$107,0))-INDEX(Partidos!$G$4:$G$107,MATCH($A466,Partidos!$A$4:$A$107,0))),Puntuacion!$B$5,IF(OR(AND($E466&gt;$F466,INDEX(Partidos!$F$4:$F$107,MATCH($A466,Partidos!$A$4:$A$107,0))&gt;INDEX(Partidos!$G$4:$G$107,MATCH($A466,Partidos!$A$4:$A$107,0))),AND($E466=$F466,INDEX(Partidos!$F$4:$F$107,MATCH($A466,Partidos!$A$4:$A$107,0))=INDEX(Partidos!$G$4:$G$107,MATCH($A466,Partidos!$A$4:$A$107,0))),AND($E466&lt;$F466,INDEX(Partidos!$F$4:$F$107,MATCH($A466,Partidos!$A$4:$A$107,0))&lt;INDEX(Partidos!$G$4:$G$107,MATCH($A466,Partidos!$A$4:$A$107,0)))),Puntuacion!$B$6,0))),IF(AND($E466=INDEX(Partidos!$F$4:$F$107,MATCH($A466,Partidos!$A$4:$A$107,0)),$F466=INDEX(Partidos!$G$4:$G$107,MATCH($A466,Partidos!$A$4:$A$107,0))),Puntuacion!$B$9,IF(($E466-$F466)=(INDEX(Partidos!$F$4:$F$107,MATCH($A466,Partidos!$A$4:$A$107,0))-INDEX(Partidos!$G$4:$G$107,MATCH($A466,Partidos!$A$4:$A$107,0))),Puntuacion!$B$10,IF(AND($H466&lt;&gt;"",$H466=INDEX(Partidos!$K$4:$K$107,MATCH($A466,Partidos!$A$4:$A$107,0))),Puntuacion!$B$11,0)))))),"")</f>
        <v/>
      </c>
      <c r="H466" s="24">
        <f>IFERROR(INDEX(Álvaro!H$4:H$107,MATCH($A466,Álvaro!$A$4:$A$107,0)),"")</f>
        <v/>
      </c>
      <c r="I466" s="24">
        <f>IFERROR(INDEX(Partidos!$J$4:$J$107,MATCH($A466,Partidos!$A$4:$A$107,0)),"")</f>
        <v/>
      </c>
      <c r="J466" s="21">
        <f>IF(AND(INDEX(Partidos!$J$4:$J$107,MATCH($A466,Partidos!$A$4:$A$107,0))&lt;&gt;"Grupos",INDEX(Partidos!$H$4:$H$107,MATCH($A466,Partidos!$A$4:$A$107,0))="Finalizado",$H466&lt;&gt;"",$H466=INDEX(Partidos!$K$4:$K$107,MATCH($A466,Partidos!$A$4:$A$107,0))),1,0)</f>
        <v/>
      </c>
    </row>
    <row r="467">
      <c r="A467" s="29" t="n">
        <v>43</v>
      </c>
      <c r="B467" s="24">
        <f>IFERROR(INDEX(Partidos!$D$4:$D$107,MATCH($A467,Partidos!$A$4:$A$107,0)),"")</f>
        <v/>
      </c>
      <c r="C467" s="24">
        <f>IFERROR(INDEX(Partidos!$E$4:$E$107,MATCH($A467,Partidos!$A$4:$A$107,0)),"")</f>
        <v/>
      </c>
      <c r="D467" s="29" t="inlineStr">
        <is>
          <t>Pepe</t>
        </is>
      </c>
      <c r="E467" s="24">
        <f>IFERROR(INDEX(Pepe!F$4:F$107,MATCH($A467,Pepe!$A$4:$A$107,0)),"")</f>
        <v/>
      </c>
      <c r="F467" s="24">
        <f>IFERROR(INDEX(Pepe!G$4:G$107,MATCH($A467,Pepe!$A$4:$A$107,0)),"")</f>
        <v/>
      </c>
      <c r="G467" s="21">
        <f>IFERROR(IF(INDEX(Partidos!$H$4:$H$107,MATCH($A467,Partidos!$A$4:$A$107,0))&lt;&gt;"Finalizado","",IF(OR(NOT(ISNUMBER($E467)),NOT(ISNUMBER($F467))),"",IF(INDEX(Partidos!$J$4:$J$107,MATCH($A467,Partidos!$A$4:$A$107,0))="Grupos",IF(AND($E467=INDEX(Partidos!$F$4:$F$107,MATCH($A467,Partidos!$A$4:$A$107,0)),$F467=INDEX(Partidos!$G$4:$G$107,MATCH($A467,Partidos!$A$4:$A$107,0))),Puntuacion!$B$4,IF(($E467-$F467)=(INDEX(Partidos!$F$4:$F$107,MATCH($A467,Partidos!$A$4:$A$107,0))-INDEX(Partidos!$G$4:$G$107,MATCH($A467,Partidos!$A$4:$A$107,0))),Puntuacion!$B$5,IF(OR(AND($E467&gt;$F467,INDEX(Partidos!$F$4:$F$107,MATCH($A467,Partidos!$A$4:$A$107,0))&gt;INDEX(Partidos!$G$4:$G$107,MATCH($A467,Partidos!$A$4:$A$107,0))),AND($E467=$F467,INDEX(Partidos!$F$4:$F$107,MATCH($A467,Partidos!$A$4:$A$107,0))=INDEX(Partidos!$G$4:$G$107,MATCH($A467,Partidos!$A$4:$A$107,0))),AND($E467&lt;$F467,INDEX(Partidos!$F$4:$F$107,MATCH($A467,Partidos!$A$4:$A$107,0))&lt;INDEX(Partidos!$G$4:$G$107,MATCH($A467,Partidos!$A$4:$A$107,0)))),Puntuacion!$B$6,0))),IF(AND($E467=INDEX(Partidos!$F$4:$F$107,MATCH($A467,Partidos!$A$4:$A$107,0)),$F467=INDEX(Partidos!$G$4:$G$107,MATCH($A467,Partidos!$A$4:$A$107,0))),Puntuacion!$B$9,IF(($E467-$F467)=(INDEX(Partidos!$F$4:$F$107,MATCH($A467,Partidos!$A$4:$A$107,0))-INDEX(Partidos!$G$4:$G$107,MATCH($A467,Partidos!$A$4:$A$107,0))),Puntuacion!$B$10,IF(AND($H467&lt;&gt;"",$H467=INDEX(Partidos!$K$4:$K$107,MATCH($A467,Partidos!$A$4:$A$107,0))),Puntuacion!$B$11,0)))))),"")</f>
        <v/>
      </c>
      <c r="H467" s="24">
        <f>IFERROR(INDEX(Pepe!H$4:H$107,MATCH($A467,Pepe!$A$4:$A$107,0)),"")</f>
        <v/>
      </c>
      <c r="I467" s="24">
        <f>IFERROR(INDEX(Partidos!$J$4:$J$107,MATCH($A467,Partidos!$A$4:$A$107,0)),"")</f>
        <v/>
      </c>
      <c r="J467" s="21">
        <f>IF(AND(INDEX(Partidos!$J$4:$J$107,MATCH($A467,Partidos!$A$4:$A$107,0))&lt;&gt;"Grupos",INDEX(Partidos!$H$4:$H$107,MATCH($A467,Partidos!$A$4:$A$107,0))="Finalizado",$H467&lt;&gt;"",$H467=INDEX(Partidos!$K$4:$K$107,MATCH($A467,Partidos!$A$4:$A$107,0))),1,0)</f>
        <v/>
      </c>
    </row>
    <row r="468">
      <c r="A468" s="31" t="n">
        <v>43</v>
      </c>
      <c r="B468" s="24">
        <f>IFERROR(INDEX(Partidos!$D$4:$D$107,MATCH($A468,Partidos!$A$4:$A$107,0)),"")</f>
        <v/>
      </c>
      <c r="C468" s="24">
        <f>IFERROR(INDEX(Partidos!$E$4:$E$107,MATCH($A468,Partidos!$A$4:$A$107,0)),"")</f>
        <v/>
      </c>
      <c r="D468" s="31" t="inlineStr">
        <is>
          <t>Patri</t>
        </is>
      </c>
      <c r="E468" s="24">
        <f>IFERROR(INDEX(Patri!F$4:F$107,MATCH($A468,Patri!$A$4:$A$107,0)),"")</f>
        <v/>
      </c>
      <c r="F468" s="24">
        <f>IFERROR(INDEX(Patri!G$4:G$107,MATCH($A468,Patri!$A$4:$A$107,0)),"")</f>
        <v/>
      </c>
      <c r="G468" s="21">
        <f>IFERROR(IF(INDEX(Partidos!$H$4:$H$107,MATCH($A468,Partidos!$A$4:$A$107,0))&lt;&gt;"Finalizado","",IF(OR(NOT(ISNUMBER($E468)),NOT(ISNUMBER($F468))),"",IF(INDEX(Partidos!$J$4:$J$107,MATCH($A468,Partidos!$A$4:$A$107,0))="Grupos",IF(AND($E468=INDEX(Partidos!$F$4:$F$107,MATCH($A468,Partidos!$A$4:$A$107,0)),$F468=INDEX(Partidos!$G$4:$G$107,MATCH($A468,Partidos!$A$4:$A$107,0))),Puntuacion!$B$4,IF(($E468-$F468)=(INDEX(Partidos!$F$4:$F$107,MATCH($A468,Partidos!$A$4:$A$107,0))-INDEX(Partidos!$G$4:$G$107,MATCH($A468,Partidos!$A$4:$A$107,0))),Puntuacion!$B$5,IF(OR(AND($E468&gt;$F468,INDEX(Partidos!$F$4:$F$107,MATCH($A468,Partidos!$A$4:$A$107,0))&gt;INDEX(Partidos!$G$4:$G$107,MATCH($A468,Partidos!$A$4:$A$107,0))),AND($E468=$F468,INDEX(Partidos!$F$4:$F$107,MATCH($A468,Partidos!$A$4:$A$107,0))=INDEX(Partidos!$G$4:$G$107,MATCH($A468,Partidos!$A$4:$A$107,0))),AND($E468&lt;$F468,INDEX(Partidos!$F$4:$F$107,MATCH($A468,Partidos!$A$4:$A$107,0))&lt;INDEX(Partidos!$G$4:$G$107,MATCH($A468,Partidos!$A$4:$A$107,0)))),Puntuacion!$B$6,0))),IF(AND($E468=INDEX(Partidos!$F$4:$F$107,MATCH($A468,Partidos!$A$4:$A$107,0)),$F468=INDEX(Partidos!$G$4:$G$107,MATCH($A468,Partidos!$A$4:$A$107,0))),Puntuacion!$B$9,IF(($E468-$F468)=(INDEX(Partidos!$F$4:$F$107,MATCH($A468,Partidos!$A$4:$A$107,0))-INDEX(Partidos!$G$4:$G$107,MATCH($A468,Partidos!$A$4:$A$107,0))),Puntuacion!$B$10,IF(AND($H468&lt;&gt;"",$H468=INDEX(Partidos!$K$4:$K$107,MATCH($A468,Partidos!$A$4:$A$107,0))),Puntuacion!$B$11,0)))))),"")</f>
        <v/>
      </c>
      <c r="H468" s="24">
        <f>IFERROR(INDEX(Patri!H$4:H$107,MATCH($A468,Patri!$A$4:$A$107,0)),"")</f>
        <v/>
      </c>
      <c r="I468" s="24">
        <f>IFERROR(INDEX(Partidos!$J$4:$J$107,MATCH($A468,Partidos!$A$4:$A$107,0)),"")</f>
        <v/>
      </c>
      <c r="J468" s="21">
        <f>IF(AND(INDEX(Partidos!$J$4:$J$107,MATCH($A468,Partidos!$A$4:$A$107,0))&lt;&gt;"Grupos",INDEX(Partidos!$H$4:$H$107,MATCH($A468,Partidos!$A$4:$A$107,0))="Finalizado",$H468&lt;&gt;"",$H468=INDEX(Partidos!$K$4:$K$107,MATCH($A468,Partidos!$A$4:$A$107,0))),1,0)</f>
        <v/>
      </c>
    </row>
    <row r="469">
      <c r="A469" s="29" t="n">
        <v>43</v>
      </c>
      <c r="B469" s="24">
        <f>IFERROR(INDEX(Partidos!$D$4:$D$107,MATCH($A469,Partidos!$A$4:$A$107,0)),"")</f>
        <v/>
      </c>
      <c r="C469" s="24">
        <f>IFERROR(INDEX(Partidos!$E$4:$E$107,MATCH($A469,Partidos!$A$4:$A$107,0)),"")</f>
        <v/>
      </c>
      <c r="D469" s="29" t="inlineStr">
        <is>
          <t>Kike</t>
        </is>
      </c>
      <c r="E469" s="24">
        <f>IFERROR(INDEX(Kike!F$4:F$107,MATCH($A469,Kike!$A$4:$A$107,0)),"")</f>
        <v/>
      </c>
      <c r="F469" s="24">
        <f>IFERROR(INDEX(Kike!G$4:G$107,MATCH($A469,Kike!$A$4:$A$107,0)),"")</f>
        <v/>
      </c>
      <c r="G469" s="21">
        <f>IFERROR(IF(INDEX(Partidos!$H$4:$H$107,MATCH($A469,Partidos!$A$4:$A$107,0))&lt;&gt;"Finalizado","",IF(OR(NOT(ISNUMBER($E469)),NOT(ISNUMBER($F469))),"",IF(INDEX(Partidos!$J$4:$J$107,MATCH($A469,Partidos!$A$4:$A$107,0))="Grupos",IF(AND($E469=INDEX(Partidos!$F$4:$F$107,MATCH($A469,Partidos!$A$4:$A$107,0)),$F469=INDEX(Partidos!$G$4:$G$107,MATCH($A469,Partidos!$A$4:$A$107,0))),Puntuacion!$B$4,IF(($E469-$F469)=(INDEX(Partidos!$F$4:$F$107,MATCH($A469,Partidos!$A$4:$A$107,0))-INDEX(Partidos!$G$4:$G$107,MATCH($A469,Partidos!$A$4:$A$107,0))),Puntuacion!$B$5,IF(OR(AND($E469&gt;$F469,INDEX(Partidos!$F$4:$F$107,MATCH($A469,Partidos!$A$4:$A$107,0))&gt;INDEX(Partidos!$G$4:$G$107,MATCH($A469,Partidos!$A$4:$A$107,0))),AND($E469=$F469,INDEX(Partidos!$F$4:$F$107,MATCH($A469,Partidos!$A$4:$A$107,0))=INDEX(Partidos!$G$4:$G$107,MATCH($A469,Partidos!$A$4:$A$107,0))),AND($E469&lt;$F469,INDEX(Partidos!$F$4:$F$107,MATCH($A469,Partidos!$A$4:$A$107,0))&lt;INDEX(Partidos!$G$4:$G$107,MATCH($A469,Partidos!$A$4:$A$107,0)))),Puntuacion!$B$6,0))),IF(AND($E469=INDEX(Partidos!$F$4:$F$107,MATCH($A469,Partidos!$A$4:$A$107,0)),$F469=INDEX(Partidos!$G$4:$G$107,MATCH($A469,Partidos!$A$4:$A$107,0))),Puntuacion!$B$9,IF(($E469-$F469)=(INDEX(Partidos!$F$4:$F$107,MATCH($A469,Partidos!$A$4:$A$107,0))-INDEX(Partidos!$G$4:$G$107,MATCH($A469,Partidos!$A$4:$A$107,0))),Puntuacion!$B$10,IF(AND($H469&lt;&gt;"",$H469=INDEX(Partidos!$K$4:$K$107,MATCH($A469,Partidos!$A$4:$A$107,0))),Puntuacion!$B$11,0)))))),"")</f>
        <v/>
      </c>
      <c r="H469" s="24">
        <f>IFERROR(INDEX(Kike!H$4:H$107,MATCH($A469,Kike!$A$4:$A$107,0)),"")</f>
        <v/>
      </c>
      <c r="I469" s="24">
        <f>IFERROR(INDEX(Partidos!$J$4:$J$107,MATCH($A469,Partidos!$A$4:$A$107,0)),"")</f>
        <v/>
      </c>
      <c r="J469" s="21">
        <f>IF(AND(INDEX(Partidos!$J$4:$J$107,MATCH($A469,Partidos!$A$4:$A$107,0))&lt;&gt;"Grupos",INDEX(Partidos!$H$4:$H$107,MATCH($A469,Partidos!$A$4:$A$107,0))="Finalizado",$H469&lt;&gt;"",$H469=INDEX(Partidos!$K$4:$K$107,MATCH($A469,Partidos!$A$4:$A$107,0))),1,0)</f>
        <v/>
      </c>
    </row>
    <row r="470">
      <c r="A470" s="31" t="n">
        <v>43</v>
      </c>
      <c r="B470" s="24">
        <f>IFERROR(INDEX(Partidos!$D$4:$D$107,MATCH($A470,Partidos!$A$4:$A$107,0)),"")</f>
        <v/>
      </c>
      <c r="C470" s="24">
        <f>IFERROR(INDEX(Partidos!$E$4:$E$107,MATCH($A470,Partidos!$A$4:$A$107,0)),"")</f>
        <v/>
      </c>
      <c r="D470" s="31" t="inlineStr">
        <is>
          <t>Quintero</t>
        </is>
      </c>
      <c r="E470" s="24">
        <f>IFERROR(INDEX(Quintero!F$4:F$107,MATCH($A470,Quintero!$A$4:$A$107,0)),"")</f>
        <v/>
      </c>
      <c r="F470" s="24">
        <f>IFERROR(INDEX(Quintero!G$4:G$107,MATCH($A470,Quintero!$A$4:$A$107,0)),"")</f>
        <v/>
      </c>
      <c r="G470" s="21">
        <f>IFERROR(IF(INDEX(Partidos!$H$4:$H$107,MATCH($A470,Partidos!$A$4:$A$107,0))&lt;&gt;"Finalizado","",IF(OR(NOT(ISNUMBER($E470)),NOT(ISNUMBER($F470))),"",IF(INDEX(Partidos!$J$4:$J$107,MATCH($A470,Partidos!$A$4:$A$107,0))="Grupos",IF(AND($E470=INDEX(Partidos!$F$4:$F$107,MATCH($A470,Partidos!$A$4:$A$107,0)),$F470=INDEX(Partidos!$G$4:$G$107,MATCH($A470,Partidos!$A$4:$A$107,0))),Puntuacion!$B$4,IF(($E470-$F470)=(INDEX(Partidos!$F$4:$F$107,MATCH($A470,Partidos!$A$4:$A$107,0))-INDEX(Partidos!$G$4:$G$107,MATCH($A470,Partidos!$A$4:$A$107,0))),Puntuacion!$B$5,IF(OR(AND($E470&gt;$F470,INDEX(Partidos!$F$4:$F$107,MATCH($A470,Partidos!$A$4:$A$107,0))&gt;INDEX(Partidos!$G$4:$G$107,MATCH($A470,Partidos!$A$4:$A$107,0))),AND($E470=$F470,INDEX(Partidos!$F$4:$F$107,MATCH($A470,Partidos!$A$4:$A$107,0))=INDEX(Partidos!$G$4:$G$107,MATCH($A470,Partidos!$A$4:$A$107,0))),AND($E470&lt;$F470,INDEX(Partidos!$F$4:$F$107,MATCH($A470,Partidos!$A$4:$A$107,0))&lt;INDEX(Partidos!$G$4:$G$107,MATCH($A470,Partidos!$A$4:$A$107,0)))),Puntuacion!$B$6,0))),IF(AND($E470=INDEX(Partidos!$F$4:$F$107,MATCH($A470,Partidos!$A$4:$A$107,0)),$F470=INDEX(Partidos!$G$4:$G$107,MATCH($A470,Partidos!$A$4:$A$107,0))),Puntuacion!$B$9,IF(($E470-$F470)=(INDEX(Partidos!$F$4:$F$107,MATCH($A470,Partidos!$A$4:$A$107,0))-INDEX(Partidos!$G$4:$G$107,MATCH($A470,Partidos!$A$4:$A$107,0))),Puntuacion!$B$10,IF(AND($H470&lt;&gt;"",$H470=INDEX(Partidos!$K$4:$K$107,MATCH($A470,Partidos!$A$4:$A$107,0))),Puntuacion!$B$11,0)))))),"")</f>
        <v/>
      </c>
      <c r="H470" s="24">
        <f>IFERROR(INDEX(Quintero!H$4:H$107,MATCH($A470,Quintero!$A$4:$A$107,0)),"")</f>
        <v/>
      </c>
      <c r="I470" s="24">
        <f>IFERROR(INDEX(Partidos!$J$4:$J$107,MATCH($A470,Partidos!$A$4:$A$107,0)),"")</f>
        <v/>
      </c>
      <c r="J470" s="21">
        <f>IF(AND(INDEX(Partidos!$J$4:$J$107,MATCH($A470,Partidos!$A$4:$A$107,0))&lt;&gt;"Grupos",INDEX(Partidos!$H$4:$H$107,MATCH($A470,Partidos!$A$4:$A$107,0))="Finalizado",$H470&lt;&gt;"",$H470=INDEX(Partidos!$K$4:$K$107,MATCH($A470,Partidos!$A$4:$A$107,0))),1,0)</f>
        <v/>
      </c>
    </row>
    <row r="471">
      <c r="A471" s="29" t="n">
        <v>43</v>
      </c>
      <c r="B471" s="24">
        <f>IFERROR(INDEX(Partidos!$D$4:$D$107,MATCH($A471,Partidos!$A$4:$A$107,0)),"")</f>
        <v/>
      </c>
      <c r="C471" s="24">
        <f>IFERROR(INDEX(Partidos!$E$4:$E$107,MATCH($A471,Partidos!$A$4:$A$107,0)),"")</f>
        <v/>
      </c>
      <c r="D471" s="29" t="inlineStr">
        <is>
          <t>Nacho</t>
        </is>
      </c>
      <c r="E471" s="24">
        <f>IFERROR(INDEX(Nacho!F$4:F$107,MATCH($A471,Nacho!$A$4:$A$107,0)),"")</f>
        <v/>
      </c>
      <c r="F471" s="24">
        <f>IFERROR(INDEX(Nacho!G$4:G$107,MATCH($A471,Nacho!$A$4:$A$107,0)),"")</f>
        <v/>
      </c>
      <c r="G471" s="21">
        <f>IFERROR(IF(INDEX(Partidos!$H$4:$H$107,MATCH($A471,Partidos!$A$4:$A$107,0))&lt;&gt;"Finalizado","",IF(OR(NOT(ISNUMBER($E471)),NOT(ISNUMBER($F471))),"",IF(INDEX(Partidos!$J$4:$J$107,MATCH($A471,Partidos!$A$4:$A$107,0))="Grupos",IF(AND($E471=INDEX(Partidos!$F$4:$F$107,MATCH($A471,Partidos!$A$4:$A$107,0)),$F471=INDEX(Partidos!$G$4:$G$107,MATCH($A471,Partidos!$A$4:$A$107,0))),Puntuacion!$B$4,IF(($E471-$F471)=(INDEX(Partidos!$F$4:$F$107,MATCH($A471,Partidos!$A$4:$A$107,0))-INDEX(Partidos!$G$4:$G$107,MATCH($A471,Partidos!$A$4:$A$107,0))),Puntuacion!$B$5,IF(OR(AND($E471&gt;$F471,INDEX(Partidos!$F$4:$F$107,MATCH($A471,Partidos!$A$4:$A$107,0))&gt;INDEX(Partidos!$G$4:$G$107,MATCH($A471,Partidos!$A$4:$A$107,0))),AND($E471=$F471,INDEX(Partidos!$F$4:$F$107,MATCH($A471,Partidos!$A$4:$A$107,0))=INDEX(Partidos!$G$4:$G$107,MATCH($A471,Partidos!$A$4:$A$107,0))),AND($E471&lt;$F471,INDEX(Partidos!$F$4:$F$107,MATCH($A471,Partidos!$A$4:$A$107,0))&lt;INDEX(Partidos!$G$4:$G$107,MATCH($A471,Partidos!$A$4:$A$107,0)))),Puntuacion!$B$6,0))),IF(AND($E471=INDEX(Partidos!$F$4:$F$107,MATCH($A471,Partidos!$A$4:$A$107,0)),$F471=INDEX(Partidos!$G$4:$G$107,MATCH($A471,Partidos!$A$4:$A$107,0))),Puntuacion!$B$9,IF(($E471-$F471)=(INDEX(Partidos!$F$4:$F$107,MATCH($A471,Partidos!$A$4:$A$107,0))-INDEX(Partidos!$G$4:$G$107,MATCH($A471,Partidos!$A$4:$A$107,0))),Puntuacion!$B$10,IF(AND($H471&lt;&gt;"",$H471=INDEX(Partidos!$K$4:$K$107,MATCH($A471,Partidos!$A$4:$A$107,0))),Puntuacion!$B$11,0)))))),"")</f>
        <v/>
      </c>
      <c r="H471" s="24">
        <f>IFERROR(INDEX(Nacho!H$4:H$107,MATCH($A471,Nacho!$A$4:$A$107,0)),"")</f>
        <v/>
      </c>
      <c r="I471" s="24">
        <f>IFERROR(INDEX(Partidos!$J$4:$J$107,MATCH($A471,Partidos!$A$4:$A$107,0)),"")</f>
        <v/>
      </c>
      <c r="J471" s="21">
        <f>IF(AND(INDEX(Partidos!$J$4:$J$107,MATCH($A471,Partidos!$A$4:$A$107,0))&lt;&gt;"Grupos",INDEX(Partidos!$H$4:$H$107,MATCH($A471,Partidos!$A$4:$A$107,0))="Finalizado",$H471&lt;&gt;"",$H471=INDEX(Partidos!$K$4:$K$107,MATCH($A471,Partidos!$A$4:$A$107,0))),1,0)</f>
        <v/>
      </c>
    </row>
    <row r="472">
      <c r="A472" s="31" t="n">
        <v>43</v>
      </c>
      <c r="B472" s="24">
        <f>IFERROR(INDEX(Partidos!$D$4:$D$107,MATCH($A472,Partidos!$A$4:$A$107,0)),"")</f>
        <v/>
      </c>
      <c r="C472" s="24">
        <f>IFERROR(INDEX(Partidos!$E$4:$E$107,MATCH($A472,Partidos!$A$4:$A$107,0)),"")</f>
        <v/>
      </c>
      <c r="D472" s="31" t="inlineStr">
        <is>
          <t>Luis</t>
        </is>
      </c>
      <c r="E472" s="24">
        <f>IFERROR(INDEX(Luis!F$4:F$107,MATCH($A472,Luis!$A$4:$A$107,0)),"")</f>
        <v/>
      </c>
      <c r="F472" s="24">
        <f>IFERROR(INDEX(Luis!G$4:G$107,MATCH($A472,Luis!$A$4:$A$107,0)),"")</f>
        <v/>
      </c>
      <c r="G472" s="21">
        <f>IFERROR(IF(INDEX(Partidos!$H$4:$H$107,MATCH($A472,Partidos!$A$4:$A$107,0))&lt;&gt;"Finalizado","",IF(OR(NOT(ISNUMBER($E472)),NOT(ISNUMBER($F472))),"",IF(INDEX(Partidos!$J$4:$J$107,MATCH($A472,Partidos!$A$4:$A$107,0))="Grupos",IF(AND($E472=INDEX(Partidos!$F$4:$F$107,MATCH($A472,Partidos!$A$4:$A$107,0)),$F472=INDEX(Partidos!$G$4:$G$107,MATCH($A472,Partidos!$A$4:$A$107,0))),Puntuacion!$B$4,IF(($E472-$F472)=(INDEX(Partidos!$F$4:$F$107,MATCH($A472,Partidos!$A$4:$A$107,0))-INDEX(Partidos!$G$4:$G$107,MATCH($A472,Partidos!$A$4:$A$107,0))),Puntuacion!$B$5,IF(OR(AND($E472&gt;$F472,INDEX(Partidos!$F$4:$F$107,MATCH($A472,Partidos!$A$4:$A$107,0))&gt;INDEX(Partidos!$G$4:$G$107,MATCH($A472,Partidos!$A$4:$A$107,0))),AND($E472=$F472,INDEX(Partidos!$F$4:$F$107,MATCH($A472,Partidos!$A$4:$A$107,0))=INDEX(Partidos!$G$4:$G$107,MATCH($A472,Partidos!$A$4:$A$107,0))),AND($E472&lt;$F472,INDEX(Partidos!$F$4:$F$107,MATCH($A472,Partidos!$A$4:$A$107,0))&lt;INDEX(Partidos!$G$4:$G$107,MATCH($A472,Partidos!$A$4:$A$107,0)))),Puntuacion!$B$6,0))),IF(AND($E472=INDEX(Partidos!$F$4:$F$107,MATCH($A472,Partidos!$A$4:$A$107,0)),$F472=INDEX(Partidos!$G$4:$G$107,MATCH($A472,Partidos!$A$4:$A$107,0))),Puntuacion!$B$9,IF(($E472-$F472)=(INDEX(Partidos!$F$4:$F$107,MATCH($A472,Partidos!$A$4:$A$107,0))-INDEX(Partidos!$G$4:$G$107,MATCH($A472,Partidos!$A$4:$A$107,0))),Puntuacion!$B$10,IF(AND($H472&lt;&gt;"",$H472=INDEX(Partidos!$K$4:$K$107,MATCH($A472,Partidos!$A$4:$A$107,0))),Puntuacion!$B$11,0)))))),"")</f>
        <v/>
      </c>
      <c r="H472" s="24">
        <f>IFERROR(INDEX(Luis!H$4:H$107,MATCH($A472,Luis!$A$4:$A$107,0)),"")</f>
        <v/>
      </c>
      <c r="I472" s="24">
        <f>IFERROR(INDEX(Partidos!$J$4:$J$107,MATCH($A472,Partidos!$A$4:$A$107,0)),"")</f>
        <v/>
      </c>
      <c r="J472" s="21">
        <f>IF(AND(INDEX(Partidos!$J$4:$J$107,MATCH($A472,Partidos!$A$4:$A$107,0))&lt;&gt;"Grupos",INDEX(Partidos!$H$4:$H$107,MATCH($A472,Partidos!$A$4:$A$107,0))="Finalizado",$H472&lt;&gt;"",$H472=INDEX(Partidos!$K$4:$K$107,MATCH($A472,Partidos!$A$4:$A$107,0))),1,0)</f>
        <v/>
      </c>
    </row>
    <row r="473">
      <c r="A473" s="29" t="n">
        <v>43</v>
      </c>
      <c r="B473" s="24">
        <f>IFERROR(INDEX(Partidos!$D$4:$D$107,MATCH($A473,Partidos!$A$4:$A$107,0)),"")</f>
        <v/>
      </c>
      <c r="C473" s="24">
        <f>IFERROR(INDEX(Partidos!$E$4:$E$107,MATCH($A473,Partidos!$A$4:$A$107,0)),"")</f>
        <v/>
      </c>
      <c r="D473" s="29" t="inlineStr">
        <is>
          <t>Felipe</t>
        </is>
      </c>
      <c r="E473" s="24">
        <f>IFERROR(INDEX(Felipe!F$4:F$107,MATCH($A473,Felipe!$A$4:$A$107,0)),"")</f>
        <v/>
      </c>
      <c r="F473" s="24">
        <f>IFERROR(INDEX(Felipe!G$4:G$107,MATCH($A473,Felipe!$A$4:$A$107,0)),"")</f>
        <v/>
      </c>
      <c r="G473" s="21">
        <f>IFERROR(IF(INDEX(Partidos!$H$4:$H$107,MATCH($A473,Partidos!$A$4:$A$107,0))&lt;&gt;"Finalizado","",IF(OR(NOT(ISNUMBER($E473)),NOT(ISNUMBER($F473))),"",IF(INDEX(Partidos!$J$4:$J$107,MATCH($A473,Partidos!$A$4:$A$107,0))="Grupos",IF(AND($E473=INDEX(Partidos!$F$4:$F$107,MATCH($A473,Partidos!$A$4:$A$107,0)),$F473=INDEX(Partidos!$G$4:$G$107,MATCH($A473,Partidos!$A$4:$A$107,0))),Puntuacion!$B$4,IF(($E473-$F473)=(INDEX(Partidos!$F$4:$F$107,MATCH($A473,Partidos!$A$4:$A$107,0))-INDEX(Partidos!$G$4:$G$107,MATCH($A473,Partidos!$A$4:$A$107,0))),Puntuacion!$B$5,IF(OR(AND($E473&gt;$F473,INDEX(Partidos!$F$4:$F$107,MATCH($A473,Partidos!$A$4:$A$107,0))&gt;INDEX(Partidos!$G$4:$G$107,MATCH($A473,Partidos!$A$4:$A$107,0))),AND($E473=$F473,INDEX(Partidos!$F$4:$F$107,MATCH($A473,Partidos!$A$4:$A$107,0))=INDEX(Partidos!$G$4:$G$107,MATCH($A473,Partidos!$A$4:$A$107,0))),AND($E473&lt;$F473,INDEX(Partidos!$F$4:$F$107,MATCH($A473,Partidos!$A$4:$A$107,0))&lt;INDEX(Partidos!$G$4:$G$107,MATCH($A473,Partidos!$A$4:$A$107,0)))),Puntuacion!$B$6,0))),IF(AND($E473=INDEX(Partidos!$F$4:$F$107,MATCH($A473,Partidos!$A$4:$A$107,0)),$F473=INDEX(Partidos!$G$4:$G$107,MATCH($A473,Partidos!$A$4:$A$107,0))),Puntuacion!$B$9,IF(($E473-$F473)=(INDEX(Partidos!$F$4:$F$107,MATCH($A473,Partidos!$A$4:$A$107,0))-INDEX(Partidos!$G$4:$G$107,MATCH($A473,Partidos!$A$4:$A$107,0))),Puntuacion!$B$10,IF(AND($H473&lt;&gt;"",$H473=INDEX(Partidos!$K$4:$K$107,MATCH($A473,Partidos!$A$4:$A$107,0))),Puntuacion!$B$11,0)))))),"")</f>
        <v/>
      </c>
      <c r="H473" s="24">
        <f>IFERROR(INDEX(Felipe!H$4:H$107,MATCH($A473,Felipe!$A$4:$A$107,0)),"")</f>
        <v/>
      </c>
      <c r="I473" s="24">
        <f>IFERROR(INDEX(Partidos!$J$4:$J$107,MATCH($A473,Partidos!$A$4:$A$107,0)),"")</f>
        <v/>
      </c>
      <c r="J473" s="21">
        <f>IF(AND(INDEX(Partidos!$J$4:$J$107,MATCH($A473,Partidos!$A$4:$A$107,0))&lt;&gt;"Grupos",INDEX(Partidos!$H$4:$H$107,MATCH($A473,Partidos!$A$4:$A$107,0))="Finalizado",$H473&lt;&gt;"",$H473=INDEX(Partidos!$K$4:$K$107,MATCH($A473,Partidos!$A$4:$A$107,0))),1,0)</f>
        <v/>
      </c>
    </row>
    <row r="474">
      <c r="A474" s="31" t="n">
        <v>43</v>
      </c>
      <c r="B474" s="24">
        <f>IFERROR(INDEX(Partidos!$D$4:$D$107,MATCH($A474,Partidos!$A$4:$A$107,0)),"")</f>
        <v/>
      </c>
      <c r="C474" s="24">
        <f>IFERROR(INDEX(Partidos!$E$4:$E$107,MATCH($A474,Partidos!$A$4:$A$107,0)),"")</f>
        <v/>
      </c>
      <c r="D474" s="31" t="inlineStr">
        <is>
          <t>Simón</t>
        </is>
      </c>
      <c r="E474" s="24">
        <f>IFERROR(INDEX(Simón!F$4:F$107,MATCH($A474,Simón!$A$4:$A$107,0)),"")</f>
        <v/>
      </c>
      <c r="F474" s="24">
        <f>IFERROR(INDEX(Simón!G$4:G$107,MATCH($A474,Simón!$A$4:$A$107,0)),"")</f>
        <v/>
      </c>
      <c r="G474" s="21">
        <f>IFERROR(IF(INDEX(Partidos!$H$4:$H$107,MATCH($A474,Partidos!$A$4:$A$107,0))&lt;&gt;"Finalizado","",IF(OR(NOT(ISNUMBER($E474)),NOT(ISNUMBER($F474))),"",IF(INDEX(Partidos!$J$4:$J$107,MATCH($A474,Partidos!$A$4:$A$107,0))="Grupos",IF(AND($E474=INDEX(Partidos!$F$4:$F$107,MATCH($A474,Partidos!$A$4:$A$107,0)),$F474=INDEX(Partidos!$G$4:$G$107,MATCH($A474,Partidos!$A$4:$A$107,0))),Puntuacion!$B$4,IF(($E474-$F474)=(INDEX(Partidos!$F$4:$F$107,MATCH($A474,Partidos!$A$4:$A$107,0))-INDEX(Partidos!$G$4:$G$107,MATCH($A474,Partidos!$A$4:$A$107,0))),Puntuacion!$B$5,IF(OR(AND($E474&gt;$F474,INDEX(Partidos!$F$4:$F$107,MATCH($A474,Partidos!$A$4:$A$107,0))&gt;INDEX(Partidos!$G$4:$G$107,MATCH($A474,Partidos!$A$4:$A$107,0))),AND($E474=$F474,INDEX(Partidos!$F$4:$F$107,MATCH($A474,Partidos!$A$4:$A$107,0))=INDEX(Partidos!$G$4:$G$107,MATCH($A474,Partidos!$A$4:$A$107,0))),AND($E474&lt;$F474,INDEX(Partidos!$F$4:$F$107,MATCH($A474,Partidos!$A$4:$A$107,0))&lt;INDEX(Partidos!$G$4:$G$107,MATCH($A474,Partidos!$A$4:$A$107,0)))),Puntuacion!$B$6,0))),IF(AND($E474=INDEX(Partidos!$F$4:$F$107,MATCH($A474,Partidos!$A$4:$A$107,0)),$F474=INDEX(Partidos!$G$4:$G$107,MATCH($A474,Partidos!$A$4:$A$107,0))),Puntuacion!$B$9,IF(($E474-$F474)=(INDEX(Partidos!$F$4:$F$107,MATCH($A474,Partidos!$A$4:$A$107,0))-INDEX(Partidos!$G$4:$G$107,MATCH($A474,Partidos!$A$4:$A$107,0))),Puntuacion!$B$10,IF(AND($H474&lt;&gt;"",$H474=INDEX(Partidos!$K$4:$K$107,MATCH($A474,Partidos!$A$4:$A$107,0))),Puntuacion!$B$11,0)))))),"")</f>
        <v/>
      </c>
      <c r="H474" s="24">
        <f>IFERROR(INDEX(Simón!H$4:H$107,MATCH($A474,Simón!$A$4:$A$107,0)),"")</f>
        <v/>
      </c>
      <c r="I474" s="24">
        <f>IFERROR(INDEX(Partidos!$J$4:$J$107,MATCH($A474,Partidos!$A$4:$A$107,0)),"")</f>
        <v/>
      </c>
      <c r="J474" s="21">
        <f>IF(AND(INDEX(Partidos!$J$4:$J$107,MATCH($A474,Partidos!$A$4:$A$107,0))&lt;&gt;"Grupos",INDEX(Partidos!$H$4:$H$107,MATCH($A474,Partidos!$A$4:$A$107,0))="Finalizado",$H474&lt;&gt;"",$H474=INDEX(Partidos!$K$4:$K$107,MATCH($A474,Partidos!$A$4:$A$107,0))),1,0)</f>
        <v/>
      </c>
    </row>
    <row r="475">
      <c r="A475" s="29" t="n">
        <v>43</v>
      </c>
      <c r="B475" s="24">
        <f>IFERROR(INDEX(Partidos!$D$4:$D$107,MATCH($A475,Partidos!$A$4:$A$107,0)),"")</f>
        <v/>
      </c>
      <c r="C475" s="24">
        <f>IFERROR(INDEX(Partidos!$E$4:$E$107,MATCH($A475,Partidos!$A$4:$A$107,0)),"")</f>
        <v/>
      </c>
      <c r="D475" s="29" t="inlineStr">
        <is>
          <t>Muni</t>
        </is>
      </c>
      <c r="E475" s="24">
        <f>IFERROR(INDEX(Muni!F$4:F$107,MATCH($A475,Muni!$A$4:$A$107,0)),"")</f>
        <v/>
      </c>
      <c r="F475" s="24">
        <f>IFERROR(INDEX(Muni!G$4:G$107,MATCH($A475,Muni!$A$4:$A$107,0)),"")</f>
        <v/>
      </c>
      <c r="G475" s="21">
        <f>IFERROR(IF(INDEX(Partidos!$H$4:$H$107,MATCH($A475,Partidos!$A$4:$A$107,0))&lt;&gt;"Finalizado","",IF(OR(NOT(ISNUMBER($E475)),NOT(ISNUMBER($F475))),"",IF(INDEX(Partidos!$J$4:$J$107,MATCH($A475,Partidos!$A$4:$A$107,0))="Grupos",IF(AND($E475=INDEX(Partidos!$F$4:$F$107,MATCH($A475,Partidos!$A$4:$A$107,0)),$F475=INDEX(Partidos!$G$4:$G$107,MATCH($A475,Partidos!$A$4:$A$107,0))),Puntuacion!$B$4,IF(($E475-$F475)=(INDEX(Partidos!$F$4:$F$107,MATCH($A475,Partidos!$A$4:$A$107,0))-INDEX(Partidos!$G$4:$G$107,MATCH($A475,Partidos!$A$4:$A$107,0))),Puntuacion!$B$5,IF(OR(AND($E475&gt;$F475,INDEX(Partidos!$F$4:$F$107,MATCH($A475,Partidos!$A$4:$A$107,0))&gt;INDEX(Partidos!$G$4:$G$107,MATCH($A475,Partidos!$A$4:$A$107,0))),AND($E475=$F475,INDEX(Partidos!$F$4:$F$107,MATCH($A475,Partidos!$A$4:$A$107,0))=INDEX(Partidos!$G$4:$G$107,MATCH($A475,Partidos!$A$4:$A$107,0))),AND($E475&lt;$F475,INDEX(Partidos!$F$4:$F$107,MATCH($A475,Partidos!$A$4:$A$107,0))&lt;INDEX(Partidos!$G$4:$G$107,MATCH($A475,Partidos!$A$4:$A$107,0)))),Puntuacion!$B$6,0))),IF(AND($E475=INDEX(Partidos!$F$4:$F$107,MATCH($A475,Partidos!$A$4:$A$107,0)),$F475=INDEX(Partidos!$G$4:$G$107,MATCH($A475,Partidos!$A$4:$A$107,0))),Puntuacion!$B$9,IF(($E475-$F475)=(INDEX(Partidos!$F$4:$F$107,MATCH($A475,Partidos!$A$4:$A$107,0))-INDEX(Partidos!$G$4:$G$107,MATCH($A475,Partidos!$A$4:$A$107,0))),Puntuacion!$B$10,IF(AND($H475&lt;&gt;"",$H475=INDEX(Partidos!$K$4:$K$107,MATCH($A475,Partidos!$A$4:$A$107,0))),Puntuacion!$B$11,0)))))),"")</f>
        <v/>
      </c>
      <c r="H475" s="24">
        <f>IFERROR(INDEX(Muni!H$4:H$107,MATCH($A475,Muni!$A$4:$A$107,0)),"")</f>
        <v/>
      </c>
      <c r="I475" s="24">
        <f>IFERROR(INDEX(Partidos!$J$4:$J$107,MATCH($A475,Partidos!$A$4:$A$107,0)),"")</f>
        <v/>
      </c>
      <c r="J475" s="21">
        <f>IF(AND(INDEX(Partidos!$J$4:$J$107,MATCH($A475,Partidos!$A$4:$A$107,0))&lt;&gt;"Grupos",INDEX(Partidos!$H$4:$H$107,MATCH($A475,Partidos!$A$4:$A$107,0))="Finalizado",$H475&lt;&gt;"",$H475=INDEX(Partidos!$K$4:$K$107,MATCH($A475,Partidos!$A$4:$A$107,0))),1,0)</f>
        <v/>
      </c>
    </row>
    <row r="476">
      <c r="A476" s="31" t="n">
        <v>43</v>
      </c>
      <c r="B476" s="24">
        <f>IFERROR(INDEX(Partidos!$D$4:$D$107,MATCH($A476,Partidos!$A$4:$A$107,0)),"")</f>
        <v/>
      </c>
      <c r="C476" s="24">
        <f>IFERROR(INDEX(Partidos!$E$4:$E$107,MATCH($A476,Partidos!$A$4:$A$107,0)),"")</f>
        <v/>
      </c>
      <c r="D476" s="31" t="inlineStr">
        <is>
          <t>Fer</t>
        </is>
      </c>
      <c r="E476" s="24">
        <f>IFERROR(INDEX(Fer!F$4:F$107,MATCH($A476,Fer!$A$4:$A$107,0)),"")</f>
        <v/>
      </c>
      <c r="F476" s="24">
        <f>IFERROR(INDEX(Fer!G$4:G$107,MATCH($A476,Fer!$A$4:$A$107,0)),"")</f>
        <v/>
      </c>
      <c r="G476" s="21">
        <f>IFERROR(IF(INDEX(Partidos!$H$4:$H$107,MATCH($A476,Partidos!$A$4:$A$107,0))&lt;&gt;"Finalizado","",IF(OR(NOT(ISNUMBER($E476)),NOT(ISNUMBER($F476))),"",IF(INDEX(Partidos!$J$4:$J$107,MATCH($A476,Partidos!$A$4:$A$107,0))="Grupos",IF(AND($E476=INDEX(Partidos!$F$4:$F$107,MATCH($A476,Partidos!$A$4:$A$107,0)),$F476=INDEX(Partidos!$G$4:$G$107,MATCH($A476,Partidos!$A$4:$A$107,0))),Puntuacion!$B$4,IF(($E476-$F476)=(INDEX(Partidos!$F$4:$F$107,MATCH($A476,Partidos!$A$4:$A$107,0))-INDEX(Partidos!$G$4:$G$107,MATCH($A476,Partidos!$A$4:$A$107,0))),Puntuacion!$B$5,IF(OR(AND($E476&gt;$F476,INDEX(Partidos!$F$4:$F$107,MATCH($A476,Partidos!$A$4:$A$107,0))&gt;INDEX(Partidos!$G$4:$G$107,MATCH($A476,Partidos!$A$4:$A$107,0))),AND($E476=$F476,INDEX(Partidos!$F$4:$F$107,MATCH($A476,Partidos!$A$4:$A$107,0))=INDEX(Partidos!$G$4:$G$107,MATCH($A476,Partidos!$A$4:$A$107,0))),AND($E476&lt;$F476,INDEX(Partidos!$F$4:$F$107,MATCH($A476,Partidos!$A$4:$A$107,0))&lt;INDEX(Partidos!$G$4:$G$107,MATCH($A476,Partidos!$A$4:$A$107,0)))),Puntuacion!$B$6,0))),IF(AND($E476=INDEX(Partidos!$F$4:$F$107,MATCH($A476,Partidos!$A$4:$A$107,0)),$F476=INDEX(Partidos!$G$4:$G$107,MATCH($A476,Partidos!$A$4:$A$107,0))),Puntuacion!$B$9,IF(($E476-$F476)=(INDEX(Partidos!$F$4:$F$107,MATCH($A476,Partidos!$A$4:$A$107,0))-INDEX(Partidos!$G$4:$G$107,MATCH($A476,Partidos!$A$4:$A$107,0))),Puntuacion!$B$10,IF(AND($H476&lt;&gt;"",$H476=INDEX(Partidos!$K$4:$K$107,MATCH($A476,Partidos!$A$4:$A$107,0))),Puntuacion!$B$11,0)))))),"")</f>
        <v/>
      </c>
      <c r="H476" s="24">
        <f>IFERROR(INDEX(Fer!H$4:H$107,MATCH($A476,Fer!$A$4:$A$107,0)),"")</f>
        <v/>
      </c>
      <c r="I476" s="24">
        <f>IFERROR(INDEX(Partidos!$J$4:$J$107,MATCH($A476,Partidos!$A$4:$A$107,0)),"")</f>
        <v/>
      </c>
      <c r="J476" s="21">
        <f>IF(AND(INDEX(Partidos!$J$4:$J$107,MATCH($A476,Partidos!$A$4:$A$107,0))&lt;&gt;"Grupos",INDEX(Partidos!$H$4:$H$107,MATCH($A476,Partidos!$A$4:$A$107,0))="Finalizado",$H476&lt;&gt;"",$H476=INDEX(Partidos!$K$4:$K$107,MATCH($A476,Partidos!$A$4:$A$107,0))),1,0)</f>
        <v/>
      </c>
    </row>
    <row r="477">
      <c r="A477" s="29" t="n">
        <v>44</v>
      </c>
      <c r="B477" s="24">
        <f>IFERROR(INDEX(Partidos!$D$4:$D$107,MATCH($A477,Partidos!$A$4:$A$107,0)),"")</f>
        <v/>
      </c>
      <c r="C477" s="24">
        <f>IFERROR(INDEX(Partidos!$E$4:$E$107,MATCH($A477,Partidos!$A$4:$A$107,0)),"")</f>
        <v/>
      </c>
      <c r="D477" s="29" t="inlineStr">
        <is>
          <t>Álvaro</t>
        </is>
      </c>
      <c r="E477" s="24">
        <f>IFERROR(INDEX(Álvaro!F$4:F$107,MATCH($A477,Álvaro!$A$4:$A$107,0)),"")</f>
        <v/>
      </c>
      <c r="F477" s="24">
        <f>IFERROR(INDEX(Álvaro!G$4:G$107,MATCH($A477,Álvaro!$A$4:$A$107,0)),"")</f>
        <v/>
      </c>
      <c r="G477" s="21">
        <f>IFERROR(IF(INDEX(Partidos!$H$4:$H$107,MATCH($A477,Partidos!$A$4:$A$107,0))&lt;&gt;"Finalizado","",IF(OR(NOT(ISNUMBER($E477)),NOT(ISNUMBER($F477))),"",IF(INDEX(Partidos!$J$4:$J$107,MATCH($A477,Partidos!$A$4:$A$107,0))="Grupos",IF(AND($E477=INDEX(Partidos!$F$4:$F$107,MATCH($A477,Partidos!$A$4:$A$107,0)),$F477=INDEX(Partidos!$G$4:$G$107,MATCH($A477,Partidos!$A$4:$A$107,0))),Puntuacion!$B$4,IF(($E477-$F477)=(INDEX(Partidos!$F$4:$F$107,MATCH($A477,Partidos!$A$4:$A$107,0))-INDEX(Partidos!$G$4:$G$107,MATCH($A477,Partidos!$A$4:$A$107,0))),Puntuacion!$B$5,IF(OR(AND($E477&gt;$F477,INDEX(Partidos!$F$4:$F$107,MATCH($A477,Partidos!$A$4:$A$107,0))&gt;INDEX(Partidos!$G$4:$G$107,MATCH($A477,Partidos!$A$4:$A$107,0))),AND($E477=$F477,INDEX(Partidos!$F$4:$F$107,MATCH($A477,Partidos!$A$4:$A$107,0))=INDEX(Partidos!$G$4:$G$107,MATCH($A477,Partidos!$A$4:$A$107,0))),AND($E477&lt;$F477,INDEX(Partidos!$F$4:$F$107,MATCH($A477,Partidos!$A$4:$A$107,0))&lt;INDEX(Partidos!$G$4:$G$107,MATCH($A477,Partidos!$A$4:$A$107,0)))),Puntuacion!$B$6,0))),IF(AND($E477=INDEX(Partidos!$F$4:$F$107,MATCH($A477,Partidos!$A$4:$A$107,0)),$F477=INDEX(Partidos!$G$4:$G$107,MATCH($A477,Partidos!$A$4:$A$107,0))),Puntuacion!$B$9,IF(($E477-$F477)=(INDEX(Partidos!$F$4:$F$107,MATCH($A477,Partidos!$A$4:$A$107,0))-INDEX(Partidos!$G$4:$G$107,MATCH($A477,Partidos!$A$4:$A$107,0))),Puntuacion!$B$10,IF(AND($H477&lt;&gt;"",$H477=INDEX(Partidos!$K$4:$K$107,MATCH($A477,Partidos!$A$4:$A$107,0))),Puntuacion!$B$11,0)))))),"")</f>
        <v/>
      </c>
      <c r="H477" s="24">
        <f>IFERROR(INDEX(Álvaro!H$4:H$107,MATCH($A477,Álvaro!$A$4:$A$107,0)),"")</f>
        <v/>
      </c>
      <c r="I477" s="24">
        <f>IFERROR(INDEX(Partidos!$J$4:$J$107,MATCH($A477,Partidos!$A$4:$A$107,0)),"")</f>
        <v/>
      </c>
      <c r="J477" s="21">
        <f>IF(AND(INDEX(Partidos!$J$4:$J$107,MATCH($A477,Partidos!$A$4:$A$107,0))&lt;&gt;"Grupos",INDEX(Partidos!$H$4:$H$107,MATCH($A477,Partidos!$A$4:$A$107,0))="Finalizado",$H477&lt;&gt;"",$H477=INDEX(Partidos!$K$4:$K$107,MATCH($A477,Partidos!$A$4:$A$107,0))),1,0)</f>
        <v/>
      </c>
    </row>
    <row r="478">
      <c r="A478" s="31" t="n">
        <v>44</v>
      </c>
      <c r="B478" s="24">
        <f>IFERROR(INDEX(Partidos!$D$4:$D$107,MATCH($A478,Partidos!$A$4:$A$107,0)),"")</f>
        <v/>
      </c>
      <c r="C478" s="24">
        <f>IFERROR(INDEX(Partidos!$E$4:$E$107,MATCH($A478,Partidos!$A$4:$A$107,0)),"")</f>
        <v/>
      </c>
      <c r="D478" s="31" t="inlineStr">
        <is>
          <t>Pepe</t>
        </is>
      </c>
      <c r="E478" s="24">
        <f>IFERROR(INDEX(Pepe!F$4:F$107,MATCH($A478,Pepe!$A$4:$A$107,0)),"")</f>
        <v/>
      </c>
      <c r="F478" s="24">
        <f>IFERROR(INDEX(Pepe!G$4:G$107,MATCH($A478,Pepe!$A$4:$A$107,0)),"")</f>
        <v/>
      </c>
      <c r="G478" s="21">
        <f>IFERROR(IF(INDEX(Partidos!$H$4:$H$107,MATCH($A478,Partidos!$A$4:$A$107,0))&lt;&gt;"Finalizado","",IF(OR(NOT(ISNUMBER($E478)),NOT(ISNUMBER($F478))),"",IF(INDEX(Partidos!$J$4:$J$107,MATCH($A478,Partidos!$A$4:$A$107,0))="Grupos",IF(AND($E478=INDEX(Partidos!$F$4:$F$107,MATCH($A478,Partidos!$A$4:$A$107,0)),$F478=INDEX(Partidos!$G$4:$G$107,MATCH($A478,Partidos!$A$4:$A$107,0))),Puntuacion!$B$4,IF(($E478-$F478)=(INDEX(Partidos!$F$4:$F$107,MATCH($A478,Partidos!$A$4:$A$107,0))-INDEX(Partidos!$G$4:$G$107,MATCH($A478,Partidos!$A$4:$A$107,0))),Puntuacion!$B$5,IF(OR(AND($E478&gt;$F478,INDEX(Partidos!$F$4:$F$107,MATCH($A478,Partidos!$A$4:$A$107,0))&gt;INDEX(Partidos!$G$4:$G$107,MATCH($A478,Partidos!$A$4:$A$107,0))),AND($E478=$F478,INDEX(Partidos!$F$4:$F$107,MATCH($A478,Partidos!$A$4:$A$107,0))=INDEX(Partidos!$G$4:$G$107,MATCH($A478,Partidos!$A$4:$A$107,0))),AND($E478&lt;$F478,INDEX(Partidos!$F$4:$F$107,MATCH($A478,Partidos!$A$4:$A$107,0))&lt;INDEX(Partidos!$G$4:$G$107,MATCH($A478,Partidos!$A$4:$A$107,0)))),Puntuacion!$B$6,0))),IF(AND($E478=INDEX(Partidos!$F$4:$F$107,MATCH($A478,Partidos!$A$4:$A$107,0)),$F478=INDEX(Partidos!$G$4:$G$107,MATCH($A478,Partidos!$A$4:$A$107,0))),Puntuacion!$B$9,IF(($E478-$F478)=(INDEX(Partidos!$F$4:$F$107,MATCH($A478,Partidos!$A$4:$A$107,0))-INDEX(Partidos!$G$4:$G$107,MATCH($A478,Partidos!$A$4:$A$107,0))),Puntuacion!$B$10,IF(AND($H478&lt;&gt;"",$H478=INDEX(Partidos!$K$4:$K$107,MATCH($A478,Partidos!$A$4:$A$107,0))),Puntuacion!$B$11,0)))))),"")</f>
        <v/>
      </c>
      <c r="H478" s="24">
        <f>IFERROR(INDEX(Pepe!H$4:H$107,MATCH($A478,Pepe!$A$4:$A$107,0)),"")</f>
        <v/>
      </c>
      <c r="I478" s="24">
        <f>IFERROR(INDEX(Partidos!$J$4:$J$107,MATCH($A478,Partidos!$A$4:$A$107,0)),"")</f>
        <v/>
      </c>
      <c r="J478" s="21">
        <f>IF(AND(INDEX(Partidos!$J$4:$J$107,MATCH($A478,Partidos!$A$4:$A$107,0))&lt;&gt;"Grupos",INDEX(Partidos!$H$4:$H$107,MATCH($A478,Partidos!$A$4:$A$107,0))="Finalizado",$H478&lt;&gt;"",$H478=INDEX(Partidos!$K$4:$K$107,MATCH($A478,Partidos!$A$4:$A$107,0))),1,0)</f>
        <v/>
      </c>
    </row>
    <row r="479">
      <c r="A479" s="29" t="n">
        <v>44</v>
      </c>
      <c r="B479" s="24">
        <f>IFERROR(INDEX(Partidos!$D$4:$D$107,MATCH($A479,Partidos!$A$4:$A$107,0)),"")</f>
        <v/>
      </c>
      <c r="C479" s="24">
        <f>IFERROR(INDEX(Partidos!$E$4:$E$107,MATCH($A479,Partidos!$A$4:$A$107,0)),"")</f>
        <v/>
      </c>
      <c r="D479" s="29" t="inlineStr">
        <is>
          <t>Patri</t>
        </is>
      </c>
      <c r="E479" s="24">
        <f>IFERROR(INDEX(Patri!F$4:F$107,MATCH($A479,Patri!$A$4:$A$107,0)),"")</f>
        <v/>
      </c>
      <c r="F479" s="24">
        <f>IFERROR(INDEX(Patri!G$4:G$107,MATCH($A479,Patri!$A$4:$A$107,0)),"")</f>
        <v/>
      </c>
      <c r="G479" s="21">
        <f>IFERROR(IF(INDEX(Partidos!$H$4:$H$107,MATCH($A479,Partidos!$A$4:$A$107,0))&lt;&gt;"Finalizado","",IF(OR(NOT(ISNUMBER($E479)),NOT(ISNUMBER($F479))),"",IF(INDEX(Partidos!$J$4:$J$107,MATCH($A479,Partidos!$A$4:$A$107,0))="Grupos",IF(AND($E479=INDEX(Partidos!$F$4:$F$107,MATCH($A479,Partidos!$A$4:$A$107,0)),$F479=INDEX(Partidos!$G$4:$G$107,MATCH($A479,Partidos!$A$4:$A$107,0))),Puntuacion!$B$4,IF(($E479-$F479)=(INDEX(Partidos!$F$4:$F$107,MATCH($A479,Partidos!$A$4:$A$107,0))-INDEX(Partidos!$G$4:$G$107,MATCH($A479,Partidos!$A$4:$A$107,0))),Puntuacion!$B$5,IF(OR(AND($E479&gt;$F479,INDEX(Partidos!$F$4:$F$107,MATCH($A479,Partidos!$A$4:$A$107,0))&gt;INDEX(Partidos!$G$4:$G$107,MATCH($A479,Partidos!$A$4:$A$107,0))),AND($E479=$F479,INDEX(Partidos!$F$4:$F$107,MATCH($A479,Partidos!$A$4:$A$107,0))=INDEX(Partidos!$G$4:$G$107,MATCH($A479,Partidos!$A$4:$A$107,0))),AND($E479&lt;$F479,INDEX(Partidos!$F$4:$F$107,MATCH($A479,Partidos!$A$4:$A$107,0))&lt;INDEX(Partidos!$G$4:$G$107,MATCH($A479,Partidos!$A$4:$A$107,0)))),Puntuacion!$B$6,0))),IF(AND($E479=INDEX(Partidos!$F$4:$F$107,MATCH($A479,Partidos!$A$4:$A$107,0)),$F479=INDEX(Partidos!$G$4:$G$107,MATCH($A479,Partidos!$A$4:$A$107,0))),Puntuacion!$B$9,IF(($E479-$F479)=(INDEX(Partidos!$F$4:$F$107,MATCH($A479,Partidos!$A$4:$A$107,0))-INDEX(Partidos!$G$4:$G$107,MATCH($A479,Partidos!$A$4:$A$107,0))),Puntuacion!$B$10,IF(AND($H479&lt;&gt;"",$H479=INDEX(Partidos!$K$4:$K$107,MATCH($A479,Partidos!$A$4:$A$107,0))),Puntuacion!$B$11,0)))))),"")</f>
        <v/>
      </c>
      <c r="H479" s="24">
        <f>IFERROR(INDEX(Patri!H$4:H$107,MATCH($A479,Patri!$A$4:$A$107,0)),"")</f>
        <v/>
      </c>
      <c r="I479" s="24">
        <f>IFERROR(INDEX(Partidos!$J$4:$J$107,MATCH($A479,Partidos!$A$4:$A$107,0)),"")</f>
        <v/>
      </c>
      <c r="J479" s="21">
        <f>IF(AND(INDEX(Partidos!$J$4:$J$107,MATCH($A479,Partidos!$A$4:$A$107,0))&lt;&gt;"Grupos",INDEX(Partidos!$H$4:$H$107,MATCH($A479,Partidos!$A$4:$A$107,0))="Finalizado",$H479&lt;&gt;"",$H479=INDEX(Partidos!$K$4:$K$107,MATCH($A479,Partidos!$A$4:$A$107,0))),1,0)</f>
        <v/>
      </c>
    </row>
    <row r="480">
      <c r="A480" s="31" t="n">
        <v>44</v>
      </c>
      <c r="B480" s="24">
        <f>IFERROR(INDEX(Partidos!$D$4:$D$107,MATCH($A480,Partidos!$A$4:$A$107,0)),"")</f>
        <v/>
      </c>
      <c r="C480" s="24">
        <f>IFERROR(INDEX(Partidos!$E$4:$E$107,MATCH($A480,Partidos!$A$4:$A$107,0)),"")</f>
        <v/>
      </c>
      <c r="D480" s="31" t="inlineStr">
        <is>
          <t>Kike</t>
        </is>
      </c>
      <c r="E480" s="24">
        <f>IFERROR(INDEX(Kike!F$4:F$107,MATCH($A480,Kike!$A$4:$A$107,0)),"")</f>
        <v/>
      </c>
      <c r="F480" s="24">
        <f>IFERROR(INDEX(Kike!G$4:G$107,MATCH($A480,Kike!$A$4:$A$107,0)),"")</f>
        <v/>
      </c>
      <c r="G480" s="21">
        <f>IFERROR(IF(INDEX(Partidos!$H$4:$H$107,MATCH($A480,Partidos!$A$4:$A$107,0))&lt;&gt;"Finalizado","",IF(OR(NOT(ISNUMBER($E480)),NOT(ISNUMBER($F480))),"",IF(INDEX(Partidos!$J$4:$J$107,MATCH($A480,Partidos!$A$4:$A$107,0))="Grupos",IF(AND($E480=INDEX(Partidos!$F$4:$F$107,MATCH($A480,Partidos!$A$4:$A$107,0)),$F480=INDEX(Partidos!$G$4:$G$107,MATCH($A480,Partidos!$A$4:$A$107,0))),Puntuacion!$B$4,IF(($E480-$F480)=(INDEX(Partidos!$F$4:$F$107,MATCH($A480,Partidos!$A$4:$A$107,0))-INDEX(Partidos!$G$4:$G$107,MATCH($A480,Partidos!$A$4:$A$107,0))),Puntuacion!$B$5,IF(OR(AND($E480&gt;$F480,INDEX(Partidos!$F$4:$F$107,MATCH($A480,Partidos!$A$4:$A$107,0))&gt;INDEX(Partidos!$G$4:$G$107,MATCH($A480,Partidos!$A$4:$A$107,0))),AND($E480=$F480,INDEX(Partidos!$F$4:$F$107,MATCH($A480,Partidos!$A$4:$A$107,0))=INDEX(Partidos!$G$4:$G$107,MATCH($A480,Partidos!$A$4:$A$107,0))),AND($E480&lt;$F480,INDEX(Partidos!$F$4:$F$107,MATCH($A480,Partidos!$A$4:$A$107,0))&lt;INDEX(Partidos!$G$4:$G$107,MATCH($A480,Partidos!$A$4:$A$107,0)))),Puntuacion!$B$6,0))),IF(AND($E480=INDEX(Partidos!$F$4:$F$107,MATCH($A480,Partidos!$A$4:$A$107,0)),$F480=INDEX(Partidos!$G$4:$G$107,MATCH($A480,Partidos!$A$4:$A$107,0))),Puntuacion!$B$9,IF(($E480-$F480)=(INDEX(Partidos!$F$4:$F$107,MATCH($A480,Partidos!$A$4:$A$107,0))-INDEX(Partidos!$G$4:$G$107,MATCH($A480,Partidos!$A$4:$A$107,0))),Puntuacion!$B$10,IF(AND($H480&lt;&gt;"",$H480=INDEX(Partidos!$K$4:$K$107,MATCH($A480,Partidos!$A$4:$A$107,0))),Puntuacion!$B$11,0)))))),"")</f>
        <v/>
      </c>
      <c r="H480" s="24">
        <f>IFERROR(INDEX(Kike!H$4:H$107,MATCH($A480,Kike!$A$4:$A$107,0)),"")</f>
        <v/>
      </c>
      <c r="I480" s="24">
        <f>IFERROR(INDEX(Partidos!$J$4:$J$107,MATCH($A480,Partidos!$A$4:$A$107,0)),"")</f>
        <v/>
      </c>
      <c r="J480" s="21">
        <f>IF(AND(INDEX(Partidos!$J$4:$J$107,MATCH($A480,Partidos!$A$4:$A$107,0))&lt;&gt;"Grupos",INDEX(Partidos!$H$4:$H$107,MATCH($A480,Partidos!$A$4:$A$107,0))="Finalizado",$H480&lt;&gt;"",$H480=INDEX(Partidos!$K$4:$K$107,MATCH($A480,Partidos!$A$4:$A$107,0))),1,0)</f>
        <v/>
      </c>
    </row>
    <row r="481">
      <c r="A481" s="29" t="n">
        <v>44</v>
      </c>
      <c r="B481" s="24">
        <f>IFERROR(INDEX(Partidos!$D$4:$D$107,MATCH($A481,Partidos!$A$4:$A$107,0)),"")</f>
        <v/>
      </c>
      <c r="C481" s="24">
        <f>IFERROR(INDEX(Partidos!$E$4:$E$107,MATCH($A481,Partidos!$A$4:$A$107,0)),"")</f>
        <v/>
      </c>
      <c r="D481" s="29" t="inlineStr">
        <is>
          <t>Quintero</t>
        </is>
      </c>
      <c r="E481" s="24">
        <f>IFERROR(INDEX(Quintero!F$4:F$107,MATCH($A481,Quintero!$A$4:$A$107,0)),"")</f>
        <v/>
      </c>
      <c r="F481" s="24">
        <f>IFERROR(INDEX(Quintero!G$4:G$107,MATCH($A481,Quintero!$A$4:$A$107,0)),"")</f>
        <v/>
      </c>
      <c r="G481" s="21">
        <f>IFERROR(IF(INDEX(Partidos!$H$4:$H$107,MATCH($A481,Partidos!$A$4:$A$107,0))&lt;&gt;"Finalizado","",IF(OR(NOT(ISNUMBER($E481)),NOT(ISNUMBER($F481))),"",IF(INDEX(Partidos!$J$4:$J$107,MATCH($A481,Partidos!$A$4:$A$107,0))="Grupos",IF(AND($E481=INDEX(Partidos!$F$4:$F$107,MATCH($A481,Partidos!$A$4:$A$107,0)),$F481=INDEX(Partidos!$G$4:$G$107,MATCH($A481,Partidos!$A$4:$A$107,0))),Puntuacion!$B$4,IF(($E481-$F481)=(INDEX(Partidos!$F$4:$F$107,MATCH($A481,Partidos!$A$4:$A$107,0))-INDEX(Partidos!$G$4:$G$107,MATCH($A481,Partidos!$A$4:$A$107,0))),Puntuacion!$B$5,IF(OR(AND($E481&gt;$F481,INDEX(Partidos!$F$4:$F$107,MATCH($A481,Partidos!$A$4:$A$107,0))&gt;INDEX(Partidos!$G$4:$G$107,MATCH($A481,Partidos!$A$4:$A$107,0))),AND($E481=$F481,INDEX(Partidos!$F$4:$F$107,MATCH($A481,Partidos!$A$4:$A$107,0))=INDEX(Partidos!$G$4:$G$107,MATCH($A481,Partidos!$A$4:$A$107,0))),AND($E481&lt;$F481,INDEX(Partidos!$F$4:$F$107,MATCH($A481,Partidos!$A$4:$A$107,0))&lt;INDEX(Partidos!$G$4:$G$107,MATCH($A481,Partidos!$A$4:$A$107,0)))),Puntuacion!$B$6,0))),IF(AND($E481=INDEX(Partidos!$F$4:$F$107,MATCH($A481,Partidos!$A$4:$A$107,0)),$F481=INDEX(Partidos!$G$4:$G$107,MATCH($A481,Partidos!$A$4:$A$107,0))),Puntuacion!$B$9,IF(($E481-$F481)=(INDEX(Partidos!$F$4:$F$107,MATCH($A481,Partidos!$A$4:$A$107,0))-INDEX(Partidos!$G$4:$G$107,MATCH($A481,Partidos!$A$4:$A$107,0))),Puntuacion!$B$10,IF(AND($H481&lt;&gt;"",$H481=INDEX(Partidos!$K$4:$K$107,MATCH($A481,Partidos!$A$4:$A$107,0))),Puntuacion!$B$11,0)))))),"")</f>
        <v/>
      </c>
      <c r="H481" s="24">
        <f>IFERROR(INDEX(Quintero!H$4:H$107,MATCH($A481,Quintero!$A$4:$A$107,0)),"")</f>
        <v/>
      </c>
      <c r="I481" s="24">
        <f>IFERROR(INDEX(Partidos!$J$4:$J$107,MATCH($A481,Partidos!$A$4:$A$107,0)),"")</f>
        <v/>
      </c>
      <c r="J481" s="21">
        <f>IF(AND(INDEX(Partidos!$J$4:$J$107,MATCH($A481,Partidos!$A$4:$A$107,0))&lt;&gt;"Grupos",INDEX(Partidos!$H$4:$H$107,MATCH($A481,Partidos!$A$4:$A$107,0))="Finalizado",$H481&lt;&gt;"",$H481=INDEX(Partidos!$K$4:$K$107,MATCH($A481,Partidos!$A$4:$A$107,0))),1,0)</f>
        <v/>
      </c>
    </row>
    <row r="482">
      <c r="A482" s="31" t="n">
        <v>44</v>
      </c>
      <c r="B482" s="24">
        <f>IFERROR(INDEX(Partidos!$D$4:$D$107,MATCH($A482,Partidos!$A$4:$A$107,0)),"")</f>
        <v/>
      </c>
      <c r="C482" s="24">
        <f>IFERROR(INDEX(Partidos!$E$4:$E$107,MATCH($A482,Partidos!$A$4:$A$107,0)),"")</f>
        <v/>
      </c>
      <c r="D482" s="31" t="inlineStr">
        <is>
          <t>Nacho</t>
        </is>
      </c>
      <c r="E482" s="24">
        <f>IFERROR(INDEX(Nacho!F$4:F$107,MATCH($A482,Nacho!$A$4:$A$107,0)),"")</f>
        <v/>
      </c>
      <c r="F482" s="24">
        <f>IFERROR(INDEX(Nacho!G$4:G$107,MATCH($A482,Nacho!$A$4:$A$107,0)),"")</f>
        <v/>
      </c>
      <c r="G482" s="21">
        <f>IFERROR(IF(INDEX(Partidos!$H$4:$H$107,MATCH($A482,Partidos!$A$4:$A$107,0))&lt;&gt;"Finalizado","",IF(OR(NOT(ISNUMBER($E482)),NOT(ISNUMBER($F482))),"",IF(INDEX(Partidos!$J$4:$J$107,MATCH($A482,Partidos!$A$4:$A$107,0))="Grupos",IF(AND($E482=INDEX(Partidos!$F$4:$F$107,MATCH($A482,Partidos!$A$4:$A$107,0)),$F482=INDEX(Partidos!$G$4:$G$107,MATCH($A482,Partidos!$A$4:$A$107,0))),Puntuacion!$B$4,IF(($E482-$F482)=(INDEX(Partidos!$F$4:$F$107,MATCH($A482,Partidos!$A$4:$A$107,0))-INDEX(Partidos!$G$4:$G$107,MATCH($A482,Partidos!$A$4:$A$107,0))),Puntuacion!$B$5,IF(OR(AND($E482&gt;$F482,INDEX(Partidos!$F$4:$F$107,MATCH($A482,Partidos!$A$4:$A$107,0))&gt;INDEX(Partidos!$G$4:$G$107,MATCH($A482,Partidos!$A$4:$A$107,0))),AND($E482=$F482,INDEX(Partidos!$F$4:$F$107,MATCH($A482,Partidos!$A$4:$A$107,0))=INDEX(Partidos!$G$4:$G$107,MATCH($A482,Partidos!$A$4:$A$107,0))),AND($E482&lt;$F482,INDEX(Partidos!$F$4:$F$107,MATCH($A482,Partidos!$A$4:$A$107,0))&lt;INDEX(Partidos!$G$4:$G$107,MATCH($A482,Partidos!$A$4:$A$107,0)))),Puntuacion!$B$6,0))),IF(AND($E482=INDEX(Partidos!$F$4:$F$107,MATCH($A482,Partidos!$A$4:$A$107,0)),$F482=INDEX(Partidos!$G$4:$G$107,MATCH($A482,Partidos!$A$4:$A$107,0))),Puntuacion!$B$9,IF(($E482-$F482)=(INDEX(Partidos!$F$4:$F$107,MATCH($A482,Partidos!$A$4:$A$107,0))-INDEX(Partidos!$G$4:$G$107,MATCH($A482,Partidos!$A$4:$A$107,0))),Puntuacion!$B$10,IF(AND($H482&lt;&gt;"",$H482=INDEX(Partidos!$K$4:$K$107,MATCH($A482,Partidos!$A$4:$A$107,0))),Puntuacion!$B$11,0)))))),"")</f>
        <v/>
      </c>
      <c r="H482" s="24">
        <f>IFERROR(INDEX(Nacho!H$4:H$107,MATCH($A482,Nacho!$A$4:$A$107,0)),"")</f>
        <v/>
      </c>
      <c r="I482" s="24">
        <f>IFERROR(INDEX(Partidos!$J$4:$J$107,MATCH($A482,Partidos!$A$4:$A$107,0)),"")</f>
        <v/>
      </c>
      <c r="J482" s="21">
        <f>IF(AND(INDEX(Partidos!$J$4:$J$107,MATCH($A482,Partidos!$A$4:$A$107,0))&lt;&gt;"Grupos",INDEX(Partidos!$H$4:$H$107,MATCH($A482,Partidos!$A$4:$A$107,0))="Finalizado",$H482&lt;&gt;"",$H482=INDEX(Partidos!$K$4:$K$107,MATCH($A482,Partidos!$A$4:$A$107,0))),1,0)</f>
        <v/>
      </c>
    </row>
    <row r="483">
      <c r="A483" s="29" t="n">
        <v>44</v>
      </c>
      <c r="B483" s="24">
        <f>IFERROR(INDEX(Partidos!$D$4:$D$107,MATCH($A483,Partidos!$A$4:$A$107,0)),"")</f>
        <v/>
      </c>
      <c r="C483" s="24">
        <f>IFERROR(INDEX(Partidos!$E$4:$E$107,MATCH($A483,Partidos!$A$4:$A$107,0)),"")</f>
        <v/>
      </c>
      <c r="D483" s="29" t="inlineStr">
        <is>
          <t>Luis</t>
        </is>
      </c>
      <c r="E483" s="24">
        <f>IFERROR(INDEX(Luis!F$4:F$107,MATCH($A483,Luis!$A$4:$A$107,0)),"")</f>
        <v/>
      </c>
      <c r="F483" s="24">
        <f>IFERROR(INDEX(Luis!G$4:G$107,MATCH($A483,Luis!$A$4:$A$107,0)),"")</f>
        <v/>
      </c>
      <c r="G483" s="21">
        <f>IFERROR(IF(INDEX(Partidos!$H$4:$H$107,MATCH($A483,Partidos!$A$4:$A$107,0))&lt;&gt;"Finalizado","",IF(OR(NOT(ISNUMBER($E483)),NOT(ISNUMBER($F483))),"",IF(INDEX(Partidos!$J$4:$J$107,MATCH($A483,Partidos!$A$4:$A$107,0))="Grupos",IF(AND($E483=INDEX(Partidos!$F$4:$F$107,MATCH($A483,Partidos!$A$4:$A$107,0)),$F483=INDEX(Partidos!$G$4:$G$107,MATCH($A483,Partidos!$A$4:$A$107,0))),Puntuacion!$B$4,IF(($E483-$F483)=(INDEX(Partidos!$F$4:$F$107,MATCH($A483,Partidos!$A$4:$A$107,0))-INDEX(Partidos!$G$4:$G$107,MATCH($A483,Partidos!$A$4:$A$107,0))),Puntuacion!$B$5,IF(OR(AND($E483&gt;$F483,INDEX(Partidos!$F$4:$F$107,MATCH($A483,Partidos!$A$4:$A$107,0))&gt;INDEX(Partidos!$G$4:$G$107,MATCH($A483,Partidos!$A$4:$A$107,0))),AND($E483=$F483,INDEX(Partidos!$F$4:$F$107,MATCH($A483,Partidos!$A$4:$A$107,0))=INDEX(Partidos!$G$4:$G$107,MATCH($A483,Partidos!$A$4:$A$107,0))),AND($E483&lt;$F483,INDEX(Partidos!$F$4:$F$107,MATCH($A483,Partidos!$A$4:$A$107,0))&lt;INDEX(Partidos!$G$4:$G$107,MATCH($A483,Partidos!$A$4:$A$107,0)))),Puntuacion!$B$6,0))),IF(AND($E483=INDEX(Partidos!$F$4:$F$107,MATCH($A483,Partidos!$A$4:$A$107,0)),$F483=INDEX(Partidos!$G$4:$G$107,MATCH($A483,Partidos!$A$4:$A$107,0))),Puntuacion!$B$9,IF(($E483-$F483)=(INDEX(Partidos!$F$4:$F$107,MATCH($A483,Partidos!$A$4:$A$107,0))-INDEX(Partidos!$G$4:$G$107,MATCH($A483,Partidos!$A$4:$A$107,0))),Puntuacion!$B$10,IF(AND($H483&lt;&gt;"",$H483=INDEX(Partidos!$K$4:$K$107,MATCH($A483,Partidos!$A$4:$A$107,0))),Puntuacion!$B$11,0)))))),"")</f>
        <v/>
      </c>
      <c r="H483" s="24">
        <f>IFERROR(INDEX(Luis!H$4:H$107,MATCH($A483,Luis!$A$4:$A$107,0)),"")</f>
        <v/>
      </c>
      <c r="I483" s="24">
        <f>IFERROR(INDEX(Partidos!$J$4:$J$107,MATCH($A483,Partidos!$A$4:$A$107,0)),"")</f>
        <v/>
      </c>
      <c r="J483" s="21">
        <f>IF(AND(INDEX(Partidos!$J$4:$J$107,MATCH($A483,Partidos!$A$4:$A$107,0))&lt;&gt;"Grupos",INDEX(Partidos!$H$4:$H$107,MATCH($A483,Partidos!$A$4:$A$107,0))="Finalizado",$H483&lt;&gt;"",$H483=INDEX(Partidos!$K$4:$K$107,MATCH($A483,Partidos!$A$4:$A$107,0))),1,0)</f>
        <v/>
      </c>
    </row>
    <row r="484">
      <c r="A484" s="31" t="n">
        <v>44</v>
      </c>
      <c r="B484" s="24">
        <f>IFERROR(INDEX(Partidos!$D$4:$D$107,MATCH($A484,Partidos!$A$4:$A$107,0)),"")</f>
        <v/>
      </c>
      <c r="C484" s="24">
        <f>IFERROR(INDEX(Partidos!$E$4:$E$107,MATCH($A484,Partidos!$A$4:$A$107,0)),"")</f>
        <v/>
      </c>
      <c r="D484" s="31" t="inlineStr">
        <is>
          <t>Felipe</t>
        </is>
      </c>
      <c r="E484" s="24">
        <f>IFERROR(INDEX(Felipe!F$4:F$107,MATCH($A484,Felipe!$A$4:$A$107,0)),"")</f>
        <v/>
      </c>
      <c r="F484" s="24">
        <f>IFERROR(INDEX(Felipe!G$4:G$107,MATCH($A484,Felipe!$A$4:$A$107,0)),"")</f>
        <v/>
      </c>
      <c r="G484" s="21">
        <f>IFERROR(IF(INDEX(Partidos!$H$4:$H$107,MATCH($A484,Partidos!$A$4:$A$107,0))&lt;&gt;"Finalizado","",IF(OR(NOT(ISNUMBER($E484)),NOT(ISNUMBER($F484))),"",IF(INDEX(Partidos!$J$4:$J$107,MATCH($A484,Partidos!$A$4:$A$107,0))="Grupos",IF(AND($E484=INDEX(Partidos!$F$4:$F$107,MATCH($A484,Partidos!$A$4:$A$107,0)),$F484=INDEX(Partidos!$G$4:$G$107,MATCH($A484,Partidos!$A$4:$A$107,0))),Puntuacion!$B$4,IF(($E484-$F484)=(INDEX(Partidos!$F$4:$F$107,MATCH($A484,Partidos!$A$4:$A$107,0))-INDEX(Partidos!$G$4:$G$107,MATCH($A484,Partidos!$A$4:$A$107,0))),Puntuacion!$B$5,IF(OR(AND($E484&gt;$F484,INDEX(Partidos!$F$4:$F$107,MATCH($A484,Partidos!$A$4:$A$107,0))&gt;INDEX(Partidos!$G$4:$G$107,MATCH($A484,Partidos!$A$4:$A$107,0))),AND($E484=$F484,INDEX(Partidos!$F$4:$F$107,MATCH($A484,Partidos!$A$4:$A$107,0))=INDEX(Partidos!$G$4:$G$107,MATCH($A484,Partidos!$A$4:$A$107,0))),AND($E484&lt;$F484,INDEX(Partidos!$F$4:$F$107,MATCH($A484,Partidos!$A$4:$A$107,0))&lt;INDEX(Partidos!$G$4:$G$107,MATCH($A484,Partidos!$A$4:$A$107,0)))),Puntuacion!$B$6,0))),IF(AND($E484=INDEX(Partidos!$F$4:$F$107,MATCH($A484,Partidos!$A$4:$A$107,0)),$F484=INDEX(Partidos!$G$4:$G$107,MATCH($A484,Partidos!$A$4:$A$107,0))),Puntuacion!$B$9,IF(($E484-$F484)=(INDEX(Partidos!$F$4:$F$107,MATCH($A484,Partidos!$A$4:$A$107,0))-INDEX(Partidos!$G$4:$G$107,MATCH($A484,Partidos!$A$4:$A$107,0))),Puntuacion!$B$10,IF(AND($H484&lt;&gt;"",$H484=INDEX(Partidos!$K$4:$K$107,MATCH($A484,Partidos!$A$4:$A$107,0))),Puntuacion!$B$11,0)))))),"")</f>
        <v/>
      </c>
      <c r="H484" s="24">
        <f>IFERROR(INDEX(Felipe!H$4:H$107,MATCH($A484,Felipe!$A$4:$A$107,0)),"")</f>
        <v/>
      </c>
      <c r="I484" s="24">
        <f>IFERROR(INDEX(Partidos!$J$4:$J$107,MATCH($A484,Partidos!$A$4:$A$107,0)),"")</f>
        <v/>
      </c>
      <c r="J484" s="21">
        <f>IF(AND(INDEX(Partidos!$J$4:$J$107,MATCH($A484,Partidos!$A$4:$A$107,0))&lt;&gt;"Grupos",INDEX(Partidos!$H$4:$H$107,MATCH($A484,Partidos!$A$4:$A$107,0))="Finalizado",$H484&lt;&gt;"",$H484=INDEX(Partidos!$K$4:$K$107,MATCH($A484,Partidos!$A$4:$A$107,0))),1,0)</f>
        <v/>
      </c>
    </row>
    <row r="485">
      <c r="A485" s="29" t="n">
        <v>44</v>
      </c>
      <c r="B485" s="24">
        <f>IFERROR(INDEX(Partidos!$D$4:$D$107,MATCH($A485,Partidos!$A$4:$A$107,0)),"")</f>
        <v/>
      </c>
      <c r="C485" s="24">
        <f>IFERROR(INDEX(Partidos!$E$4:$E$107,MATCH($A485,Partidos!$A$4:$A$107,0)),"")</f>
        <v/>
      </c>
      <c r="D485" s="29" t="inlineStr">
        <is>
          <t>Simón</t>
        </is>
      </c>
      <c r="E485" s="24">
        <f>IFERROR(INDEX(Simón!F$4:F$107,MATCH($A485,Simón!$A$4:$A$107,0)),"")</f>
        <v/>
      </c>
      <c r="F485" s="24">
        <f>IFERROR(INDEX(Simón!G$4:G$107,MATCH($A485,Simón!$A$4:$A$107,0)),"")</f>
        <v/>
      </c>
      <c r="G485" s="21">
        <f>IFERROR(IF(INDEX(Partidos!$H$4:$H$107,MATCH($A485,Partidos!$A$4:$A$107,0))&lt;&gt;"Finalizado","",IF(OR(NOT(ISNUMBER($E485)),NOT(ISNUMBER($F485))),"",IF(INDEX(Partidos!$J$4:$J$107,MATCH($A485,Partidos!$A$4:$A$107,0))="Grupos",IF(AND($E485=INDEX(Partidos!$F$4:$F$107,MATCH($A485,Partidos!$A$4:$A$107,0)),$F485=INDEX(Partidos!$G$4:$G$107,MATCH($A485,Partidos!$A$4:$A$107,0))),Puntuacion!$B$4,IF(($E485-$F485)=(INDEX(Partidos!$F$4:$F$107,MATCH($A485,Partidos!$A$4:$A$107,0))-INDEX(Partidos!$G$4:$G$107,MATCH($A485,Partidos!$A$4:$A$107,0))),Puntuacion!$B$5,IF(OR(AND($E485&gt;$F485,INDEX(Partidos!$F$4:$F$107,MATCH($A485,Partidos!$A$4:$A$107,0))&gt;INDEX(Partidos!$G$4:$G$107,MATCH($A485,Partidos!$A$4:$A$107,0))),AND($E485=$F485,INDEX(Partidos!$F$4:$F$107,MATCH($A485,Partidos!$A$4:$A$107,0))=INDEX(Partidos!$G$4:$G$107,MATCH($A485,Partidos!$A$4:$A$107,0))),AND($E485&lt;$F485,INDEX(Partidos!$F$4:$F$107,MATCH($A485,Partidos!$A$4:$A$107,0))&lt;INDEX(Partidos!$G$4:$G$107,MATCH($A485,Partidos!$A$4:$A$107,0)))),Puntuacion!$B$6,0))),IF(AND($E485=INDEX(Partidos!$F$4:$F$107,MATCH($A485,Partidos!$A$4:$A$107,0)),$F485=INDEX(Partidos!$G$4:$G$107,MATCH($A485,Partidos!$A$4:$A$107,0))),Puntuacion!$B$9,IF(($E485-$F485)=(INDEX(Partidos!$F$4:$F$107,MATCH($A485,Partidos!$A$4:$A$107,0))-INDEX(Partidos!$G$4:$G$107,MATCH($A485,Partidos!$A$4:$A$107,0))),Puntuacion!$B$10,IF(AND($H485&lt;&gt;"",$H485=INDEX(Partidos!$K$4:$K$107,MATCH($A485,Partidos!$A$4:$A$107,0))),Puntuacion!$B$11,0)))))),"")</f>
        <v/>
      </c>
      <c r="H485" s="24">
        <f>IFERROR(INDEX(Simón!H$4:H$107,MATCH($A485,Simón!$A$4:$A$107,0)),"")</f>
        <v/>
      </c>
      <c r="I485" s="24">
        <f>IFERROR(INDEX(Partidos!$J$4:$J$107,MATCH($A485,Partidos!$A$4:$A$107,0)),"")</f>
        <v/>
      </c>
      <c r="J485" s="21">
        <f>IF(AND(INDEX(Partidos!$J$4:$J$107,MATCH($A485,Partidos!$A$4:$A$107,0))&lt;&gt;"Grupos",INDEX(Partidos!$H$4:$H$107,MATCH($A485,Partidos!$A$4:$A$107,0))="Finalizado",$H485&lt;&gt;"",$H485=INDEX(Partidos!$K$4:$K$107,MATCH($A485,Partidos!$A$4:$A$107,0))),1,0)</f>
        <v/>
      </c>
    </row>
    <row r="486">
      <c r="A486" s="31" t="n">
        <v>44</v>
      </c>
      <c r="B486" s="24">
        <f>IFERROR(INDEX(Partidos!$D$4:$D$107,MATCH($A486,Partidos!$A$4:$A$107,0)),"")</f>
        <v/>
      </c>
      <c r="C486" s="24">
        <f>IFERROR(INDEX(Partidos!$E$4:$E$107,MATCH($A486,Partidos!$A$4:$A$107,0)),"")</f>
        <v/>
      </c>
      <c r="D486" s="31" t="inlineStr">
        <is>
          <t>Muni</t>
        </is>
      </c>
      <c r="E486" s="24">
        <f>IFERROR(INDEX(Muni!F$4:F$107,MATCH($A486,Muni!$A$4:$A$107,0)),"")</f>
        <v/>
      </c>
      <c r="F486" s="24">
        <f>IFERROR(INDEX(Muni!G$4:G$107,MATCH($A486,Muni!$A$4:$A$107,0)),"")</f>
        <v/>
      </c>
      <c r="G486" s="21">
        <f>IFERROR(IF(INDEX(Partidos!$H$4:$H$107,MATCH($A486,Partidos!$A$4:$A$107,0))&lt;&gt;"Finalizado","",IF(OR(NOT(ISNUMBER($E486)),NOT(ISNUMBER($F486))),"",IF(INDEX(Partidos!$J$4:$J$107,MATCH($A486,Partidos!$A$4:$A$107,0))="Grupos",IF(AND($E486=INDEX(Partidos!$F$4:$F$107,MATCH($A486,Partidos!$A$4:$A$107,0)),$F486=INDEX(Partidos!$G$4:$G$107,MATCH($A486,Partidos!$A$4:$A$107,0))),Puntuacion!$B$4,IF(($E486-$F486)=(INDEX(Partidos!$F$4:$F$107,MATCH($A486,Partidos!$A$4:$A$107,0))-INDEX(Partidos!$G$4:$G$107,MATCH($A486,Partidos!$A$4:$A$107,0))),Puntuacion!$B$5,IF(OR(AND($E486&gt;$F486,INDEX(Partidos!$F$4:$F$107,MATCH($A486,Partidos!$A$4:$A$107,0))&gt;INDEX(Partidos!$G$4:$G$107,MATCH($A486,Partidos!$A$4:$A$107,0))),AND($E486=$F486,INDEX(Partidos!$F$4:$F$107,MATCH($A486,Partidos!$A$4:$A$107,0))=INDEX(Partidos!$G$4:$G$107,MATCH($A486,Partidos!$A$4:$A$107,0))),AND($E486&lt;$F486,INDEX(Partidos!$F$4:$F$107,MATCH($A486,Partidos!$A$4:$A$107,0))&lt;INDEX(Partidos!$G$4:$G$107,MATCH($A486,Partidos!$A$4:$A$107,0)))),Puntuacion!$B$6,0))),IF(AND($E486=INDEX(Partidos!$F$4:$F$107,MATCH($A486,Partidos!$A$4:$A$107,0)),$F486=INDEX(Partidos!$G$4:$G$107,MATCH($A486,Partidos!$A$4:$A$107,0))),Puntuacion!$B$9,IF(($E486-$F486)=(INDEX(Partidos!$F$4:$F$107,MATCH($A486,Partidos!$A$4:$A$107,0))-INDEX(Partidos!$G$4:$G$107,MATCH($A486,Partidos!$A$4:$A$107,0))),Puntuacion!$B$10,IF(AND($H486&lt;&gt;"",$H486=INDEX(Partidos!$K$4:$K$107,MATCH($A486,Partidos!$A$4:$A$107,0))),Puntuacion!$B$11,0)))))),"")</f>
        <v/>
      </c>
      <c r="H486" s="24">
        <f>IFERROR(INDEX(Muni!H$4:H$107,MATCH($A486,Muni!$A$4:$A$107,0)),"")</f>
        <v/>
      </c>
      <c r="I486" s="24">
        <f>IFERROR(INDEX(Partidos!$J$4:$J$107,MATCH($A486,Partidos!$A$4:$A$107,0)),"")</f>
        <v/>
      </c>
      <c r="J486" s="21">
        <f>IF(AND(INDEX(Partidos!$J$4:$J$107,MATCH($A486,Partidos!$A$4:$A$107,0))&lt;&gt;"Grupos",INDEX(Partidos!$H$4:$H$107,MATCH($A486,Partidos!$A$4:$A$107,0))="Finalizado",$H486&lt;&gt;"",$H486=INDEX(Partidos!$K$4:$K$107,MATCH($A486,Partidos!$A$4:$A$107,0))),1,0)</f>
        <v/>
      </c>
    </row>
    <row r="487">
      <c r="A487" s="29" t="n">
        <v>44</v>
      </c>
      <c r="B487" s="24">
        <f>IFERROR(INDEX(Partidos!$D$4:$D$107,MATCH($A487,Partidos!$A$4:$A$107,0)),"")</f>
        <v/>
      </c>
      <c r="C487" s="24">
        <f>IFERROR(INDEX(Partidos!$E$4:$E$107,MATCH($A487,Partidos!$A$4:$A$107,0)),"")</f>
        <v/>
      </c>
      <c r="D487" s="29" t="inlineStr">
        <is>
          <t>Fer</t>
        </is>
      </c>
      <c r="E487" s="24">
        <f>IFERROR(INDEX(Fer!F$4:F$107,MATCH($A487,Fer!$A$4:$A$107,0)),"")</f>
        <v/>
      </c>
      <c r="F487" s="24">
        <f>IFERROR(INDEX(Fer!G$4:G$107,MATCH($A487,Fer!$A$4:$A$107,0)),"")</f>
        <v/>
      </c>
      <c r="G487" s="21">
        <f>IFERROR(IF(INDEX(Partidos!$H$4:$H$107,MATCH($A487,Partidos!$A$4:$A$107,0))&lt;&gt;"Finalizado","",IF(OR(NOT(ISNUMBER($E487)),NOT(ISNUMBER($F487))),"",IF(INDEX(Partidos!$J$4:$J$107,MATCH($A487,Partidos!$A$4:$A$107,0))="Grupos",IF(AND($E487=INDEX(Partidos!$F$4:$F$107,MATCH($A487,Partidos!$A$4:$A$107,0)),$F487=INDEX(Partidos!$G$4:$G$107,MATCH($A487,Partidos!$A$4:$A$107,0))),Puntuacion!$B$4,IF(($E487-$F487)=(INDEX(Partidos!$F$4:$F$107,MATCH($A487,Partidos!$A$4:$A$107,0))-INDEX(Partidos!$G$4:$G$107,MATCH($A487,Partidos!$A$4:$A$107,0))),Puntuacion!$B$5,IF(OR(AND($E487&gt;$F487,INDEX(Partidos!$F$4:$F$107,MATCH($A487,Partidos!$A$4:$A$107,0))&gt;INDEX(Partidos!$G$4:$G$107,MATCH($A487,Partidos!$A$4:$A$107,0))),AND($E487=$F487,INDEX(Partidos!$F$4:$F$107,MATCH($A487,Partidos!$A$4:$A$107,0))=INDEX(Partidos!$G$4:$G$107,MATCH($A487,Partidos!$A$4:$A$107,0))),AND($E487&lt;$F487,INDEX(Partidos!$F$4:$F$107,MATCH($A487,Partidos!$A$4:$A$107,0))&lt;INDEX(Partidos!$G$4:$G$107,MATCH($A487,Partidos!$A$4:$A$107,0)))),Puntuacion!$B$6,0))),IF(AND($E487=INDEX(Partidos!$F$4:$F$107,MATCH($A487,Partidos!$A$4:$A$107,0)),$F487=INDEX(Partidos!$G$4:$G$107,MATCH($A487,Partidos!$A$4:$A$107,0))),Puntuacion!$B$9,IF(($E487-$F487)=(INDEX(Partidos!$F$4:$F$107,MATCH($A487,Partidos!$A$4:$A$107,0))-INDEX(Partidos!$G$4:$G$107,MATCH($A487,Partidos!$A$4:$A$107,0))),Puntuacion!$B$10,IF(AND($H487&lt;&gt;"",$H487=INDEX(Partidos!$K$4:$K$107,MATCH($A487,Partidos!$A$4:$A$107,0))),Puntuacion!$B$11,0)))))),"")</f>
        <v/>
      </c>
      <c r="H487" s="24">
        <f>IFERROR(INDEX(Fer!H$4:H$107,MATCH($A487,Fer!$A$4:$A$107,0)),"")</f>
        <v/>
      </c>
      <c r="I487" s="24">
        <f>IFERROR(INDEX(Partidos!$J$4:$J$107,MATCH($A487,Partidos!$A$4:$A$107,0)),"")</f>
        <v/>
      </c>
      <c r="J487" s="21">
        <f>IF(AND(INDEX(Partidos!$J$4:$J$107,MATCH($A487,Partidos!$A$4:$A$107,0))&lt;&gt;"Grupos",INDEX(Partidos!$H$4:$H$107,MATCH($A487,Partidos!$A$4:$A$107,0))="Finalizado",$H487&lt;&gt;"",$H487=INDEX(Partidos!$K$4:$K$107,MATCH($A487,Partidos!$A$4:$A$107,0))),1,0)</f>
        <v/>
      </c>
    </row>
    <row r="488">
      <c r="A488" s="31" t="n">
        <v>45</v>
      </c>
      <c r="B488" s="24">
        <f>IFERROR(INDEX(Partidos!$D$4:$D$107,MATCH($A488,Partidos!$A$4:$A$107,0)),"")</f>
        <v/>
      </c>
      <c r="C488" s="24">
        <f>IFERROR(INDEX(Partidos!$E$4:$E$107,MATCH($A488,Partidos!$A$4:$A$107,0)),"")</f>
        <v/>
      </c>
      <c r="D488" s="31" t="inlineStr">
        <is>
          <t>Álvaro</t>
        </is>
      </c>
      <c r="E488" s="24">
        <f>IFERROR(INDEX(Álvaro!F$4:F$107,MATCH($A488,Álvaro!$A$4:$A$107,0)),"")</f>
        <v/>
      </c>
      <c r="F488" s="24">
        <f>IFERROR(INDEX(Álvaro!G$4:G$107,MATCH($A488,Álvaro!$A$4:$A$107,0)),"")</f>
        <v/>
      </c>
      <c r="G488" s="21">
        <f>IFERROR(IF(INDEX(Partidos!$H$4:$H$107,MATCH($A488,Partidos!$A$4:$A$107,0))&lt;&gt;"Finalizado","",IF(OR(NOT(ISNUMBER($E488)),NOT(ISNUMBER($F488))),"",IF(INDEX(Partidos!$J$4:$J$107,MATCH($A488,Partidos!$A$4:$A$107,0))="Grupos",IF(AND($E488=INDEX(Partidos!$F$4:$F$107,MATCH($A488,Partidos!$A$4:$A$107,0)),$F488=INDEX(Partidos!$G$4:$G$107,MATCH($A488,Partidos!$A$4:$A$107,0))),Puntuacion!$B$4,IF(($E488-$F488)=(INDEX(Partidos!$F$4:$F$107,MATCH($A488,Partidos!$A$4:$A$107,0))-INDEX(Partidos!$G$4:$G$107,MATCH($A488,Partidos!$A$4:$A$107,0))),Puntuacion!$B$5,IF(OR(AND($E488&gt;$F488,INDEX(Partidos!$F$4:$F$107,MATCH($A488,Partidos!$A$4:$A$107,0))&gt;INDEX(Partidos!$G$4:$G$107,MATCH($A488,Partidos!$A$4:$A$107,0))),AND($E488=$F488,INDEX(Partidos!$F$4:$F$107,MATCH($A488,Partidos!$A$4:$A$107,0))=INDEX(Partidos!$G$4:$G$107,MATCH($A488,Partidos!$A$4:$A$107,0))),AND($E488&lt;$F488,INDEX(Partidos!$F$4:$F$107,MATCH($A488,Partidos!$A$4:$A$107,0))&lt;INDEX(Partidos!$G$4:$G$107,MATCH($A488,Partidos!$A$4:$A$107,0)))),Puntuacion!$B$6,0))),IF(AND($E488=INDEX(Partidos!$F$4:$F$107,MATCH($A488,Partidos!$A$4:$A$107,0)),$F488=INDEX(Partidos!$G$4:$G$107,MATCH($A488,Partidos!$A$4:$A$107,0))),Puntuacion!$B$9,IF(($E488-$F488)=(INDEX(Partidos!$F$4:$F$107,MATCH($A488,Partidos!$A$4:$A$107,0))-INDEX(Partidos!$G$4:$G$107,MATCH($A488,Partidos!$A$4:$A$107,0))),Puntuacion!$B$10,IF(AND($H488&lt;&gt;"",$H488=INDEX(Partidos!$K$4:$K$107,MATCH($A488,Partidos!$A$4:$A$107,0))),Puntuacion!$B$11,0)))))),"")</f>
        <v/>
      </c>
      <c r="H488" s="24">
        <f>IFERROR(INDEX(Álvaro!H$4:H$107,MATCH($A488,Álvaro!$A$4:$A$107,0)),"")</f>
        <v/>
      </c>
      <c r="I488" s="24">
        <f>IFERROR(INDEX(Partidos!$J$4:$J$107,MATCH($A488,Partidos!$A$4:$A$107,0)),"")</f>
        <v/>
      </c>
      <c r="J488" s="21">
        <f>IF(AND(INDEX(Partidos!$J$4:$J$107,MATCH($A488,Partidos!$A$4:$A$107,0))&lt;&gt;"Grupos",INDEX(Partidos!$H$4:$H$107,MATCH($A488,Partidos!$A$4:$A$107,0))="Finalizado",$H488&lt;&gt;"",$H488=INDEX(Partidos!$K$4:$K$107,MATCH($A488,Partidos!$A$4:$A$107,0))),1,0)</f>
        <v/>
      </c>
    </row>
    <row r="489">
      <c r="A489" s="29" t="n">
        <v>45</v>
      </c>
      <c r="B489" s="24">
        <f>IFERROR(INDEX(Partidos!$D$4:$D$107,MATCH($A489,Partidos!$A$4:$A$107,0)),"")</f>
        <v/>
      </c>
      <c r="C489" s="24">
        <f>IFERROR(INDEX(Partidos!$E$4:$E$107,MATCH($A489,Partidos!$A$4:$A$107,0)),"")</f>
        <v/>
      </c>
      <c r="D489" s="29" t="inlineStr">
        <is>
          <t>Pepe</t>
        </is>
      </c>
      <c r="E489" s="24">
        <f>IFERROR(INDEX(Pepe!F$4:F$107,MATCH($A489,Pepe!$A$4:$A$107,0)),"")</f>
        <v/>
      </c>
      <c r="F489" s="24">
        <f>IFERROR(INDEX(Pepe!G$4:G$107,MATCH($A489,Pepe!$A$4:$A$107,0)),"")</f>
        <v/>
      </c>
      <c r="G489" s="21">
        <f>IFERROR(IF(INDEX(Partidos!$H$4:$H$107,MATCH($A489,Partidos!$A$4:$A$107,0))&lt;&gt;"Finalizado","",IF(OR(NOT(ISNUMBER($E489)),NOT(ISNUMBER($F489))),"",IF(INDEX(Partidos!$J$4:$J$107,MATCH($A489,Partidos!$A$4:$A$107,0))="Grupos",IF(AND($E489=INDEX(Partidos!$F$4:$F$107,MATCH($A489,Partidos!$A$4:$A$107,0)),$F489=INDEX(Partidos!$G$4:$G$107,MATCH($A489,Partidos!$A$4:$A$107,0))),Puntuacion!$B$4,IF(($E489-$F489)=(INDEX(Partidos!$F$4:$F$107,MATCH($A489,Partidos!$A$4:$A$107,0))-INDEX(Partidos!$G$4:$G$107,MATCH($A489,Partidos!$A$4:$A$107,0))),Puntuacion!$B$5,IF(OR(AND($E489&gt;$F489,INDEX(Partidos!$F$4:$F$107,MATCH($A489,Partidos!$A$4:$A$107,0))&gt;INDEX(Partidos!$G$4:$G$107,MATCH($A489,Partidos!$A$4:$A$107,0))),AND($E489=$F489,INDEX(Partidos!$F$4:$F$107,MATCH($A489,Partidos!$A$4:$A$107,0))=INDEX(Partidos!$G$4:$G$107,MATCH($A489,Partidos!$A$4:$A$107,0))),AND($E489&lt;$F489,INDEX(Partidos!$F$4:$F$107,MATCH($A489,Partidos!$A$4:$A$107,0))&lt;INDEX(Partidos!$G$4:$G$107,MATCH($A489,Partidos!$A$4:$A$107,0)))),Puntuacion!$B$6,0))),IF(AND($E489=INDEX(Partidos!$F$4:$F$107,MATCH($A489,Partidos!$A$4:$A$107,0)),$F489=INDEX(Partidos!$G$4:$G$107,MATCH($A489,Partidos!$A$4:$A$107,0))),Puntuacion!$B$9,IF(($E489-$F489)=(INDEX(Partidos!$F$4:$F$107,MATCH($A489,Partidos!$A$4:$A$107,0))-INDEX(Partidos!$G$4:$G$107,MATCH($A489,Partidos!$A$4:$A$107,0))),Puntuacion!$B$10,IF(AND($H489&lt;&gt;"",$H489=INDEX(Partidos!$K$4:$K$107,MATCH($A489,Partidos!$A$4:$A$107,0))),Puntuacion!$B$11,0)))))),"")</f>
        <v/>
      </c>
      <c r="H489" s="24">
        <f>IFERROR(INDEX(Pepe!H$4:H$107,MATCH($A489,Pepe!$A$4:$A$107,0)),"")</f>
        <v/>
      </c>
      <c r="I489" s="24">
        <f>IFERROR(INDEX(Partidos!$J$4:$J$107,MATCH($A489,Partidos!$A$4:$A$107,0)),"")</f>
        <v/>
      </c>
      <c r="J489" s="21">
        <f>IF(AND(INDEX(Partidos!$J$4:$J$107,MATCH($A489,Partidos!$A$4:$A$107,0))&lt;&gt;"Grupos",INDEX(Partidos!$H$4:$H$107,MATCH($A489,Partidos!$A$4:$A$107,0))="Finalizado",$H489&lt;&gt;"",$H489=INDEX(Partidos!$K$4:$K$107,MATCH($A489,Partidos!$A$4:$A$107,0))),1,0)</f>
        <v/>
      </c>
    </row>
    <row r="490">
      <c r="A490" s="31" t="n">
        <v>45</v>
      </c>
      <c r="B490" s="24">
        <f>IFERROR(INDEX(Partidos!$D$4:$D$107,MATCH($A490,Partidos!$A$4:$A$107,0)),"")</f>
        <v/>
      </c>
      <c r="C490" s="24">
        <f>IFERROR(INDEX(Partidos!$E$4:$E$107,MATCH($A490,Partidos!$A$4:$A$107,0)),"")</f>
        <v/>
      </c>
      <c r="D490" s="31" t="inlineStr">
        <is>
          <t>Patri</t>
        </is>
      </c>
      <c r="E490" s="24">
        <f>IFERROR(INDEX(Patri!F$4:F$107,MATCH($A490,Patri!$A$4:$A$107,0)),"")</f>
        <v/>
      </c>
      <c r="F490" s="24">
        <f>IFERROR(INDEX(Patri!G$4:G$107,MATCH($A490,Patri!$A$4:$A$107,0)),"")</f>
        <v/>
      </c>
      <c r="G490" s="21">
        <f>IFERROR(IF(INDEX(Partidos!$H$4:$H$107,MATCH($A490,Partidos!$A$4:$A$107,0))&lt;&gt;"Finalizado","",IF(OR(NOT(ISNUMBER($E490)),NOT(ISNUMBER($F490))),"",IF(INDEX(Partidos!$J$4:$J$107,MATCH($A490,Partidos!$A$4:$A$107,0))="Grupos",IF(AND($E490=INDEX(Partidos!$F$4:$F$107,MATCH($A490,Partidos!$A$4:$A$107,0)),$F490=INDEX(Partidos!$G$4:$G$107,MATCH($A490,Partidos!$A$4:$A$107,0))),Puntuacion!$B$4,IF(($E490-$F490)=(INDEX(Partidos!$F$4:$F$107,MATCH($A490,Partidos!$A$4:$A$107,0))-INDEX(Partidos!$G$4:$G$107,MATCH($A490,Partidos!$A$4:$A$107,0))),Puntuacion!$B$5,IF(OR(AND($E490&gt;$F490,INDEX(Partidos!$F$4:$F$107,MATCH($A490,Partidos!$A$4:$A$107,0))&gt;INDEX(Partidos!$G$4:$G$107,MATCH($A490,Partidos!$A$4:$A$107,0))),AND($E490=$F490,INDEX(Partidos!$F$4:$F$107,MATCH($A490,Partidos!$A$4:$A$107,0))=INDEX(Partidos!$G$4:$G$107,MATCH($A490,Partidos!$A$4:$A$107,0))),AND($E490&lt;$F490,INDEX(Partidos!$F$4:$F$107,MATCH($A490,Partidos!$A$4:$A$107,0))&lt;INDEX(Partidos!$G$4:$G$107,MATCH($A490,Partidos!$A$4:$A$107,0)))),Puntuacion!$B$6,0))),IF(AND($E490=INDEX(Partidos!$F$4:$F$107,MATCH($A490,Partidos!$A$4:$A$107,0)),$F490=INDEX(Partidos!$G$4:$G$107,MATCH($A490,Partidos!$A$4:$A$107,0))),Puntuacion!$B$9,IF(($E490-$F490)=(INDEX(Partidos!$F$4:$F$107,MATCH($A490,Partidos!$A$4:$A$107,0))-INDEX(Partidos!$G$4:$G$107,MATCH($A490,Partidos!$A$4:$A$107,0))),Puntuacion!$B$10,IF(AND($H490&lt;&gt;"",$H490=INDEX(Partidos!$K$4:$K$107,MATCH($A490,Partidos!$A$4:$A$107,0))),Puntuacion!$B$11,0)))))),"")</f>
        <v/>
      </c>
      <c r="H490" s="24">
        <f>IFERROR(INDEX(Patri!H$4:H$107,MATCH($A490,Patri!$A$4:$A$107,0)),"")</f>
        <v/>
      </c>
      <c r="I490" s="24">
        <f>IFERROR(INDEX(Partidos!$J$4:$J$107,MATCH($A490,Partidos!$A$4:$A$107,0)),"")</f>
        <v/>
      </c>
      <c r="J490" s="21">
        <f>IF(AND(INDEX(Partidos!$J$4:$J$107,MATCH($A490,Partidos!$A$4:$A$107,0))&lt;&gt;"Grupos",INDEX(Partidos!$H$4:$H$107,MATCH($A490,Partidos!$A$4:$A$107,0))="Finalizado",$H490&lt;&gt;"",$H490=INDEX(Partidos!$K$4:$K$107,MATCH($A490,Partidos!$A$4:$A$107,0))),1,0)</f>
        <v/>
      </c>
    </row>
    <row r="491">
      <c r="A491" s="29" t="n">
        <v>45</v>
      </c>
      <c r="B491" s="24">
        <f>IFERROR(INDEX(Partidos!$D$4:$D$107,MATCH($A491,Partidos!$A$4:$A$107,0)),"")</f>
        <v/>
      </c>
      <c r="C491" s="24">
        <f>IFERROR(INDEX(Partidos!$E$4:$E$107,MATCH($A491,Partidos!$A$4:$A$107,0)),"")</f>
        <v/>
      </c>
      <c r="D491" s="29" t="inlineStr">
        <is>
          <t>Kike</t>
        </is>
      </c>
      <c r="E491" s="24">
        <f>IFERROR(INDEX(Kike!F$4:F$107,MATCH($A491,Kike!$A$4:$A$107,0)),"")</f>
        <v/>
      </c>
      <c r="F491" s="24">
        <f>IFERROR(INDEX(Kike!G$4:G$107,MATCH($A491,Kike!$A$4:$A$107,0)),"")</f>
        <v/>
      </c>
      <c r="G491" s="21">
        <f>IFERROR(IF(INDEX(Partidos!$H$4:$H$107,MATCH($A491,Partidos!$A$4:$A$107,0))&lt;&gt;"Finalizado","",IF(OR(NOT(ISNUMBER($E491)),NOT(ISNUMBER($F491))),"",IF(INDEX(Partidos!$J$4:$J$107,MATCH($A491,Partidos!$A$4:$A$107,0))="Grupos",IF(AND($E491=INDEX(Partidos!$F$4:$F$107,MATCH($A491,Partidos!$A$4:$A$107,0)),$F491=INDEX(Partidos!$G$4:$G$107,MATCH($A491,Partidos!$A$4:$A$107,0))),Puntuacion!$B$4,IF(($E491-$F491)=(INDEX(Partidos!$F$4:$F$107,MATCH($A491,Partidos!$A$4:$A$107,0))-INDEX(Partidos!$G$4:$G$107,MATCH($A491,Partidos!$A$4:$A$107,0))),Puntuacion!$B$5,IF(OR(AND($E491&gt;$F491,INDEX(Partidos!$F$4:$F$107,MATCH($A491,Partidos!$A$4:$A$107,0))&gt;INDEX(Partidos!$G$4:$G$107,MATCH($A491,Partidos!$A$4:$A$107,0))),AND($E491=$F491,INDEX(Partidos!$F$4:$F$107,MATCH($A491,Partidos!$A$4:$A$107,0))=INDEX(Partidos!$G$4:$G$107,MATCH($A491,Partidos!$A$4:$A$107,0))),AND($E491&lt;$F491,INDEX(Partidos!$F$4:$F$107,MATCH($A491,Partidos!$A$4:$A$107,0))&lt;INDEX(Partidos!$G$4:$G$107,MATCH($A491,Partidos!$A$4:$A$107,0)))),Puntuacion!$B$6,0))),IF(AND($E491=INDEX(Partidos!$F$4:$F$107,MATCH($A491,Partidos!$A$4:$A$107,0)),$F491=INDEX(Partidos!$G$4:$G$107,MATCH($A491,Partidos!$A$4:$A$107,0))),Puntuacion!$B$9,IF(($E491-$F491)=(INDEX(Partidos!$F$4:$F$107,MATCH($A491,Partidos!$A$4:$A$107,0))-INDEX(Partidos!$G$4:$G$107,MATCH($A491,Partidos!$A$4:$A$107,0))),Puntuacion!$B$10,IF(AND($H491&lt;&gt;"",$H491=INDEX(Partidos!$K$4:$K$107,MATCH($A491,Partidos!$A$4:$A$107,0))),Puntuacion!$B$11,0)))))),"")</f>
        <v/>
      </c>
      <c r="H491" s="24">
        <f>IFERROR(INDEX(Kike!H$4:H$107,MATCH($A491,Kike!$A$4:$A$107,0)),"")</f>
        <v/>
      </c>
      <c r="I491" s="24">
        <f>IFERROR(INDEX(Partidos!$J$4:$J$107,MATCH($A491,Partidos!$A$4:$A$107,0)),"")</f>
        <v/>
      </c>
      <c r="J491" s="21">
        <f>IF(AND(INDEX(Partidos!$J$4:$J$107,MATCH($A491,Partidos!$A$4:$A$107,0))&lt;&gt;"Grupos",INDEX(Partidos!$H$4:$H$107,MATCH($A491,Partidos!$A$4:$A$107,0))="Finalizado",$H491&lt;&gt;"",$H491=INDEX(Partidos!$K$4:$K$107,MATCH($A491,Partidos!$A$4:$A$107,0))),1,0)</f>
        <v/>
      </c>
    </row>
    <row r="492">
      <c r="A492" s="31" t="n">
        <v>45</v>
      </c>
      <c r="B492" s="24">
        <f>IFERROR(INDEX(Partidos!$D$4:$D$107,MATCH($A492,Partidos!$A$4:$A$107,0)),"")</f>
        <v/>
      </c>
      <c r="C492" s="24">
        <f>IFERROR(INDEX(Partidos!$E$4:$E$107,MATCH($A492,Partidos!$A$4:$A$107,0)),"")</f>
        <v/>
      </c>
      <c r="D492" s="31" t="inlineStr">
        <is>
          <t>Quintero</t>
        </is>
      </c>
      <c r="E492" s="24">
        <f>IFERROR(INDEX(Quintero!F$4:F$107,MATCH($A492,Quintero!$A$4:$A$107,0)),"")</f>
        <v/>
      </c>
      <c r="F492" s="24">
        <f>IFERROR(INDEX(Quintero!G$4:G$107,MATCH($A492,Quintero!$A$4:$A$107,0)),"")</f>
        <v/>
      </c>
      <c r="G492" s="21">
        <f>IFERROR(IF(INDEX(Partidos!$H$4:$H$107,MATCH($A492,Partidos!$A$4:$A$107,0))&lt;&gt;"Finalizado","",IF(OR(NOT(ISNUMBER($E492)),NOT(ISNUMBER($F492))),"",IF(INDEX(Partidos!$J$4:$J$107,MATCH($A492,Partidos!$A$4:$A$107,0))="Grupos",IF(AND($E492=INDEX(Partidos!$F$4:$F$107,MATCH($A492,Partidos!$A$4:$A$107,0)),$F492=INDEX(Partidos!$G$4:$G$107,MATCH($A492,Partidos!$A$4:$A$107,0))),Puntuacion!$B$4,IF(($E492-$F492)=(INDEX(Partidos!$F$4:$F$107,MATCH($A492,Partidos!$A$4:$A$107,0))-INDEX(Partidos!$G$4:$G$107,MATCH($A492,Partidos!$A$4:$A$107,0))),Puntuacion!$B$5,IF(OR(AND($E492&gt;$F492,INDEX(Partidos!$F$4:$F$107,MATCH($A492,Partidos!$A$4:$A$107,0))&gt;INDEX(Partidos!$G$4:$G$107,MATCH($A492,Partidos!$A$4:$A$107,0))),AND($E492=$F492,INDEX(Partidos!$F$4:$F$107,MATCH($A492,Partidos!$A$4:$A$107,0))=INDEX(Partidos!$G$4:$G$107,MATCH($A492,Partidos!$A$4:$A$107,0))),AND($E492&lt;$F492,INDEX(Partidos!$F$4:$F$107,MATCH($A492,Partidos!$A$4:$A$107,0))&lt;INDEX(Partidos!$G$4:$G$107,MATCH($A492,Partidos!$A$4:$A$107,0)))),Puntuacion!$B$6,0))),IF(AND($E492=INDEX(Partidos!$F$4:$F$107,MATCH($A492,Partidos!$A$4:$A$107,0)),$F492=INDEX(Partidos!$G$4:$G$107,MATCH($A492,Partidos!$A$4:$A$107,0))),Puntuacion!$B$9,IF(($E492-$F492)=(INDEX(Partidos!$F$4:$F$107,MATCH($A492,Partidos!$A$4:$A$107,0))-INDEX(Partidos!$G$4:$G$107,MATCH($A492,Partidos!$A$4:$A$107,0))),Puntuacion!$B$10,IF(AND($H492&lt;&gt;"",$H492=INDEX(Partidos!$K$4:$K$107,MATCH($A492,Partidos!$A$4:$A$107,0))),Puntuacion!$B$11,0)))))),"")</f>
        <v/>
      </c>
      <c r="H492" s="24">
        <f>IFERROR(INDEX(Quintero!H$4:H$107,MATCH($A492,Quintero!$A$4:$A$107,0)),"")</f>
        <v/>
      </c>
      <c r="I492" s="24">
        <f>IFERROR(INDEX(Partidos!$J$4:$J$107,MATCH($A492,Partidos!$A$4:$A$107,0)),"")</f>
        <v/>
      </c>
      <c r="J492" s="21">
        <f>IF(AND(INDEX(Partidos!$J$4:$J$107,MATCH($A492,Partidos!$A$4:$A$107,0))&lt;&gt;"Grupos",INDEX(Partidos!$H$4:$H$107,MATCH($A492,Partidos!$A$4:$A$107,0))="Finalizado",$H492&lt;&gt;"",$H492=INDEX(Partidos!$K$4:$K$107,MATCH($A492,Partidos!$A$4:$A$107,0))),1,0)</f>
        <v/>
      </c>
    </row>
    <row r="493">
      <c r="A493" s="29" t="n">
        <v>45</v>
      </c>
      <c r="B493" s="24">
        <f>IFERROR(INDEX(Partidos!$D$4:$D$107,MATCH($A493,Partidos!$A$4:$A$107,0)),"")</f>
        <v/>
      </c>
      <c r="C493" s="24">
        <f>IFERROR(INDEX(Partidos!$E$4:$E$107,MATCH($A493,Partidos!$A$4:$A$107,0)),"")</f>
        <v/>
      </c>
      <c r="D493" s="29" t="inlineStr">
        <is>
          <t>Nacho</t>
        </is>
      </c>
      <c r="E493" s="24">
        <f>IFERROR(INDEX(Nacho!F$4:F$107,MATCH($A493,Nacho!$A$4:$A$107,0)),"")</f>
        <v/>
      </c>
      <c r="F493" s="24">
        <f>IFERROR(INDEX(Nacho!G$4:G$107,MATCH($A493,Nacho!$A$4:$A$107,0)),"")</f>
        <v/>
      </c>
      <c r="G493" s="21">
        <f>IFERROR(IF(INDEX(Partidos!$H$4:$H$107,MATCH($A493,Partidos!$A$4:$A$107,0))&lt;&gt;"Finalizado","",IF(OR(NOT(ISNUMBER($E493)),NOT(ISNUMBER($F493))),"",IF(INDEX(Partidos!$J$4:$J$107,MATCH($A493,Partidos!$A$4:$A$107,0))="Grupos",IF(AND($E493=INDEX(Partidos!$F$4:$F$107,MATCH($A493,Partidos!$A$4:$A$107,0)),$F493=INDEX(Partidos!$G$4:$G$107,MATCH($A493,Partidos!$A$4:$A$107,0))),Puntuacion!$B$4,IF(($E493-$F493)=(INDEX(Partidos!$F$4:$F$107,MATCH($A493,Partidos!$A$4:$A$107,0))-INDEX(Partidos!$G$4:$G$107,MATCH($A493,Partidos!$A$4:$A$107,0))),Puntuacion!$B$5,IF(OR(AND($E493&gt;$F493,INDEX(Partidos!$F$4:$F$107,MATCH($A493,Partidos!$A$4:$A$107,0))&gt;INDEX(Partidos!$G$4:$G$107,MATCH($A493,Partidos!$A$4:$A$107,0))),AND($E493=$F493,INDEX(Partidos!$F$4:$F$107,MATCH($A493,Partidos!$A$4:$A$107,0))=INDEX(Partidos!$G$4:$G$107,MATCH($A493,Partidos!$A$4:$A$107,0))),AND($E493&lt;$F493,INDEX(Partidos!$F$4:$F$107,MATCH($A493,Partidos!$A$4:$A$107,0))&lt;INDEX(Partidos!$G$4:$G$107,MATCH($A493,Partidos!$A$4:$A$107,0)))),Puntuacion!$B$6,0))),IF(AND($E493=INDEX(Partidos!$F$4:$F$107,MATCH($A493,Partidos!$A$4:$A$107,0)),$F493=INDEX(Partidos!$G$4:$G$107,MATCH($A493,Partidos!$A$4:$A$107,0))),Puntuacion!$B$9,IF(($E493-$F493)=(INDEX(Partidos!$F$4:$F$107,MATCH($A493,Partidos!$A$4:$A$107,0))-INDEX(Partidos!$G$4:$G$107,MATCH($A493,Partidos!$A$4:$A$107,0))),Puntuacion!$B$10,IF(AND($H493&lt;&gt;"",$H493=INDEX(Partidos!$K$4:$K$107,MATCH($A493,Partidos!$A$4:$A$107,0))),Puntuacion!$B$11,0)))))),"")</f>
        <v/>
      </c>
      <c r="H493" s="24">
        <f>IFERROR(INDEX(Nacho!H$4:H$107,MATCH($A493,Nacho!$A$4:$A$107,0)),"")</f>
        <v/>
      </c>
      <c r="I493" s="24">
        <f>IFERROR(INDEX(Partidos!$J$4:$J$107,MATCH($A493,Partidos!$A$4:$A$107,0)),"")</f>
        <v/>
      </c>
      <c r="J493" s="21">
        <f>IF(AND(INDEX(Partidos!$J$4:$J$107,MATCH($A493,Partidos!$A$4:$A$107,0))&lt;&gt;"Grupos",INDEX(Partidos!$H$4:$H$107,MATCH($A493,Partidos!$A$4:$A$107,0))="Finalizado",$H493&lt;&gt;"",$H493=INDEX(Partidos!$K$4:$K$107,MATCH($A493,Partidos!$A$4:$A$107,0))),1,0)</f>
        <v/>
      </c>
    </row>
    <row r="494">
      <c r="A494" s="31" t="n">
        <v>45</v>
      </c>
      <c r="B494" s="24">
        <f>IFERROR(INDEX(Partidos!$D$4:$D$107,MATCH($A494,Partidos!$A$4:$A$107,0)),"")</f>
        <v/>
      </c>
      <c r="C494" s="24">
        <f>IFERROR(INDEX(Partidos!$E$4:$E$107,MATCH($A494,Partidos!$A$4:$A$107,0)),"")</f>
        <v/>
      </c>
      <c r="D494" s="31" t="inlineStr">
        <is>
          <t>Luis</t>
        </is>
      </c>
      <c r="E494" s="24">
        <f>IFERROR(INDEX(Luis!F$4:F$107,MATCH($A494,Luis!$A$4:$A$107,0)),"")</f>
        <v/>
      </c>
      <c r="F494" s="24">
        <f>IFERROR(INDEX(Luis!G$4:G$107,MATCH($A494,Luis!$A$4:$A$107,0)),"")</f>
        <v/>
      </c>
      <c r="G494" s="21">
        <f>IFERROR(IF(INDEX(Partidos!$H$4:$H$107,MATCH($A494,Partidos!$A$4:$A$107,0))&lt;&gt;"Finalizado","",IF(OR(NOT(ISNUMBER($E494)),NOT(ISNUMBER($F494))),"",IF(INDEX(Partidos!$J$4:$J$107,MATCH($A494,Partidos!$A$4:$A$107,0))="Grupos",IF(AND($E494=INDEX(Partidos!$F$4:$F$107,MATCH($A494,Partidos!$A$4:$A$107,0)),$F494=INDEX(Partidos!$G$4:$G$107,MATCH($A494,Partidos!$A$4:$A$107,0))),Puntuacion!$B$4,IF(($E494-$F494)=(INDEX(Partidos!$F$4:$F$107,MATCH($A494,Partidos!$A$4:$A$107,0))-INDEX(Partidos!$G$4:$G$107,MATCH($A494,Partidos!$A$4:$A$107,0))),Puntuacion!$B$5,IF(OR(AND($E494&gt;$F494,INDEX(Partidos!$F$4:$F$107,MATCH($A494,Partidos!$A$4:$A$107,0))&gt;INDEX(Partidos!$G$4:$G$107,MATCH($A494,Partidos!$A$4:$A$107,0))),AND($E494=$F494,INDEX(Partidos!$F$4:$F$107,MATCH($A494,Partidos!$A$4:$A$107,0))=INDEX(Partidos!$G$4:$G$107,MATCH($A494,Partidos!$A$4:$A$107,0))),AND($E494&lt;$F494,INDEX(Partidos!$F$4:$F$107,MATCH($A494,Partidos!$A$4:$A$107,0))&lt;INDEX(Partidos!$G$4:$G$107,MATCH($A494,Partidos!$A$4:$A$107,0)))),Puntuacion!$B$6,0))),IF(AND($E494=INDEX(Partidos!$F$4:$F$107,MATCH($A494,Partidos!$A$4:$A$107,0)),$F494=INDEX(Partidos!$G$4:$G$107,MATCH($A494,Partidos!$A$4:$A$107,0))),Puntuacion!$B$9,IF(($E494-$F494)=(INDEX(Partidos!$F$4:$F$107,MATCH($A494,Partidos!$A$4:$A$107,0))-INDEX(Partidos!$G$4:$G$107,MATCH($A494,Partidos!$A$4:$A$107,0))),Puntuacion!$B$10,IF(AND($H494&lt;&gt;"",$H494=INDEX(Partidos!$K$4:$K$107,MATCH($A494,Partidos!$A$4:$A$107,0))),Puntuacion!$B$11,0)))))),"")</f>
        <v/>
      </c>
      <c r="H494" s="24">
        <f>IFERROR(INDEX(Luis!H$4:H$107,MATCH($A494,Luis!$A$4:$A$107,0)),"")</f>
        <v/>
      </c>
      <c r="I494" s="24">
        <f>IFERROR(INDEX(Partidos!$J$4:$J$107,MATCH($A494,Partidos!$A$4:$A$107,0)),"")</f>
        <v/>
      </c>
      <c r="J494" s="21">
        <f>IF(AND(INDEX(Partidos!$J$4:$J$107,MATCH($A494,Partidos!$A$4:$A$107,0))&lt;&gt;"Grupos",INDEX(Partidos!$H$4:$H$107,MATCH($A494,Partidos!$A$4:$A$107,0))="Finalizado",$H494&lt;&gt;"",$H494=INDEX(Partidos!$K$4:$K$107,MATCH($A494,Partidos!$A$4:$A$107,0))),1,0)</f>
        <v/>
      </c>
    </row>
    <row r="495">
      <c r="A495" s="29" t="n">
        <v>45</v>
      </c>
      <c r="B495" s="24">
        <f>IFERROR(INDEX(Partidos!$D$4:$D$107,MATCH($A495,Partidos!$A$4:$A$107,0)),"")</f>
        <v/>
      </c>
      <c r="C495" s="24">
        <f>IFERROR(INDEX(Partidos!$E$4:$E$107,MATCH($A495,Partidos!$A$4:$A$107,0)),"")</f>
        <v/>
      </c>
      <c r="D495" s="29" t="inlineStr">
        <is>
          <t>Felipe</t>
        </is>
      </c>
      <c r="E495" s="24">
        <f>IFERROR(INDEX(Felipe!F$4:F$107,MATCH($A495,Felipe!$A$4:$A$107,0)),"")</f>
        <v/>
      </c>
      <c r="F495" s="24">
        <f>IFERROR(INDEX(Felipe!G$4:G$107,MATCH($A495,Felipe!$A$4:$A$107,0)),"")</f>
        <v/>
      </c>
      <c r="G495" s="21">
        <f>IFERROR(IF(INDEX(Partidos!$H$4:$H$107,MATCH($A495,Partidos!$A$4:$A$107,0))&lt;&gt;"Finalizado","",IF(OR(NOT(ISNUMBER($E495)),NOT(ISNUMBER($F495))),"",IF(INDEX(Partidos!$J$4:$J$107,MATCH($A495,Partidos!$A$4:$A$107,0))="Grupos",IF(AND($E495=INDEX(Partidos!$F$4:$F$107,MATCH($A495,Partidos!$A$4:$A$107,0)),$F495=INDEX(Partidos!$G$4:$G$107,MATCH($A495,Partidos!$A$4:$A$107,0))),Puntuacion!$B$4,IF(($E495-$F495)=(INDEX(Partidos!$F$4:$F$107,MATCH($A495,Partidos!$A$4:$A$107,0))-INDEX(Partidos!$G$4:$G$107,MATCH($A495,Partidos!$A$4:$A$107,0))),Puntuacion!$B$5,IF(OR(AND($E495&gt;$F495,INDEX(Partidos!$F$4:$F$107,MATCH($A495,Partidos!$A$4:$A$107,0))&gt;INDEX(Partidos!$G$4:$G$107,MATCH($A495,Partidos!$A$4:$A$107,0))),AND($E495=$F495,INDEX(Partidos!$F$4:$F$107,MATCH($A495,Partidos!$A$4:$A$107,0))=INDEX(Partidos!$G$4:$G$107,MATCH($A495,Partidos!$A$4:$A$107,0))),AND($E495&lt;$F495,INDEX(Partidos!$F$4:$F$107,MATCH($A495,Partidos!$A$4:$A$107,0))&lt;INDEX(Partidos!$G$4:$G$107,MATCH($A495,Partidos!$A$4:$A$107,0)))),Puntuacion!$B$6,0))),IF(AND($E495=INDEX(Partidos!$F$4:$F$107,MATCH($A495,Partidos!$A$4:$A$107,0)),$F495=INDEX(Partidos!$G$4:$G$107,MATCH($A495,Partidos!$A$4:$A$107,0))),Puntuacion!$B$9,IF(($E495-$F495)=(INDEX(Partidos!$F$4:$F$107,MATCH($A495,Partidos!$A$4:$A$107,0))-INDEX(Partidos!$G$4:$G$107,MATCH($A495,Partidos!$A$4:$A$107,0))),Puntuacion!$B$10,IF(AND($H495&lt;&gt;"",$H495=INDEX(Partidos!$K$4:$K$107,MATCH($A495,Partidos!$A$4:$A$107,0))),Puntuacion!$B$11,0)))))),"")</f>
        <v/>
      </c>
      <c r="H495" s="24">
        <f>IFERROR(INDEX(Felipe!H$4:H$107,MATCH($A495,Felipe!$A$4:$A$107,0)),"")</f>
        <v/>
      </c>
      <c r="I495" s="24">
        <f>IFERROR(INDEX(Partidos!$J$4:$J$107,MATCH($A495,Partidos!$A$4:$A$107,0)),"")</f>
        <v/>
      </c>
      <c r="J495" s="21">
        <f>IF(AND(INDEX(Partidos!$J$4:$J$107,MATCH($A495,Partidos!$A$4:$A$107,0))&lt;&gt;"Grupos",INDEX(Partidos!$H$4:$H$107,MATCH($A495,Partidos!$A$4:$A$107,0))="Finalizado",$H495&lt;&gt;"",$H495=INDEX(Partidos!$K$4:$K$107,MATCH($A495,Partidos!$A$4:$A$107,0))),1,0)</f>
        <v/>
      </c>
    </row>
    <row r="496">
      <c r="A496" s="31" t="n">
        <v>45</v>
      </c>
      <c r="B496" s="24">
        <f>IFERROR(INDEX(Partidos!$D$4:$D$107,MATCH($A496,Partidos!$A$4:$A$107,0)),"")</f>
        <v/>
      </c>
      <c r="C496" s="24">
        <f>IFERROR(INDEX(Partidos!$E$4:$E$107,MATCH($A496,Partidos!$A$4:$A$107,0)),"")</f>
        <v/>
      </c>
      <c r="D496" s="31" t="inlineStr">
        <is>
          <t>Simón</t>
        </is>
      </c>
      <c r="E496" s="24">
        <f>IFERROR(INDEX(Simón!F$4:F$107,MATCH($A496,Simón!$A$4:$A$107,0)),"")</f>
        <v/>
      </c>
      <c r="F496" s="24">
        <f>IFERROR(INDEX(Simón!G$4:G$107,MATCH($A496,Simón!$A$4:$A$107,0)),"")</f>
        <v/>
      </c>
      <c r="G496" s="21">
        <f>IFERROR(IF(INDEX(Partidos!$H$4:$H$107,MATCH($A496,Partidos!$A$4:$A$107,0))&lt;&gt;"Finalizado","",IF(OR(NOT(ISNUMBER($E496)),NOT(ISNUMBER($F496))),"",IF(INDEX(Partidos!$J$4:$J$107,MATCH($A496,Partidos!$A$4:$A$107,0))="Grupos",IF(AND($E496=INDEX(Partidos!$F$4:$F$107,MATCH($A496,Partidos!$A$4:$A$107,0)),$F496=INDEX(Partidos!$G$4:$G$107,MATCH($A496,Partidos!$A$4:$A$107,0))),Puntuacion!$B$4,IF(($E496-$F496)=(INDEX(Partidos!$F$4:$F$107,MATCH($A496,Partidos!$A$4:$A$107,0))-INDEX(Partidos!$G$4:$G$107,MATCH($A496,Partidos!$A$4:$A$107,0))),Puntuacion!$B$5,IF(OR(AND($E496&gt;$F496,INDEX(Partidos!$F$4:$F$107,MATCH($A496,Partidos!$A$4:$A$107,0))&gt;INDEX(Partidos!$G$4:$G$107,MATCH($A496,Partidos!$A$4:$A$107,0))),AND($E496=$F496,INDEX(Partidos!$F$4:$F$107,MATCH($A496,Partidos!$A$4:$A$107,0))=INDEX(Partidos!$G$4:$G$107,MATCH($A496,Partidos!$A$4:$A$107,0))),AND($E496&lt;$F496,INDEX(Partidos!$F$4:$F$107,MATCH($A496,Partidos!$A$4:$A$107,0))&lt;INDEX(Partidos!$G$4:$G$107,MATCH($A496,Partidos!$A$4:$A$107,0)))),Puntuacion!$B$6,0))),IF(AND($E496=INDEX(Partidos!$F$4:$F$107,MATCH($A496,Partidos!$A$4:$A$107,0)),$F496=INDEX(Partidos!$G$4:$G$107,MATCH($A496,Partidos!$A$4:$A$107,0))),Puntuacion!$B$9,IF(($E496-$F496)=(INDEX(Partidos!$F$4:$F$107,MATCH($A496,Partidos!$A$4:$A$107,0))-INDEX(Partidos!$G$4:$G$107,MATCH($A496,Partidos!$A$4:$A$107,0))),Puntuacion!$B$10,IF(AND($H496&lt;&gt;"",$H496=INDEX(Partidos!$K$4:$K$107,MATCH($A496,Partidos!$A$4:$A$107,0))),Puntuacion!$B$11,0)))))),"")</f>
        <v/>
      </c>
      <c r="H496" s="24">
        <f>IFERROR(INDEX(Simón!H$4:H$107,MATCH($A496,Simón!$A$4:$A$107,0)),"")</f>
        <v/>
      </c>
      <c r="I496" s="24">
        <f>IFERROR(INDEX(Partidos!$J$4:$J$107,MATCH($A496,Partidos!$A$4:$A$107,0)),"")</f>
        <v/>
      </c>
      <c r="J496" s="21">
        <f>IF(AND(INDEX(Partidos!$J$4:$J$107,MATCH($A496,Partidos!$A$4:$A$107,0))&lt;&gt;"Grupos",INDEX(Partidos!$H$4:$H$107,MATCH($A496,Partidos!$A$4:$A$107,0))="Finalizado",$H496&lt;&gt;"",$H496=INDEX(Partidos!$K$4:$K$107,MATCH($A496,Partidos!$A$4:$A$107,0))),1,0)</f>
        <v/>
      </c>
    </row>
    <row r="497">
      <c r="A497" s="29" t="n">
        <v>45</v>
      </c>
      <c r="B497" s="24">
        <f>IFERROR(INDEX(Partidos!$D$4:$D$107,MATCH($A497,Partidos!$A$4:$A$107,0)),"")</f>
        <v/>
      </c>
      <c r="C497" s="24">
        <f>IFERROR(INDEX(Partidos!$E$4:$E$107,MATCH($A497,Partidos!$A$4:$A$107,0)),"")</f>
        <v/>
      </c>
      <c r="D497" s="29" t="inlineStr">
        <is>
          <t>Muni</t>
        </is>
      </c>
      <c r="E497" s="24">
        <f>IFERROR(INDEX(Muni!F$4:F$107,MATCH($A497,Muni!$A$4:$A$107,0)),"")</f>
        <v/>
      </c>
      <c r="F497" s="24">
        <f>IFERROR(INDEX(Muni!G$4:G$107,MATCH($A497,Muni!$A$4:$A$107,0)),"")</f>
        <v/>
      </c>
      <c r="G497" s="21">
        <f>IFERROR(IF(INDEX(Partidos!$H$4:$H$107,MATCH($A497,Partidos!$A$4:$A$107,0))&lt;&gt;"Finalizado","",IF(OR(NOT(ISNUMBER($E497)),NOT(ISNUMBER($F497))),"",IF(INDEX(Partidos!$J$4:$J$107,MATCH($A497,Partidos!$A$4:$A$107,0))="Grupos",IF(AND($E497=INDEX(Partidos!$F$4:$F$107,MATCH($A497,Partidos!$A$4:$A$107,0)),$F497=INDEX(Partidos!$G$4:$G$107,MATCH($A497,Partidos!$A$4:$A$107,0))),Puntuacion!$B$4,IF(($E497-$F497)=(INDEX(Partidos!$F$4:$F$107,MATCH($A497,Partidos!$A$4:$A$107,0))-INDEX(Partidos!$G$4:$G$107,MATCH($A497,Partidos!$A$4:$A$107,0))),Puntuacion!$B$5,IF(OR(AND($E497&gt;$F497,INDEX(Partidos!$F$4:$F$107,MATCH($A497,Partidos!$A$4:$A$107,0))&gt;INDEX(Partidos!$G$4:$G$107,MATCH($A497,Partidos!$A$4:$A$107,0))),AND($E497=$F497,INDEX(Partidos!$F$4:$F$107,MATCH($A497,Partidos!$A$4:$A$107,0))=INDEX(Partidos!$G$4:$G$107,MATCH($A497,Partidos!$A$4:$A$107,0))),AND($E497&lt;$F497,INDEX(Partidos!$F$4:$F$107,MATCH($A497,Partidos!$A$4:$A$107,0))&lt;INDEX(Partidos!$G$4:$G$107,MATCH($A497,Partidos!$A$4:$A$107,0)))),Puntuacion!$B$6,0))),IF(AND($E497=INDEX(Partidos!$F$4:$F$107,MATCH($A497,Partidos!$A$4:$A$107,0)),$F497=INDEX(Partidos!$G$4:$G$107,MATCH($A497,Partidos!$A$4:$A$107,0))),Puntuacion!$B$9,IF(($E497-$F497)=(INDEX(Partidos!$F$4:$F$107,MATCH($A497,Partidos!$A$4:$A$107,0))-INDEX(Partidos!$G$4:$G$107,MATCH($A497,Partidos!$A$4:$A$107,0))),Puntuacion!$B$10,IF(AND($H497&lt;&gt;"",$H497=INDEX(Partidos!$K$4:$K$107,MATCH($A497,Partidos!$A$4:$A$107,0))),Puntuacion!$B$11,0)))))),"")</f>
        <v/>
      </c>
      <c r="H497" s="24">
        <f>IFERROR(INDEX(Muni!H$4:H$107,MATCH($A497,Muni!$A$4:$A$107,0)),"")</f>
        <v/>
      </c>
      <c r="I497" s="24">
        <f>IFERROR(INDEX(Partidos!$J$4:$J$107,MATCH($A497,Partidos!$A$4:$A$107,0)),"")</f>
        <v/>
      </c>
      <c r="J497" s="21">
        <f>IF(AND(INDEX(Partidos!$J$4:$J$107,MATCH($A497,Partidos!$A$4:$A$107,0))&lt;&gt;"Grupos",INDEX(Partidos!$H$4:$H$107,MATCH($A497,Partidos!$A$4:$A$107,0))="Finalizado",$H497&lt;&gt;"",$H497=INDEX(Partidos!$K$4:$K$107,MATCH($A497,Partidos!$A$4:$A$107,0))),1,0)</f>
        <v/>
      </c>
    </row>
    <row r="498">
      <c r="A498" s="31" t="n">
        <v>45</v>
      </c>
      <c r="B498" s="24">
        <f>IFERROR(INDEX(Partidos!$D$4:$D$107,MATCH($A498,Partidos!$A$4:$A$107,0)),"")</f>
        <v/>
      </c>
      <c r="C498" s="24">
        <f>IFERROR(INDEX(Partidos!$E$4:$E$107,MATCH($A498,Partidos!$A$4:$A$107,0)),"")</f>
        <v/>
      </c>
      <c r="D498" s="31" t="inlineStr">
        <is>
          <t>Fer</t>
        </is>
      </c>
      <c r="E498" s="24">
        <f>IFERROR(INDEX(Fer!F$4:F$107,MATCH($A498,Fer!$A$4:$A$107,0)),"")</f>
        <v/>
      </c>
      <c r="F498" s="24">
        <f>IFERROR(INDEX(Fer!G$4:G$107,MATCH($A498,Fer!$A$4:$A$107,0)),"")</f>
        <v/>
      </c>
      <c r="G498" s="21">
        <f>IFERROR(IF(INDEX(Partidos!$H$4:$H$107,MATCH($A498,Partidos!$A$4:$A$107,0))&lt;&gt;"Finalizado","",IF(OR(NOT(ISNUMBER($E498)),NOT(ISNUMBER($F498))),"",IF(INDEX(Partidos!$J$4:$J$107,MATCH($A498,Partidos!$A$4:$A$107,0))="Grupos",IF(AND($E498=INDEX(Partidos!$F$4:$F$107,MATCH($A498,Partidos!$A$4:$A$107,0)),$F498=INDEX(Partidos!$G$4:$G$107,MATCH($A498,Partidos!$A$4:$A$107,0))),Puntuacion!$B$4,IF(($E498-$F498)=(INDEX(Partidos!$F$4:$F$107,MATCH($A498,Partidos!$A$4:$A$107,0))-INDEX(Partidos!$G$4:$G$107,MATCH($A498,Partidos!$A$4:$A$107,0))),Puntuacion!$B$5,IF(OR(AND($E498&gt;$F498,INDEX(Partidos!$F$4:$F$107,MATCH($A498,Partidos!$A$4:$A$107,0))&gt;INDEX(Partidos!$G$4:$G$107,MATCH($A498,Partidos!$A$4:$A$107,0))),AND($E498=$F498,INDEX(Partidos!$F$4:$F$107,MATCH($A498,Partidos!$A$4:$A$107,0))=INDEX(Partidos!$G$4:$G$107,MATCH($A498,Partidos!$A$4:$A$107,0))),AND($E498&lt;$F498,INDEX(Partidos!$F$4:$F$107,MATCH($A498,Partidos!$A$4:$A$107,0))&lt;INDEX(Partidos!$G$4:$G$107,MATCH($A498,Partidos!$A$4:$A$107,0)))),Puntuacion!$B$6,0))),IF(AND($E498=INDEX(Partidos!$F$4:$F$107,MATCH($A498,Partidos!$A$4:$A$107,0)),$F498=INDEX(Partidos!$G$4:$G$107,MATCH($A498,Partidos!$A$4:$A$107,0))),Puntuacion!$B$9,IF(($E498-$F498)=(INDEX(Partidos!$F$4:$F$107,MATCH($A498,Partidos!$A$4:$A$107,0))-INDEX(Partidos!$G$4:$G$107,MATCH($A498,Partidos!$A$4:$A$107,0))),Puntuacion!$B$10,IF(AND($H498&lt;&gt;"",$H498=INDEX(Partidos!$K$4:$K$107,MATCH($A498,Partidos!$A$4:$A$107,0))),Puntuacion!$B$11,0)))))),"")</f>
        <v/>
      </c>
      <c r="H498" s="24">
        <f>IFERROR(INDEX(Fer!H$4:H$107,MATCH($A498,Fer!$A$4:$A$107,0)),"")</f>
        <v/>
      </c>
      <c r="I498" s="24">
        <f>IFERROR(INDEX(Partidos!$J$4:$J$107,MATCH($A498,Partidos!$A$4:$A$107,0)),"")</f>
        <v/>
      </c>
      <c r="J498" s="21">
        <f>IF(AND(INDEX(Partidos!$J$4:$J$107,MATCH($A498,Partidos!$A$4:$A$107,0))&lt;&gt;"Grupos",INDEX(Partidos!$H$4:$H$107,MATCH($A498,Partidos!$A$4:$A$107,0))="Finalizado",$H498&lt;&gt;"",$H498=INDEX(Partidos!$K$4:$K$107,MATCH($A498,Partidos!$A$4:$A$107,0))),1,0)</f>
        <v/>
      </c>
    </row>
    <row r="499">
      <c r="A499" s="29" t="n">
        <v>46</v>
      </c>
      <c r="B499" s="24">
        <f>IFERROR(INDEX(Partidos!$D$4:$D$107,MATCH($A499,Partidos!$A$4:$A$107,0)),"")</f>
        <v/>
      </c>
      <c r="C499" s="24">
        <f>IFERROR(INDEX(Partidos!$E$4:$E$107,MATCH($A499,Partidos!$A$4:$A$107,0)),"")</f>
        <v/>
      </c>
      <c r="D499" s="29" t="inlineStr">
        <is>
          <t>Álvaro</t>
        </is>
      </c>
      <c r="E499" s="24">
        <f>IFERROR(INDEX(Álvaro!F$4:F$107,MATCH($A499,Álvaro!$A$4:$A$107,0)),"")</f>
        <v/>
      </c>
      <c r="F499" s="24">
        <f>IFERROR(INDEX(Álvaro!G$4:G$107,MATCH($A499,Álvaro!$A$4:$A$107,0)),"")</f>
        <v/>
      </c>
      <c r="G499" s="21">
        <f>IFERROR(IF(INDEX(Partidos!$H$4:$H$107,MATCH($A499,Partidos!$A$4:$A$107,0))&lt;&gt;"Finalizado","",IF(OR(NOT(ISNUMBER($E499)),NOT(ISNUMBER($F499))),"",IF(INDEX(Partidos!$J$4:$J$107,MATCH($A499,Partidos!$A$4:$A$107,0))="Grupos",IF(AND($E499=INDEX(Partidos!$F$4:$F$107,MATCH($A499,Partidos!$A$4:$A$107,0)),$F499=INDEX(Partidos!$G$4:$G$107,MATCH($A499,Partidos!$A$4:$A$107,0))),Puntuacion!$B$4,IF(($E499-$F499)=(INDEX(Partidos!$F$4:$F$107,MATCH($A499,Partidos!$A$4:$A$107,0))-INDEX(Partidos!$G$4:$G$107,MATCH($A499,Partidos!$A$4:$A$107,0))),Puntuacion!$B$5,IF(OR(AND($E499&gt;$F499,INDEX(Partidos!$F$4:$F$107,MATCH($A499,Partidos!$A$4:$A$107,0))&gt;INDEX(Partidos!$G$4:$G$107,MATCH($A499,Partidos!$A$4:$A$107,0))),AND($E499=$F499,INDEX(Partidos!$F$4:$F$107,MATCH($A499,Partidos!$A$4:$A$107,0))=INDEX(Partidos!$G$4:$G$107,MATCH($A499,Partidos!$A$4:$A$107,0))),AND($E499&lt;$F499,INDEX(Partidos!$F$4:$F$107,MATCH($A499,Partidos!$A$4:$A$107,0))&lt;INDEX(Partidos!$G$4:$G$107,MATCH($A499,Partidos!$A$4:$A$107,0)))),Puntuacion!$B$6,0))),IF(AND($E499=INDEX(Partidos!$F$4:$F$107,MATCH($A499,Partidos!$A$4:$A$107,0)),$F499=INDEX(Partidos!$G$4:$G$107,MATCH($A499,Partidos!$A$4:$A$107,0))),Puntuacion!$B$9,IF(($E499-$F499)=(INDEX(Partidos!$F$4:$F$107,MATCH($A499,Partidos!$A$4:$A$107,0))-INDEX(Partidos!$G$4:$G$107,MATCH($A499,Partidos!$A$4:$A$107,0))),Puntuacion!$B$10,IF(AND($H499&lt;&gt;"",$H499=INDEX(Partidos!$K$4:$K$107,MATCH($A499,Partidos!$A$4:$A$107,0))),Puntuacion!$B$11,0)))))),"")</f>
        <v/>
      </c>
      <c r="H499" s="24">
        <f>IFERROR(INDEX(Álvaro!H$4:H$107,MATCH($A499,Álvaro!$A$4:$A$107,0)),"")</f>
        <v/>
      </c>
      <c r="I499" s="24">
        <f>IFERROR(INDEX(Partidos!$J$4:$J$107,MATCH($A499,Partidos!$A$4:$A$107,0)),"")</f>
        <v/>
      </c>
      <c r="J499" s="21">
        <f>IF(AND(INDEX(Partidos!$J$4:$J$107,MATCH($A499,Partidos!$A$4:$A$107,0))&lt;&gt;"Grupos",INDEX(Partidos!$H$4:$H$107,MATCH($A499,Partidos!$A$4:$A$107,0))="Finalizado",$H499&lt;&gt;"",$H499=INDEX(Partidos!$K$4:$K$107,MATCH($A499,Partidos!$A$4:$A$107,0))),1,0)</f>
        <v/>
      </c>
    </row>
    <row r="500">
      <c r="A500" s="31" t="n">
        <v>46</v>
      </c>
      <c r="B500" s="24">
        <f>IFERROR(INDEX(Partidos!$D$4:$D$107,MATCH($A500,Partidos!$A$4:$A$107,0)),"")</f>
        <v/>
      </c>
      <c r="C500" s="24">
        <f>IFERROR(INDEX(Partidos!$E$4:$E$107,MATCH($A500,Partidos!$A$4:$A$107,0)),"")</f>
        <v/>
      </c>
      <c r="D500" s="31" t="inlineStr">
        <is>
          <t>Pepe</t>
        </is>
      </c>
      <c r="E500" s="24">
        <f>IFERROR(INDEX(Pepe!F$4:F$107,MATCH($A500,Pepe!$A$4:$A$107,0)),"")</f>
        <v/>
      </c>
      <c r="F500" s="24">
        <f>IFERROR(INDEX(Pepe!G$4:G$107,MATCH($A500,Pepe!$A$4:$A$107,0)),"")</f>
        <v/>
      </c>
      <c r="G500" s="21">
        <f>IFERROR(IF(INDEX(Partidos!$H$4:$H$107,MATCH($A500,Partidos!$A$4:$A$107,0))&lt;&gt;"Finalizado","",IF(OR(NOT(ISNUMBER($E500)),NOT(ISNUMBER($F500))),"",IF(INDEX(Partidos!$J$4:$J$107,MATCH($A500,Partidos!$A$4:$A$107,0))="Grupos",IF(AND($E500=INDEX(Partidos!$F$4:$F$107,MATCH($A500,Partidos!$A$4:$A$107,0)),$F500=INDEX(Partidos!$G$4:$G$107,MATCH($A500,Partidos!$A$4:$A$107,0))),Puntuacion!$B$4,IF(($E500-$F500)=(INDEX(Partidos!$F$4:$F$107,MATCH($A500,Partidos!$A$4:$A$107,0))-INDEX(Partidos!$G$4:$G$107,MATCH($A500,Partidos!$A$4:$A$107,0))),Puntuacion!$B$5,IF(OR(AND($E500&gt;$F500,INDEX(Partidos!$F$4:$F$107,MATCH($A500,Partidos!$A$4:$A$107,0))&gt;INDEX(Partidos!$G$4:$G$107,MATCH($A500,Partidos!$A$4:$A$107,0))),AND($E500=$F500,INDEX(Partidos!$F$4:$F$107,MATCH($A500,Partidos!$A$4:$A$107,0))=INDEX(Partidos!$G$4:$G$107,MATCH($A500,Partidos!$A$4:$A$107,0))),AND($E500&lt;$F500,INDEX(Partidos!$F$4:$F$107,MATCH($A500,Partidos!$A$4:$A$107,0))&lt;INDEX(Partidos!$G$4:$G$107,MATCH($A500,Partidos!$A$4:$A$107,0)))),Puntuacion!$B$6,0))),IF(AND($E500=INDEX(Partidos!$F$4:$F$107,MATCH($A500,Partidos!$A$4:$A$107,0)),$F500=INDEX(Partidos!$G$4:$G$107,MATCH($A500,Partidos!$A$4:$A$107,0))),Puntuacion!$B$9,IF(($E500-$F500)=(INDEX(Partidos!$F$4:$F$107,MATCH($A500,Partidos!$A$4:$A$107,0))-INDEX(Partidos!$G$4:$G$107,MATCH($A500,Partidos!$A$4:$A$107,0))),Puntuacion!$B$10,IF(AND($H500&lt;&gt;"",$H500=INDEX(Partidos!$K$4:$K$107,MATCH($A500,Partidos!$A$4:$A$107,0))),Puntuacion!$B$11,0)))))),"")</f>
        <v/>
      </c>
      <c r="H500" s="24">
        <f>IFERROR(INDEX(Pepe!H$4:H$107,MATCH($A500,Pepe!$A$4:$A$107,0)),"")</f>
        <v/>
      </c>
      <c r="I500" s="24">
        <f>IFERROR(INDEX(Partidos!$J$4:$J$107,MATCH($A500,Partidos!$A$4:$A$107,0)),"")</f>
        <v/>
      </c>
      <c r="J500" s="21">
        <f>IF(AND(INDEX(Partidos!$J$4:$J$107,MATCH($A500,Partidos!$A$4:$A$107,0))&lt;&gt;"Grupos",INDEX(Partidos!$H$4:$H$107,MATCH($A500,Partidos!$A$4:$A$107,0))="Finalizado",$H500&lt;&gt;"",$H500=INDEX(Partidos!$K$4:$K$107,MATCH($A500,Partidos!$A$4:$A$107,0))),1,0)</f>
        <v/>
      </c>
    </row>
    <row r="501">
      <c r="A501" s="29" t="n">
        <v>46</v>
      </c>
      <c r="B501" s="24">
        <f>IFERROR(INDEX(Partidos!$D$4:$D$107,MATCH($A501,Partidos!$A$4:$A$107,0)),"")</f>
        <v/>
      </c>
      <c r="C501" s="24">
        <f>IFERROR(INDEX(Partidos!$E$4:$E$107,MATCH($A501,Partidos!$A$4:$A$107,0)),"")</f>
        <v/>
      </c>
      <c r="D501" s="29" t="inlineStr">
        <is>
          <t>Patri</t>
        </is>
      </c>
      <c r="E501" s="24">
        <f>IFERROR(INDEX(Patri!F$4:F$107,MATCH($A501,Patri!$A$4:$A$107,0)),"")</f>
        <v/>
      </c>
      <c r="F501" s="24">
        <f>IFERROR(INDEX(Patri!G$4:G$107,MATCH($A501,Patri!$A$4:$A$107,0)),"")</f>
        <v/>
      </c>
      <c r="G501" s="21">
        <f>IFERROR(IF(INDEX(Partidos!$H$4:$H$107,MATCH($A501,Partidos!$A$4:$A$107,0))&lt;&gt;"Finalizado","",IF(OR(NOT(ISNUMBER($E501)),NOT(ISNUMBER($F501))),"",IF(INDEX(Partidos!$J$4:$J$107,MATCH($A501,Partidos!$A$4:$A$107,0))="Grupos",IF(AND($E501=INDEX(Partidos!$F$4:$F$107,MATCH($A501,Partidos!$A$4:$A$107,0)),$F501=INDEX(Partidos!$G$4:$G$107,MATCH($A501,Partidos!$A$4:$A$107,0))),Puntuacion!$B$4,IF(($E501-$F501)=(INDEX(Partidos!$F$4:$F$107,MATCH($A501,Partidos!$A$4:$A$107,0))-INDEX(Partidos!$G$4:$G$107,MATCH($A501,Partidos!$A$4:$A$107,0))),Puntuacion!$B$5,IF(OR(AND($E501&gt;$F501,INDEX(Partidos!$F$4:$F$107,MATCH($A501,Partidos!$A$4:$A$107,0))&gt;INDEX(Partidos!$G$4:$G$107,MATCH($A501,Partidos!$A$4:$A$107,0))),AND($E501=$F501,INDEX(Partidos!$F$4:$F$107,MATCH($A501,Partidos!$A$4:$A$107,0))=INDEX(Partidos!$G$4:$G$107,MATCH($A501,Partidos!$A$4:$A$107,0))),AND($E501&lt;$F501,INDEX(Partidos!$F$4:$F$107,MATCH($A501,Partidos!$A$4:$A$107,0))&lt;INDEX(Partidos!$G$4:$G$107,MATCH($A501,Partidos!$A$4:$A$107,0)))),Puntuacion!$B$6,0))),IF(AND($E501=INDEX(Partidos!$F$4:$F$107,MATCH($A501,Partidos!$A$4:$A$107,0)),$F501=INDEX(Partidos!$G$4:$G$107,MATCH($A501,Partidos!$A$4:$A$107,0))),Puntuacion!$B$9,IF(($E501-$F501)=(INDEX(Partidos!$F$4:$F$107,MATCH($A501,Partidos!$A$4:$A$107,0))-INDEX(Partidos!$G$4:$G$107,MATCH($A501,Partidos!$A$4:$A$107,0))),Puntuacion!$B$10,IF(AND($H501&lt;&gt;"",$H501=INDEX(Partidos!$K$4:$K$107,MATCH($A501,Partidos!$A$4:$A$107,0))),Puntuacion!$B$11,0)))))),"")</f>
        <v/>
      </c>
      <c r="H501" s="24">
        <f>IFERROR(INDEX(Patri!H$4:H$107,MATCH($A501,Patri!$A$4:$A$107,0)),"")</f>
        <v/>
      </c>
      <c r="I501" s="24">
        <f>IFERROR(INDEX(Partidos!$J$4:$J$107,MATCH($A501,Partidos!$A$4:$A$107,0)),"")</f>
        <v/>
      </c>
      <c r="J501" s="21">
        <f>IF(AND(INDEX(Partidos!$J$4:$J$107,MATCH($A501,Partidos!$A$4:$A$107,0))&lt;&gt;"Grupos",INDEX(Partidos!$H$4:$H$107,MATCH($A501,Partidos!$A$4:$A$107,0))="Finalizado",$H501&lt;&gt;"",$H501=INDEX(Partidos!$K$4:$K$107,MATCH($A501,Partidos!$A$4:$A$107,0))),1,0)</f>
        <v/>
      </c>
    </row>
    <row r="502">
      <c r="A502" s="31" t="n">
        <v>46</v>
      </c>
      <c r="B502" s="24">
        <f>IFERROR(INDEX(Partidos!$D$4:$D$107,MATCH($A502,Partidos!$A$4:$A$107,0)),"")</f>
        <v/>
      </c>
      <c r="C502" s="24">
        <f>IFERROR(INDEX(Partidos!$E$4:$E$107,MATCH($A502,Partidos!$A$4:$A$107,0)),"")</f>
        <v/>
      </c>
      <c r="D502" s="31" t="inlineStr">
        <is>
          <t>Kike</t>
        </is>
      </c>
      <c r="E502" s="24">
        <f>IFERROR(INDEX(Kike!F$4:F$107,MATCH($A502,Kike!$A$4:$A$107,0)),"")</f>
        <v/>
      </c>
      <c r="F502" s="24">
        <f>IFERROR(INDEX(Kike!G$4:G$107,MATCH($A502,Kike!$A$4:$A$107,0)),"")</f>
        <v/>
      </c>
      <c r="G502" s="21">
        <f>IFERROR(IF(INDEX(Partidos!$H$4:$H$107,MATCH($A502,Partidos!$A$4:$A$107,0))&lt;&gt;"Finalizado","",IF(OR(NOT(ISNUMBER($E502)),NOT(ISNUMBER($F502))),"",IF(INDEX(Partidos!$J$4:$J$107,MATCH($A502,Partidos!$A$4:$A$107,0))="Grupos",IF(AND($E502=INDEX(Partidos!$F$4:$F$107,MATCH($A502,Partidos!$A$4:$A$107,0)),$F502=INDEX(Partidos!$G$4:$G$107,MATCH($A502,Partidos!$A$4:$A$107,0))),Puntuacion!$B$4,IF(($E502-$F502)=(INDEX(Partidos!$F$4:$F$107,MATCH($A502,Partidos!$A$4:$A$107,0))-INDEX(Partidos!$G$4:$G$107,MATCH($A502,Partidos!$A$4:$A$107,0))),Puntuacion!$B$5,IF(OR(AND($E502&gt;$F502,INDEX(Partidos!$F$4:$F$107,MATCH($A502,Partidos!$A$4:$A$107,0))&gt;INDEX(Partidos!$G$4:$G$107,MATCH($A502,Partidos!$A$4:$A$107,0))),AND($E502=$F502,INDEX(Partidos!$F$4:$F$107,MATCH($A502,Partidos!$A$4:$A$107,0))=INDEX(Partidos!$G$4:$G$107,MATCH($A502,Partidos!$A$4:$A$107,0))),AND($E502&lt;$F502,INDEX(Partidos!$F$4:$F$107,MATCH($A502,Partidos!$A$4:$A$107,0))&lt;INDEX(Partidos!$G$4:$G$107,MATCH($A502,Partidos!$A$4:$A$107,0)))),Puntuacion!$B$6,0))),IF(AND($E502=INDEX(Partidos!$F$4:$F$107,MATCH($A502,Partidos!$A$4:$A$107,0)),$F502=INDEX(Partidos!$G$4:$G$107,MATCH($A502,Partidos!$A$4:$A$107,0))),Puntuacion!$B$9,IF(($E502-$F502)=(INDEX(Partidos!$F$4:$F$107,MATCH($A502,Partidos!$A$4:$A$107,0))-INDEX(Partidos!$G$4:$G$107,MATCH($A502,Partidos!$A$4:$A$107,0))),Puntuacion!$B$10,IF(AND($H502&lt;&gt;"",$H502=INDEX(Partidos!$K$4:$K$107,MATCH($A502,Partidos!$A$4:$A$107,0))),Puntuacion!$B$11,0)))))),"")</f>
        <v/>
      </c>
      <c r="H502" s="24">
        <f>IFERROR(INDEX(Kike!H$4:H$107,MATCH($A502,Kike!$A$4:$A$107,0)),"")</f>
        <v/>
      </c>
      <c r="I502" s="24">
        <f>IFERROR(INDEX(Partidos!$J$4:$J$107,MATCH($A502,Partidos!$A$4:$A$107,0)),"")</f>
        <v/>
      </c>
      <c r="J502" s="21">
        <f>IF(AND(INDEX(Partidos!$J$4:$J$107,MATCH($A502,Partidos!$A$4:$A$107,0))&lt;&gt;"Grupos",INDEX(Partidos!$H$4:$H$107,MATCH($A502,Partidos!$A$4:$A$107,0))="Finalizado",$H502&lt;&gt;"",$H502=INDEX(Partidos!$K$4:$K$107,MATCH($A502,Partidos!$A$4:$A$107,0))),1,0)</f>
        <v/>
      </c>
    </row>
    <row r="503">
      <c r="A503" s="29" t="n">
        <v>46</v>
      </c>
      <c r="B503" s="24">
        <f>IFERROR(INDEX(Partidos!$D$4:$D$107,MATCH($A503,Partidos!$A$4:$A$107,0)),"")</f>
        <v/>
      </c>
      <c r="C503" s="24">
        <f>IFERROR(INDEX(Partidos!$E$4:$E$107,MATCH($A503,Partidos!$A$4:$A$107,0)),"")</f>
        <v/>
      </c>
      <c r="D503" s="29" t="inlineStr">
        <is>
          <t>Quintero</t>
        </is>
      </c>
      <c r="E503" s="24">
        <f>IFERROR(INDEX(Quintero!F$4:F$107,MATCH($A503,Quintero!$A$4:$A$107,0)),"")</f>
        <v/>
      </c>
      <c r="F503" s="24">
        <f>IFERROR(INDEX(Quintero!G$4:G$107,MATCH($A503,Quintero!$A$4:$A$107,0)),"")</f>
        <v/>
      </c>
      <c r="G503" s="21">
        <f>IFERROR(IF(INDEX(Partidos!$H$4:$H$107,MATCH($A503,Partidos!$A$4:$A$107,0))&lt;&gt;"Finalizado","",IF(OR(NOT(ISNUMBER($E503)),NOT(ISNUMBER($F503))),"",IF(INDEX(Partidos!$J$4:$J$107,MATCH($A503,Partidos!$A$4:$A$107,0))="Grupos",IF(AND($E503=INDEX(Partidos!$F$4:$F$107,MATCH($A503,Partidos!$A$4:$A$107,0)),$F503=INDEX(Partidos!$G$4:$G$107,MATCH($A503,Partidos!$A$4:$A$107,0))),Puntuacion!$B$4,IF(($E503-$F503)=(INDEX(Partidos!$F$4:$F$107,MATCH($A503,Partidos!$A$4:$A$107,0))-INDEX(Partidos!$G$4:$G$107,MATCH($A503,Partidos!$A$4:$A$107,0))),Puntuacion!$B$5,IF(OR(AND($E503&gt;$F503,INDEX(Partidos!$F$4:$F$107,MATCH($A503,Partidos!$A$4:$A$107,0))&gt;INDEX(Partidos!$G$4:$G$107,MATCH($A503,Partidos!$A$4:$A$107,0))),AND($E503=$F503,INDEX(Partidos!$F$4:$F$107,MATCH($A503,Partidos!$A$4:$A$107,0))=INDEX(Partidos!$G$4:$G$107,MATCH($A503,Partidos!$A$4:$A$107,0))),AND($E503&lt;$F503,INDEX(Partidos!$F$4:$F$107,MATCH($A503,Partidos!$A$4:$A$107,0))&lt;INDEX(Partidos!$G$4:$G$107,MATCH($A503,Partidos!$A$4:$A$107,0)))),Puntuacion!$B$6,0))),IF(AND($E503=INDEX(Partidos!$F$4:$F$107,MATCH($A503,Partidos!$A$4:$A$107,0)),$F503=INDEX(Partidos!$G$4:$G$107,MATCH($A503,Partidos!$A$4:$A$107,0))),Puntuacion!$B$9,IF(($E503-$F503)=(INDEX(Partidos!$F$4:$F$107,MATCH($A503,Partidos!$A$4:$A$107,0))-INDEX(Partidos!$G$4:$G$107,MATCH($A503,Partidos!$A$4:$A$107,0))),Puntuacion!$B$10,IF(AND($H503&lt;&gt;"",$H503=INDEX(Partidos!$K$4:$K$107,MATCH($A503,Partidos!$A$4:$A$107,0))),Puntuacion!$B$11,0)))))),"")</f>
        <v/>
      </c>
      <c r="H503" s="24">
        <f>IFERROR(INDEX(Quintero!H$4:H$107,MATCH($A503,Quintero!$A$4:$A$107,0)),"")</f>
        <v/>
      </c>
      <c r="I503" s="24">
        <f>IFERROR(INDEX(Partidos!$J$4:$J$107,MATCH($A503,Partidos!$A$4:$A$107,0)),"")</f>
        <v/>
      </c>
      <c r="J503" s="21">
        <f>IF(AND(INDEX(Partidos!$J$4:$J$107,MATCH($A503,Partidos!$A$4:$A$107,0))&lt;&gt;"Grupos",INDEX(Partidos!$H$4:$H$107,MATCH($A503,Partidos!$A$4:$A$107,0))="Finalizado",$H503&lt;&gt;"",$H503=INDEX(Partidos!$K$4:$K$107,MATCH($A503,Partidos!$A$4:$A$107,0))),1,0)</f>
        <v/>
      </c>
    </row>
    <row r="504">
      <c r="A504" s="31" t="n">
        <v>46</v>
      </c>
      <c r="B504" s="24">
        <f>IFERROR(INDEX(Partidos!$D$4:$D$107,MATCH($A504,Partidos!$A$4:$A$107,0)),"")</f>
        <v/>
      </c>
      <c r="C504" s="24">
        <f>IFERROR(INDEX(Partidos!$E$4:$E$107,MATCH($A504,Partidos!$A$4:$A$107,0)),"")</f>
        <v/>
      </c>
      <c r="D504" s="31" t="inlineStr">
        <is>
          <t>Nacho</t>
        </is>
      </c>
      <c r="E504" s="24">
        <f>IFERROR(INDEX(Nacho!F$4:F$107,MATCH($A504,Nacho!$A$4:$A$107,0)),"")</f>
        <v/>
      </c>
      <c r="F504" s="24">
        <f>IFERROR(INDEX(Nacho!G$4:G$107,MATCH($A504,Nacho!$A$4:$A$107,0)),"")</f>
        <v/>
      </c>
      <c r="G504" s="21">
        <f>IFERROR(IF(INDEX(Partidos!$H$4:$H$107,MATCH($A504,Partidos!$A$4:$A$107,0))&lt;&gt;"Finalizado","",IF(OR(NOT(ISNUMBER($E504)),NOT(ISNUMBER($F504))),"",IF(INDEX(Partidos!$J$4:$J$107,MATCH($A504,Partidos!$A$4:$A$107,0))="Grupos",IF(AND($E504=INDEX(Partidos!$F$4:$F$107,MATCH($A504,Partidos!$A$4:$A$107,0)),$F504=INDEX(Partidos!$G$4:$G$107,MATCH($A504,Partidos!$A$4:$A$107,0))),Puntuacion!$B$4,IF(($E504-$F504)=(INDEX(Partidos!$F$4:$F$107,MATCH($A504,Partidos!$A$4:$A$107,0))-INDEX(Partidos!$G$4:$G$107,MATCH($A504,Partidos!$A$4:$A$107,0))),Puntuacion!$B$5,IF(OR(AND($E504&gt;$F504,INDEX(Partidos!$F$4:$F$107,MATCH($A504,Partidos!$A$4:$A$107,0))&gt;INDEX(Partidos!$G$4:$G$107,MATCH($A504,Partidos!$A$4:$A$107,0))),AND($E504=$F504,INDEX(Partidos!$F$4:$F$107,MATCH($A504,Partidos!$A$4:$A$107,0))=INDEX(Partidos!$G$4:$G$107,MATCH($A504,Partidos!$A$4:$A$107,0))),AND($E504&lt;$F504,INDEX(Partidos!$F$4:$F$107,MATCH($A504,Partidos!$A$4:$A$107,0))&lt;INDEX(Partidos!$G$4:$G$107,MATCH($A504,Partidos!$A$4:$A$107,0)))),Puntuacion!$B$6,0))),IF(AND($E504=INDEX(Partidos!$F$4:$F$107,MATCH($A504,Partidos!$A$4:$A$107,0)),$F504=INDEX(Partidos!$G$4:$G$107,MATCH($A504,Partidos!$A$4:$A$107,0))),Puntuacion!$B$9,IF(($E504-$F504)=(INDEX(Partidos!$F$4:$F$107,MATCH($A504,Partidos!$A$4:$A$107,0))-INDEX(Partidos!$G$4:$G$107,MATCH($A504,Partidos!$A$4:$A$107,0))),Puntuacion!$B$10,IF(AND($H504&lt;&gt;"",$H504=INDEX(Partidos!$K$4:$K$107,MATCH($A504,Partidos!$A$4:$A$107,0))),Puntuacion!$B$11,0)))))),"")</f>
        <v/>
      </c>
      <c r="H504" s="24">
        <f>IFERROR(INDEX(Nacho!H$4:H$107,MATCH($A504,Nacho!$A$4:$A$107,0)),"")</f>
        <v/>
      </c>
      <c r="I504" s="24">
        <f>IFERROR(INDEX(Partidos!$J$4:$J$107,MATCH($A504,Partidos!$A$4:$A$107,0)),"")</f>
        <v/>
      </c>
      <c r="J504" s="21">
        <f>IF(AND(INDEX(Partidos!$J$4:$J$107,MATCH($A504,Partidos!$A$4:$A$107,0))&lt;&gt;"Grupos",INDEX(Partidos!$H$4:$H$107,MATCH($A504,Partidos!$A$4:$A$107,0))="Finalizado",$H504&lt;&gt;"",$H504=INDEX(Partidos!$K$4:$K$107,MATCH($A504,Partidos!$A$4:$A$107,0))),1,0)</f>
        <v/>
      </c>
    </row>
    <row r="505">
      <c r="A505" s="29" t="n">
        <v>46</v>
      </c>
      <c r="B505" s="24">
        <f>IFERROR(INDEX(Partidos!$D$4:$D$107,MATCH($A505,Partidos!$A$4:$A$107,0)),"")</f>
        <v/>
      </c>
      <c r="C505" s="24">
        <f>IFERROR(INDEX(Partidos!$E$4:$E$107,MATCH($A505,Partidos!$A$4:$A$107,0)),"")</f>
        <v/>
      </c>
      <c r="D505" s="29" t="inlineStr">
        <is>
          <t>Luis</t>
        </is>
      </c>
      <c r="E505" s="24">
        <f>IFERROR(INDEX(Luis!F$4:F$107,MATCH($A505,Luis!$A$4:$A$107,0)),"")</f>
        <v/>
      </c>
      <c r="F505" s="24">
        <f>IFERROR(INDEX(Luis!G$4:G$107,MATCH($A505,Luis!$A$4:$A$107,0)),"")</f>
        <v/>
      </c>
      <c r="G505" s="21">
        <f>IFERROR(IF(INDEX(Partidos!$H$4:$H$107,MATCH($A505,Partidos!$A$4:$A$107,0))&lt;&gt;"Finalizado","",IF(OR(NOT(ISNUMBER($E505)),NOT(ISNUMBER($F505))),"",IF(INDEX(Partidos!$J$4:$J$107,MATCH($A505,Partidos!$A$4:$A$107,0))="Grupos",IF(AND($E505=INDEX(Partidos!$F$4:$F$107,MATCH($A505,Partidos!$A$4:$A$107,0)),$F505=INDEX(Partidos!$G$4:$G$107,MATCH($A505,Partidos!$A$4:$A$107,0))),Puntuacion!$B$4,IF(($E505-$F505)=(INDEX(Partidos!$F$4:$F$107,MATCH($A505,Partidos!$A$4:$A$107,0))-INDEX(Partidos!$G$4:$G$107,MATCH($A505,Partidos!$A$4:$A$107,0))),Puntuacion!$B$5,IF(OR(AND($E505&gt;$F505,INDEX(Partidos!$F$4:$F$107,MATCH($A505,Partidos!$A$4:$A$107,0))&gt;INDEX(Partidos!$G$4:$G$107,MATCH($A505,Partidos!$A$4:$A$107,0))),AND($E505=$F505,INDEX(Partidos!$F$4:$F$107,MATCH($A505,Partidos!$A$4:$A$107,0))=INDEX(Partidos!$G$4:$G$107,MATCH($A505,Partidos!$A$4:$A$107,0))),AND($E505&lt;$F505,INDEX(Partidos!$F$4:$F$107,MATCH($A505,Partidos!$A$4:$A$107,0))&lt;INDEX(Partidos!$G$4:$G$107,MATCH($A505,Partidos!$A$4:$A$107,0)))),Puntuacion!$B$6,0))),IF(AND($E505=INDEX(Partidos!$F$4:$F$107,MATCH($A505,Partidos!$A$4:$A$107,0)),$F505=INDEX(Partidos!$G$4:$G$107,MATCH($A505,Partidos!$A$4:$A$107,0))),Puntuacion!$B$9,IF(($E505-$F505)=(INDEX(Partidos!$F$4:$F$107,MATCH($A505,Partidos!$A$4:$A$107,0))-INDEX(Partidos!$G$4:$G$107,MATCH($A505,Partidos!$A$4:$A$107,0))),Puntuacion!$B$10,IF(AND($H505&lt;&gt;"",$H505=INDEX(Partidos!$K$4:$K$107,MATCH($A505,Partidos!$A$4:$A$107,0))),Puntuacion!$B$11,0)))))),"")</f>
        <v/>
      </c>
      <c r="H505" s="24">
        <f>IFERROR(INDEX(Luis!H$4:H$107,MATCH($A505,Luis!$A$4:$A$107,0)),"")</f>
        <v/>
      </c>
      <c r="I505" s="24">
        <f>IFERROR(INDEX(Partidos!$J$4:$J$107,MATCH($A505,Partidos!$A$4:$A$107,0)),"")</f>
        <v/>
      </c>
      <c r="J505" s="21">
        <f>IF(AND(INDEX(Partidos!$J$4:$J$107,MATCH($A505,Partidos!$A$4:$A$107,0))&lt;&gt;"Grupos",INDEX(Partidos!$H$4:$H$107,MATCH($A505,Partidos!$A$4:$A$107,0))="Finalizado",$H505&lt;&gt;"",$H505=INDEX(Partidos!$K$4:$K$107,MATCH($A505,Partidos!$A$4:$A$107,0))),1,0)</f>
        <v/>
      </c>
    </row>
    <row r="506">
      <c r="A506" s="31" t="n">
        <v>46</v>
      </c>
      <c r="B506" s="24">
        <f>IFERROR(INDEX(Partidos!$D$4:$D$107,MATCH($A506,Partidos!$A$4:$A$107,0)),"")</f>
        <v/>
      </c>
      <c r="C506" s="24">
        <f>IFERROR(INDEX(Partidos!$E$4:$E$107,MATCH($A506,Partidos!$A$4:$A$107,0)),"")</f>
        <v/>
      </c>
      <c r="D506" s="31" t="inlineStr">
        <is>
          <t>Felipe</t>
        </is>
      </c>
      <c r="E506" s="24">
        <f>IFERROR(INDEX(Felipe!F$4:F$107,MATCH($A506,Felipe!$A$4:$A$107,0)),"")</f>
        <v/>
      </c>
      <c r="F506" s="24">
        <f>IFERROR(INDEX(Felipe!G$4:G$107,MATCH($A506,Felipe!$A$4:$A$107,0)),"")</f>
        <v/>
      </c>
      <c r="G506" s="21">
        <f>IFERROR(IF(INDEX(Partidos!$H$4:$H$107,MATCH($A506,Partidos!$A$4:$A$107,0))&lt;&gt;"Finalizado","",IF(OR(NOT(ISNUMBER($E506)),NOT(ISNUMBER($F506))),"",IF(INDEX(Partidos!$J$4:$J$107,MATCH($A506,Partidos!$A$4:$A$107,0))="Grupos",IF(AND($E506=INDEX(Partidos!$F$4:$F$107,MATCH($A506,Partidos!$A$4:$A$107,0)),$F506=INDEX(Partidos!$G$4:$G$107,MATCH($A506,Partidos!$A$4:$A$107,0))),Puntuacion!$B$4,IF(($E506-$F506)=(INDEX(Partidos!$F$4:$F$107,MATCH($A506,Partidos!$A$4:$A$107,0))-INDEX(Partidos!$G$4:$G$107,MATCH($A506,Partidos!$A$4:$A$107,0))),Puntuacion!$B$5,IF(OR(AND($E506&gt;$F506,INDEX(Partidos!$F$4:$F$107,MATCH($A506,Partidos!$A$4:$A$107,0))&gt;INDEX(Partidos!$G$4:$G$107,MATCH($A506,Partidos!$A$4:$A$107,0))),AND($E506=$F506,INDEX(Partidos!$F$4:$F$107,MATCH($A506,Partidos!$A$4:$A$107,0))=INDEX(Partidos!$G$4:$G$107,MATCH($A506,Partidos!$A$4:$A$107,0))),AND($E506&lt;$F506,INDEX(Partidos!$F$4:$F$107,MATCH($A506,Partidos!$A$4:$A$107,0))&lt;INDEX(Partidos!$G$4:$G$107,MATCH($A506,Partidos!$A$4:$A$107,0)))),Puntuacion!$B$6,0))),IF(AND($E506=INDEX(Partidos!$F$4:$F$107,MATCH($A506,Partidos!$A$4:$A$107,0)),$F506=INDEX(Partidos!$G$4:$G$107,MATCH($A506,Partidos!$A$4:$A$107,0))),Puntuacion!$B$9,IF(($E506-$F506)=(INDEX(Partidos!$F$4:$F$107,MATCH($A506,Partidos!$A$4:$A$107,0))-INDEX(Partidos!$G$4:$G$107,MATCH($A506,Partidos!$A$4:$A$107,0))),Puntuacion!$B$10,IF(AND($H506&lt;&gt;"",$H506=INDEX(Partidos!$K$4:$K$107,MATCH($A506,Partidos!$A$4:$A$107,0))),Puntuacion!$B$11,0)))))),"")</f>
        <v/>
      </c>
      <c r="H506" s="24">
        <f>IFERROR(INDEX(Felipe!H$4:H$107,MATCH($A506,Felipe!$A$4:$A$107,0)),"")</f>
        <v/>
      </c>
      <c r="I506" s="24">
        <f>IFERROR(INDEX(Partidos!$J$4:$J$107,MATCH($A506,Partidos!$A$4:$A$107,0)),"")</f>
        <v/>
      </c>
      <c r="J506" s="21">
        <f>IF(AND(INDEX(Partidos!$J$4:$J$107,MATCH($A506,Partidos!$A$4:$A$107,0))&lt;&gt;"Grupos",INDEX(Partidos!$H$4:$H$107,MATCH($A506,Partidos!$A$4:$A$107,0))="Finalizado",$H506&lt;&gt;"",$H506=INDEX(Partidos!$K$4:$K$107,MATCH($A506,Partidos!$A$4:$A$107,0))),1,0)</f>
        <v/>
      </c>
    </row>
    <row r="507">
      <c r="A507" s="29" t="n">
        <v>46</v>
      </c>
      <c r="B507" s="24">
        <f>IFERROR(INDEX(Partidos!$D$4:$D$107,MATCH($A507,Partidos!$A$4:$A$107,0)),"")</f>
        <v/>
      </c>
      <c r="C507" s="24">
        <f>IFERROR(INDEX(Partidos!$E$4:$E$107,MATCH($A507,Partidos!$A$4:$A$107,0)),"")</f>
        <v/>
      </c>
      <c r="D507" s="29" t="inlineStr">
        <is>
          <t>Simón</t>
        </is>
      </c>
      <c r="E507" s="24">
        <f>IFERROR(INDEX(Simón!F$4:F$107,MATCH($A507,Simón!$A$4:$A$107,0)),"")</f>
        <v/>
      </c>
      <c r="F507" s="24">
        <f>IFERROR(INDEX(Simón!G$4:G$107,MATCH($A507,Simón!$A$4:$A$107,0)),"")</f>
        <v/>
      </c>
      <c r="G507" s="21">
        <f>IFERROR(IF(INDEX(Partidos!$H$4:$H$107,MATCH($A507,Partidos!$A$4:$A$107,0))&lt;&gt;"Finalizado","",IF(OR(NOT(ISNUMBER($E507)),NOT(ISNUMBER($F507))),"",IF(INDEX(Partidos!$J$4:$J$107,MATCH($A507,Partidos!$A$4:$A$107,0))="Grupos",IF(AND($E507=INDEX(Partidos!$F$4:$F$107,MATCH($A507,Partidos!$A$4:$A$107,0)),$F507=INDEX(Partidos!$G$4:$G$107,MATCH($A507,Partidos!$A$4:$A$107,0))),Puntuacion!$B$4,IF(($E507-$F507)=(INDEX(Partidos!$F$4:$F$107,MATCH($A507,Partidos!$A$4:$A$107,0))-INDEX(Partidos!$G$4:$G$107,MATCH($A507,Partidos!$A$4:$A$107,0))),Puntuacion!$B$5,IF(OR(AND($E507&gt;$F507,INDEX(Partidos!$F$4:$F$107,MATCH($A507,Partidos!$A$4:$A$107,0))&gt;INDEX(Partidos!$G$4:$G$107,MATCH($A507,Partidos!$A$4:$A$107,0))),AND($E507=$F507,INDEX(Partidos!$F$4:$F$107,MATCH($A507,Partidos!$A$4:$A$107,0))=INDEX(Partidos!$G$4:$G$107,MATCH($A507,Partidos!$A$4:$A$107,0))),AND($E507&lt;$F507,INDEX(Partidos!$F$4:$F$107,MATCH($A507,Partidos!$A$4:$A$107,0))&lt;INDEX(Partidos!$G$4:$G$107,MATCH($A507,Partidos!$A$4:$A$107,0)))),Puntuacion!$B$6,0))),IF(AND($E507=INDEX(Partidos!$F$4:$F$107,MATCH($A507,Partidos!$A$4:$A$107,0)),$F507=INDEX(Partidos!$G$4:$G$107,MATCH($A507,Partidos!$A$4:$A$107,0))),Puntuacion!$B$9,IF(($E507-$F507)=(INDEX(Partidos!$F$4:$F$107,MATCH($A507,Partidos!$A$4:$A$107,0))-INDEX(Partidos!$G$4:$G$107,MATCH($A507,Partidos!$A$4:$A$107,0))),Puntuacion!$B$10,IF(AND($H507&lt;&gt;"",$H507=INDEX(Partidos!$K$4:$K$107,MATCH($A507,Partidos!$A$4:$A$107,0))),Puntuacion!$B$11,0)))))),"")</f>
        <v/>
      </c>
      <c r="H507" s="24">
        <f>IFERROR(INDEX(Simón!H$4:H$107,MATCH($A507,Simón!$A$4:$A$107,0)),"")</f>
        <v/>
      </c>
      <c r="I507" s="24">
        <f>IFERROR(INDEX(Partidos!$J$4:$J$107,MATCH($A507,Partidos!$A$4:$A$107,0)),"")</f>
        <v/>
      </c>
      <c r="J507" s="21">
        <f>IF(AND(INDEX(Partidos!$J$4:$J$107,MATCH($A507,Partidos!$A$4:$A$107,0))&lt;&gt;"Grupos",INDEX(Partidos!$H$4:$H$107,MATCH($A507,Partidos!$A$4:$A$107,0))="Finalizado",$H507&lt;&gt;"",$H507=INDEX(Partidos!$K$4:$K$107,MATCH($A507,Partidos!$A$4:$A$107,0))),1,0)</f>
        <v/>
      </c>
    </row>
    <row r="508">
      <c r="A508" s="31" t="n">
        <v>46</v>
      </c>
      <c r="B508" s="24">
        <f>IFERROR(INDEX(Partidos!$D$4:$D$107,MATCH($A508,Partidos!$A$4:$A$107,0)),"")</f>
        <v/>
      </c>
      <c r="C508" s="24">
        <f>IFERROR(INDEX(Partidos!$E$4:$E$107,MATCH($A508,Partidos!$A$4:$A$107,0)),"")</f>
        <v/>
      </c>
      <c r="D508" s="31" t="inlineStr">
        <is>
          <t>Muni</t>
        </is>
      </c>
      <c r="E508" s="24">
        <f>IFERROR(INDEX(Muni!F$4:F$107,MATCH($A508,Muni!$A$4:$A$107,0)),"")</f>
        <v/>
      </c>
      <c r="F508" s="24">
        <f>IFERROR(INDEX(Muni!G$4:G$107,MATCH($A508,Muni!$A$4:$A$107,0)),"")</f>
        <v/>
      </c>
      <c r="G508" s="21">
        <f>IFERROR(IF(INDEX(Partidos!$H$4:$H$107,MATCH($A508,Partidos!$A$4:$A$107,0))&lt;&gt;"Finalizado","",IF(OR(NOT(ISNUMBER($E508)),NOT(ISNUMBER($F508))),"",IF(INDEX(Partidos!$J$4:$J$107,MATCH($A508,Partidos!$A$4:$A$107,0))="Grupos",IF(AND($E508=INDEX(Partidos!$F$4:$F$107,MATCH($A508,Partidos!$A$4:$A$107,0)),$F508=INDEX(Partidos!$G$4:$G$107,MATCH($A508,Partidos!$A$4:$A$107,0))),Puntuacion!$B$4,IF(($E508-$F508)=(INDEX(Partidos!$F$4:$F$107,MATCH($A508,Partidos!$A$4:$A$107,0))-INDEX(Partidos!$G$4:$G$107,MATCH($A508,Partidos!$A$4:$A$107,0))),Puntuacion!$B$5,IF(OR(AND($E508&gt;$F508,INDEX(Partidos!$F$4:$F$107,MATCH($A508,Partidos!$A$4:$A$107,0))&gt;INDEX(Partidos!$G$4:$G$107,MATCH($A508,Partidos!$A$4:$A$107,0))),AND($E508=$F508,INDEX(Partidos!$F$4:$F$107,MATCH($A508,Partidos!$A$4:$A$107,0))=INDEX(Partidos!$G$4:$G$107,MATCH($A508,Partidos!$A$4:$A$107,0))),AND($E508&lt;$F508,INDEX(Partidos!$F$4:$F$107,MATCH($A508,Partidos!$A$4:$A$107,0))&lt;INDEX(Partidos!$G$4:$G$107,MATCH($A508,Partidos!$A$4:$A$107,0)))),Puntuacion!$B$6,0))),IF(AND($E508=INDEX(Partidos!$F$4:$F$107,MATCH($A508,Partidos!$A$4:$A$107,0)),$F508=INDEX(Partidos!$G$4:$G$107,MATCH($A508,Partidos!$A$4:$A$107,0))),Puntuacion!$B$9,IF(($E508-$F508)=(INDEX(Partidos!$F$4:$F$107,MATCH($A508,Partidos!$A$4:$A$107,0))-INDEX(Partidos!$G$4:$G$107,MATCH($A508,Partidos!$A$4:$A$107,0))),Puntuacion!$B$10,IF(AND($H508&lt;&gt;"",$H508=INDEX(Partidos!$K$4:$K$107,MATCH($A508,Partidos!$A$4:$A$107,0))),Puntuacion!$B$11,0)))))),"")</f>
        <v/>
      </c>
      <c r="H508" s="24">
        <f>IFERROR(INDEX(Muni!H$4:H$107,MATCH($A508,Muni!$A$4:$A$107,0)),"")</f>
        <v/>
      </c>
      <c r="I508" s="24">
        <f>IFERROR(INDEX(Partidos!$J$4:$J$107,MATCH($A508,Partidos!$A$4:$A$107,0)),"")</f>
        <v/>
      </c>
      <c r="J508" s="21">
        <f>IF(AND(INDEX(Partidos!$J$4:$J$107,MATCH($A508,Partidos!$A$4:$A$107,0))&lt;&gt;"Grupos",INDEX(Partidos!$H$4:$H$107,MATCH($A508,Partidos!$A$4:$A$107,0))="Finalizado",$H508&lt;&gt;"",$H508=INDEX(Partidos!$K$4:$K$107,MATCH($A508,Partidos!$A$4:$A$107,0))),1,0)</f>
        <v/>
      </c>
    </row>
    <row r="509">
      <c r="A509" s="29" t="n">
        <v>46</v>
      </c>
      <c r="B509" s="24">
        <f>IFERROR(INDEX(Partidos!$D$4:$D$107,MATCH($A509,Partidos!$A$4:$A$107,0)),"")</f>
        <v/>
      </c>
      <c r="C509" s="24">
        <f>IFERROR(INDEX(Partidos!$E$4:$E$107,MATCH($A509,Partidos!$A$4:$A$107,0)),"")</f>
        <v/>
      </c>
      <c r="D509" s="29" t="inlineStr">
        <is>
          <t>Fer</t>
        </is>
      </c>
      <c r="E509" s="24">
        <f>IFERROR(INDEX(Fer!F$4:F$107,MATCH($A509,Fer!$A$4:$A$107,0)),"")</f>
        <v/>
      </c>
      <c r="F509" s="24">
        <f>IFERROR(INDEX(Fer!G$4:G$107,MATCH($A509,Fer!$A$4:$A$107,0)),"")</f>
        <v/>
      </c>
      <c r="G509" s="21">
        <f>IFERROR(IF(INDEX(Partidos!$H$4:$H$107,MATCH($A509,Partidos!$A$4:$A$107,0))&lt;&gt;"Finalizado","",IF(OR(NOT(ISNUMBER($E509)),NOT(ISNUMBER($F509))),"",IF(INDEX(Partidos!$J$4:$J$107,MATCH($A509,Partidos!$A$4:$A$107,0))="Grupos",IF(AND($E509=INDEX(Partidos!$F$4:$F$107,MATCH($A509,Partidos!$A$4:$A$107,0)),$F509=INDEX(Partidos!$G$4:$G$107,MATCH($A509,Partidos!$A$4:$A$107,0))),Puntuacion!$B$4,IF(($E509-$F509)=(INDEX(Partidos!$F$4:$F$107,MATCH($A509,Partidos!$A$4:$A$107,0))-INDEX(Partidos!$G$4:$G$107,MATCH($A509,Partidos!$A$4:$A$107,0))),Puntuacion!$B$5,IF(OR(AND($E509&gt;$F509,INDEX(Partidos!$F$4:$F$107,MATCH($A509,Partidos!$A$4:$A$107,0))&gt;INDEX(Partidos!$G$4:$G$107,MATCH($A509,Partidos!$A$4:$A$107,0))),AND($E509=$F509,INDEX(Partidos!$F$4:$F$107,MATCH($A509,Partidos!$A$4:$A$107,0))=INDEX(Partidos!$G$4:$G$107,MATCH($A509,Partidos!$A$4:$A$107,0))),AND($E509&lt;$F509,INDEX(Partidos!$F$4:$F$107,MATCH($A509,Partidos!$A$4:$A$107,0))&lt;INDEX(Partidos!$G$4:$G$107,MATCH($A509,Partidos!$A$4:$A$107,0)))),Puntuacion!$B$6,0))),IF(AND($E509=INDEX(Partidos!$F$4:$F$107,MATCH($A509,Partidos!$A$4:$A$107,0)),$F509=INDEX(Partidos!$G$4:$G$107,MATCH($A509,Partidos!$A$4:$A$107,0))),Puntuacion!$B$9,IF(($E509-$F509)=(INDEX(Partidos!$F$4:$F$107,MATCH($A509,Partidos!$A$4:$A$107,0))-INDEX(Partidos!$G$4:$G$107,MATCH($A509,Partidos!$A$4:$A$107,0))),Puntuacion!$B$10,IF(AND($H509&lt;&gt;"",$H509=INDEX(Partidos!$K$4:$K$107,MATCH($A509,Partidos!$A$4:$A$107,0))),Puntuacion!$B$11,0)))))),"")</f>
        <v/>
      </c>
      <c r="H509" s="24">
        <f>IFERROR(INDEX(Fer!H$4:H$107,MATCH($A509,Fer!$A$4:$A$107,0)),"")</f>
        <v/>
      </c>
      <c r="I509" s="24">
        <f>IFERROR(INDEX(Partidos!$J$4:$J$107,MATCH($A509,Partidos!$A$4:$A$107,0)),"")</f>
        <v/>
      </c>
      <c r="J509" s="21">
        <f>IF(AND(INDEX(Partidos!$J$4:$J$107,MATCH($A509,Partidos!$A$4:$A$107,0))&lt;&gt;"Grupos",INDEX(Partidos!$H$4:$H$107,MATCH($A509,Partidos!$A$4:$A$107,0))="Finalizado",$H509&lt;&gt;"",$H509=INDEX(Partidos!$K$4:$K$107,MATCH($A509,Partidos!$A$4:$A$107,0))),1,0)</f>
        <v/>
      </c>
    </row>
    <row r="510">
      <c r="A510" s="31" t="n">
        <v>47</v>
      </c>
      <c r="B510" s="24">
        <f>IFERROR(INDEX(Partidos!$D$4:$D$107,MATCH($A510,Partidos!$A$4:$A$107,0)),"")</f>
        <v/>
      </c>
      <c r="C510" s="24">
        <f>IFERROR(INDEX(Partidos!$E$4:$E$107,MATCH($A510,Partidos!$A$4:$A$107,0)),"")</f>
        <v/>
      </c>
      <c r="D510" s="31" t="inlineStr">
        <is>
          <t>Álvaro</t>
        </is>
      </c>
      <c r="E510" s="24">
        <f>IFERROR(INDEX(Álvaro!F$4:F$107,MATCH($A510,Álvaro!$A$4:$A$107,0)),"")</f>
        <v/>
      </c>
      <c r="F510" s="24">
        <f>IFERROR(INDEX(Álvaro!G$4:G$107,MATCH($A510,Álvaro!$A$4:$A$107,0)),"")</f>
        <v/>
      </c>
      <c r="G510" s="21">
        <f>IFERROR(IF(INDEX(Partidos!$H$4:$H$107,MATCH($A510,Partidos!$A$4:$A$107,0))&lt;&gt;"Finalizado","",IF(OR(NOT(ISNUMBER($E510)),NOT(ISNUMBER($F510))),"",IF(INDEX(Partidos!$J$4:$J$107,MATCH($A510,Partidos!$A$4:$A$107,0))="Grupos",IF(AND($E510=INDEX(Partidos!$F$4:$F$107,MATCH($A510,Partidos!$A$4:$A$107,0)),$F510=INDEX(Partidos!$G$4:$G$107,MATCH($A510,Partidos!$A$4:$A$107,0))),Puntuacion!$B$4,IF(($E510-$F510)=(INDEX(Partidos!$F$4:$F$107,MATCH($A510,Partidos!$A$4:$A$107,0))-INDEX(Partidos!$G$4:$G$107,MATCH($A510,Partidos!$A$4:$A$107,0))),Puntuacion!$B$5,IF(OR(AND($E510&gt;$F510,INDEX(Partidos!$F$4:$F$107,MATCH($A510,Partidos!$A$4:$A$107,0))&gt;INDEX(Partidos!$G$4:$G$107,MATCH($A510,Partidos!$A$4:$A$107,0))),AND($E510=$F510,INDEX(Partidos!$F$4:$F$107,MATCH($A510,Partidos!$A$4:$A$107,0))=INDEX(Partidos!$G$4:$G$107,MATCH($A510,Partidos!$A$4:$A$107,0))),AND($E510&lt;$F510,INDEX(Partidos!$F$4:$F$107,MATCH($A510,Partidos!$A$4:$A$107,0))&lt;INDEX(Partidos!$G$4:$G$107,MATCH($A510,Partidos!$A$4:$A$107,0)))),Puntuacion!$B$6,0))),IF(AND($E510=INDEX(Partidos!$F$4:$F$107,MATCH($A510,Partidos!$A$4:$A$107,0)),$F510=INDEX(Partidos!$G$4:$G$107,MATCH($A510,Partidos!$A$4:$A$107,0))),Puntuacion!$B$9,IF(($E510-$F510)=(INDEX(Partidos!$F$4:$F$107,MATCH($A510,Partidos!$A$4:$A$107,0))-INDEX(Partidos!$G$4:$G$107,MATCH($A510,Partidos!$A$4:$A$107,0))),Puntuacion!$B$10,IF(AND($H510&lt;&gt;"",$H510=INDEX(Partidos!$K$4:$K$107,MATCH($A510,Partidos!$A$4:$A$107,0))),Puntuacion!$B$11,0)))))),"")</f>
        <v/>
      </c>
      <c r="H510" s="24">
        <f>IFERROR(INDEX(Álvaro!H$4:H$107,MATCH($A510,Álvaro!$A$4:$A$107,0)),"")</f>
        <v/>
      </c>
      <c r="I510" s="24">
        <f>IFERROR(INDEX(Partidos!$J$4:$J$107,MATCH($A510,Partidos!$A$4:$A$107,0)),"")</f>
        <v/>
      </c>
      <c r="J510" s="21">
        <f>IF(AND(INDEX(Partidos!$J$4:$J$107,MATCH($A510,Partidos!$A$4:$A$107,0))&lt;&gt;"Grupos",INDEX(Partidos!$H$4:$H$107,MATCH($A510,Partidos!$A$4:$A$107,0))="Finalizado",$H510&lt;&gt;"",$H510=INDEX(Partidos!$K$4:$K$107,MATCH($A510,Partidos!$A$4:$A$107,0))),1,0)</f>
        <v/>
      </c>
    </row>
    <row r="511">
      <c r="A511" s="29" t="n">
        <v>47</v>
      </c>
      <c r="B511" s="24">
        <f>IFERROR(INDEX(Partidos!$D$4:$D$107,MATCH($A511,Partidos!$A$4:$A$107,0)),"")</f>
        <v/>
      </c>
      <c r="C511" s="24">
        <f>IFERROR(INDEX(Partidos!$E$4:$E$107,MATCH($A511,Partidos!$A$4:$A$107,0)),"")</f>
        <v/>
      </c>
      <c r="D511" s="29" t="inlineStr">
        <is>
          <t>Pepe</t>
        </is>
      </c>
      <c r="E511" s="24">
        <f>IFERROR(INDEX(Pepe!F$4:F$107,MATCH($A511,Pepe!$A$4:$A$107,0)),"")</f>
        <v/>
      </c>
      <c r="F511" s="24">
        <f>IFERROR(INDEX(Pepe!G$4:G$107,MATCH($A511,Pepe!$A$4:$A$107,0)),"")</f>
        <v/>
      </c>
      <c r="G511" s="21">
        <f>IFERROR(IF(INDEX(Partidos!$H$4:$H$107,MATCH($A511,Partidos!$A$4:$A$107,0))&lt;&gt;"Finalizado","",IF(OR(NOT(ISNUMBER($E511)),NOT(ISNUMBER($F511))),"",IF(INDEX(Partidos!$J$4:$J$107,MATCH($A511,Partidos!$A$4:$A$107,0))="Grupos",IF(AND($E511=INDEX(Partidos!$F$4:$F$107,MATCH($A511,Partidos!$A$4:$A$107,0)),$F511=INDEX(Partidos!$G$4:$G$107,MATCH($A511,Partidos!$A$4:$A$107,0))),Puntuacion!$B$4,IF(($E511-$F511)=(INDEX(Partidos!$F$4:$F$107,MATCH($A511,Partidos!$A$4:$A$107,0))-INDEX(Partidos!$G$4:$G$107,MATCH($A511,Partidos!$A$4:$A$107,0))),Puntuacion!$B$5,IF(OR(AND($E511&gt;$F511,INDEX(Partidos!$F$4:$F$107,MATCH($A511,Partidos!$A$4:$A$107,0))&gt;INDEX(Partidos!$G$4:$G$107,MATCH($A511,Partidos!$A$4:$A$107,0))),AND($E511=$F511,INDEX(Partidos!$F$4:$F$107,MATCH($A511,Partidos!$A$4:$A$107,0))=INDEX(Partidos!$G$4:$G$107,MATCH($A511,Partidos!$A$4:$A$107,0))),AND($E511&lt;$F511,INDEX(Partidos!$F$4:$F$107,MATCH($A511,Partidos!$A$4:$A$107,0))&lt;INDEX(Partidos!$G$4:$G$107,MATCH($A511,Partidos!$A$4:$A$107,0)))),Puntuacion!$B$6,0))),IF(AND($E511=INDEX(Partidos!$F$4:$F$107,MATCH($A511,Partidos!$A$4:$A$107,0)),$F511=INDEX(Partidos!$G$4:$G$107,MATCH($A511,Partidos!$A$4:$A$107,0))),Puntuacion!$B$9,IF(($E511-$F511)=(INDEX(Partidos!$F$4:$F$107,MATCH($A511,Partidos!$A$4:$A$107,0))-INDEX(Partidos!$G$4:$G$107,MATCH($A511,Partidos!$A$4:$A$107,0))),Puntuacion!$B$10,IF(AND($H511&lt;&gt;"",$H511=INDEX(Partidos!$K$4:$K$107,MATCH($A511,Partidos!$A$4:$A$107,0))),Puntuacion!$B$11,0)))))),"")</f>
        <v/>
      </c>
      <c r="H511" s="24">
        <f>IFERROR(INDEX(Pepe!H$4:H$107,MATCH($A511,Pepe!$A$4:$A$107,0)),"")</f>
        <v/>
      </c>
      <c r="I511" s="24">
        <f>IFERROR(INDEX(Partidos!$J$4:$J$107,MATCH($A511,Partidos!$A$4:$A$107,0)),"")</f>
        <v/>
      </c>
      <c r="J511" s="21">
        <f>IF(AND(INDEX(Partidos!$J$4:$J$107,MATCH($A511,Partidos!$A$4:$A$107,0))&lt;&gt;"Grupos",INDEX(Partidos!$H$4:$H$107,MATCH($A511,Partidos!$A$4:$A$107,0))="Finalizado",$H511&lt;&gt;"",$H511=INDEX(Partidos!$K$4:$K$107,MATCH($A511,Partidos!$A$4:$A$107,0))),1,0)</f>
        <v/>
      </c>
    </row>
    <row r="512">
      <c r="A512" s="31" t="n">
        <v>47</v>
      </c>
      <c r="B512" s="24">
        <f>IFERROR(INDEX(Partidos!$D$4:$D$107,MATCH($A512,Partidos!$A$4:$A$107,0)),"")</f>
        <v/>
      </c>
      <c r="C512" s="24">
        <f>IFERROR(INDEX(Partidos!$E$4:$E$107,MATCH($A512,Partidos!$A$4:$A$107,0)),"")</f>
        <v/>
      </c>
      <c r="D512" s="31" t="inlineStr">
        <is>
          <t>Patri</t>
        </is>
      </c>
      <c r="E512" s="24">
        <f>IFERROR(INDEX(Patri!F$4:F$107,MATCH($A512,Patri!$A$4:$A$107,0)),"")</f>
        <v/>
      </c>
      <c r="F512" s="24">
        <f>IFERROR(INDEX(Patri!G$4:G$107,MATCH($A512,Patri!$A$4:$A$107,0)),"")</f>
        <v/>
      </c>
      <c r="G512" s="21">
        <f>IFERROR(IF(INDEX(Partidos!$H$4:$H$107,MATCH($A512,Partidos!$A$4:$A$107,0))&lt;&gt;"Finalizado","",IF(OR(NOT(ISNUMBER($E512)),NOT(ISNUMBER($F512))),"",IF(INDEX(Partidos!$J$4:$J$107,MATCH($A512,Partidos!$A$4:$A$107,0))="Grupos",IF(AND($E512=INDEX(Partidos!$F$4:$F$107,MATCH($A512,Partidos!$A$4:$A$107,0)),$F512=INDEX(Partidos!$G$4:$G$107,MATCH($A512,Partidos!$A$4:$A$107,0))),Puntuacion!$B$4,IF(($E512-$F512)=(INDEX(Partidos!$F$4:$F$107,MATCH($A512,Partidos!$A$4:$A$107,0))-INDEX(Partidos!$G$4:$G$107,MATCH($A512,Partidos!$A$4:$A$107,0))),Puntuacion!$B$5,IF(OR(AND($E512&gt;$F512,INDEX(Partidos!$F$4:$F$107,MATCH($A512,Partidos!$A$4:$A$107,0))&gt;INDEX(Partidos!$G$4:$G$107,MATCH($A512,Partidos!$A$4:$A$107,0))),AND($E512=$F512,INDEX(Partidos!$F$4:$F$107,MATCH($A512,Partidos!$A$4:$A$107,0))=INDEX(Partidos!$G$4:$G$107,MATCH($A512,Partidos!$A$4:$A$107,0))),AND($E512&lt;$F512,INDEX(Partidos!$F$4:$F$107,MATCH($A512,Partidos!$A$4:$A$107,0))&lt;INDEX(Partidos!$G$4:$G$107,MATCH($A512,Partidos!$A$4:$A$107,0)))),Puntuacion!$B$6,0))),IF(AND($E512=INDEX(Partidos!$F$4:$F$107,MATCH($A512,Partidos!$A$4:$A$107,0)),$F512=INDEX(Partidos!$G$4:$G$107,MATCH($A512,Partidos!$A$4:$A$107,0))),Puntuacion!$B$9,IF(($E512-$F512)=(INDEX(Partidos!$F$4:$F$107,MATCH($A512,Partidos!$A$4:$A$107,0))-INDEX(Partidos!$G$4:$G$107,MATCH($A512,Partidos!$A$4:$A$107,0))),Puntuacion!$B$10,IF(AND($H512&lt;&gt;"",$H512=INDEX(Partidos!$K$4:$K$107,MATCH($A512,Partidos!$A$4:$A$107,0))),Puntuacion!$B$11,0)))))),"")</f>
        <v/>
      </c>
      <c r="H512" s="24">
        <f>IFERROR(INDEX(Patri!H$4:H$107,MATCH($A512,Patri!$A$4:$A$107,0)),"")</f>
        <v/>
      </c>
      <c r="I512" s="24">
        <f>IFERROR(INDEX(Partidos!$J$4:$J$107,MATCH($A512,Partidos!$A$4:$A$107,0)),"")</f>
        <v/>
      </c>
      <c r="J512" s="21">
        <f>IF(AND(INDEX(Partidos!$J$4:$J$107,MATCH($A512,Partidos!$A$4:$A$107,0))&lt;&gt;"Grupos",INDEX(Partidos!$H$4:$H$107,MATCH($A512,Partidos!$A$4:$A$107,0))="Finalizado",$H512&lt;&gt;"",$H512=INDEX(Partidos!$K$4:$K$107,MATCH($A512,Partidos!$A$4:$A$107,0))),1,0)</f>
        <v/>
      </c>
    </row>
    <row r="513">
      <c r="A513" s="29" t="n">
        <v>47</v>
      </c>
      <c r="B513" s="24">
        <f>IFERROR(INDEX(Partidos!$D$4:$D$107,MATCH($A513,Partidos!$A$4:$A$107,0)),"")</f>
        <v/>
      </c>
      <c r="C513" s="24">
        <f>IFERROR(INDEX(Partidos!$E$4:$E$107,MATCH($A513,Partidos!$A$4:$A$107,0)),"")</f>
        <v/>
      </c>
      <c r="D513" s="29" t="inlineStr">
        <is>
          <t>Kike</t>
        </is>
      </c>
      <c r="E513" s="24">
        <f>IFERROR(INDEX(Kike!F$4:F$107,MATCH($A513,Kike!$A$4:$A$107,0)),"")</f>
        <v/>
      </c>
      <c r="F513" s="24">
        <f>IFERROR(INDEX(Kike!G$4:G$107,MATCH($A513,Kike!$A$4:$A$107,0)),"")</f>
        <v/>
      </c>
      <c r="G513" s="21">
        <f>IFERROR(IF(INDEX(Partidos!$H$4:$H$107,MATCH($A513,Partidos!$A$4:$A$107,0))&lt;&gt;"Finalizado","",IF(OR(NOT(ISNUMBER($E513)),NOT(ISNUMBER($F513))),"",IF(INDEX(Partidos!$J$4:$J$107,MATCH($A513,Partidos!$A$4:$A$107,0))="Grupos",IF(AND($E513=INDEX(Partidos!$F$4:$F$107,MATCH($A513,Partidos!$A$4:$A$107,0)),$F513=INDEX(Partidos!$G$4:$G$107,MATCH($A513,Partidos!$A$4:$A$107,0))),Puntuacion!$B$4,IF(($E513-$F513)=(INDEX(Partidos!$F$4:$F$107,MATCH($A513,Partidos!$A$4:$A$107,0))-INDEX(Partidos!$G$4:$G$107,MATCH($A513,Partidos!$A$4:$A$107,0))),Puntuacion!$B$5,IF(OR(AND($E513&gt;$F513,INDEX(Partidos!$F$4:$F$107,MATCH($A513,Partidos!$A$4:$A$107,0))&gt;INDEX(Partidos!$G$4:$G$107,MATCH($A513,Partidos!$A$4:$A$107,0))),AND($E513=$F513,INDEX(Partidos!$F$4:$F$107,MATCH($A513,Partidos!$A$4:$A$107,0))=INDEX(Partidos!$G$4:$G$107,MATCH($A513,Partidos!$A$4:$A$107,0))),AND($E513&lt;$F513,INDEX(Partidos!$F$4:$F$107,MATCH($A513,Partidos!$A$4:$A$107,0))&lt;INDEX(Partidos!$G$4:$G$107,MATCH($A513,Partidos!$A$4:$A$107,0)))),Puntuacion!$B$6,0))),IF(AND($E513=INDEX(Partidos!$F$4:$F$107,MATCH($A513,Partidos!$A$4:$A$107,0)),$F513=INDEX(Partidos!$G$4:$G$107,MATCH($A513,Partidos!$A$4:$A$107,0))),Puntuacion!$B$9,IF(($E513-$F513)=(INDEX(Partidos!$F$4:$F$107,MATCH($A513,Partidos!$A$4:$A$107,0))-INDEX(Partidos!$G$4:$G$107,MATCH($A513,Partidos!$A$4:$A$107,0))),Puntuacion!$B$10,IF(AND($H513&lt;&gt;"",$H513=INDEX(Partidos!$K$4:$K$107,MATCH($A513,Partidos!$A$4:$A$107,0))),Puntuacion!$B$11,0)))))),"")</f>
        <v/>
      </c>
      <c r="H513" s="24">
        <f>IFERROR(INDEX(Kike!H$4:H$107,MATCH($A513,Kike!$A$4:$A$107,0)),"")</f>
        <v/>
      </c>
      <c r="I513" s="24">
        <f>IFERROR(INDEX(Partidos!$J$4:$J$107,MATCH($A513,Partidos!$A$4:$A$107,0)),"")</f>
        <v/>
      </c>
      <c r="J513" s="21">
        <f>IF(AND(INDEX(Partidos!$J$4:$J$107,MATCH($A513,Partidos!$A$4:$A$107,0))&lt;&gt;"Grupos",INDEX(Partidos!$H$4:$H$107,MATCH($A513,Partidos!$A$4:$A$107,0))="Finalizado",$H513&lt;&gt;"",$H513=INDEX(Partidos!$K$4:$K$107,MATCH($A513,Partidos!$A$4:$A$107,0))),1,0)</f>
        <v/>
      </c>
    </row>
    <row r="514">
      <c r="A514" s="31" t="n">
        <v>47</v>
      </c>
      <c r="B514" s="24">
        <f>IFERROR(INDEX(Partidos!$D$4:$D$107,MATCH($A514,Partidos!$A$4:$A$107,0)),"")</f>
        <v/>
      </c>
      <c r="C514" s="24">
        <f>IFERROR(INDEX(Partidos!$E$4:$E$107,MATCH($A514,Partidos!$A$4:$A$107,0)),"")</f>
        <v/>
      </c>
      <c r="D514" s="31" t="inlineStr">
        <is>
          <t>Quintero</t>
        </is>
      </c>
      <c r="E514" s="24">
        <f>IFERROR(INDEX(Quintero!F$4:F$107,MATCH($A514,Quintero!$A$4:$A$107,0)),"")</f>
        <v/>
      </c>
      <c r="F514" s="24">
        <f>IFERROR(INDEX(Quintero!G$4:G$107,MATCH($A514,Quintero!$A$4:$A$107,0)),"")</f>
        <v/>
      </c>
      <c r="G514" s="21">
        <f>IFERROR(IF(INDEX(Partidos!$H$4:$H$107,MATCH($A514,Partidos!$A$4:$A$107,0))&lt;&gt;"Finalizado","",IF(OR(NOT(ISNUMBER($E514)),NOT(ISNUMBER($F514))),"",IF(INDEX(Partidos!$J$4:$J$107,MATCH($A514,Partidos!$A$4:$A$107,0))="Grupos",IF(AND($E514=INDEX(Partidos!$F$4:$F$107,MATCH($A514,Partidos!$A$4:$A$107,0)),$F514=INDEX(Partidos!$G$4:$G$107,MATCH($A514,Partidos!$A$4:$A$107,0))),Puntuacion!$B$4,IF(($E514-$F514)=(INDEX(Partidos!$F$4:$F$107,MATCH($A514,Partidos!$A$4:$A$107,0))-INDEX(Partidos!$G$4:$G$107,MATCH($A514,Partidos!$A$4:$A$107,0))),Puntuacion!$B$5,IF(OR(AND($E514&gt;$F514,INDEX(Partidos!$F$4:$F$107,MATCH($A514,Partidos!$A$4:$A$107,0))&gt;INDEX(Partidos!$G$4:$G$107,MATCH($A514,Partidos!$A$4:$A$107,0))),AND($E514=$F514,INDEX(Partidos!$F$4:$F$107,MATCH($A514,Partidos!$A$4:$A$107,0))=INDEX(Partidos!$G$4:$G$107,MATCH($A514,Partidos!$A$4:$A$107,0))),AND($E514&lt;$F514,INDEX(Partidos!$F$4:$F$107,MATCH($A514,Partidos!$A$4:$A$107,0))&lt;INDEX(Partidos!$G$4:$G$107,MATCH($A514,Partidos!$A$4:$A$107,0)))),Puntuacion!$B$6,0))),IF(AND($E514=INDEX(Partidos!$F$4:$F$107,MATCH($A514,Partidos!$A$4:$A$107,0)),$F514=INDEX(Partidos!$G$4:$G$107,MATCH($A514,Partidos!$A$4:$A$107,0))),Puntuacion!$B$9,IF(($E514-$F514)=(INDEX(Partidos!$F$4:$F$107,MATCH($A514,Partidos!$A$4:$A$107,0))-INDEX(Partidos!$G$4:$G$107,MATCH($A514,Partidos!$A$4:$A$107,0))),Puntuacion!$B$10,IF(AND($H514&lt;&gt;"",$H514=INDEX(Partidos!$K$4:$K$107,MATCH($A514,Partidos!$A$4:$A$107,0))),Puntuacion!$B$11,0)))))),"")</f>
        <v/>
      </c>
      <c r="H514" s="24">
        <f>IFERROR(INDEX(Quintero!H$4:H$107,MATCH($A514,Quintero!$A$4:$A$107,0)),"")</f>
        <v/>
      </c>
      <c r="I514" s="24">
        <f>IFERROR(INDEX(Partidos!$J$4:$J$107,MATCH($A514,Partidos!$A$4:$A$107,0)),"")</f>
        <v/>
      </c>
      <c r="J514" s="21">
        <f>IF(AND(INDEX(Partidos!$J$4:$J$107,MATCH($A514,Partidos!$A$4:$A$107,0))&lt;&gt;"Grupos",INDEX(Partidos!$H$4:$H$107,MATCH($A514,Partidos!$A$4:$A$107,0))="Finalizado",$H514&lt;&gt;"",$H514=INDEX(Partidos!$K$4:$K$107,MATCH($A514,Partidos!$A$4:$A$107,0))),1,0)</f>
        <v/>
      </c>
    </row>
    <row r="515">
      <c r="A515" s="29" t="n">
        <v>47</v>
      </c>
      <c r="B515" s="24">
        <f>IFERROR(INDEX(Partidos!$D$4:$D$107,MATCH($A515,Partidos!$A$4:$A$107,0)),"")</f>
        <v/>
      </c>
      <c r="C515" s="24">
        <f>IFERROR(INDEX(Partidos!$E$4:$E$107,MATCH($A515,Partidos!$A$4:$A$107,0)),"")</f>
        <v/>
      </c>
      <c r="D515" s="29" t="inlineStr">
        <is>
          <t>Nacho</t>
        </is>
      </c>
      <c r="E515" s="24">
        <f>IFERROR(INDEX(Nacho!F$4:F$107,MATCH($A515,Nacho!$A$4:$A$107,0)),"")</f>
        <v/>
      </c>
      <c r="F515" s="24">
        <f>IFERROR(INDEX(Nacho!G$4:G$107,MATCH($A515,Nacho!$A$4:$A$107,0)),"")</f>
        <v/>
      </c>
      <c r="G515" s="21">
        <f>IFERROR(IF(INDEX(Partidos!$H$4:$H$107,MATCH($A515,Partidos!$A$4:$A$107,0))&lt;&gt;"Finalizado","",IF(OR(NOT(ISNUMBER($E515)),NOT(ISNUMBER($F515))),"",IF(INDEX(Partidos!$J$4:$J$107,MATCH($A515,Partidos!$A$4:$A$107,0))="Grupos",IF(AND($E515=INDEX(Partidos!$F$4:$F$107,MATCH($A515,Partidos!$A$4:$A$107,0)),$F515=INDEX(Partidos!$G$4:$G$107,MATCH($A515,Partidos!$A$4:$A$107,0))),Puntuacion!$B$4,IF(($E515-$F515)=(INDEX(Partidos!$F$4:$F$107,MATCH($A515,Partidos!$A$4:$A$107,0))-INDEX(Partidos!$G$4:$G$107,MATCH($A515,Partidos!$A$4:$A$107,0))),Puntuacion!$B$5,IF(OR(AND($E515&gt;$F515,INDEX(Partidos!$F$4:$F$107,MATCH($A515,Partidos!$A$4:$A$107,0))&gt;INDEX(Partidos!$G$4:$G$107,MATCH($A515,Partidos!$A$4:$A$107,0))),AND($E515=$F515,INDEX(Partidos!$F$4:$F$107,MATCH($A515,Partidos!$A$4:$A$107,0))=INDEX(Partidos!$G$4:$G$107,MATCH($A515,Partidos!$A$4:$A$107,0))),AND($E515&lt;$F515,INDEX(Partidos!$F$4:$F$107,MATCH($A515,Partidos!$A$4:$A$107,0))&lt;INDEX(Partidos!$G$4:$G$107,MATCH($A515,Partidos!$A$4:$A$107,0)))),Puntuacion!$B$6,0))),IF(AND($E515=INDEX(Partidos!$F$4:$F$107,MATCH($A515,Partidos!$A$4:$A$107,0)),$F515=INDEX(Partidos!$G$4:$G$107,MATCH($A515,Partidos!$A$4:$A$107,0))),Puntuacion!$B$9,IF(($E515-$F515)=(INDEX(Partidos!$F$4:$F$107,MATCH($A515,Partidos!$A$4:$A$107,0))-INDEX(Partidos!$G$4:$G$107,MATCH($A515,Partidos!$A$4:$A$107,0))),Puntuacion!$B$10,IF(AND($H515&lt;&gt;"",$H515=INDEX(Partidos!$K$4:$K$107,MATCH($A515,Partidos!$A$4:$A$107,0))),Puntuacion!$B$11,0)))))),"")</f>
        <v/>
      </c>
      <c r="H515" s="24">
        <f>IFERROR(INDEX(Nacho!H$4:H$107,MATCH($A515,Nacho!$A$4:$A$107,0)),"")</f>
        <v/>
      </c>
      <c r="I515" s="24">
        <f>IFERROR(INDEX(Partidos!$J$4:$J$107,MATCH($A515,Partidos!$A$4:$A$107,0)),"")</f>
        <v/>
      </c>
      <c r="J515" s="21">
        <f>IF(AND(INDEX(Partidos!$J$4:$J$107,MATCH($A515,Partidos!$A$4:$A$107,0))&lt;&gt;"Grupos",INDEX(Partidos!$H$4:$H$107,MATCH($A515,Partidos!$A$4:$A$107,0))="Finalizado",$H515&lt;&gt;"",$H515=INDEX(Partidos!$K$4:$K$107,MATCH($A515,Partidos!$A$4:$A$107,0))),1,0)</f>
        <v/>
      </c>
    </row>
    <row r="516">
      <c r="A516" s="31" t="n">
        <v>47</v>
      </c>
      <c r="B516" s="24">
        <f>IFERROR(INDEX(Partidos!$D$4:$D$107,MATCH($A516,Partidos!$A$4:$A$107,0)),"")</f>
        <v/>
      </c>
      <c r="C516" s="24">
        <f>IFERROR(INDEX(Partidos!$E$4:$E$107,MATCH($A516,Partidos!$A$4:$A$107,0)),"")</f>
        <v/>
      </c>
      <c r="D516" s="31" t="inlineStr">
        <is>
          <t>Luis</t>
        </is>
      </c>
      <c r="E516" s="24">
        <f>IFERROR(INDEX(Luis!F$4:F$107,MATCH($A516,Luis!$A$4:$A$107,0)),"")</f>
        <v/>
      </c>
      <c r="F516" s="24">
        <f>IFERROR(INDEX(Luis!G$4:G$107,MATCH($A516,Luis!$A$4:$A$107,0)),"")</f>
        <v/>
      </c>
      <c r="G516" s="21">
        <f>IFERROR(IF(INDEX(Partidos!$H$4:$H$107,MATCH($A516,Partidos!$A$4:$A$107,0))&lt;&gt;"Finalizado","",IF(OR(NOT(ISNUMBER($E516)),NOT(ISNUMBER($F516))),"",IF(INDEX(Partidos!$J$4:$J$107,MATCH($A516,Partidos!$A$4:$A$107,0))="Grupos",IF(AND($E516=INDEX(Partidos!$F$4:$F$107,MATCH($A516,Partidos!$A$4:$A$107,0)),$F516=INDEX(Partidos!$G$4:$G$107,MATCH($A516,Partidos!$A$4:$A$107,0))),Puntuacion!$B$4,IF(($E516-$F516)=(INDEX(Partidos!$F$4:$F$107,MATCH($A516,Partidos!$A$4:$A$107,0))-INDEX(Partidos!$G$4:$G$107,MATCH($A516,Partidos!$A$4:$A$107,0))),Puntuacion!$B$5,IF(OR(AND($E516&gt;$F516,INDEX(Partidos!$F$4:$F$107,MATCH($A516,Partidos!$A$4:$A$107,0))&gt;INDEX(Partidos!$G$4:$G$107,MATCH($A516,Partidos!$A$4:$A$107,0))),AND($E516=$F516,INDEX(Partidos!$F$4:$F$107,MATCH($A516,Partidos!$A$4:$A$107,0))=INDEX(Partidos!$G$4:$G$107,MATCH($A516,Partidos!$A$4:$A$107,0))),AND($E516&lt;$F516,INDEX(Partidos!$F$4:$F$107,MATCH($A516,Partidos!$A$4:$A$107,0))&lt;INDEX(Partidos!$G$4:$G$107,MATCH($A516,Partidos!$A$4:$A$107,0)))),Puntuacion!$B$6,0))),IF(AND($E516=INDEX(Partidos!$F$4:$F$107,MATCH($A516,Partidos!$A$4:$A$107,0)),$F516=INDEX(Partidos!$G$4:$G$107,MATCH($A516,Partidos!$A$4:$A$107,0))),Puntuacion!$B$9,IF(($E516-$F516)=(INDEX(Partidos!$F$4:$F$107,MATCH($A516,Partidos!$A$4:$A$107,0))-INDEX(Partidos!$G$4:$G$107,MATCH($A516,Partidos!$A$4:$A$107,0))),Puntuacion!$B$10,IF(AND($H516&lt;&gt;"",$H516=INDEX(Partidos!$K$4:$K$107,MATCH($A516,Partidos!$A$4:$A$107,0))),Puntuacion!$B$11,0)))))),"")</f>
        <v/>
      </c>
      <c r="H516" s="24">
        <f>IFERROR(INDEX(Luis!H$4:H$107,MATCH($A516,Luis!$A$4:$A$107,0)),"")</f>
        <v/>
      </c>
      <c r="I516" s="24">
        <f>IFERROR(INDEX(Partidos!$J$4:$J$107,MATCH($A516,Partidos!$A$4:$A$107,0)),"")</f>
        <v/>
      </c>
      <c r="J516" s="21">
        <f>IF(AND(INDEX(Partidos!$J$4:$J$107,MATCH($A516,Partidos!$A$4:$A$107,0))&lt;&gt;"Grupos",INDEX(Partidos!$H$4:$H$107,MATCH($A516,Partidos!$A$4:$A$107,0))="Finalizado",$H516&lt;&gt;"",$H516=INDEX(Partidos!$K$4:$K$107,MATCH($A516,Partidos!$A$4:$A$107,0))),1,0)</f>
        <v/>
      </c>
    </row>
    <row r="517">
      <c r="A517" s="29" t="n">
        <v>47</v>
      </c>
      <c r="B517" s="24">
        <f>IFERROR(INDEX(Partidos!$D$4:$D$107,MATCH($A517,Partidos!$A$4:$A$107,0)),"")</f>
        <v/>
      </c>
      <c r="C517" s="24">
        <f>IFERROR(INDEX(Partidos!$E$4:$E$107,MATCH($A517,Partidos!$A$4:$A$107,0)),"")</f>
        <v/>
      </c>
      <c r="D517" s="29" t="inlineStr">
        <is>
          <t>Felipe</t>
        </is>
      </c>
      <c r="E517" s="24">
        <f>IFERROR(INDEX(Felipe!F$4:F$107,MATCH($A517,Felipe!$A$4:$A$107,0)),"")</f>
        <v/>
      </c>
      <c r="F517" s="24">
        <f>IFERROR(INDEX(Felipe!G$4:G$107,MATCH($A517,Felipe!$A$4:$A$107,0)),"")</f>
        <v/>
      </c>
      <c r="G517" s="21">
        <f>IFERROR(IF(INDEX(Partidos!$H$4:$H$107,MATCH($A517,Partidos!$A$4:$A$107,0))&lt;&gt;"Finalizado","",IF(OR(NOT(ISNUMBER($E517)),NOT(ISNUMBER($F517))),"",IF(INDEX(Partidos!$J$4:$J$107,MATCH($A517,Partidos!$A$4:$A$107,0))="Grupos",IF(AND($E517=INDEX(Partidos!$F$4:$F$107,MATCH($A517,Partidos!$A$4:$A$107,0)),$F517=INDEX(Partidos!$G$4:$G$107,MATCH($A517,Partidos!$A$4:$A$107,0))),Puntuacion!$B$4,IF(($E517-$F517)=(INDEX(Partidos!$F$4:$F$107,MATCH($A517,Partidos!$A$4:$A$107,0))-INDEX(Partidos!$G$4:$G$107,MATCH($A517,Partidos!$A$4:$A$107,0))),Puntuacion!$B$5,IF(OR(AND($E517&gt;$F517,INDEX(Partidos!$F$4:$F$107,MATCH($A517,Partidos!$A$4:$A$107,0))&gt;INDEX(Partidos!$G$4:$G$107,MATCH($A517,Partidos!$A$4:$A$107,0))),AND($E517=$F517,INDEX(Partidos!$F$4:$F$107,MATCH($A517,Partidos!$A$4:$A$107,0))=INDEX(Partidos!$G$4:$G$107,MATCH($A517,Partidos!$A$4:$A$107,0))),AND($E517&lt;$F517,INDEX(Partidos!$F$4:$F$107,MATCH($A517,Partidos!$A$4:$A$107,0))&lt;INDEX(Partidos!$G$4:$G$107,MATCH($A517,Partidos!$A$4:$A$107,0)))),Puntuacion!$B$6,0))),IF(AND($E517=INDEX(Partidos!$F$4:$F$107,MATCH($A517,Partidos!$A$4:$A$107,0)),$F517=INDEX(Partidos!$G$4:$G$107,MATCH($A517,Partidos!$A$4:$A$107,0))),Puntuacion!$B$9,IF(($E517-$F517)=(INDEX(Partidos!$F$4:$F$107,MATCH($A517,Partidos!$A$4:$A$107,0))-INDEX(Partidos!$G$4:$G$107,MATCH($A517,Partidos!$A$4:$A$107,0))),Puntuacion!$B$10,IF(AND($H517&lt;&gt;"",$H517=INDEX(Partidos!$K$4:$K$107,MATCH($A517,Partidos!$A$4:$A$107,0))),Puntuacion!$B$11,0)))))),"")</f>
        <v/>
      </c>
      <c r="H517" s="24">
        <f>IFERROR(INDEX(Felipe!H$4:H$107,MATCH($A517,Felipe!$A$4:$A$107,0)),"")</f>
        <v/>
      </c>
      <c r="I517" s="24">
        <f>IFERROR(INDEX(Partidos!$J$4:$J$107,MATCH($A517,Partidos!$A$4:$A$107,0)),"")</f>
        <v/>
      </c>
      <c r="J517" s="21">
        <f>IF(AND(INDEX(Partidos!$J$4:$J$107,MATCH($A517,Partidos!$A$4:$A$107,0))&lt;&gt;"Grupos",INDEX(Partidos!$H$4:$H$107,MATCH($A517,Partidos!$A$4:$A$107,0))="Finalizado",$H517&lt;&gt;"",$H517=INDEX(Partidos!$K$4:$K$107,MATCH($A517,Partidos!$A$4:$A$107,0))),1,0)</f>
        <v/>
      </c>
    </row>
    <row r="518">
      <c r="A518" s="31" t="n">
        <v>47</v>
      </c>
      <c r="B518" s="24">
        <f>IFERROR(INDEX(Partidos!$D$4:$D$107,MATCH($A518,Partidos!$A$4:$A$107,0)),"")</f>
        <v/>
      </c>
      <c r="C518" s="24">
        <f>IFERROR(INDEX(Partidos!$E$4:$E$107,MATCH($A518,Partidos!$A$4:$A$107,0)),"")</f>
        <v/>
      </c>
      <c r="D518" s="31" t="inlineStr">
        <is>
          <t>Simón</t>
        </is>
      </c>
      <c r="E518" s="24">
        <f>IFERROR(INDEX(Simón!F$4:F$107,MATCH($A518,Simón!$A$4:$A$107,0)),"")</f>
        <v/>
      </c>
      <c r="F518" s="24">
        <f>IFERROR(INDEX(Simón!G$4:G$107,MATCH($A518,Simón!$A$4:$A$107,0)),"")</f>
        <v/>
      </c>
      <c r="G518" s="21">
        <f>IFERROR(IF(INDEX(Partidos!$H$4:$H$107,MATCH($A518,Partidos!$A$4:$A$107,0))&lt;&gt;"Finalizado","",IF(OR(NOT(ISNUMBER($E518)),NOT(ISNUMBER($F518))),"",IF(INDEX(Partidos!$J$4:$J$107,MATCH($A518,Partidos!$A$4:$A$107,0))="Grupos",IF(AND($E518=INDEX(Partidos!$F$4:$F$107,MATCH($A518,Partidos!$A$4:$A$107,0)),$F518=INDEX(Partidos!$G$4:$G$107,MATCH($A518,Partidos!$A$4:$A$107,0))),Puntuacion!$B$4,IF(($E518-$F518)=(INDEX(Partidos!$F$4:$F$107,MATCH($A518,Partidos!$A$4:$A$107,0))-INDEX(Partidos!$G$4:$G$107,MATCH($A518,Partidos!$A$4:$A$107,0))),Puntuacion!$B$5,IF(OR(AND($E518&gt;$F518,INDEX(Partidos!$F$4:$F$107,MATCH($A518,Partidos!$A$4:$A$107,0))&gt;INDEX(Partidos!$G$4:$G$107,MATCH($A518,Partidos!$A$4:$A$107,0))),AND($E518=$F518,INDEX(Partidos!$F$4:$F$107,MATCH($A518,Partidos!$A$4:$A$107,0))=INDEX(Partidos!$G$4:$G$107,MATCH($A518,Partidos!$A$4:$A$107,0))),AND($E518&lt;$F518,INDEX(Partidos!$F$4:$F$107,MATCH($A518,Partidos!$A$4:$A$107,0))&lt;INDEX(Partidos!$G$4:$G$107,MATCH($A518,Partidos!$A$4:$A$107,0)))),Puntuacion!$B$6,0))),IF(AND($E518=INDEX(Partidos!$F$4:$F$107,MATCH($A518,Partidos!$A$4:$A$107,0)),$F518=INDEX(Partidos!$G$4:$G$107,MATCH($A518,Partidos!$A$4:$A$107,0))),Puntuacion!$B$9,IF(($E518-$F518)=(INDEX(Partidos!$F$4:$F$107,MATCH($A518,Partidos!$A$4:$A$107,0))-INDEX(Partidos!$G$4:$G$107,MATCH($A518,Partidos!$A$4:$A$107,0))),Puntuacion!$B$10,IF(AND($H518&lt;&gt;"",$H518=INDEX(Partidos!$K$4:$K$107,MATCH($A518,Partidos!$A$4:$A$107,0))),Puntuacion!$B$11,0)))))),"")</f>
        <v/>
      </c>
      <c r="H518" s="24">
        <f>IFERROR(INDEX(Simón!H$4:H$107,MATCH($A518,Simón!$A$4:$A$107,0)),"")</f>
        <v/>
      </c>
      <c r="I518" s="24">
        <f>IFERROR(INDEX(Partidos!$J$4:$J$107,MATCH($A518,Partidos!$A$4:$A$107,0)),"")</f>
        <v/>
      </c>
      <c r="J518" s="21">
        <f>IF(AND(INDEX(Partidos!$J$4:$J$107,MATCH($A518,Partidos!$A$4:$A$107,0))&lt;&gt;"Grupos",INDEX(Partidos!$H$4:$H$107,MATCH($A518,Partidos!$A$4:$A$107,0))="Finalizado",$H518&lt;&gt;"",$H518=INDEX(Partidos!$K$4:$K$107,MATCH($A518,Partidos!$A$4:$A$107,0))),1,0)</f>
        <v/>
      </c>
    </row>
    <row r="519">
      <c r="A519" s="29" t="n">
        <v>47</v>
      </c>
      <c r="B519" s="24">
        <f>IFERROR(INDEX(Partidos!$D$4:$D$107,MATCH($A519,Partidos!$A$4:$A$107,0)),"")</f>
        <v/>
      </c>
      <c r="C519" s="24">
        <f>IFERROR(INDEX(Partidos!$E$4:$E$107,MATCH($A519,Partidos!$A$4:$A$107,0)),"")</f>
        <v/>
      </c>
      <c r="D519" s="29" t="inlineStr">
        <is>
          <t>Muni</t>
        </is>
      </c>
      <c r="E519" s="24">
        <f>IFERROR(INDEX(Muni!F$4:F$107,MATCH($A519,Muni!$A$4:$A$107,0)),"")</f>
        <v/>
      </c>
      <c r="F519" s="24">
        <f>IFERROR(INDEX(Muni!G$4:G$107,MATCH($A519,Muni!$A$4:$A$107,0)),"")</f>
        <v/>
      </c>
      <c r="G519" s="21">
        <f>IFERROR(IF(INDEX(Partidos!$H$4:$H$107,MATCH($A519,Partidos!$A$4:$A$107,0))&lt;&gt;"Finalizado","",IF(OR(NOT(ISNUMBER($E519)),NOT(ISNUMBER($F519))),"",IF(INDEX(Partidos!$J$4:$J$107,MATCH($A519,Partidos!$A$4:$A$107,0))="Grupos",IF(AND($E519=INDEX(Partidos!$F$4:$F$107,MATCH($A519,Partidos!$A$4:$A$107,0)),$F519=INDEX(Partidos!$G$4:$G$107,MATCH($A519,Partidos!$A$4:$A$107,0))),Puntuacion!$B$4,IF(($E519-$F519)=(INDEX(Partidos!$F$4:$F$107,MATCH($A519,Partidos!$A$4:$A$107,0))-INDEX(Partidos!$G$4:$G$107,MATCH($A519,Partidos!$A$4:$A$107,0))),Puntuacion!$B$5,IF(OR(AND($E519&gt;$F519,INDEX(Partidos!$F$4:$F$107,MATCH($A519,Partidos!$A$4:$A$107,0))&gt;INDEX(Partidos!$G$4:$G$107,MATCH($A519,Partidos!$A$4:$A$107,0))),AND($E519=$F519,INDEX(Partidos!$F$4:$F$107,MATCH($A519,Partidos!$A$4:$A$107,0))=INDEX(Partidos!$G$4:$G$107,MATCH($A519,Partidos!$A$4:$A$107,0))),AND($E519&lt;$F519,INDEX(Partidos!$F$4:$F$107,MATCH($A519,Partidos!$A$4:$A$107,0))&lt;INDEX(Partidos!$G$4:$G$107,MATCH($A519,Partidos!$A$4:$A$107,0)))),Puntuacion!$B$6,0))),IF(AND($E519=INDEX(Partidos!$F$4:$F$107,MATCH($A519,Partidos!$A$4:$A$107,0)),$F519=INDEX(Partidos!$G$4:$G$107,MATCH($A519,Partidos!$A$4:$A$107,0))),Puntuacion!$B$9,IF(($E519-$F519)=(INDEX(Partidos!$F$4:$F$107,MATCH($A519,Partidos!$A$4:$A$107,0))-INDEX(Partidos!$G$4:$G$107,MATCH($A519,Partidos!$A$4:$A$107,0))),Puntuacion!$B$10,IF(AND($H519&lt;&gt;"",$H519=INDEX(Partidos!$K$4:$K$107,MATCH($A519,Partidos!$A$4:$A$107,0))),Puntuacion!$B$11,0)))))),"")</f>
        <v/>
      </c>
      <c r="H519" s="24">
        <f>IFERROR(INDEX(Muni!H$4:H$107,MATCH($A519,Muni!$A$4:$A$107,0)),"")</f>
        <v/>
      </c>
      <c r="I519" s="24">
        <f>IFERROR(INDEX(Partidos!$J$4:$J$107,MATCH($A519,Partidos!$A$4:$A$107,0)),"")</f>
        <v/>
      </c>
      <c r="J519" s="21">
        <f>IF(AND(INDEX(Partidos!$J$4:$J$107,MATCH($A519,Partidos!$A$4:$A$107,0))&lt;&gt;"Grupos",INDEX(Partidos!$H$4:$H$107,MATCH($A519,Partidos!$A$4:$A$107,0))="Finalizado",$H519&lt;&gt;"",$H519=INDEX(Partidos!$K$4:$K$107,MATCH($A519,Partidos!$A$4:$A$107,0))),1,0)</f>
        <v/>
      </c>
    </row>
    <row r="520">
      <c r="A520" s="31" t="n">
        <v>47</v>
      </c>
      <c r="B520" s="24">
        <f>IFERROR(INDEX(Partidos!$D$4:$D$107,MATCH($A520,Partidos!$A$4:$A$107,0)),"")</f>
        <v/>
      </c>
      <c r="C520" s="24">
        <f>IFERROR(INDEX(Partidos!$E$4:$E$107,MATCH($A520,Partidos!$A$4:$A$107,0)),"")</f>
        <v/>
      </c>
      <c r="D520" s="31" t="inlineStr">
        <is>
          <t>Fer</t>
        </is>
      </c>
      <c r="E520" s="24">
        <f>IFERROR(INDEX(Fer!F$4:F$107,MATCH($A520,Fer!$A$4:$A$107,0)),"")</f>
        <v/>
      </c>
      <c r="F520" s="24">
        <f>IFERROR(INDEX(Fer!G$4:G$107,MATCH($A520,Fer!$A$4:$A$107,0)),"")</f>
        <v/>
      </c>
      <c r="G520" s="21">
        <f>IFERROR(IF(INDEX(Partidos!$H$4:$H$107,MATCH($A520,Partidos!$A$4:$A$107,0))&lt;&gt;"Finalizado","",IF(OR(NOT(ISNUMBER($E520)),NOT(ISNUMBER($F520))),"",IF(INDEX(Partidos!$J$4:$J$107,MATCH($A520,Partidos!$A$4:$A$107,0))="Grupos",IF(AND($E520=INDEX(Partidos!$F$4:$F$107,MATCH($A520,Partidos!$A$4:$A$107,0)),$F520=INDEX(Partidos!$G$4:$G$107,MATCH($A520,Partidos!$A$4:$A$107,0))),Puntuacion!$B$4,IF(($E520-$F520)=(INDEX(Partidos!$F$4:$F$107,MATCH($A520,Partidos!$A$4:$A$107,0))-INDEX(Partidos!$G$4:$G$107,MATCH($A520,Partidos!$A$4:$A$107,0))),Puntuacion!$B$5,IF(OR(AND($E520&gt;$F520,INDEX(Partidos!$F$4:$F$107,MATCH($A520,Partidos!$A$4:$A$107,0))&gt;INDEX(Partidos!$G$4:$G$107,MATCH($A520,Partidos!$A$4:$A$107,0))),AND($E520=$F520,INDEX(Partidos!$F$4:$F$107,MATCH($A520,Partidos!$A$4:$A$107,0))=INDEX(Partidos!$G$4:$G$107,MATCH($A520,Partidos!$A$4:$A$107,0))),AND($E520&lt;$F520,INDEX(Partidos!$F$4:$F$107,MATCH($A520,Partidos!$A$4:$A$107,0))&lt;INDEX(Partidos!$G$4:$G$107,MATCH($A520,Partidos!$A$4:$A$107,0)))),Puntuacion!$B$6,0))),IF(AND($E520=INDEX(Partidos!$F$4:$F$107,MATCH($A520,Partidos!$A$4:$A$107,0)),$F520=INDEX(Partidos!$G$4:$G$107,MATCH($A520,Partidos!$A$4:$A$107,0))),Puntuacion!$B$9,IF(($E520-$F520)=(INDEX(Partidos!$F$4:$F$107,MATCH($A520,Partidos!$A$4:$A$107,0))-INDEX(Partidos!$G$4:$G$107,MATCH($A520,Partidos!$A$4:$A$107,0))),Puntuacion!$B$10,IF(AND($H520&lt;&gt;"",$H520=INDEX(Partidos!$K$4:$K$107,MATCH($A520,Partidos!$A$4:$A$107,0))),Puntuacion!$B$11,0)))))),"")</f>
        <v/>
      </c>
      <c r="H520" s="24">
        <f>IFERROR(INDEX(Fer!H$4:H$107,MATCH($A520,Fer!$A$4:$A$107,0)),"")</f>
        <v/>
      </c>
      <c r="I520" s="24">
        <f>IFERROR(INDEX(Partidos!$J$4:$J$107,MATCH($A520,Partidos!$A$4:$A$107,0)),"")</f>
        <v/>
      </c>
      <c r="J520" s="21">
        <f>IF(AND(INDEX(Partidos!$J$4:$J$107,MATCH($A520,Partidos!$A$4:$A$107,0))&lt;&gt;"Grupos",INDEX(Partidos!$H$4:$H$107,MATCH($A520,Partidos!$A$4:$A$107,0))="Finalizado",$H520&lt;&gt;"",$H520=INDEX(Partidos!$K$4:$K$107,MATCH($A520,Partidos!$A$4:$A$107,0))),1,0)</f>
        <v/>
      </c>
    </row>
    <row r="521">
      <c r="A521" s="29" t="n">
        <v>48</v>
      </c>
      <c r="B521" s="24">
        <f>IFERROR(INDEX(Partidos!$D$4:$D$107,MATCH($A521,Partidos!$A$4:$A$107,0)),"")</f>
        <v/>
      </c>
      <c r="C521" s="24">
        <f>IFERROR(INDEX(Partidos!$E$4:$E$107,MATCH($A521,Partidos!$A$4:$A$107,0)),"")</f>
        <v/>
      </c>
      <c r="D521" s="29" t="inlineStr">
        <is>
          <t>Álvaro</t>
        </is>
      </c>
      <c r="E521" s="24">
        <f>IFERROR(INDEX(Álvaro!F$4:F$107,MATCH($A521,Álvaro!$A$4:$A$107,0)),"")</f>
        <v/>
      </c>
      <c r="F521" s="24">
        <f>IFERROR(INDEX(Álvaro!G$4:G$107,MATCH($A521,Álvaro!$A$4:$A$107,0)),"")</f>
        <v/>
      </c>
      <c r="G521" s="21">
        <f>IFERROR(IF(INDEX(Partidos!$H$4:$H$107,MATCH($A521,Partidos!$A$4:$A$107,0))&lt;&gt;"Finalizado","",IF(OR(NOT(ISNUMBER($E521)),NOT(ISNUMBER($F521))),"",IF(INDEX(Partidos!$J$4:$J$107,MATCH($A521,Partidos!$A$4:$A$107,0))="Grupos",IF(AND($E521=INDEX(Partidos!$F$4:$F$107,MATCH($A521,Partidos!$A$4:$A$107,0)),$F521=INDEX(Partidos!$G$4:$G$107,MATCH($A521,Partidos!$A$4:$A$107,0))),Puntuacion!$B$4,IF(($E521-$F521)=(INDEX(Partidos!$F$4:$F$107,MATCH($A521,Partidos!$A$4:$A$107,0))-INDEX(Partidos!$G$4:$G$107,MATCH($A521,Partidos!$A$4:$A$107,0))),Puntuacion!$B$5,IF(OR(AND($E521&gt;$F521,INDEX(Partidos!$F$4:$F$107,MATCH($A521,Partidos!$A$4:$A$107,0))&gt;INDEX(Partidos!$G$4:$G$107,MATCH($A521,Partidos!$A$4:$A$107,0))),AND($E521=$F521,INDEX(Partidos!$F$4:$F$107,MATCH($A521,Partidos!$A$4:$A$107,0))=INDEX(Partidos!$G$4:$G$107,MATCH($A521,Partidos!$A$4:$A$107,0))),AND($E521&lt;$F521,INDEX(Partidos!$F$4:$F$107,MATCH($A521,Partidos!$A$4:$A$107,0))&lt;INDEX(Partidos!$G$4:$G$107,MATCH($A521,Partidos!$A$4:$A$107,0)))),Puntuacion!$B$6,0))),IF(AND($E521=INDEX(Partidos!$F$4:$F$107,MATCH($A521,Partidos!$A$4:$A$107,0)),$F521=INDEX(Partidos!$G$4:$G$107,MATCH($A521,Partidos!$A$4:$A$107,0))),Puntuacion!$B$9,IF(($E521-$F521)=(INDEX(Partidos!$F$4:$F$107,MATCH($A521,Partidos!$A$4:$A$107,0))-INDEX(Partidos!$G$4:$G$107,MATCH($A521,Partidos!$A$4:$A$107,0))),Puntuacion!$B$10,IF(AND($H521&lt;&gt;"",$H521=INDEX(Partidos!$K$4:$K$107,MATCH($A521,Partidos!$A$4:$A$107,0))),Puntuacion!$B$11,0)))))),"")</f>
        <v/>
      </c>
      <c r="H521" s="24">
        <f>IFERROR(INDEX(Álvaro!H$4:H$107,MATCH($A521,Álvaro!$A$4:$A$107,0)),"")</f>
        <v/>
      </c>
      <c r="I521" s="24">
        <f>IFERROR(INDEX(Partidos!$J$4:$J$107,MATCH($A521,Partidos!$A$4:$A$107,0)),"")</f>
        <v/>
      </c>
      <c r="J521" s="21">
        <f>IF(AND(INDEX(Partidos!$J$4:$J$107,MATCH($A521,Partidos!$A$4:$A$107,0))&lt;&gt;"Grupos",INDEX(Partidos!$H$4:$H$107,MATCH($A521,Partidos!$A$4:$A$107,0))="Finalizado",$H521&lt;&gt;"",$H521=INDEX(Partidos!$K$4:$K$107,MATCH($A521,Partidos!$A$4:$A$107,0))),1,0)</f>
        <v/>
      </c>
    </row>
    <row r="522">
      <c r="A522" s="31" t="n">
        <v>48</v>
      </c>
      <c r="B522" s="24">
        <f>IFERROR(INDEX(Partidos!$D$4:$D$107,MATCH($A522,Partidos!$A$4:$A$107,0)),"")</f>
        <v/>
      </c>
      <c r="C522" s="24">
        <f>IFERROR(INDEX(Partidos!$E$4:$E$107,MATCH($A522,Partidos!$A$4:$A$107,0)),"")</f>
        <v/>
      </c>
      <c r="D522" s="31" t="inlineStr">
        <is>
          <t>Pepe</t>
        </is>
      </c>
      <c r="E522" s="24">
        <f>IFERROR(INDEX(Pepe!F$4:F$107,MATCH($A522,Pepe!$A$4:$A$107,0)),"")</f>
        <v/>
      </c>
      <c r="F522" s="24">
        <f>IFERROR(INDEX(Pepe!G$4:G$107,MATCH($A522,Pepe!$A$4:$A$107,0)),"")</f>
        <v/>
      </c>
      <c r="G522" s="21">
        <f>IFERROR(IF(INDEX(Partidos!$H$4:$H$107,MATCH($A522,Partidos!$A$4:$A$107,0))&lt;&gt;"Finalizado","",IF(OR(NOT(ISNUMBER($E522)),NOT(ISNUMBER($F522))),"",IF(INDEX(Partidos!$J$4:$J$107,MATCH($A522,Partidos!$A$4:$A$107,0))="Grupos",IF(AND($E522=INDEX(Partidos!$F$4:$F$107,MATCH($A522,Partidos!$A$4:$A$107,0)),$F522=INDEX(Partidos!$G$4:$G$107,MATCH($A522,Partidos!$A$4:$A$107,0))),Puntuacion!$B$4,IF(($E522-$F522)=(INDEX(Partidos!$F$4:$F$107,MATCH($A522,Partidos!$A$4:$A$107,0))-INDEX(Partidos!$G$4:$G$107,MATCH($A522,Partidos!$A$4:$A$107,0))),Puntuacion!$B$5,IF(OR(AND($E522&gt;$F522,INDEX(Partidos!$F$4:$F$107,MATCH($A522,Partidos!$A$4:$A$107,0))&gt;INDEX(Partidos!$G$4:$G$107,MATCH($A522,Partidos!$A$4:$A$107,0))),AND($E522=$F522,INDEX(Partidos!$F$4:$F$107,MATCH($A522,Partidos!$A$4:$A$107,0))=INDEX(Partidos!$G$4:$G$107,MATCH($A522,Partidos!$A$4:$A$107,0))),AND($E522&lt;$F522,INDEX(Partidos!$F$4:$F$107,MATCH($A522,Partidos!$A$4:$A$107,0))&lt;INDEX(Partidos!$G$4:$G$107,MATCH($A522,Partidos!$A$4:$A$107,0)))),Puntuacion!$B$6,0))),IF(AND($E522=INDEX(Partidos!$F$4:$F$107,MATCH($A522,Partidos!$A$4:$A$107,0)),$F522=INDEX(Partidos!$G$4:$G$107,MATCH($A522,Partidos!$A$4:$A$107,0))),Puntuacion!$B$9,IF(($E522-$F522)=(INDEX(Partidos!$F$4:$F$107,MATCH($A522,Partidos!$A$4:$A$107,0))-INDEX(Partidos!$G$4:$G$107,MATCH($A522,Partidos!$A$4:$A$107,0))),Puntuacion!$B$10,IF(AND($H522&lt;&gt;"",$H522=INDEX(Partidos!$K$4:$K$107,MATCH($A522,Partidos!$A$4:$A$107,0))),Puntuacion!$B$11,0)))))),"")</f>
        <v/>
      </c>
      <c r="H522" s="24">
        <f>IFERROR(INDEX(Pepe!H$4:H$107,MATCH($A522,Pepe!$A$4:$A$107,0)),"")</f>
        <v/>
      </c>
      <c r="I522" s="24">
        <f>IFERROR(INDEX(Partidos!$J$4:$J$107,MATCH($A522,Partidos!$A$4:$A$107,0)),"")</f>
        <v/>
      </c>
      <c r="J522" s="21">
        <f>IF(AND(INDEX(Partidos!$J$4:$J$107,MATCH($A522,Partidos!$A$4:$A$107,0))&lt;&gt;"Grupos",INDEX(Partidos!$H$4:$H$107,MATCH($A522,Partidos!$A$4:$A$107,0))="Finalizado",$H522&lt;&gt;"",$H522=INDEX(Partidos!$K$4:$K$107,MATCH($A522,Partidos!$A$4:$A$107,0))),1,0)</f>
        <v/>
      </c>
    </row>
    <row r="523">
      <c r="A523" s="29" t="n">
        <v>48</v>
      </c>
      <c r="B523" s="24">
        <f>IFERROR(INDEX(Partidos!$D$4:$D$107,MATCH($A523,Partidos!$A$4:$A$107,0)),"")</f>
        <v/>
      </c>
      <c r="C523" s="24">
        <f>IFERROR(INDEX(Partidos!$E$4:$E$107,MATCH($A523,Partidos!$A$4:$A$107,0)),"")</f>
        <v/>
      </c>
      <c r="D523" s="29" t="inlineStr">
        <is>
          <t>Patri</t>
        </is>
      </c>
      <c r="E523" s="24">
        <f>IFERROR(INDEX(Patri!F$4:F$107,MATCH($A523,Patri!$A$4:$A$107,0)),"")</f>
        <v/>
      </c>
      <c r="F523" s="24">
        <f>IFERROR(INDEX(Patri!G$4:G$107,MATCH($A523,Patri!$A$4:$A$107,0)),"")</f>
        <v/>
      </c>
      <c r="G523" s="21">
        <f>IFERROR(IF(INDEX(Partidos!$H$4:$H$107,MATCH($A523,Partidos!$A$4:$A$107,0))&lt;&gt;"Finalizado","",IF(OR(NOT(ISNUMBER($E523)),NOT(ISNUMBER($F523))),"",IF(INDEX(Partidos!$J$4:$J$107,MATCH($A523,Partidos!$A$4:$A$107,0))="Grupos",IF(AND($E523=INDEX(Partidos!$F$4:$F$107,MATCH($A523,Partidos!$A$4:$A$107,0)),$F523=INDEX(Partidos!$G$4:$G$107,MATCH($A523,Partidos!$A$4:$A$107,0))),Puntuacion!$B$4,IF(($E523-$F523)=(INDEX(Partidos!$F$4:$F$107,MATCH($A523,Partidos!$A$4:$A$107,0))-INDEX(Partidos!$G$4:$G$107,MATCH($A523,Partidos!$A$4:$A$107,0))),Puntuacion!$B$5,IF(OR(AND($E523&gt;$F523,INDEX(Partidos!$F$4:$F$107,MATCH($A523,Partidos!$A$4:$A$107,0))&gt;INDEX(Partidos!$G$4:$G$107,MATCH($A523,Partidos!$A$4:$A$107,0))),AND($E523=$F523,INDEX(Partidos!$F$4:$F$107,MATCH($A523,Partidos!$A$4:$A$107,0))=INDEX(Partidos!$G$4:$G$107,MATCH($A523,Partidos!$A$4:$A$107,0))),AND($E523&lt;$F523,INDEX(Partidos!$F$4:$F$107,MATCH($A523,Partidos!$A$4:$A$107,0))&lt;INDEX(Partidos!$G$4:$G$107,MATCH($A523,Partidos!$A$4:$A$107,0)))),Puntuacion!$B$6,0))),IF(AND($E523=INDEX(Partidos!$F$4:$F$107,MATCH($A523,Partidos!$A$4:$A$107,0)),$F523=INDEX(Partidos!$G$4:$G$107,MATCH($A523,Partidos!$A$4:$A$107,0))),Puntuacion!$B$9,IF(($E523-$F523)=(INDEX(Partidos!$F$4:$F$107,MATCH($A523,Partidos!$A$4:$A$107,0))-INDEX(Partidos!$G$4:$G$107,MATCH($A523,Partidos!$A$4:$A$107,0))),Puntuacion!$B$10,IF(AND($H523&lt;&gt;"",$H523=INDEX(Partidos!$K$4:$K$107,MATCH($A523,Partidos!$A$4:$A$107,0))),Puntuacion!$B$11,0)))))),"")</f>
        <v/>
      </c>
      <c r="H523" s="24">
        <f>IFERROR(INDEX(Patri!H$4:H$107,MATCH($A523,Patri!$A$4:$A$107,0)),"")</f>
        <v/>
      </c>
      <c r="I523" s="24">
        <f>IFERROR(INDEX(Partidos!$J$4:$J$107,MATCH($A523,Partidos!$A$4:$A$107,0)),"")</f>
        <v/>
      </c>
      <c r="J523" s="21">
        <f>IF(AND(INDEX(Partidos!$J$4:$J$107,MATCH($A523,Partidos!$A$4:$A$107,0))&lt;&gt;"Grupos",INDEX(Partidos!$H$4:$H$107,MATCH($A523,Partidos!$A$4:$A$107,0))="Finalizado",$H523&lt;&gt;"",$H523=INDEX(Partidos!$K$4:$K$107,MATCH($A523,Partidos!$A$4:$A$107,0))),1,0)</f>
        <v/>
      </c>
    </row>
    <row r="524">
      <c r="A524" s="31" t="n">
        <v>48</v>
      </c>
      <c r="B524" s="24">
        <f>IFERROR(INDEX(Partidos!$D$4:$D$107,MATCH($A524,Partidos!$A$4:$A$107,0)),"")</f>
        <v/>
      </c>
      <c r="C524" s="24">
        <f>IFERROR(INDEX(Partidos!$E$4:$E$107,MATCH($A524,Partidos!$A$4:$A$107,0)),"")</f>
        <v/>
      </c>
      <c r="D524" s="31" t="inlineStr">
        <is>
          <t>Kike</t>
        </is>
      </c>
      <c r="E524" s="24">
        <f>IFERROR(INDEX(Kike!F$4:F$107,MATCH($A524,Kike!$A$4:$A$107,0)),"")</f>
        <v/>
      </c>
      <c r="F524" s="24">
        <f>IFERROR(INDEX(Kike!G$4:G$107,MATCH($A524,Kike!$A$4:$A$107,0)),"")</f>
        <v/>
      </c>
      <c r="G524" s="21">
        <f>IFERROR(IF(INDEX(Partidos!$H$4:$H$107,MATCH($A524,Partidos!$A$4:$A$107,0))&lt;&gt;"Finalizado","",IF(OR(NOT(ISNUMBER($E524)),NOT(ISNUMBER($F524))),"",IF(INDEX(Partidos!$J$4:$J$107,MATCH($A524,Partidos!$A$4:$A$107,0))="Grupos",IF(AND($E524=INDEX(Partidos!$F$4:$F$107,MATCH($A524,Partidos!$A$4:$A$107,0)),$F524=INDEX(Partidos!$G$4:$G$107,MATCH($A524,Partidos!$A$4:$A$107,0))),Puntuacion!$B$4,IF(($E524-$F524)=(INDEX(Partidos!$F$4:$F$107,MATCH($A524,Partidos!$A$4:$A$107,0))-INDEX(Partidos!$G$4:$G$107,MATCH($A524,Partidos!$A$4:$A$107,0))),Puntuacion!$B$5,IF(OR(AND($E524&gt;$F524,INDEX(Partidos!$F$4:$F$107,MATCH($A524,Partidos!$A$4:$A$107,0))&gt;INDEX(Partidos!$G$4:$G$107,MATCH($A524,Partidos!$A$4:$A$107,0))),AND($E524=$F524,INDEX(Partidos!$F$4:$F$107,MATCH($A524,Partidos!$A$4:$A$107,0))=INDEX(Partidos!$G$4:$G$107,MATCH($A524,Partidos!$A$4:$A$107,0))),AND($E524&lt;$F524,INDEX(Partidos!$F$4:$F$107,MATCH($A524,Partidos!$A$4:$A$107,0))&lt;INDEX(Partidos!$G$4:$G$107,MATCH($A524,Partidos!$A$4:$A$107,0)))),Puntuacion!$B$6,0))),IF(AND($E524=INDEX(Partidos!$F$4:$F$107,MATCH($A524,Partidos!$A$4:$A$107,0)),$F524=INDEX(Partidos!$G$4:$G$107,MATCH($A524,Partidos!$A$4:$A$107,0))),Puntuacion!$B$9,IF(($E524-$F524)=(INDEX(Partidos!$F$4:$F$107,MATCH($A524,Partidos!$A$4:$A$107,0))-INDEX(Partidos!$G$4:$G$107,MATCH($A524,Partidos!$A$4:$A$107,0))),Puntuacion!$B$10,IF(AND($H524&lt;&gt;"",$H524=INDEX(Partidos!$K$4:$K$107,MATCH($A524,Partidos!$A$4:$A$107,0))),Puntuacion!$B$11,0)))))),"")</f>
        <v/>
      </c>
      <c r="H524" s="24">
        <f>IFERROR(INDEX(Kike!H$4:H$107,MATCH($A524,Kike!$A$4:$A$107,0)),"")</f>
        <v/>
      </c>
      <c r="I524" s="24">
        <f>IFERROR(INDEX(Partidos!$J$4:$J$107,MATCH($A524,Partidos!$A$4:$A$107,0)),"")</f>
        <v/>
      </c>
      <c r="J524" s="21">
        <f>IF(AND(INDEX(Partidos!$J$4:$J$107,MATCH($A524,Partidos!$A$4:$A$107,0))&lt;&gt;"Grupos",INDEX(Partidos!$H$4:$H$107,MATCH($A524,Partidos!$A$4:$A$107,0))="Finalizado",$H524&lt;&gt;"",$H524=INDEX(Partidos!$K$4:$K$107,MATCH($A524,Partidos!$A$4:$A$107,0))),1,0)</f>
        <v/>
      </c>
    </row>
    <row r="525">
      <c r="A525" s="29" t="n">
        <v>48</v>
      </c>
      <c r="B525" s="24">
        <f>IFERROR(INDEX(Partidos!$D$4:$D$107,MATCH($A525,Partidos!$A$4:$A$107,0)),"")</f>
        <v/>
      </c>
      <c r="C525" s="24">
        <f>IFERROR(INDEX(Partidos!$E$4:$E$107,MATCH($A525,Partidos!$A$4:$A$107,0)),"")</f>
        <v/>
      </c>
      <c r="D525" s="29" t="inlineStr">
        <is>
          <t>Quintero</t>
        </is>
      </c>
      <c r="E525" s="24">
        <f>IFERROR(INDEX(Quintero!F$4:F$107,MATCH($A525,Quintero!$A$4:$A$107,0)),"")</f>
        <v/>
      </c>
      <c r="F525" s="24">
        <f>IFERROR(INDEX(Quintero!G$4:G$107,MATCH($A525,Quintero!$A$4:$A$107,0)),"")</f>
        <v/>
      </c>
      <c r="G525" s="21">
        <f>IFERROR(IF(INDEX(Partidos!$H$4:$H$107,MATCH($A525,Partidos!$A$4:$A$107,0))&lt;&gt;"Finalizado","",IF(OR(NOT(ISNUMBER($E525)),NOT(ISNUMBER($F525))),"",IF(INDEX(Partidos!$J$4:$J$107,MATCH($A525,Partidos!$A$4:$A$107,0))="Grupos",IF(AND($E525=INDEX(Partidos!$F$4:$F$107,MATCH($A525,Partidos!$A$4:$A$107,0)),$F525=INDEX(Partidos!$G$4:$G$107,MATCH($A525,Partidos!$A$4:$A$107,0))),Puntuacion!$B$4,IF(($E525-$F525)=(INDEX(Partidos!$F$4:$F$107,MATCH($A525,Partidos!$A$4:$A$107,0))-INDEX(Partidos!$G$4:$G$107,MATCH($A525,Partidos!$A$4:$A$107,0))),Puntuacion!$B$5,IF(OR(AND($E525&gt;$F525,INDEX(Partidos!$F$4:$F$107,MATCH($A525,Partidos!$A$4:$A$107,0))&gt;INDEX(Partidos!$G$4:$G$107,MATCH($A525,Partidos!$A$4:$A$107,0))),AND($E525=$F525,INDEX(Partidos!$F$4:$F$107,MATCH($A525,Partidos!$A$4:$A$107,0))=INDEX(Partidos!$G$4:$G$107,MATCH($A525,Partidos!$A$4:$A$107,0))),AND($E525&lt;$F525,INDEX(Partidos!$F$4:$F$107,MATCH($A525,Partidos!$A$4:$A$107,0))&lt;INDEX(Partidos!$G$4:$G$107,MATCH($A525,Partidos!$A$4:$A$107,0)))),Puntuacion!$B$6,0))),IF(AND($E525=INDEX(Partidos!$F$4:$F$107,MATCH($A525,Partidos!$A$4:$A$107,0)),$F525=INDEX(Partidos!$G$4:$G$107,MATCH($A525,Partidos!$A$4:$A$107,0))),Puntuacion!$B$9,IF(($E525-$F525)=(INDEX(Partidos!$F$4:$F$107,MATCH($A525,Partidos!$A$4:$A$107,0))-INDEX(Partidos!$G$4:$G$107,MATCH($A525,Partidos!$A$4:$A$107,0))),Puntuacion!$B$10,IF(AND($H525&lt;&gt;"",$H525=INDEX(Partidos!$K$4:$K$107,MATCH($A525,Partidos!$A$4:$A$107,0))),Puntuacion!$B$11,0)))))),"")</f>
        <v/>
      </c>
      <c r="H525" s="24">
        <f>IFERROR(INDEX(Quintero!H$4:H$107,MATCH($A525,Quintero!$A$4:$A$107,0)),"")</f>
        <v/>
      </c>
      <c r="I525" s="24">
        <f>IFERROR(INDEX(Partidos!$J$4:$J$107,MATCH($A525,Partidos!$A$4:$A$107,0)),"")</f>
        <v/>
      </c>
      <c r="J525" s="21">
        <f>IF(AND(INDEX(Partidos!$J$4:$J$107,MATCH($A525,Partidos!$A$4:$A$107,0))&lt;&gt;"Grupos",INDEX(Partidos!$H$4:$H$107,MATCH($A525,Partidos!$A$4:$A$107,0))="Finalizado",$H525&lt;&gt;"",$H525=INDEX(Partidos!$K$4:$K$107,MATCH($A525,Partidos!$A$4:$A$107,0))),1,0)</f>
        <v/>
      </c>
    </row>
    <row r="526">
      <c r="A526" s="31" t="n">
        <v>48</v>
      </c>
      <c r="B526" s="24">
        <f>IFERROR(INDEX(Partidos!$D$4:$D$107,MATCH($A526,Partidos!$A$4:$A$107,0)),"")</f>
        <v/>
      </c>
      <c r="C526" s="24">
        <f>IFERROR(INDEX(Partidos!$E$4:$E$107,MATCH($A526,Partidos!$A$4:$A$107,0)),"")</f>
        <v/>
      </c>
      <c r="D526" s="31" t="inlineStr">
        <is>
          <t>Nacho</t>
        </is>
      </c>
      <c r="E526" s="24">
        <f>IFERROR(INDEX(Nacho!F$4:F$107,MATCH($A526,Nacho!$A$4:$A$107,0)),"")</f>
        <v/>
      </c>
      <c r="F526" s="24">
        <f>IFERROR(INDEX(Nacho!G$4:G$107,MATCH($A526,Nacho!$A$4:$A$107,0)),"")</f>
        <v/>
      </c>
      <c r="G526" s="21">
        <f>IFERROR(IF(INDEX(Partidos!$H$4:$H$107,MATCH($A526,Partidos!$A$4:$A$107,0))&lt;&gt;"Finalizado","",IF(OR(NOT(ISNUMBER($E526)),NOT(ISNUMBER($F526))),"",IF(INDEX(Partidos!$J$4:$J$107,MATCH($A526,Partidos!$A$4:$A$107,0))="Grupos",IF(AND($E526=INDEX(Partidos!$F$4:$F$107,MATCH($A526,Partidos!$A$4:$A$107,0)),$F526=INDEX(Partidos!$G$4:$G$107,MATCH($A526,Partidos!$A$4:$A$107,0))),Puntuacion!$B$4,IF(($E526-$F526)=(INDEX(Partidos!$F$4:$F$107,MATCH($A526,Partidos!$A$4:$A$107,0))-INDEX(Partidos!$G$4:$G$107,MATCH($A526,Partidos!$A$4:$A$107,0))),Puntuacion!$B$5,IF(OR(AND($E526&gt;$F526,INDEX(Partidos!$F$4:$F$107,MATCH($A526,Partidos!$A$4:$A$107,0))&gt;INDEX(Partidos!$G$4:$G$107,MATCH($A526,Partidos!$A$4:$A$107,0))),AND($E526=$F526,INDEX(Partidos!$F$4:$F$107,MATCH($A526,Partidos!$A$4:$A$107,0))=INDEX(Partidos!$G$4:$G$107,MATCH($A526,Partidos!$A$4:$A$107,0))),AND($E526&lt;$F526,INDEX(Partidos!$F$4:$F$107,MATCH($A526,Partidos!$A$4:$A$107,0))&lt;INDEX(Partidos!$G$4:$G$107,MATCH($A526,Partidos!$A$4:$A$107,0)))),Puntuacion!$B$6,0))),IF(AND($E526=INDEX(Partidos!$F$4:$F$107,MATCH($A526,Partidos!$A$4:$A$107,0)),$F526=INDEX(Partidos!$G$4:$G$107,MATCH($A526,Partidos!$A$4:$A$107,0))),Puntuacion!$B$9,IF(($E526-$F526)=(INDEX(Partidos!$F$4:$F$107,MATCH($A526,Partidos!$A$4:$A$107,0))-INDEX(Partidos!$G$4:$G$107,MATCH($A526,Partidos!$A$4:$A$107,0))),Puntuacion!$B$10,IF(AND($H526&lt;&gt;"",$H526=INDEX(Partidos!$K$4:$K$107,MATCH($A526,Partidos!$A$4:$A$107,0))),Puntuacion!$B$11,0)))))),"")</f>
        <v/>
      </c>
      <c r="H526" s="24">
        <f>IFERROR(INDEX(Nacho!H$4:H$107,MATCH($A526,Nacho!$A$4:$A$107,0)),"")</f>
        <v/>
      </c>
      <c r="I526" s="24">
        <f>IFERROR(INDEX(Partidos!$J$4:$J$107,MATCH($A526,Partidos!$A$4:$A$107,0)),"")</f>
        <v/>
      </c>
      <c r="J526" s="21">
        <f>IF(AND(INDEX(Partidos!$J$4:$J$107,MATCH($A526,Partidos!$A$4:$A$107,0))&lt;&gt;"Grupos",INDEX(Partidos!$H$4:$H$107,MATCH($A526,Partidos!$A$4:$A$107,0))="Finalizado",$H526&lt;&gt;"",$H526=INDEX(Partidos!$K$4:$K$107,MATCH($A526,Partidos!$A$4:$A$107,0))),1,0)</f>
        <v/>
      </c>
    </row>
    <row r="527">
      <c r="A527" s="29" t="n">
        <v>48</v>
      </c>
      <c r="B527" s="24">
        <f>IFERROR(INDEX(Partidos!$D$4:$D$107,MATCH($A527,Partidos!$A$4:$A$107,0)),"")</f>
        <v/>
      </c>
      <c r="C527" s="24">
        <f>IFERROR(INDEX(Partidos!$E$4:$E$107,MATCH($A527,Partidos!$A$4:$A$107,0)),"")</f>
        <v/>
      </c>
      <c r="D527" s="29" t="inlineStr">
        <is>
          <t>Luis</t>
        </is>
      </c>
      <c r="E527" s="24">
        <f>IFERROR(INDEX(Luis!F$4:F$107,MATCH($A527,Luis!$A$4:$A$107,0)),"")</f>
        <v/>
      </c>
      <c r="F527" s="24">
        <f>IFERROR(INDEX(Luis!G$4:G$107,MATCH($A527,Luis!$A$4:$A$107,0)),"")</f>
        <v/>
      </c>
      <c r="G527" s="21">
        <f>IFERROR(IF(INDEX(Partidos!$H$4:$H$107,MATCH($A527,Partidos!$A$4:$A$107,0))&lt;&gt;"Finalizado","",IF(OR(NOT(ISNUMBER($E527)),NOT(ISNUMBER($F527))),"",IF(INDEX(Partidos!$J$4:$J$107,MATCH($A527,Partidos!$A$4:$A$107,0))="Grupos",IF(AND($E527=INDEX(Partidos!$F$4:$F$107,MATCH($A527,Partidos!$A$4:$A$107,0)),$F527=INDEX(Partidos!$G$4:$G$107,MATCH($A527,Partidos!$A$4:$A$107,0))),Puntuacion!$B$4,IF(($E527-$F527)=(INDEX(Partidos!$F$4:$F$107,MATCH($A527,Partidos!$A$4:$A$107,0))-INDEX(Partidos!$G$4:$G$107,MATCH($A527,Partidos!$A$4:$A$107,0))),Puntuacion!$B$5,IF(OR(AND($E527&gt;$F527,INDEX(Partidos!$F$4:$F$107,MATCH($A527,Partidos!$A$4:$A$107,0))&gt;INDEX(Partidos!$G$4:$G$107,MATCH($A527,Partidos!$A$4:$A$107,0))),AND($E527=$F527,INDEX(Partidos!$F$4:$F$107,MATCH($A527,Partidos!$A$4:$A$107,0))=INDEX(Partidos!$G$4:$G$107,MATCH($A527,Partidos!$A$4:$A$107,0))),AND($E527&lt;$F527,INDEX(Partidos!$F$4:$F$107,MATCH($A527,Partidos!$A$4:$A$107,0))&lt;INDEX(Partidos!$G$4:$G$107,MATCH($A527,Partidos!$A$4:$A$107,0)))),Puntuacion!$B$6,0))),IF(AND($E527=INDEX(Partidos!$F$4:$F$107,MATCH($A527,Partidos!$A$4:$A$107,0)),$F527=INDEX(Partidos!$G$4:$G$107,MATCH($A527,Partidos!$A$4:$A$107,0))),Puntuacion!$B$9,IF(($E527-$F527)=(INDEX(Partidos!$F$4:$F$107,MATCH($A527,Partidos!$A$4:$A$107,0))-INDEX(Partidos!$G$4:$G$107,MATCH($A527,Partidos!$A$4:$A$107,0))),Puntuacion!$B$10,IF(AND($H527&lt;&gt;"",$H527=INDEX(Partidos!$K$4:$K$107,MATCH($A527,Partidos!$A$4:$A$107,0))),Puntuacion!$B$11,0)))))),"")</f>
        <v/>
      </c>
      <c r="H527" s="24">
        <f>IFERROR(INDEX(Luis!H$4:H$107,MATCH($A527,Luis!$A$4:$A$107,0)),"")</f>
        <v/>
      </c>
      <c r="I527" s="24">
        <f>IFERROR(INDEX(Partidos!$J$4:$J$107,MATCH($A527,Partidos!$A$4:$A$107,0)),"")</f>
        <v/>
      </c>
      <c r="J527" s="21">
        <f>IF(AND(INDEX(Partidos!$J$4:$J$107,MATCH($A527,Partidos!$A$4:$A$107,0))&lt;&gt;"Grupos",INDEX(Partidos!$H$4:$H$107,MATCH($A527,Partidos!$A$4:$A$107,0))="Finalizado",$H527&lt;&gt;"",$H527=INDEX(Partidos!$K$4:$K$107,MATCH($A527,Partidos!$A$4:$A$107,0))),1,0)</f>
        <v/>
      </c>
    </row>
    <row r="528">
      <c r="A528" s="31" t="n">
        <v>48</v>
      </c>
      <c r="B528" s="24">
        <f>IFERROR(INDEX(Partidos!$D$4:$D$107,MATCH($A528,Partidos!$A$4:$A$107,0)),"")</f>
        <v/>
      </c>
      <c r="C528" s="24">
        <f>IFERROR(INDEX(Partidos!$E$4:$E$107,MATCH($A528,Partidos!$A$4:$A$107,0)),"")</f>
        <v/>
      </c>
      <c r="D528" s="31" t="inlineStr">
        <is>
          <t>Felipe</t>
        </is>
      </c>
      <c r="E528" s="24">
        <f>IFERROR(INDEX(Felipe!F$4:F$107,MATCH($A528,Felipe!$A$4:$A$107,0)),"")</f>
        <v/>
      </c>
      <c r="F528" s="24">
        <f>IFERROR(INDEX(Felipe!G$4:G$107,MATCH($A528,Felipe!$A$4:$A$107,0)),"")</f>
        <v/>
      </c>
      <c r="G528" s="21">
        <f>IFERROR(IF(INDEX(Partidos!$H$4:$H$107,MATCH($A528,Partidos!$A$4:$A$107,0))&lt;&gt;"Finalizado","",IF(OR(NOT(ISNUMBER($E528)),NOT(ISNUMBER($F528))),"",IF(INDEX(Partidos!$J$4:$J$107,MATCH($A528,Partidos!$A$4:$A$107,0))="Grupos",IF(AND($E528=INDEX(Partidos!$F$4:$F$107,MATCH($A528,Partidos!$A$4:$A$107,0)),$F528=INDEX(Partidos!$G$4:$G$107,MATCH($A528,Partidos!$A$4:$A$107,0))),Puntuacion!$B$4,IF(($E528-$F528)=(INDEX(Partidos!$F$4:$F$107,MATCH($A528,Partidos!$A$4:$A$107,0))-INDEX(Partidos!$G$4:$G$107,MATCH($A528,Partidos!$A$4:$A$107,0))),Puntuacion!$B$5,IF(OR(AND($E528&gt;$F528,INDEX(Partidos!$F$4:$F$107,MATCH($A528,Partidos!$A$4:$A$107,0))&gt;INDEX(Partidos!$G$4:$G$107,MATCH($A528,Partidos!$A$4:$A$107,0))),AND($E528=$F528,INDEX(Partidos!$F$4:$F$107,MATCH($A528,Partidos!$A$4:$A$107,0))=INDEX(Partidos!$G$4:$G$107,MATCH($A528,Partidos!$A$4:$A$107,0))),AND($E528&lt;$F528,INDEX(Partidos!$F$4:$F$107,MATCH($A528,Partidos!$A$4:$A$107,0))&lt;INDEX(Partidos!$G$4:$G$107,MATCH($A528,Partidos!$A$4:$A$107,0)))),Puntuacion!$B$6,0))),IF(AND($E528=INDEX(Partidos!$F$4:$F$107,MATCH($A528,Partidos!$A$4:$A$107,0)),$F528=INDEX(Partidos!$G$4:$G$107,MATCH($A528,Partidos!$A$4:$A$107,0))),Puntuacion!$B$9,IF(($E528-$F528)=(INDEX(Partidos!$F$4:$F$107,MATCH($A528,Partidos!$A$4:$A$107,0))-INDEX(Partidos!$G$4:$G$107,MATCH($A528,Partidos!$A$4:$A$107,0))),Puntuacion!$B$10,IF(AND($H528&lt;&gt;"",$H528=INDEX(Partidos!$K$4:$K$107,MATCH($A528,Partidos!$A$4:$A$107,0))),Puntuacion!$B$11,0)))))),"")</f>
        <v/>
      </c>
      <c r="H528" s="24">
        <f>IFERROR(INDEX(Felipe!H$4:H$107,MATCH($A528,Felipe!$A$4:$A$107,0)),"")</f>
        <v/>
      </c>
      <c r="I528" s="24">
        <f>IFERROR(INDEX(Partidos!$J$4:$J$107,MATCH($A528,Partidos!$A$4:$A$107,0)),"")</f>
        <v/>
      </c>
      <c r="J528" s="21">
        <f>IF(AND(INDEX(Partidos!$J$4:$J$107,MATCH($A528,Partidos!$A$4:$A$107,0))&lt;&gt;"Grupos",INDEX(Partidos!$H$4:$H$107,MATCH($A528,Partidos!$A$4:$A$107,0))="Finalizado",$H528&lt;&gt;"",$H528=INDEX(Partidos!$K$4:$K$107,MATCH($A528,Partidos!$A$4:$A$107,0))),1,0)</f>
        <v/>
      </c>
    </row>
    <row r="529">
      <c r="A529" s="29" t="n">
        <v>48</v>
      </c>
      <c r="B529" s="24">
        <f>IFERROR(INDEX(Partidos!$D$4:$D$107,MATCH($A529,Partidos!$A$4:$A$107,0)),"")</f>
        <v/>
      </c>
      <c r="C529" s="24">
        <f>IFERROR(INDEX(Partidos!$E$4:$E$107,MATCH($A529,Partidos!$A$4:$A$107,0)),"")</f>
        <v/>
      </c>
      <c r="D529" s="29" t="inlineStr">
        <is>
          <t>Simón</t>
        </is>
      </c>
      <c r="E529" s="24">
        <f>IFERROR(INDEX(Simón!F$4:F$107,MATCH($A529,Simón!$A$4:$A$107,0)),"")</f>
        <v/>
      </c>
      <c r="F529" s="24">
        <f>IFERROR(INDEX(Simón!G$4:G$107,MATCH($A529,Simón!$A$4:$A$107,0)),"")</f>
        <v/>
      </c>
      <c r="G529" s="21">
        <f>IFERROR(IF(INDEX(Partidos!$H$4:$H$107,MATCH($A529,Partidos!$A$4:$A$107,0))&lt;&gt;"Finalizado","",IF(OR(NOT(ISNUMBER($E529)),NOT(ISNUMBER($F529))),"",IF(INDEX(Partidos!$J$4:$J$107,MATCH($A529,Partidos!$A$4:$A$107,0))="Grupos",IF(AND($E529=INDEX(Partidos!$F$4:$F$107,MATCH($A529,Partidos!$A$4:$A$107,0)),$F529=INDEX(Partidos!$G$4:$G$107,MATCH($A529,Partidos!$A$4:$A$107,0))),Puntuacion!$B$4,IF(($E529-$F529)=(INDEX(Partidos!$F$4:$F$107,MATCH($A529,Partidos!$A$4:$A$107,0))-INDEX(Partidos!$G$4:$G$107,MATCH($A529,Partidos!$A$4:$A$107,0))),Puntuacion!$B$5,IF(OR(AND($E529&gt;$F529,INDEX(Partidos!$F$4:$F$107,MATCH($A529,Partidos!$A$4:$A$107,0))&gt;INDEX(Partidos!$G$4:$G$107,MATCH($A529,Partidos!$A$4:$A$107,0))),AND($E529=$F529,INDEX(Partidos!$F$4:$F$107,MATCH($A529,Partidos!$A$4:$A$107,0))=INDEX(Partidos!$G$4:$G$107,MATCH($A529,Partidos!$A$4:$A$107,0))),AND($E529&lt;$F529,INDEX(Partidos!$F$4:$F$107,MATCH($A529,Partidos!$A$4:$A$107,0))&lt;INDEX(Partidos!$G$4:$G$107,MATCH($A529,Partidos!$A$4:$A$107,0)))),Puntuacion!$B$6,0))),IF(AND($E529=INDEX(Partidos!$F$4:$F$107,MATCH($A529,Partidos!$A$4:$A$107,0)),$F529=INDEX(Partidos!$G$4:$G$107,MATCH($A529,Partidos!$A$4:$A$107,0))),Puntuacion!$B$9,IF(($E529-$F529)=(INDEX(Partidos!$F$4:$F$107,MATCH($A529,Partidos!$A$4:$A$107,0))-INDEX(Partidos!$G$4:$G$107,MATCH($A529,Partidos!$A$4:$A$107,0))),Puntuacion!$B$10,IF(AND($H529&lt;&gt;"",$H529=INDEX(Partidos!$K$4:$K$107,MATCH($A529,Partidos!$A$4:$A$107,0))),Puntuacion!$B$11,0)))))),"")</f>
        <v/>
      </c>
      <c r="H529" s="24">
        <f>IFERROR(INDEX(Simón!H$4:H$107,MATCH($A529,Simón!$A$4:$A$107,0)),"")</f>
        <v/>
      </c>
      <c r="I529" s="24">
        <f>IFERROR(INDEX(Partidos!$J$4:$J$107,MATCH($A529,Partidos!$A$4:$A$107,0)),"")</f>
        <v/>
      </c>
      <c r="J529" s="21">
        <f>IF(AND(INDEX(Partidos!$J$4:$J$107,MATCH($A529,Partidos!$A$4:$A$107,0))&lt;&gt;"Grupos",INDEX(Partidos!$H$4:$H$107,MATCH($A529,Partidos!$A$4:$A$107,0))="Finalizado",$H529&lt;&gt;"",$H529=INDEX(Partidos!$K$4:$K$107,MATCH($A529,Partidos!$A$4:$A$107,0))),1,0)</f>
        <v/>
      </c>
    </row>
    <row r="530">
      <c r="A530" s="31" t="n">
        <v>48</v>
      </c>
      <c r="B530" s="24">
        <f>IFERROR(INDEX(Partidos!$D$4:$D$107,MATCH($A530,Partidos!$A$4:$A$107,0)),"")</f>
        <v/>
      </c>
      <c r="C530" s="24">
        <f>IFERROR(INDEX(Partidos!$E$4:$E$107,MATCH($A530,Partidos!$A$4:$A$107,0)),"")</f>
        <v/>
      </c>
      <c r="D530" s="31" t="inlineStr">
        <is>
          <t>Muni</t>
        </is>
      </c>
      <c r="E530" s="24">
        <f>IFERROR(INDEX(Muni!F$4:F$107,MATCH($A530,Muni!$A$4:$A$107,0)),"")</f>
        <v/>
      </c>
      <c r="F530" s="24">
        <f>IFERROR(INDEX(Muni!G$4:G$107,MATCH($A530,Muni!$A$4:$A$107,0)),"")</f>
        <v/>
      </c>
      <c r="G530" s="21">
        <f>IFERROR(IF(INDEX(Partidos!$H$4:$H$107,MATCH($A530,Partidos!$A$4:$A$107,0))&lt;&gt;"Finalizado","",IF(OR(NOT(ISNUMBER($E530)),NOT(ISNUMBER($F530))),"",IF(INDEX(Partidos!$J$4:$J$107,MATCH($A530,Partidos!$A$4:$A$107,0))="Grupos",IF(AND($E530=INDEX(Partidos!$F$4:$F$107,MATCH($A530,Partidos!$A$4:$A$107,0)),$F530=INDEX(Partidos!$G$4:$G$107,MATCH($A530,Partidos!$A$4:$A$107,0))),Puntuacion!$B$4,IF(($E530-$F530)=(INDEX(Partidos!$F$4:$F$107,MATCH($A530,Partidos!$A$4:$A$107,0))-INDEX(Partidos!$G$4:$G$107,MATCH($A530,Partidos!$A$4:$A$107,0))),Puntuacion!$B$5,IF(OR(AND($E530&gt;$F530,INDEX(Partidos!$F$4:$F$107,MATCH($A530,Partidos!$A$4:$A$107,0))&gt;INDEX(Partidos!$G$4:$G$107,MATCH($A530,Partidos!$A$4:$A$107,0))),AND($E530=$F530,INDEX(Partidos!$F$4:$F$107,MATCH($A530,Partidos!$A$4:$A$107,0))=INDEX(Partidos!$G$4:$G$107,MATCH($A530,Partidos!$A$4:$A$107,0))),AND($E530&lt;$F530,INDEX(Partidos!$F$4:$F$107,MATCH($A530,Partidos!$A$4:$A$107,0))&lt;INDEX(Partidos!$G$4:$G$107,MATCH($A530,Partidos!$A$4:$A$107,0)))),Puntuacion!$B$6,0))),IF(AND($E530=INDEX(Partidos!$F$4:$F$107,MATCH($A530,Partidos!$A$4:$A$107,0)),$F530=INDEX(Partidos!$G$4:$G$107,MATCH($A530,Partidos!$A$4:$A$107,0))),Puntuacion!$B$9,IF(($E530-$F530)=(INDEX(Partidos!$F$4:$F$107,MATCH($A530,Partidos!$A$4:$A$107,0))-INDEX(Partidos!$G$4:$G$107,MATCH($A530,Partidos!$A$4:$A$107,0))),Puntuacion!$B$10,IF(AND($H530&lt;&gt;"",$H530=INDEX(Partidos!$K$4:$K$107,MATCH($A530,Partidos!$A$4:$A$107,0))),Puntuacion!$B$11,0)))))),"")</f>
        <v/>
      </c>
      <c r="H530" s="24">
        <f>IFERROR(INDEX(Muni!H$4:H$107,MATCH($A530,Muni!$A$4:$A$107,0)),"")</f>
        <v/>
      </c>
      <c r="I530" s="24">
        <f>IFERROR(INDEX(Partidos!$J$4:$J$107,MATCH($A530,Partidos!$A$4:$A$107,0)),"")</f>
        <v/>
      </c>
      <c r="J530" s="21">
        <f>IF(AND(INDEX(Partidos!$J$4:$J$107,MATCH($A530,Partidos!$A$4:$A$107,0))&lt;&gt;"Grupos",INDEX(Partidos!$H$4:$H$107,MATCH($A530,Partidos!$A$4:$A$107,0))="Finalizado",$H530&lt;&gt;"",$H530=INDEX(Partidos!$K$4:$K$107,MATCH($A530,Partidos!$A$4:$A$107,0))),1,0)</f>
        <v/>
      </c>
    </row>
    <row r="531">
      <c r="A531" s="29" t="n">
        <v>48</v>
      </c>
      <c r="B531" s="24">
        <f>IFERROR(INDEX(Partidos!$D$4:$D$107,MATCH($A531,Partidos!$A$4:$A$107,0)),"")</f>
        <v/>
      </c>
      <c r="C531" s="24">
        <f>IFERROR(INDEX(Partidos!$E$4:$E$107,MATCH($A531,Partidos!$A$4:$A$107,0)),"")</f>
        <v/>
      </c>
      <c r="D531" s="29" t="inlineStr">
        <is>
          <t>Fer</t>
        </is>
      </c>
      <c r="E531" s="24">
        <f>IFERROR(INDEX(Fer!F$4:F$107,MATCH($A531,Fer!$A$4:$A$107,0)),"")</f>
        <v/>
      </c>
      <c r="F531" s="24">
        <f>IFERROR(INDEX(Fer!G$4:G$107,MATCH($A531,Fer!$A$4:$A$107,0)),"")</f>
        <v/>
      </c>
      <c r="G531" s="21">
        <f>IFERROR(IF(INDEX(Partidos!$H$4:$H$107,MATCH($A531,Partidos!$A$4:$A$107,0))&lt;&gt;"Finalizado","",IF(OR(NOT(ISNUMBER($E531)),NOT(ISNUMBER($F531))),"",IF(INDEX(Partidos!$J$4:$J$107,MATCH($A531,Partidos!$A$4:$A$107,0))="Grupos",IF(AND($E531=INDEX(Partidos!$F$4:$F$107,MATCH($A531,Partidos!$A$4:$A$107,0)),$F531=INDEX(Partidos!$G$4:$G$107,MATCH($A531,Partidos!$A$4:$A$107,0))),Puntuacion!$B$4,IF(($E531-$F531)=(INDEX(Partidos!$F$4:$F$107,MATCH($A531,Partidos!$A$4:$A$107,0))-INDEX(Partidos!$G$4:$G$107,MATCH($A531,Partidos!$A$4:$A$107,0))),Puntuacion!$B$5,IF(OR(AND($E531&gt;$F531,INDEX(Partidos!$F$4:$F$107,MATCH($A531,Partidos!$A$4:$A$107,0))&gt;INDEX(Partidos!$G$4:$G$107,MATCH($A531,Partidos!$A$4:$A$107,0))),AND($E531=$F531,INDEX(Partidos!$F$4:$F$107,MATCH($A531,Partidos!$A$4:$A$107,0))=INDEX(Partidos!$G$4:$G$107,MATCH($A531,Partidos!$A$4:$A$107,0))),AND($E531&lt;$F531,INDEX(Partidos!$F$4:$F$107,MATCH($A531,Partidos!$A$4:$A$107,0))&lt;INDEX(Partidos!$G$4:$G$107,MATCH($A531,Partidos!$A$4:$A$107,0)))),Puntuacion!$B$6,0))),IF(AND($E531=INDEX(Partidos!$F$4:$F$107,MATCH($A531,Partidos!$A$4:$A$107,0)),$F531=INDEX(Partidos!$G$4:$G$107,MATCH($A531,Partidos!$A$4:$A$107,0))),Puntuacion!$B$9,IF(($E531-$F531)=(INDEX(Partidos!$F$4:$F$107,MATCH($A531,Partidos!$A$4:$A$107,0))-INDEX(Partidos!$G$4:$G$107,MATCH($A531,Partidos!$A$4:$A$107,0))),Puntuacion!$B$10,IF(AND($H531&lt;&gt;"",$H531=INDEX(Partidos!$K$4:$K$107,MATCH($A531,Partidos!$A$4:$A$107,0))),Puntuacion!$B$11,0)))))),"")</f>
        <v/>
      </c>
      <c r="H531" s="24">
        <f>IFERROR(INDEX(Fer!H$4:H$107,MATCH($A531,Fer!$A$4:$A$107,0)),"")</f>
        <v/>
      </c>
      <c r="I531" s="24">
        <f>IFERROR(INDEX(Partidos!$J$4:$J$107,MATCH($A531,Partidos!$A$4:$A$107,0)),"")</f>
        <v/>
      </c>
      <c r="J531" s="21">
        <f>IF(AND(INDEX(Partidos!$J$4:$J$107,MATCH($A531,Partidos!$A$4:$A$107,0))&lt;&gt;"Grupos",INDEX(Partidos!$H$4:$H$107,MATCH($A531,Partidos!$A$4:$A$107,0))="Finalizado",$H531&lt;&gt;"",$H531=INDEX(Partidos!$K$4:$K$107,MATCH($A531,Partidos!$A$4:$A$107,0))),1,0)</f>
        <v/>
      </c>
    </row>
    <row r="532">
      <c r="A532" s="31" t="n">
        <v>49</v>
      </c>
      <c r="B532" s="24">
        <f>IFERROR(INDEX(Partidos!$D$4:$D$107,MATCH($A532,Partidos!$A$4:$A$107,0)),"")</f>
        <v/>
      </c>
      <c r="C532" s="24">
        <f>IFERROR(INDEX(Partidos!$E$4:$E$107,MATCH($A532,Partidos!$A$4:$A$107,0)),"")</f>
        <v/>
      </c>
      <c r="D532" s="31" t="inlineStr">
        <is>
          <t>Álvaro</t>
        </is>
      </c>
      <c r="E532" s="24">
        <f>IFERROR(INDEX(Álvaro!F$4:F$107,MATCH($A532,Álvaro!$A$4:$A$107,0)),"")</f>
        <v/>
      </c>
      <c r="F532" s="24">
        <f>IFERROR(INDEX(Álvaro!G$4:G$107,MATCH($A532,Álvaro!$A$4:$A$107,0)),"")</f>
        <v/>
      </c>
      <c r="G532" s="21">
        <f>IFERROR(IF(INDEX(Partidos!$H$4:$H$107,MATCH($A532,Partidos!$A$4:$A$107,0))&lt;&gt;"Finalizado","",IF(OR(NOT(ISNUMBER($E532)),NOT(ISNUMBER($F532))),"",IF(INDEX(Partidos!$J$4:$J$107,MATCH($A532,Partidos!$A$4:$A$107,0))="Grupos",IF(AND($E532=INDEX(Partidos!$F$4:$F$107,MATCH($A532,Partidos!$A$4:$A$107,0)),$F532=INDEX(Partidos!$G$4:$G$107,MATCH($A532,Partidos!$A$4:$A$107,0))),Puntuacion!$B$4,IF(($E532-$F532)=(INDEX(Partidos!$F$4:$F$107,MATCH($A532,Partidos!$A$4:$A$107,0))-INDEX(Partidos!$G$4:$G$107,MATCH($A532,Partidos!$A$4:$A$107,0))),Puntuacion!$B$5,IF(OR(AND($E532&gt;$F532,INDEX(Partidos!$F$4:$F$107,MATCH($A532,Partidos!$A$4:$A$107,0))&gt;INDEX(Partidos!$G$4:$G$107,MATCH($A532,Partidos!$A$4:$A$107,0))),AND($E532=$F532,INDEX(Partidos!$F$4:$F$107,MATCH($A532,Partidos!$A$4:$A$107,0))=INDEX(Partidos!$G$4:$G$107,MATCH($A532,Partidos!$A$4:$A$107,0))),AND($E532&lt;$F532,INDEX(Partidos!$F$4:$F$107,MATCH($A532,Partidos!$A$4:$A$107,0))&lt;INDEX(Partidos!$G$4:$G$107,MATCH($A532,Partidos!$A$4:$A$107,0)))),Puntuacion!$B$6,0))),IF(AND($E532=INDEX(Partidos!$F$4:$F$107,MATCH($A532,Partidos!$A$4:$A$107,0)),$F532=INDEX(Partidos!$G$4:$G$107,MATCH($A532,Partidos!$A$4:$A$107,0))),Puntuacion!$B$9,IF(($E532-$F532)=(INDEX(Partidos!$F$4:$F$107,MATCH($A532,Partidos!$A$4:$A$107,0))-INDEX(Partidos!$G$4:$G$107,MATCH($A532,Partidos!$A$4:$A$107,0))),Puntuacion!$B$10,IF(AND($H532&lt;&gt;"",$H532=INDEX(Partidos!$K$4:$K$107,MATCH($A532,Partidos!$A$4:$A$107,0))),Puntuacion!$B$11,0)))))),"")</f>
        <v/>
      </c>
      <c r="H532" s="24">
        <f>IFERROR(INDEX(Álvaro!H$4:H$107,MATCH($A532,Álvaro!$A$4:$A$107,0)),"")</f>
        <v/>
      </c>
      <c r="I532" s="24">
        <f>IFERROR(INDEX(Partidos!$J$4:$J$107,MATCH($A532,Partidos!$A$4:$A$107,0)),"")</f>
        <v/>
      </c>
      <c r="J532" s="21">
        <f>IF(AND(INDEX(Partidos!$J$4:$J$107,MATCH($A532,Partidos!$A$4:$A$107,0))&lt;&gt;"Grupos",INDEX(Partidos!$H$4:$H$107,MATCH($A532,Partidos!$A$4:$A$107,0))="Finalizado",$H532&lt;&gt;"",$H532=INDEX(Partidos!$K$4:$K$107,MATCH($A532,Partidos!$A$4:$A$107,0))),1,0)</f>
        <v/>
      </c>
    </row>
    <row r="533">
      <c r="A533" s="29" t="n">
        <v>49</v>
      </c>
      <c r="B533" s="24">
        <f>IFERROR(INDEX(Partidos!$D$4:$D$107,MATCH($A533,Partidos!$A$4:$A$107,0)),"")</f>
        <v/>
      </c>
      <c r="C533" s="24">
        <f>IFERROR(INDEX(Partidos!$E$4:$E$107,MATCH($A533,Partidos!$A$4:$A$107,0)),"")</f>
        <v/>
      </c>
      <c r="D533" s="29" t="inlineStr">
        <is>
          <t>Pepe</t>
        </is>
      </c>
      <c r="E533" s="24">
        <f>IFERROR(INDEX(Pepe!F$4:F$107,MATCH($A533,Pepe!$A$4:$A$107,0)),"")</f>
        <v/>
      </c>
      <c r="F533" s="24">
        <f>IFERROR(INDEX(Pepe!G$4:G$107,MATCH($A533,Pepe!$A$4:$A$107,0)),"")</f>
        <v/>
      </c>
      <c r="G533" s="21">
        <f>IFERROR(IF(INDEX(Partidos!$H$4:$H$107,MATCH($A533,Partidos!$A$4:$A$107,0))&lt;&gt;"Finalizado","",IF(OR(NOT(ISNUMBER($E533)),NOT(ISNUMBER($F533))),"",IF(INDEX(Partidos!$J$4:$J$107,MATCH($A533,Partidos!$A$4:$A$107,0))="Grupos",IF(AND($E533=INDEX(Partidos!$F$4:$F$107,MATCH($A533,Partidos!$A$4:$A$107,0)),$F533=INDEX(Partidos!$G$4:$G$107,MATCH($A533,Partidos!$A$4:$A$107,0))),Puntuacion!$B$4,IF(($E533-$F533)=(INDEX(Partidos!$F$4:$F$107,MATCH($A533,Partidos!$A$4:$A$107,0))-INDEX(Partidos!$G$4:$G$107,MATCH($A533,Partidos!$A$4:$A$107,0))),Puntuacion!$B$5,IF(OR(AND($E533&gt;$F533,INDEX(Partidos!$F$4:$F$107,MATCH($A533,Partidos!$A$4:$A$107,0))&gt;INDEX(Partidos!$G$4:$G$107,MATCH($A533,Partidos!$A$4:$A$107,0))),AND($E533=$F533,INDEX(Partidos!$F$4:$F$107,MATCH($A533,Partidos!$A$4:$A$107,0))=INDEX(Partidos!$G$4:$G$107,MATCH($A533,Partidos!$A$4:$A$107,0))),AND($E533&lt;$F533,INDEX(Partidos!$F$4:$F$107,MATCH($A533,Partidos!$A$4:$A$107,0))&lt;INDEX(Partidos!$G$4:$G$107,MATCH($A533,Partidos!$A$4:$A$107,0)))),Puntuacion!$B$6,0))),IF(AND($E533=INDEX(Partidos!$F$4:$F$107,MATCH($A533,Partidos!$A$4:$A$107,0)),$F533=INDEX(Partidos!$G$4:$G$107,MATCH($A533,Partidos!$A$4:$A$107,0))),Puntuacion!$B$9,IF(($E533-$F533)=(INDEX(Partidos!$F$4:$F$107,MATCH($A533,Partidos!$A$4:$A$107,0))-INDEX(Partidos!$G$4:$G$107,MATCH($A533,Partidos!$A$4:$A$107,0))),Puntuacion!$B$10,IF(AND($H533&lt;&gt;"",$H533=INDEX(Partidos!$K$4:$K$107,MATCH($A533,Partidos!$A$4:$A$107,0))),Puntuacion!$B$11,0)))))),"")</f>
        <v/>
      </c>
      <c r="H533" s="24">
        <f>IFERROR(INDEX(Pepe!H$4:H$107,MATCH($A533,Pepe!$A$4:$A$107,0)),"")</f>
        <v/>
      </c>
      <c r="I533" s="24">
        <f>IFERROR(INDEX(Partidos!$J$4:$J$107,MATCH($A533,Partidos!$A$4:$A$107,0)),"")</f>
        <v/>
      </c>
      <c r="J533" s="21">
        <f>IF(AND(INDEX(Partidos!$J$4:$J$107,MATCH($A533,Partidos!$A$4:$A$107,0))&lt;&gt;"Grupos",INDEX(Partidos!$H$4:$H$107,MATCH($A533,Partidos!$A$4:$A$107,0))="Finalizado",$H533&lt;&gt;"",$H533=INDEX(Partidos!$K$4:$K$107,MATCH($A533,Partidos!$A$4:$A$107,0))),1,0)</f>
        <v/>
      </c>
    </row>
    <row r="534">
      <c r="A534" s="31" t="n">
        <v>49</v>
      </c>
      <c r="B534" s="24">
        <f>IFERROR(INDEX(Partidos!$D$4:$D$107,MATCH($A534,Partidos!$A$4:$A$107,0)),"")</f>
        <v/>
      </c>
      <c r="C534" s="24">
        <f>IFERROR(INDEX(Partidos!$E$4:$E$107,MATCH($A534,Partidos!$A$4:$A$107,0)),"")</f>
        <v/>
      </c>
      <c r="D534" s="31" t="inlineStr">
        <is>
          <t>Patri</t>
        </is>
      </c>
      <c r="E534" s="24">
        <f>IFERROR(INDEX(Patri!F$4:F$107,MATCH($A534,Patri!$A$4:$A$107,0)),"")</f>
        <v/>
      </c>
      <c r="F534" s="24">
        <f>IFERROR(INDEX(Patri!G$4:G$107,MATCH($A534,Patri!$A$4:$A$107,0)),"")</f>
        <v/>
      </c>
      <c r="G534" s="21">
        <f>IFERROR(IF(INDEX(Partidos!$H$4:$H$107,MATCH($A534,Partidos!$A$4:$A$107,0))&lt;&gt;"Finalizado","",IF(OR(NOT(ISNUMBER($E534)),NOT(ISNUMBER($F534))),"",IF(INDEX(Partidos!$J$4:$J$107,MATCH($A534,Partidos!$A$4:$A$107,0))="Grupos",IF(AND($E534=INDEX(Partidos!$F$4:$F$107,MATCH($A534,Partidos!$A$4:$A$107,0)),$F534=INDEX(Partidos!$G$4:$G$107,MATCH($A534,Partidos!$A$4:$A$107,0))),Puntuacion!$B$4,IF(($E534-$F534)=(INDEX(Partidos!$F$4:$F$107,MATCH($A534,Partidos!$A$4:$A$107,0))-INDEX(Partidos!$G$4:$G$107,MATCH($A534,Partidos!$A$4:$A$107,0))),Puntuacion!$B$5,IF(OR(AND($E534&gt;$F534,INDEX(Partidos!$F$4:$F$107,MATCH($A534,Partidos!$A$4:$A$107,0))&gt;INDEX(Partidos!$G$4:$G$107,MATCH($A534,Partidos!$A$4:$A$107,0))),AND($E534=$F534,INDEX(Partidos!$F$4:$F$107,MATCH($A534,Partidos!$A$4:$A$107,0))=INDEX(Partidos!$G$4:$G$107,MATCH($A534,Partidos!$A$4:$A$107,0))),AND($E534&lt;$F534,INDEX(Partidos!$F$4:$F$107,MATCH($A534,Partidos!$A$4:$A$107,0))&lt;INDEX(Partidos!$G$4:$G$107,MATCH($A534,Partidos!$A$4:$A$107,0)))),Puntuacion!$B$6,0))),IF(AND($E534=INDEX(Partidos!$F$4:$F$107,MATCH($A534,Partidos!$A$4:$A$107,0)),$F534=INDEX(Partidos!$G$4:$G$107,MATCH($A534,Partidos!$A$4:$A$107,0))),Puntuacion!$B$9,IF(($E534-$F534)=(INDEX(Partidos!$F$4:$F$107,MATCH($A534,Partidos!$A$4:$A$107,0))-INDEX(Partidos!$G$4:$G$107,MATCH($A534,Partidos!$A$4:$A$107,0))),Puntuacion!$B$10,IF(AND($H534&lt;&gt;"",$H534=INDEX(Partidos!$K$4:$K$107,MATCH($A534,Partidos!$A$4:$A$107,0))),Puntuacion!$B$11,0)))))),"")</f>
        <v/>
      </c>
      <c r="H534" s="24">
        <f>IFERROR(INDEX(Patri!H$4:H$107,MATCH($A534,Patri!$A$4:$A$107,0)),"")</f>
        <v/>
      </c>
      <c r="I534" s="24">
        <f>IFERROR(INDEX(Partidos!$J$4:$J$107,MATCH($A534,Partidos!$A$4:$A$107,0)),"")</f>
        <v/>
      </c>
      <c r="J534" s="21">
        <f>IF(AND(INDEX(Partidos!$J$4:$J$107,MATCH($A534,Partidos!$A$4:$A$107,0))&lt;&gt;"Grupos",INDEX(Partidos!$H$4:$H$107,MATCH($A534,Partidos!$A$4:$A$107,0))="Finalizado",$H534&lt;&gt;"",$H534=INDEX(Partidos!$K$4:$K$107,MATCH($A534,Partidos!$A$4:$A$107,0))),1,0)</f>
        <v/>
      </c>
    </row>
    <row r="535">
      <c r="A535" s="29" t="n">
        <v>49</v>
      </c>
      <c r="B535" s="24">
        <f>IFERROR(INDEX(Partidos!$D$4:$D$107,MATCH($A535,Partidos!$A$4:$A$107,0)),"")</f>
        <v/>
      </c>
      <c r="C535" s="24">
        <f>IFERROR(INDEX(Partidos!$E$4:$E$107,MATCH($A535,Partidos!$A$4:$A$107,0)),"")</f>
        <v/>
      </c>
      <c r="D535" s="29" t="inlineStr">
        <is>
          <t>Kike</t>
        </is>
      </c>
      <c r="E535" s="24">
        <f>IFERROR(INDEX(Kike!F$4:F$107,MATCH($A535,Kike!$A$4:$A$107,0)),"")</f>
        <v/>
      </c>
      <c r="F535" s="24">
        <f>IFERROR(INDEX(Kike!G$4:G$107,MATCH($A535,Kike!$A$4:$A$107,0)),"")</f>
        <v/>
      </c>
      <c r="G535" s="21">
        <f>IFERROR(IF(INDEX(Partidos!$H$4:$H$107,MATCH($A535,Partidos!$A$4:$A$107,0))&lt;&gt;"Finalizado","",IF(OR(NOT(ISNUMBER($E535)),NOT(ISNUMBER($F535))),"",IF(INDEX(Partidos!$J$4:$J$107,MATCH($A535,Partidos!$A$4:$A$107,0))="Grupos",IF(AND($E535=INDEX(Partidos!$F$4:$F$107,MATCH($A535,Partidos!$A$4:$A$107,0)),$F535=INDEX(Partidos!$G$4:$G$107,MATCH($A535,Partidos!$A$4:$A$107,0))),Puntuacion!$B$4,IF(($E535-$F535)=(INDEX(Partidos!$F$4:$F$107,MATCH($A535,Partidos!$A$4:$A$107,0))-INDEX(Partidos!$G$4:$G$107,MATCH($A535,Partidos!$A$4:$A$107,0))),Puntuacion!$B$5,IF(OR(AND($E535&gt;$F535,INDEX(Partidos!$F$4:$F$107,MATCH($A535,Partidos!$A$4:$A$107,0))&gt;INDEX(Partidos!$G$4:$G$107,MATCH($A535,Partidos!$A$4:$A$107,0))),AND($E535=$F535,INDEX(Partidos!$F$4:$F$107,MATCH($A535,Partidos!$A$4:$A$107,0))=INDEX(Partidos!$G$4:$G$107,MATCH($A535,Partidos!$A$4:$A$107,0))),AND($E535&lt;$F535,INDEX(Partidos!$F$4:$F$107,MATCH($A535,Partidos!$A$4:$A$107,0))&lt;INDEX(Partidos!$G$4:$G$107,MATCH($A535,Partidos!$A$4:$A$107,0)))),Puntuacion!$B$6,0))),IF(AND($E535=INDEX(Partidos!$F$4:$F$107,MATCH($A535,Partidos!$A$4:$A$107,0)),$F535=INDEX(Partidos!$G$4:$G$107,MATCH($A535,Partidos!$A$4:$A$107,0))),Puntuacion!$B$9,IF(($E535-$F535)=(INDEX(Partidos!$F$4:$F$107,MATCH($A535,Partidos!$A$4:$A$107,0))-INDEX(Partidos!$G$4:$G$107,MATCH($A535,Partidos!$A$4:$A$107,0))),Puntuacion!$B$10,IF(AND($H535&lt;&gt;"",$H535=INDEX(Partidos!$K$4:$K$107,MATCH($A535,Partidos!$A$4:$A$107,0))),Puntuacion!$B$11,0)))))),"")</f>
        <v/>
      </c>
      <c r="H535" s="24">
        <f>IFERROR(INDEX(Kike!H$4:H$107,MATCH($A535,Kike!$A$4:$A$107,0)),"")</f>
        <v/>
      </c>
      <c r="I535" s="24">
        <f>IFERROR(INDEX(Partidos!$J$4:$J$107,MATCH($A535,Partidos!$A$4:$A$107,0)),"")</f>
        <v/>
      </c>
      <c r="J535" s="21">
        <f>IF(AND(INDEX(Partidos!$J$4:$J$107,MATCH($A535,Partidos!$A$4:$A$107,0))&lt;&gt;"Grupos",INDEX(Partidos!$H$4:$H$107,MATCH($A535,Partidos!$A$4:$A$107,0))="Finalizado",$H535&lt;&gt;"",$H535=INDEX(Partidos!$K$4:$K$107,MATCH($A535,Partidos!$A$4:$A$107,0))),1,0)</f>
        <v/>
      </c>
    </row>
    <row r="536">
      <c r="A536" s="31" t="n">
        <v>49</v>
      </c>
      <c r="B536" s="24">
        <f>IFERROR(INDEX(Partidos!$D$4:$D$107,MATCH($A536,Partidos!$A$4:$A$107,0)),"")</f>
        <v/>
      </c>
      <c r="C536" s="24">
        <f>IFERROR(INDEX(Partidos!$E$4:$E$107,MATCH($A536,Partidos!$A$4:$A$107,0)),"")</f>
        <v/>
      </c>
      <c r="D536" s="31" t="inlineStr">
        <is>
          <t>Quintero</t>
        </is>
      </c>
      <c r="E536" s="24">
        <f>IFERROR(INDEX(Quintero!F$4:F$107,MATCH($A536,Quintero!$A$4:$A$107,0)),"")</f>
        <v/>
      </c>
      <c r="F536" s="24">
        <f>IFERROR(INDEX(Quintero!G$4:G$107,MATCH($A536,Quintero!$A$4:$A$107,0)),"")</f>
        <v/>
      </c>
      <c r="G536" s="21">
        <f>IFERROR(IF(INDEX(Partidos!$H$4:$H$107,MATCH($A536,Partidos!$A$4:$A$107,0))&lt;&gt;"Finalizado","",IF(OR(NOT(ISNUMBER($E536)),NOT(ISNUMBER($F536))),"",IF(INDEX(Partidos!$J$4:$J$107,MATCH($A536,Partidos!$A$4:$A$107,0))="Grupos",IF(AND($E536=INDEX(Partidos!$F$4:$F$107,MATCH($A536,Partidos!$A$4:$A$107,0)),$F536=INDEX(Partidos!$G$4:$G$107,MATCH($A536,Partidos!$A$4:$A$107,0))),Puntuacion!$B$4,IF(($E536-$F536)=(INDEX(Partidos!$F$4:$F$107,MATCH($A536,Partidos!$A$4:$A$107,0))-INDEX(Partidos!$G$4:$G$107,MATCH($A536,Partidos!$A$4:$A$107,0))),Puntuacion!$B$5,IF(OR(AND($E536&gt;$F536,INDEX(Partidos!$F$4:$F$107,MATCH($A536,Partidos!$A$4:$A$107,0))&gt;INDEX(Partidos!$G$4:$G$107,MATCH($A536,Partidos!$A$4:$A$107,0))),AND($E536=$F536,INDEX(Partidos!$F$4:$F$107,MATCH($A536,Partidos!$A$4:$A$107,0))=INDEX(Partidos!$G$4:$G$107,MATCH($A536,Partidos!$A$4:$A$107,0))),AND($E536&lt;$F536,INDEX(Partidos!$F$4:$F$107,MATCH($A536,Partidos!$A$4:$A$107,0))&lt;INDEX(Partidos!$G$4:$G$107,MATCH($A536,Partidos!$A$4:$A$107,0)))),Puntuacion!$B$6,0))),IF(AND($E536=INDEX(Partidos!$F$4:$F$107,MATCH($A536,Partidos!$A$4:$A$107,0)),$F536=INDEX(Partidos!$G$4:$G$107,MATCH($A536,Partidos!$A$4:$A$107,0))),Puntuacion!$B$9,IF(($E536-$F536)=(INDEX(Partidos!$F$4:$F$107,MATCH($A536,Partidos!$A$4:$A$107,0))-INDEX(Partidos!$G$4:$G$107,MATCH($A536,Partidos!$A$4:$A$107,0))),Puntuacion!$B$10,IF(AND($H536&lt;&gt;"",$H536=INDEX(Partidos!$K$4:$K$107,MATCH($A536,Partidos!$A$4:$A$107,0))),Puntuacion!$B$11,0)))))),"")</f>
        <v/>
      </c>
      <c r="H536" s="24">
        <f>IFERROR(INDEX(Quintero!H$4:H$107,MATCH($A536,Quintero!$A$4:$A$107,0)),"")</f>
        <v/>
      </c>
      <c r="I536" s="24">
        <f>IFERROR(INDEX(Partidos!$J$4:$J$107,MATCH($A536,Partidos!$A$4:$A$107,0)),"")</f>
        <v/>
      </c>
      <c r="J536" s="21">
        <f>IF(AND(INDEX(Partidos!$J$4:$J$107,MATCH($A536,Partidos!$A$4:$A$107,0))&lt;&gt;"Grupos",INDEX(Partidos!$H$4:$H$107,MATCH($A536,Partidos!$A$4:$A$107,0))="Finalizado",$H536&lt;&gt;"",$H536=INDEX(Partidos!$K$4:$K$107,MATCH($A536,Partidos!$A$4:$A$107,0))),1,0)</f>
        <v/>
      </c>
    </row>
    <row r="537">
      <c r="A537" s="29" t="n">
        <v>49</v>
      </c>
      <c r="B537" s="24">
        <f>IFERROR(INDEX(Partidos!$D$4:$D$107,MATCH($A537,Partidos!$A$4:$A$107,0)),"")</f>
        <v/>
      </c>
      <c r="C537" s="24">
        <f>IFERROR(INDEX(Partidos!$E$4:$E$107,MATCH($A537,Partidos!$A$4:$A$107,0)),"")</f>
        <v/>
      </c>
      <c r="D537" s="29" t="inlineStr">
        <is>
          <t>Nacho</t>
        </is>
      </c>
      <c r="E537" s="24">
        <f>IFERROR(INDEX(Nacho!F$4:F$107,MATCH($A537,Nacho!$A$4:$A$107,0)),"")</f>
        <v/>
      </c>
      <c r="F537" s="24">
        <f>IFERROR(INDEX(Nacho!G$4:G$107,MATCH($A537,Nacho!$A$4:$A$107,0)),"")</f>
        <v/>
      </c>
      <c r="G537" s="21">
        <f>IFERROR(IF(INDEX(Partidos!$H$4:$H$107,MATCH($A537,Partidos!$A$4:$A$107,0))&lt;&gt;"Finalizado","",IF(OR(NOT(ISNUMBER($E537)),NOT(ISNUMBER($F537))),"",IF(INDEX(Partidos!$J$4:$J$107,MATCH($A537,Partidos!$A$4:$A$107,0))="Grupos",IF(AND($E537=INDEX(Partidos!$F$4:$F$107,MATCH($A537,Partidos!$A$4:$A$107,0)),$F537=INDEX(Partidos!$G$4:$G$107,MATCH($A537,Partidos!$A$4:$A$107,0))),Puntuacion!$B$4,IF(($E537-$F537)=(INDEX(Partidos!$F$4:$F$107,MATCH($A537,Partidos!$A$4:$A$107,0))-INDEX(Partidos!$G$4:$G$107,MATCH($A537,Partidos!$A$4:$A$107,0))),Puntuacion!$B$5,IF(OR(AND($E537&gt;$F537,INDEX(Partidos!$F$4:$F$107,MATCH($A537,Partidos!$A$4:$A$107,0))&gt;INDEX(Partidos!$G$4:$G$107,MATCH($A537,Partidos!$A$4:$A$107,0))),AND($E537=$F537,INDEX(Partidos!$F$4:$F$107,MATCH($A537,Partidos!$A$4:$A$107,0))=INDEX(Partidos!$G$4:$G$107,MATCH($A537,Partidos!$A$4:$A$107,0))),AND($E537&lt;$F537,INDEX(Partidos!$F$4:$F$107,MATCH($A537,Partidos!$A$4:$A$107,0))&lt;INDEX(Partidos!$G$4:$G$107,MATCH($A537,Partidos!$A$4:$A$107,0)))),Puntuacion!$B$6,0))),IF(AND($E537=INDEX(Partidos!$F$4:$F$107,MATCH($A537,Partidos!$A$4:$A$107,0)),$F537=INDEX(Partidos!$G$4:$G$107,MATCH($A537,Partidos!$A$4:$A$107,0))),Puntuacion!$B$9,IF(($E537-$F537)=(INDEX(Partidos!$F$4:$F$107,MATCH($A537,Partidos!$A$4:$A$107,0))-INDEX(Partidos!$G$4:$G$107,MATCH($A537,Partidos!$A$4:$A$107,0))),Puntuacion!$B$10,IF(AND($H537&lt;&gt;"",$H537=INDEX(Partidos!$K$4:$K$107,MATCH($A537,Partidos!$A$4:$A$107,0))),Puntuacion!$B$11,0)))))),"")</f>
        <v/>
      </c>
      <c r="H537" s="24">
        <f>IFERROR(INDEX(Nacho!H$4:H$107,MATCH($A537,Nacho!$A$4:$A$107,0)),"")</f>
        <v/>
      </c>
      <c r="I537" s="24">
        <f>IFERROR(INDEX(Partidos!$J$4:$J$107,MATCH($A537,Partidos!$A$4:$A$107,0)),"")</f>
        <v/>
      </c>
      <c r="J537" s="21">
        <f>IF(AND(INDEX(Partidos!$J$4:$J$107,MATCH($A537,Partidos!$A$4:$A$107,0))&lt;&gt;"Grupos",INDEX(Partidos!$H$4:$H$107,MATCH($A537,Partidos!$A$4:$A$107,0))="Finalizado",$H537&lt;&gt;"",$H537=INDEX(Partidos!$K$4:$K$107,MATCH($A537,Partidos!$A$4:$A$107,0))),1,0)</f>
        <v/>
      </c>
    </row>
    <row r="538">
      <c r="A538" s="31" t="n">
        <v>49</v>
      </c>
      <c r="B538" s="24">
        <f>IFERROR(INDEX(Partidos!$D$4:$D$107,MATCH($A538,Partidos!$A$4:$A$107,0)),"")</f>
        <v/>
      </c>
      <c r="C538" s="24">
        <f>IFERROR(INDEX(Partidos!$E$4:$E$107,MATCH($A538,Partidos!$A$4:$A$107,0)),"")</f>
        <v/>
      </c>
      <c r="D538" s="31" t="inlineStr">
        <is>
          <t>Luis</t>
        </is>
      </c>
      <c r="E538" s="24">
        <f>IFERROR(INDEX(Luis!F$4:F$107,MATCH($A538,Luis!$A$4:$A$107,0)),"")</f>
        <v/>
      </c>
      <c r="F538" s="24">
        <f>IFERROR(INDEX(Luis!G$4:G$107,MATCH($A538,Luis!$A$4:$A$107,0)),"")</f>
        <v/>
      </c>
      <c r="G538" s="21">
        <f>IFERROR(IF(INDEX(Partidos!$H$4:$H$107,MATCH($A538,Partidos!$A$4:$A$107,0))&lt;&gt;"Finalizado","",IF(OR(NOT(ISNUMBER($E538)),NOT(ISNUMBER($F538))),"",IF(INDEX(Partidos!$J$4:$J$107,MATCH($A538,Partidos!$A$4:$A$107,0))="Grupos",IF(AND($E538=INDEX(Partidos!$F$4:$F$107,MATCH($A538,Partidos!$A$4:$A$107,0)),$F538=INDEX(Partidos!$G$4:$G$107,MATCH($A538,Partidos!$A$4:$A$107,0))),Puntuacion!$B$4,IF(($E538-$F538)=(INDEX(Partidos!$F$4:$F$107,MATCH($A538,Partidos!$A$4:$A$107,0))-INDEX(Partidos!$G$4:$G$107,MATCH($A538,Partidos!$A$4:$A$107,0))),Puntuacion!$B$5,IF(OR(AND($E538&gt;$F538,INDEX(Partidos!$F$4:$F$107,MATCH($A538,Partidos!$A$4:$A$107,0))&gt;INDEX(Partidos!$G$4:$G$107,MATCH($A538,Partidos!$A$4:$A$107,0))),AND($E538=$F538,INDEX(Partidos!$F$4:$F$107,MATCH($A538,Partidos!$A$4:$A$107,0))=INDEX(Partidos!$G$4:$G$107,MATCH($A538,Partidos!$A$4:$A$107,0))),AND($E538&lt;$F538,INDEX(Partidos!$F$4:$F$107,MATCH($A538,Partidos!$A$4:$A$107,0))&lt;INDEX(Partidos!$G$4:$G$107,MATCH($A538,Partidos!$A$4:$A$107,0)))),Puntuacion!$B$6,0))),IF(AND($E538=INDEX(Partidos!$F$4:$F$107,MATCH($A538,Partidos!$A$4:$A$107,0)),$F538=INDEX(Partidos!$G$4:$G$107,MATCH($A538,Partidos!$A$4:$A$107,0))),Puntuacion!$B$9,IF(($E538-$F538)=(INDEX(Partidos!$F$4:$F$107,MATCH($A538,Partidos!$A$4:$A$107,0))-INDEX(Partidos!$G$4:$G$107,MATCH($A538,Partidos!$A$4:$A$107,0))),Puntuacion!$B$10,IF(AND($H538&lt;&gt;"",$H538=INDEX(Partidos!$K$4:$K$107,MATCH($A538,Partidos!$A$4:$A$107,0))),Puntuacion!$B$11,0)))))),"")</f>
        <v/>
      </c>
      <c r="H538" s="24">
        <f>IFERROR(INDEX(Luis!H$4:H$107,MATCH($A538,Luis!$A$4:$A$107,0)),"")</f>
        <v/>
      </c>
      <c r="I538" s="24">
        <f>IFERROR(INDEX(Partidos!$J$4:$J$107,MATCH($A538,Partidos!$A$4:$A$107,0)),"")</f>
        <v/>
      </c>
      <c r="J538" s="21">
        <f>IF(AND(INDEX(Partidos!$J$4:$J$107,MATCH($A538,Partidos!$A$4:$A$107,0))&lt;&gt;"Grupos",INDEX(Partidos!$H$4:$H$107,MATCH($A538,Partidos!$A$4:$A$107,0))="Finalizado",$H538&lt;&gt;"",$H538=INDEX(Partidos!$K$4:$K$107,MATCH($A538,Partidos!$A$4:$A$107,0))),1,0)</f>
        <v/>
      </c>
    </row>
    <row r="539">
      <c r="A539" s="29" t="n">
        <v>49</v>
      </c>
      <c r="B539" s="24">
        <f>IFERROR(INDEX(Partidos!$D$4:$D$107,MATCH($A539,Partidos!$A$4:$A$107,0)),"")</f>
        <v/>
      </c>
      <c r="C539" s="24">
        <f>IFERROR(INDEX(Partidos!$E$4:$E$107,MATCH($A539,Partidos!$A$4:$A$107,0)),"")</f>
        <v/>
      </c>
      <c r="D539" s="29" t="inlineStr">
        <is>
          <t>Felipe</t>
        </is>
      </c>
      <c r="E539" s="24">
        <f>IFERROR(INDEX(Felipe!F$4:F$107,MATCH($A539,Felipe!$A$4:$A$107,0)),"")</f>
        <v/>
      </c>
      <c r="F539" s="24">
        <f>IFERROR(INDEX(Felipe!G$4:G$107,MATCH($A539,Felipe!$A$4:$A$107,0)),"")</f>
        <v/>
      </c>
      <c r="G539" s="21">
        <f>IFERROR(IF(INDEX(Partidos!$H$4:$H$107,MATCH($A539,Partidos!$A$4:$A$107,0))&lt;&gt;"Finalizado","",IF(OR(NOT(ISNUMBER($E539)),NOT(ISNUMBER($F539))),"",IF(INDEX(Partidos!$J$4:$J$107,MATCH($A539,Partidos!$A$4:$A$107,0))="Grupos",IF(AND($E539=INDEX(Partidos!$F$4:$F$107,MATCH($A539,Partidos!$A$4:$A$107,0)),$F539=INDEX(Partidos!$G$4:$G$107,MATCH($A539,Partidos!$A$4:$A$107,0))),Puntuacion!$B$4,IF(($E539-$F539)=(INDEX(Partidos!$F$4:$F$107,MATCH($A539,Partidos!$A$4:$A$107,0))-INDEX(Partidos!$G$4:$G$107,MATCH($A539,Partidos!$A$4:$A$107,0))),Puntuacion!$B$5,IF(OR(AND($E539&gt;$F539,INDEX(Partidos!$F$4:$F$107,MATCH($A539,Partidos!$A$4:$A$107,0))&gt;INDEX(Partidos!$G$4:$G$107,MATCH($A539,Partidos!$A$4:$A$107,0))),AND($E539=$F539,INDEX(Partidos!$F$4:$F$107,MATCH($A539,Partidos!$A$4:$A$107,0))=INDEX(Partidos!$G$4:$G$107,MATCH($A539,Partidos!$A$4:$A$107,0))),AND($E539&lt;$F539,INDEX(Partidos!$F$4:$F$107,MATCH($A539,Partidos!$A$4:$A$107,0))&lt;INDEX(Partidos!$G$4:$G$107,MATCH($A539,Partidos!$A$4:$A$107,0)))),Puntuacion!$B$6,0))),IF(AND($E539=INDEX(Partidos!$F$4:$F$107,MATCH($A539,Partidos!$A$4:$A$107,0)),$F539=INDEX(Partidos!$G$4:$G$107,MATCH($A539,Partidos!$A$4:$A$107,0))),Puntuacion!$B$9,IF(($E539-$F539)=(INDEX(Partidos!$F$4:$F$107,MATCH($A539,Partidos!$A$4:$A$107,0))-INDEX(Partidos!$G$4:$G$107,MATCH($A539,Partidos!$A$4:$A$107,0))),Puntuacion!$B$10,IF(AND($H539&lt;&gt;"",$H539=INDEX(Partidos!$K$4:$K$107,MATCH($A539,Partidos!$A$4:$A$107,0))),Puntuacion!$B$11,0)))))),"")</f>
        <v/>
      </c>
      <c r="H539" s="24">
        <f>IFERROR(INDEX(Felipe!H$4:H$107,MATCH($A539,Felipe!$A$4:$A$107,0)),"")</f>
        <v/>
      </c>
      <c r="I539" s="24">
        <f>IFERROR(INDEX(Partidos!$J$4:$J$107,MATCH($A539,Partidos!$A$4:$A$107,0)),"")</f>
        <v/>
      </c>
      <c r="J539" s="21">
        <f>IF(AND(INDEX(Partidos!$J$4:$J$107,MATCH($A539,Partidos!$A$4:$A$107,0))&lt;&gt;"Grupos",INDEX(Partidos!$H$4:$H$107,MATCH($A539,Partidos!$A$4:$A$107,0))="Finalizado",$H539&lt;&gt;"",$H539=INDEX(Partidos!$K$4:$K$107,MATCH($A539,Partidos!$A$4:$A$107,0))),1,0)</f>
        <v/>
      </c>
    </row>
    <row r="540">
      <c r="A540" s="31" t="n">
        <v>49</v>
      </c>
      <c r="B540" s="24">
        <f>IFERROR(INDEX(Partidos!$D$4:$D$107,MATCH($A540,Partidos!$A$4:$A$107,0)),"")</f>
        <v/>
      </c>
      <c r="C540" s="24">
        <f>IFERROR(INDEX(Partidos!$E$4:$E$107,MATCH($A540,Partidos!$A$4:$A$107,0)),"")</f>
        <v/>
      </c>
      <c r="D540" s="31" t="inlineStr">
        <is>
          <t>Simón</t>
        </is>
      </c>
      <c r="E540" s="24">
        <f>IFERROR(INDEX(Simón!F$4:F$107,MATCH($A540,Simón!$A$4:$A$107,0)),"")</f>
        <v/>
      </c>
      <c r="F540" s="24">
        <f>IFERROR(INDEX(Simón!G$4:G$107,MATCH($A540,Simón!$A$4:$A$107,0)),"")</f>
        <v/>
      </c>
      <c r="G540" s="21">
        <f>IFERROR(IF(INDEX(Partidos!$H$4:$H$107,MATCH($A540,Partidos!$A$4:$A$107,0))&lt;&gt;"Finalizado","",IF(OR(NOT(ISNUMBER($E540)),NOT(ISNUMBER($F540))),"",IF(INDEX(Partidos!$J$4:$J$107,MATCH($A540,Partidos!$A$4:$A$107,0))="Grupos",IF(AND($E540=INDEX(Partidos!$F$4:$F$107,MATCH($A540,Partidos!$A$4:$A$107,0)),$F540=INDEX(Partidos!$G$4:$G$107,MATCH($A540,Partidos!$A$4:$A$107,0))),Puntuacion!$B$4,IF(($E540-$F540)=(INDEX(Partidos!$F$4:$F$107,MATCH($A540,Partidos!$A$4:$A$107,0))-INDEX(Partidos!$G$4:$G$107,MATCH($A540,Partidos!$A$4:$A$107,0))),Puntuacion!$B$5,IF(OR(AND($E540&gt;$F540,INDEX(Partidos!$F$4:$F$107,MATCH($A540,Partidos!$A$4:$A$107,0))&gt;INDEX(Partidos!$G$4:$G$107,MATCH($A540,Partidos!$A$4:$A$107,0))),AND($E540=$F540,INDEX(Partidos!$F$4:$F$107,MATCH($A540,Partidos!$A$4:$A$107,0))=INDEX(Partidos!$G$4:$G$107,MATCH($A540,Partidos!$A$4:$A$107,0))),AND($E540&lt;$F540,INDEX(Partidos!$F$4:$F$107,MATCH($A540,Partidos!$A$4:$A$107,0))&lt;INDEX(Partidos!$G$4:$G$107,MATCH($A540,Partidos!$A$4:$A$107,0)))),Puntuacion!$B$6,0))),IF(AND($E540=INDEX(Partidos!$F$4:$F$107,MATCH($A540,Partidos!$A$4:$A$107,0)),$F540=INDEX(Partidos!$G$4:$G$107,MATCH($A540,Partidos!$A$4:$A$107,0))),Puntuacion!$B$9,IF(($E540-$F540)=(INDEX(Partidos!$F$4:$F$107,MATCH($A540,Partidos!$A$4:$A$107,0))-INDEX(Partidos!$G$4:$G$107,MATCH($A540,Partidos!$A$4:$A$107,0))),Puntuacion!$B$10,IF(AND($H540&lt;&gt;"",$H540=INDEX(Partidos!$K$4:$K$107,MATCH($A540,Partidos!$A$4:$A$107,0))),Puntuacion!$B$11,0)))))),"")</f>
        <v/>
      </c>
      <c r="H540" s="24">
        <f>IFERROR(INDEX(Simón!H$4:H$107,MATCH($A540,Simón!$A$4:$A$107,0)),"")</f>
        <v/>
      </c>
      <c r="I540" s="24">
        <f>IFERROR(INDEX(Partidos!$J$4:$J$107,MATCH($A540,Partidos!$A$4:$A$107,0)),"")</f>
        <v/>
      </c>
      <c r="J540" s="21">
        <f>IF(AND(INDEX(Partidos!$J$4:$J$107,MATCH($A540,Partidos!$A$4:$A$107,0))&lt;&gt;"Grupos",INDEX(Partidos!$H$4:$H$107,MATCH($A540,Partidos!$A$4:$A$107,0))="Finalizado",$H540&lt;&gt;"",$H540=INDEX(Partidos!$K$4:$K$107,MATCH($A540,Partidos!$A$4:$A$107,0))),1,0)</f>
        <v/>
      </c>
    </row>
    <row r="541">
      <c r="A541" s="29" t="n">
        <v>49</v>
      </c>
      <c r="B541" s="24">
        <f>IFERROR(INDEX(Partidos!$D$4:$D$107,MATCH($A541,Partidos!$A$4:$A$107,0)),"")</f>
        <v/>
      </c>
      <c r="C541" s="24">
        <f>IFERROR(INDEX(Partidos!$E$4:$E$107,MATCH($A541,Partidos!$A$4:$A$107,0)),"")</f>
        <v/>
      </c>
      <c r="D541" s="29" t="inlineStr">
        <is>
          <t>Muni</t>
        </is>
      </c>
      <c r="E541" s="24">
        <f>IFERROR(INDEX(Muni!F$4:F$107,MATCH($A541,Muni!$A$4:$A$107,0)),"")</f>
        <v/>
      </c>
      <c r="F541" s="24">
        <f>IFERROR(INDEX(Muni!G$4:G$107,MATCH($A541,Muni!$A$4:$A$107,0)),"")</f>
        <v/>
      </c>
      <c r="G541" s="21">
        <f>IFERROR(IF(INDEX(Partidos!$H$4:$H$107,MATCH($A541,Partidos!$A$4:$A$107,0))&lt;&gt;"Finalizado","",IF(OR(NOT(ISNUMBER($E541)),NOT(ISNUMBER($F541))),"",IF(INDEX(Partidos!$J$4:$J$107,MATCH($A541,Partidos!$A$4:$A$107,0))="Grupos",IF(AND($E541=INDEX(Partidos!$F$4:$F$107,MATCH($A541,Partidos!$A$4:$A$107,0)),$F541=INDEX(Partidos!$G$4:$G$107,MATCH($A541,Partidos!$A$4:$A$107,0))),Puntuacion!$B$4,IF(($E541-$F541)=(INDEX(Partidos!$F$4:$F$107,MATCH($A541,Partidos!$A$4:$A$107,0))-INDEX(Partidos!$G$4:$G$107,MATCH($A541,Partidos!$A$4:$A$107,0))),Puntuacion!$B$5,IF(OR(AND($E541&gt;$F541,INDEX(Partidos!$F$4:$F$107,MATCH($A541,Partidos!$A$4:$A$107,0))&gt;INDEX(Partidos!$G$4:$G$107,MATCH($A541,Partidos!$A$4:$A$107,0))),AND($E541=$F541,INDEX(Partidos!$F$4:$F$107,MATCH($A541,Partidos!$A$4:$A$107,0))=INDEX(Partidos!$G$4:$G$107,MATCH($A541,Partidos!$A$4:$A$107,0))),AND($E541&lt;$F541,INDEX(Partidos!$F$4:$F$107,MATCH($A541,Partidos!$A$4:$A$107,0))&lt;INDEX(Partidos!$G$4:$G$107,MATCH($A541,Partidos!$A$4:$A$107,0)))),Puntuacion!$B$6,0))),IF(AND($E541=INDEX(Partidos!$F$4:$F$107,MATCH($A541,Partidos!$A$4:$A$107,0)),$F541=INDEX(Partidos!$G$4:$G$107,MATCH($A541,Partidos!$A$4:$A$107,0))),Puntuacion!$B$9,IF(($E541-$F541)=(INDEX(Partidos!$F$4:$F$107,MATCH($A541,Partidos!$A$4:$A$107,0))-INDEX(Partidos!$G$4:$G$107,MATCH($A541,Partidos!$A$4:$A$107,0))),Puntuacion!$B$10,IF(AND($H541&lt;&gt;"",$H541=INDEX(Partidos!$K$4:$K$107,MATCH($A541,Partidos!$A$4:$A$107,0))),Puntuacion!$B$11,0)))))),"")</f>
        <v/>
      </c>
      <c r="H541" s="24">
        <f>IFERROR(INDEX(Muni!H$4:H$107,MATCH($A541,Muni!$A$4:$A$107,0)),"")</f>
        <v/>
      </c>
      <c r="I541" s="24">
        <f>IFERROR(INDEX(Partidos!$J$4:$J$107,MATCH($A541,Partidos!$A$4:$A$107,0)),"")</f>
        <v/>
      </c>
      <c r="J541" s="21">
        <f>IF(AND(INDEX(Partidos!$J$4:$J$107,MATCH($A541,Partidos!$A$4:$A$107,0))&lt;&gt;"Grupos",INDEX(Partidos!$H$4:$H$107,MATCH($A541,Partidos!$A$4:$A$107,0))="Finalizado",$H541&lt;&gt;"",$H541=INDEX(Partidos!$K$4:$K$107,MATCH($A541,Partidos!$A$4:$A$107,0))),1,0)</f>
        <v/>
      </c>
    </row>
    <row r="542">
      <c r="A542" s="31" t="n">
        <v>49</v>
      </c>
      <c r="B542" s="24">
        <f>IFERROR(INDEX(Partidos!$D$4:$D$107,MATCH($A542,Partidos!$A$4:$A$107,0)),"")</f>
        <v/>
      </c>
      <c r="C542" s="24">
        <f>IFERROR(INDEX(Partidos!$E$4:$E$107,MATCH($A542,Partidos!$A$4:$A$107,0)),"")</f>
        <v/>
      </c>
      <c r="D542" s="31" t="inlineStr">
        <is>
          <t>Fer</t>
        </is>
      </c>
      <c r="E542" s="24">
        <f>IFERROR(INDEX(Fer!F$4:F$107,MATCH($A542,Fer!$A$4:$A$107,0)),"")</f>
        <v/>
      </c>
      <c r="F542" s="24">
        <f>IFERROR(INDEX(Fer!G$4:G$107,MATCH($A542,Fer!$A$4:$A$107,0)),"")</f>
        <v/>
      </c>
      <c r="G542" s="21">
        <f>IFERROR(IF(INDEX(Partidos!$H$4:$H$107,MATCH($A542,Partidos!$A$4:$A$107,0))&lt;&gt;"Finalizado","",IF(OR(NOT(ISNUMBER($E542)),NOT(ISNUMBER($F542))),"",IF(INDEX(Partidos!$J$4:$J$107,MATCH($A542,Partidos!$A$4:$A$107,0))="Grupos",IF(AND($E542=INDEX(Partidos!$F$4:$F$107,MATCH($A542,Partidos!$A$4:$A$107,0)),$F542=INDEX(Partidos!$G$4:$G$107,MATCH($A542,Partidos!$A$4:$A$107,0))),Puntuacion!$B$4,IF(($E542-$F542)=(INDEX(Partidos!$F$4:$F$107,MATCH($A542,Partidos!$A$4:$A$107,0))-INDEX(Partidos!$G$4:$G$107,MATCH($A542,Partidos!$A$4:$A$107,0))),Puntuacion!$B$5,IF(OR(AND($E542&gt;$F542,INDEX(Partidos!$F$4:$F$107,MATCH($A542,Partidos!$A$4:$A$107,0))&gt;INDEX(Partidos!$G$4:$G$107,MATCH($A542,Partidos!$A$4:$A$107,0))),AND($E542=$F542,INDEX(Partidos!$F$4:$F$107,MATCH($A542,Partidos!$A$4:$A$107,0))=INDEX(Partidos!$G$4:$G$107,MATCH($A542,Partidos!$A$4:$A$107,0))),AND($E542&lt;$F542,INDEX(Partidos!$F$4:$F$107,MATCH($A542,Partidos!$A$4:$A$107,0))&lt;INDEX(Partidos!$G$4:$G$107,MATCH($A542,Partidos!$A$4:$A$107,0)))),Puntuacion!$B$6,0))),IF(AND($E542=INDEX(Partidos!$F$4:$F$107,MATCH($A542,Partidos!$A$4:$A$107,0)),$F542=INDEX(Partidos!$G$4:$G$107,MATCH($A542,Partidos!$A$4:$A$107,0))),Puntuacion!$B$9,IF(($E542-$F542)=(INDEX(Partidos!$F$4:$F$107,MATCH($A542,Partidos!$A$4:$A$107,0))-INDEX(Partidos!$G$4:$G$107,MATCH($A542,Partidos!$A$4:$A$107,0))),Puntuacion!$B$10,IF(AND($H542&lt;&gt;"",$H542=INDEX(Partidos!$K$4:$K$107,MATCH($A542,Partidos!$A$4:$A$107,0))),Puntuacion!$B$11,0)))))),"")</f>
        <v/>
      </c>
      <c r="H542" s="24">
        <f>IFERROR(INDEX(Fer!H$4:H$107,MATCH($A542,Fer!$A$4:$A$107,0)),"")</f>
        <v/>
      </c>
      <c r="I542" s="24">
        <f>IFERROR(INDEX(Partidos!$J$4:$J$107,MATCH($A542,Partidos!$A$4:$A$107,0)),"")</f>
        <v/>
      </c>
      <c r="J542" s="21">
        <f>IF(AND(INDEX(Partidos!$J$4:$J$107,MATCH($A542,Partidos!$A$4:$A$107,0))&lt;&gt;"Grupos",INDEX(Partidos!$H$4:$H$107,MATCH($A542,Partidos!$A$4:$A$107,0))="Finalizado",$H542&lt;&gt;"",$H542=INDEX(Partidos!$K$4:$K$107,MATCH($A542,Partidos!$A$4:$A$107,0))),1,0)</f>
        <v/>
      </c>
    </row>
    <row r="543">
      <c r="A543" s="29" t="n">
        <v>50</v>
      </c>
      <c r="B543" s="24">
        <f>IFERROR(INDEX(Partidos!$D$4:$D$107,MATCH($A543,Partidos!$A$4:$A$107,0)),"")</f>
        <v/>
      </c>
      <c r="C543" s="24">
        <f>IFERROR(INDEX(Partidos!$E$4:$E$107,MATCH($A543,Partidos!$A$4:$A$107,0)),"")</f>
        <v/>
      </c>
      <c r="D543" s="29" t="inlineStr">
        <is>
          <t>Álvaro</t>
        </is>
      </c>
      <c r="E543" s="24">
        <f>IFERROR(INDEX(Álvaro!F$4:F$107,MATCH($A543,Álvaro!$A$4:$A$107,0)),"")</f>
        <v/>
      </c>
      <c r="F543" s="24">
        <f>IFERROR(INDEX(Álvaro!G$4:G$107,MATCH($A543,Álvaro!$A$4:$A$107,0)),"")</f>
        <v/>
      </c>
      <c r="G543" s="21">
        <f>IFERROR(IF(INDEX(Partidos!$H$4:$H$107,MATCH($A543,Partidos!$A$4:$A$107,0))&lt;&gt;"Finalizado","",IF(OR(NOT(ISNUMBER($E543)),NOT(ISNUMBER($F543))),"",IF(INDEX(Partidos!$J$4:$J$107,MATCH($A543,Partidos!$A$4:$A$107,0))="Grupos",IF(AND($E543=INDEX(Partidos!$F$4:$F$107,MATCH($A543,Partidos!$A$4:$A$107,0)),$F543=INDEX(Partidos!$G$4:$G$107,MATCH($A543,Partidos!$A$4:$A$107,0))),Puntuacion!$B$4,IF(($E543-$F543)=(INDEX(Partidos!$F$4:$F$107,MATCH($A543,Partidos!$A$4:$A$107,0))-INDEX(Partidos!$G$4:$G$107,MATCH($A543,Partidos!$A$4:$A$107,0))),Puntuacion!$B$5,IF(OR(AND($E543&gt;$F543,INDEX(Partidos!$F$4:$F$107,MATCH($A543,Partidos!$A$4:$A$107,0))&gt;INDEX(Partidos!$G$4:$G$107,MATCH($A543,Partidos!$A$4:$A$107,0))),AND($E543=$F543,INDEX(Partidos!$F$4:$F$107,MATCH($A543,Partidos!$A$4:$A$107,0))=INDEX(Partidos!$G$4:$G$107,MATCH($A543,Partidos!$A$4:$A$107,0))),AND($E543&lt;$F543,INDEX(Partidos!$F$4:$F$107,MATCH($A543,Partidos!$A$4:$A$107,0))&lt;INDEX(Partidos!$G$4:$G$107,MATCH($A543,Partidos!$A$4:$A$107,0)))),Puntuacion!$B$6,0))),IF(AND($E543=INDEX(Partidos!$F$4:$F$107,MATCH($A543,Partidos!$A$4:$A$107,0)),$F543=INDEX(Partidos!$G$4:$G$107,MATCH($A543,Partidos!$A$4:$A$107,0))),Puntuacion!$B$9,IF(($E543-$F543)=(INDEX(Partidos!$F$4:$F$107,MATCH($A543,Partidos!$A$4:$A$107,0))-INDEX(Partidos!$G$4:$G$107,MATCH($A543,Partidos!$A$4:$A$107,0))),Puntuacion!$B$10,IF(AND($H543&lt;&gt;"",$H543=INDEX(Partidos!$K$4:$K$107,MATCH($A543,Partidos!$A$4:$A$107,0))),Puntuacion!$B$11,0)))))),"")</f>
        <v/>
      </c>
      <c r="H543" s="24">
        <f>IFERROR(INDEX(Álvaro!H$4:H$107,MATCH($A543,Álvaro!$A$4:$A$107,0)),"")</f>
        <v/>
      </c>
      <c r="I543" s="24">
        <f>IFERROR(INDEX(Partidos!$J$4:$J$107,MATCH($A543,Partidos!$A$4:$A$107,0)),"")</f>
        <v/>
      </c>
      <c r="J543" s="21">
        <f>IF(AND(INDEX(Partidos!$J$4:$J$107,MATCH($A543,Partidos!$A$4:$A$107,0))&lt;&gt;"Grupos",INDEX(Partidos!$H$4:$H$107,MATCH($A543,Partidos!$A$4:$A$107,0))="Finalizado",$H543&lt;&gt;"",$H543=INDEX(Partidos!$K$4:$K$107,MATCH($A543,Partidos!$A$4:$A$107,0))),1,0)</f>
        <v/>
      </c>
    </row>
    <row r="544">
      <c r="A544" s="31" t="n">
        <v>50</v>
      </c>
      <c r="B544" s="24">
        <f>IFERROR(INDEX(Partidos!$D$4:$D$107,MATCH($A544,Partidos!$A$4:$A$107,0)),"")</f>
        <v/>
      </c>
      <c r="C544" s="24">
        <f>IFERROR(INDEX(Partidos!$E$4:$E$107,MATCH($A544,Partidos!$A$4:$A$107,0)),"")</f>
        <v/>
      </c>
      <c r="D544" s="31" t="inlineStr">
        <is>
          <t>Pepe</t>
        </is>
      </c>
      <c r="E544" s="24">
        <f>IFERROR(INDEX(Pepe!F$4:F$107,MATCH($A544,Pepe!$A$4:$A$107,0)),"")</f>
        <v/>
      </c>
      <c r="F544" s="24">
        <f>IFERROR(INDEX(Pepe!G$4:G$107,MATCH($A544,Pepe!$A$4:$A$107,0)),"")</f>
        <v/>
      </c>
      <c r="G544" s="21">
        <f>IFERROR(IF(INDEX(Partidos!$H$4:$H$107,MATCH($A544,Partidos!$A$4:$A$107,0))&lt;&gt;"Finalizado","",IF(OR(NOT(ISNUMBER($E544)),NOT(ISNUMBER($F544))),"",IF(INDEX(Partidos!$J$4:$J$107,MATCH($A544,Partidos!$A$4:$A$107,0))="Grupos",IF(AND($E544=INDEX(Partidos!$F$4:$F$107,MATCH($A544,Partidos!$A$4:$A$107,0)),$F544=INDEX(Partidos!$G$4:$G$107,MATCH($A544,Partidos!$A$4:$A$107,0))),Puntuacion!$B$4,IF(($E544-$F544)=(INDEX(Partidos!$F$4:$F$107,MATCH($A544,Partidos!$A$4:$A$107,0))-INDEX(Partidos!$G$4:$G$107,MATCH($A544,Partidos!$A$4:$A$107,0))),Puntuacion!$B$5,IF(OR(AND($E544&gt;$F544,INDEX(Partidos!$F$4:$F$107,MATCH($A544,Partidos!$A$4:$A$107,0))&gt;INDEX(Partidos!$G$4:$G$107,MATCH($A544,Partidos!$A$4:$A$107,0))),AND($E544=$F544,INDEX(Partidos!$F$4:$F$107,MATCH($A544,Partidos!$A$4:$A$107,0))=INDEX(Partidos!$G$4:$G$107,MATCH($A544,Partidos!$A$4:$A$107,0))),AND($E544&lt;$F544,INDEX(Partidos!$F$4:$F$107,MATCH($A544,Partidos!$A$4:$A$107,0))&lt;INDEX(Partidos!$G$4:$G$107,MATCH($A544,Partidos!$A$4:$A$107,0)))),Puntuacion!$B$6,0))),IF(AND($E544=INDEX(Partidos!$F$4:$F$107,MATCH($A544,Partidos!$A$4:$A$107,0)),$F544=INDEX(Partidos!$G$4:$G$107,MATCH($A544,Partidos!$A$4:$A$107,0))),Puntuacion!$B$9,IF(($E544-$F544)=(INDEX(Partidos!$F$4:$F$107,MATCH($A544,Partidos!$A$4:$A$107,0))-INDEX(Partidos!$G$4:$G$107,MATCH($A544,Partidos!$A$4:$A$107,0))),Puntuacion!$B$10,IF(AND($H544&lt;&gt;"",$H544=INDEX(Partidos!$K$4:$K$107,MATCH($A544,Partidos!$A$4:$A$107,0))),Puntuacion!$B$11,0)))))),"")</f>
        <v/>
      </c>
      <c r="H544" s="24">
        <f>IFERROR(INDEX(Pepe!H$4:H$107,MATCH($A544,Pepe!$A$4:$A$107,0)),"")</f>
        <v/>
      </c>
      <c r="I544" s="24">
        <f>IFERROR(INDEX(Partidos!$J$4:$J$107,MATCH($A544,Partidos!$A$4:$A$107,0)),"")</f>
        <v/>
      </c>
      <c r="J544" s="21">
        <f>IF(AND(INDEX(Partidos!$J$4:$J$107,MATCH($A544,Partidos!$A$4:$A$107,0))&lt;&gt;"Grupos",INDEX(Partidos!$H$4:$H$107,MATCH($A544,Partidos!$A$4:$A$107,0))="Finalizado",$H544&lt;&gt;"",$H544=INDEX(Partidos!$K$4:$K$107,MATCH($A544,Partidos!$A$4:$A$107,0))),1,0)</f>
        <v/>
      </c>
    </row>
    <row r="545">
      <c r="A545" s="29" t="n">
        <v>50</v>
      </c>
      <c r="B545" s="24">
        <f>IFERROR(INDEX(Partidos!$D$4:$D$107,MATCH($A545,Partidos!$A$4:$A$107,0)),"")</f>
        <v/>
      </c>
      <c r="C545" s="24">
        <f>IFERROR(INDEX(Partidos!$E$4:$E$107,MATCH($A545,Partidos!$A$4:$A$107,0)),"")</f>
        <v/>
      </c>
      <c r="D545" s="29" t="inlineStr">
        <is>
          <t>Patri</t>
        </is>
      </c>
      <c r="E545" s="24">
        <f>IFERROR(INDEX(Patri!F$4:F$107,MATCH($A545,Patri!$A$4:$A$107,0)),"")</f>
        <v/>
      </c>
      <c r="F545" s="24">
        <f>IFERROR(INDEX(Patri!G$4:G$107,MATCH($A545,Patri!$A$4:$A$107,0)),"")</f>
        <v/>
      </c>
      <c r="G545" s="21">
        <f>IFERROR(IF(INDEX(Partidos!$H$4:$H$107,MATCH($A545,Partidos!$A$4:$A$107,0))&lt;&gt;"Finalizado","",IF(OR(NOT(ISNUMBER($E545)),NOT(ISNUMBER($F545))),"",IF(INDEX(Partidos!$J$4:$J$107,MATCH($A545,Partidos!$A$4:$A$107,0))="Grupos",IF(AND($E545=INDEX(Partidos!$F$4:$F$107,MATCH($A545,Partidos!$A$4:$A$107,0)),$F545=INDEX(Partidos!$G$4:$G$107,MATCH($A545,Partidos!$A$4:$A$107,0))),Puntuacion!$B$4,IF(($E545-$F545)=(INDEX(Partidos!$F$4:$F$107,MATCH($A545,Partidos!$A$4:$A$107,0))-INDEX(Partidos!$G$4:$G$107,MATCH($A545,Partidos!$A$4:$A$107,0))),Puntuacion!$B$5,IF(OR(AND($E545&gt;$F545,INDEX(Partidos!$F$4:$F$107,MATCH($A545,Partidos!$A$4:$A$107,0))&gt;INDEX(Partidos!$G$4:$G$107,MATCH($A545,Partidos!$A$4:$A$107,0))),AND($E545=$F545,INDEX(Partidos!$F$4:$F$107,MATCH($A545,Partidos!$A$4:$A$107,0))=INDEX(Partidos!$G$4:$G$107,MATCH($A545,Partidos!$A$4:$A$107,0))),AND($E545&lt;$F545,INDEX(Partidos!$F$4:$F$107,MATCH($A545,Partidos!$A$4:$A$107,0))&lt;INDEX(Partidos!$G$4:$G$107,MATCH($A545,Partidos!$A$4:$A$107,0)))),Puntuacion!$B$6,0))),IF(AND($E545=INDEX(Partidos!$F$4:$F$107,MATCH($A545,Partidos!$A$4:$A$107,0)),$F545=INDEX(Partidos!$G$4:$G$107,MATCH($A545,Partidos!$A$4:$A$107,0))),Puntuacion!$B$9,IF(($E545-$F545)=(INDEX(Partidos!$F$4:$F$107,MATCH($A545,Partidos!$A$4:$A$107,0))-INDEX(Partidos!$G$4:$G$107,MATCH($A545,Partidos!$A$4:$A$107,0))),Puntuacion!$B$10,IF(AND($H545&lt;&gt;"",$H545=INDEX(Partidos!$K$4:$K$107,MATCH($A545,Partidos!$A$4:$A$107,0))),Puntuacion!$B$11,0)))))),"")</f>
        <v/>
      </c>
      <c r="H545" s="24">
        <f>IFERROR(INDEX(Patri!H$4:H$107,MATCH($A545,Patri!$A$4:$A$107,0)),"")</f>
        <v/>
      </c>
      <c r="I545" s="24">
        <f>IFERROR(INDEX(Partidos!$J$4:$J$107,MATCH($A545,Partidos!$A$4:$A$107,0)),"")</f>
        <v/>
      </c>
      <c r="J545" s="21">
        <f>IF(AND(INDEX(Partidos!$J$4:$J$107,MATCH($A545,Partidos!$A$4:$A$107,0))&lt;&gt;"Grupos",INDEX(Partidos!$H$4:$H$107,MATCH($A545,Partidos!$A$4:$A$107,0))="Finalizado",$H545&lt;&gt;"",$H545=INDEX(Partidos!$K$4:$K$107,MATCH($A545,Partidos!$A$4:$A$107,0))),1,0)</f>
        <v/>
      </c>
    </row>
    <row r="546">
      <c r="A546" s="31" t="n">
        <v>50</v>
      </c>
      <c r="B546" s="24">
        <f>IFERROR(INDEX(Partidos!$D$4:$D$107,MATCH($A546,Partidos!$A$4:$A$107,0)),"")</f>
        <v/>
      </c>
      <c r="C546" s="24">
        <f>IFERROR(INDEX(Partidos!$E$4:$E$107,MATCH($A546,Partidos!$A$4:$A$107,0)),"")</f>
        <v/>
      </c>
      <c r="D546" s="31" t="inlineStr">
        <is>
          <t>Kike</t>
        </is>
      </c>
      <c r="E546" s="24">
        <f>IFERROR(INDEX(Kike!F$4:F$107,MATCH($A546,Kike!$A$4:$A$107,0)),"")</f>
        <v/>
      </c>
      <c r="F546" s="24">
        <f>IFERROR(INDEX(Kike!G$4:G$107,MATCH($A546,Kike!$A$4:$A$107,0)),"")</f>
        <v/>
      </c>
      <c r="G546" s="21">
        <f>IFERROR(IF(INDEX(Partidos!$H$4:$H$107,MATCH($A546,Partidos!$A$4:$A$107,0))&lt;&gt;"Finalizado","",IF(OR(NOT(ISNUMBER($E546)),NOT(ISNUMBER($F546))),"",IF(INDEX(Partidos!$J$4:$J$107,MATCH($A546,Partidos!$A$4:$A$107,0))="Grupos",IF(AND($E546=INDEX(Partidos!$F$4:$F$107,MATCH($A546,Partidos!$A$4:$A$107,0)),$F546=INDEX(Partidos!$G$4:$G$107,MATCH($A546,Partidos!$A$4:$A$107,0))),Puntuacion!$B$4,IF(($E546-$F546)=(INDEX(Partidos!$F$4:$F$107,MATCH($A546,Partidos!$A$4:$A$107,0))-INDEX(Partidos!$G$4:$G$107,MATCH($A546,Partidos!$A$4:$A$107,0))),Puntuacion!$B$5,IF(OR(AND($E546&gt;$F546,INDEX(Partidos!$F$4:$F$107,MATCH($A546,Partidos!$A$4:$A$107,0))&gt;INDEX(Partidos!$G$4:$G$107,MATCH($A546,Partidos!$A$4:$A$107,0))),AND($E546=$F546,INDEX(Partidos!$F$4:$F$107,MATCH($A546,Partidos!$A$4:$A$107,0))=INDEX(Partidos!$G$4:$G$107,MATCH($A546,Partidos!$A$4:$A$107,0))),AND($E546&lt;$F546,INDEX(Partidos!$F$4:$F$107,MATCH($A546,Partidos!$A$4:$A$107,0))&lt;INDEX(Partidos!$G$4:$G$107,MATCH($A546,Partidos!$A$4:$A$107,0)))),Puntuacion!$B$6,0))),IF(AND($E546=INDEX(Partidos!$F$4:$F$107,MATCH($A546,Partidos!$A$4:$A$107,0)),$F546=INDEX(Partidos!$G$4:$G$107,MATCH($A546,Partidos!$A$4:$A$107,0))),Puntuacion!$B$9,IF(($E546-$F546)=(INDEX(Partidos!$F$4:$F$107,MATCH($A546,Partidos!$A$4:$A$107,0))-INDEX(Partidos!$G$4:$G$107,MATCH($A546,Partidos!$A$4:$A$107,0))),Puntuacion!$B$10,IF(AND($H546&lt;&gt;"",$H546=INDEX(Partidos!$K$4:$K$107,MATCH($A546,Partidos!$A$4:$A$107,0))),Puntuacion!$B$11,0)))))),"")</f>
        <v/>
      </c>
      <c r="H546" s="24">
        <f>IFERROR(INDEX(Kike!H$4:H$107,MATCH($A546,Kike!$A$4:$A$107,0)),"")</f>
        <v/>
      </c>
      <c r="I546" s="24">
        <f>IFERROR(INDEX(Partidos!$J$4:$J$107,MATCH($A546,Partidos!$A$4:$A$107,0)),"")</f>
        <v/>
      </c>
      <c r="J546" s="21">
        <f>IF(AND(INDEX(Partidos!$J$4:$J$107,MATCH($A546,Partidos!$A$4:$A$107,0))&lt;&gt;"Grupos",INDEX(Partidos!$H$4:$H$107,MATCH($A546,Partidos!$A$4:$A$107,0))="Finalizado",$H546&lt;&gt;"",$H546=INDEX(Partidos!$K$4:$K$107,MATCH($A546,Partidos!$A$4:$A$107,0))),1,0)</f>
        <v/>
      </c>
    </row>
    <row r="547">
      <c r="A547" s="29" t="n">
        <v>50</v>
      </c>
      <c r="B547" s="24">
        <f>IFERROR(INDEX(Partidos!$D$4:$D$107,MATCH($A547,Partidos!$A$4:$A$107,0)),"")</f>
        <v/>
      </c>
      <c r="C547" s="24">
        <f>IFERROR(INDEX(Partidos!$E$4:$E$107,MATCH($A547,Partidos!$A$4:$A$107,0)),"")</f>
        <v/>
      </c>
      <c r="D547" s="29" t="inlineStr">
        <is>
          <t>Quintero</t>
        </is>
      </c>
      <c r="E547" s="24">
        <f>IFERROR(INDEX(Quintero!F$4:F$107,MATCH($A547,Quintero!$A$4:$A$107,0)),"")</f>
        <v/>
      </c>
      <c r="F547" s="24">
        <f>IFERROR(INDEX(Quintero!G$4:G$107,MATCH($A547,Quintero!$A$4:$A$107,0)),"")</f>
        <v/>
      </c>
      <c r="G547" s="21">
        <f>IFERROR(IF(INDEX(Partidos!$H$4:$H$107,MATCH($A547,Partidos!$A$4:$A$107,0))&lt;&gt;"Finalizado","",IF(OR(NOT(ISNUMBER($E547)),NOT(ISNUMBER($F547))),"",IF(INDEX(Partidos!$J$4:$J$107,MATCH($A547,Partidos!$A$4:$A$107,0))="Grupos",IF(AND($E547=INDEX(Partidos!$F$4:$F$107,MATCH($A547,Partidos!$A$4:$A$107,0)),$F547=INDEX(Partidos!$G$4:$G$107,MATCH($A547,Partidos!$A$4:$A$107,0))),Puntuacion!$B$4,IF(($E547-$F547)=(INDEX(Partidos!$F$4:$F$107,MATCH($A547,Partidos!$A$4:$A$107,0))-INDEX(Partidos!$G$4:$G$107,MATCH($A547,Partidos!$A$4:$A$107,0))),Puntuacion!$B$5,IF(OR(AND($E547&gt;$F547,INDEX(Partidos!$F$4:$F$107,MATCH($A547,Partidos!$A$4:$A$107,0))&gt;INDEX(Partidos!$G$4:$G$107,MATCH($A547,Partidos!$A$4:$A$107,0))),AND($E547=$F547,INDEX(Partidos!$F$4:$F$107,MATCH($A547,Partidos!$A$4:$A$107,0))=INDEX(Partidos!$G$4:$G$107,MATCH($A547,Partidos!$A$4:$A$107,0))),AND($E547&lt;$F547,INDEX(Partidos!$F$4:$F$107,MATCH($A547,Partidos!$A$4:$A$107,0))&lt;INDEX(Partidos!$G$4:$G$107,MATCH($A547,Partidos!$A$4:$A$107,0)))),Puntuacion!$B$6,0))),IF(AND($E547=INDEX(Partidos!$F$4:$F$107,MATCH($A547,Partidos!$A$4:$A$107,0)),$F547=INDEX(Partidos!$G$4:$G$107,MATCH($A547,Partidos!$A$4:$A$107,0))),Puntuacion!$B$9,IF(($E547-$F547)=(INDEX(Partidos!$F$4:$F$107,MATCH($A547,Partidos!$A$4:$A$107,0))-INDEX(Partidos!$G$4:$G$107,MATCH($A547,Partidos!$A$4:$A$107,0))),Puntuacion!$B$10,IF(AND($H547&lt;&gt;"",$H547=INDEX(Partidos!$K$4:$K$107,MATCH($A547,Partidos!$A$4:$A$107,0))),Puntuacion!$B$11,0)))))),"")</f>
        <v/>
      </c>
      <c r="H547" s="24">
        <f>IFERROR(INDEX(Quintero!H$4:H$107,MATCH($A547,Quintero!$A$4:$A$107,0)),"")</f>
        <v/>
      </c>
      <c r="I547" s="24">
        <f>IFERROR(INDEX(Partidos!$J$4:$J$107,MATCH($A547,Partidos!$A$4:$A$107,0)),"")</f>
        <v/>
      </c>
      <c r="J547" s="21">
        <f>IF(AND(INDEX(Partidos!$J$4:$J$107,MATCH($A547,Partidos!$A$4:$A$107,0))&lt;&gt;"Grupos",INDEX(Partidos!$H$4:$H$107,MATCH($A547,Partidos!$A$4:$A$107,0))="Finalizado",$H547&lt;&gt;"",$H547=INDEX(Partidos!$K$4:$K$107,MATCH($A547,Partidos!$A$4:$A$107,0))),1,0)</f>
        <v/>
      </c>
    </row>
    <row r="548">
      <c r="A548" s="31" t="n">
        <v>50</v>
      </c>
      <c r="B548" s="24">
        <f>IFERROR(INDEX(Partidos!$D$4:$D$107,MATCH($A548,Partidos!$A$4:$A$107,0)),"")</f>
        <v/>
      </c>
      <c r="C548" s="24">
        <f>IFERROR(INDEX(Partidos!$E$4:$E$107,MATCH($A548,Partidos!$A$4:$A$107,0)),"")</f>
        <v/>
      </c>
      <c r="D548" s="31" t="inlineStr">
        <is>
          <t>Nacho</t>
        </is>
      </c>
      <c r="E548" s="24">
        <f>IFERROR(INDEX(Nacho!F$4:F$107,MATCH($A548,Nacho!$A$4:$A$107,0)),"")</f>
        <v/>
      </c>
      <c r="F548" s="24">
        <f>IFERROR(INDEX(Nacho!G$4:G$107,MATCH($A548,Nacho!$A$4:$A$107,0)),"")</f>
        <v/>
      </c>
      <c r="G548" s="21">
        <f>IFERROR(IF(INDEX(Partidos!$H$4:$H$107,MATCH($A548,Partidos!$A$4:$A$107,0))&lt;&gt;"Finalizado","",IF(OR(NOT(ISNUMBER($E548)),NOT(ISNUMBER($F548))),"",IF(INDEX(Partidos!$J$4:$J$107,MATCH($A548,Partidos!$A$4:$A$107,0))="Grupos",IF(AND($E548=INDEX(Partidos!$F$4:$F$107,MATCH($A548,Partidos!$A$4:$A$107,0)),$F548=INDEX(Partidos!$G$4:$G$107,MATCH($A548,Partidos!$A$4:$A$107,0))),Puntuacion!$B$4,IF(($E548-$F548)=(INDEX(Partidos!$F$4:$F$107,MATCH($A548,Partidos!$A$4:$A$107,0))-INDEX(Partidos!$G$4:$G$107,MATCH($A548,Partidos!$A$4:$A$107,0))),Puntuacion!$B$5,IF(OR(AND($E548&gt;$F548,INDEX(Partidos!$F$4:$F$107,MATCH($A548,Partidos!$A$4:$A$107,0))&gt;INDEX(Partidos!$G$4:$G$107,MATCH($A548,Partidos!$A$4:$A$107,0))),AND($E548=$F548,INDEX(Partidos!$F$4:$F$107,MATCH($A548,Partidos!$A$4:$A$107,0))=INDEX(Partidos!$G$4:$G$107,MATCH($A548,Partidos!$A$4:$A$107,0))),AND($E548&lt;$F548,INDEX(Partidos!$F$4:$F$107,MATCH($A548,Partidos!$A$4:$A$107,0))&lt;INDEX(Partidos!$G$4:$G$107,MATCH($A548,Partidos!$A$4:$A$107,0)))),Puntuacion!$B$6,0))),IF(AND($E548=INDEX(Partidos!$F$4:$F$107,MATCH($A548,Partidos!$A$4:$A$107,0)),$F548=INDEX(Partidos!$G$4:$G$107,MATCH($A548,Partidos!$A$4:$A$107,0))),Puntuacion!$B$9,IF(($E548-$F548)=(INDEX(Partidos!$F$4:$F$107,MATCH($A548,Partidos!$A$4:$A$107,0))-INDEX(Partidos!$G$4:$G$107,MATCH($A548,Partidos!$A$4:$A$107,0))),Puntuacion!$B$10,IF(AND($H548&lt;&gt;"",$H548=INDEX(Partidos!$K$4:$K$107,MATCH($A548,Partidos!$A$4:$A$107,0))),Puntuacion!$B$11,0)))))),"")</f>
        <v/>
      </c>
      <c r="H548" s="24">
        <f>IFERROR(INDEX(Nacho!H$4:H$107,MATCH($A548,Nacho!$A$4:$A$107,0)),"")</f>
        <v/>
      </c>
      <c r="I548" s="24">
        <f>IFERROR(INDEX(Partidos!$J$4:$J$107,MATCH($A548,Partidos!$A$4:$A$107,0)),"")</f>
        <v/>
      </c>
      <c r="J548" s="21">
        <f>IF(AND(INDEX(Partidos!$J$4:$J$107,MATCH($A548,Partidos!$A$4:$A$107,0))&lt;&gt;"Grupos",INDEX(Partidos!$H$4:$H$107,MATCH($A548,Partidos!$A$4:$A$107,0))="Finalizado",$H548&lt;&gt;"",$H548=INDEX(Partidos!$K$4:$K$107,MATCH($A548,Partidos!$A$4:$A$107,0))),1,0)</f>
        <v/>
      </c>
    </row>
    <row r="549">
      <c r="A549" s="29" t="n">
        <v>50</v>
      </c>
      <c r="B549" s="24">
        <f>IFERROR(INDEX(Partidos!$D$4:$D$107,MATCH($A549,Partidos!$A$4:$A$107,0)),"")</f>
        <v/>
      </c>
      <c r="C549" s="24">
        <f>IFERROR(INDEX(Partidos!$E$4:$E$107,MATCH($A549,Partidos!$A$4:$A$107,0)),"")</f>
        <v/>
      </c>
      <c r="D549" s="29" t="inlineStr">
        <is>
          <t>Luis</t>
        </is>
      </c>
      <c r="E549" s="24">
        <f>IFERROR(INDEX(Luis!F$4:F$107,MATCH($A549,Luis!$A$4:$A$107,0)),"")</f>
        <v/>
      </c>
      <c r="F549" s="24">
        <f>IFERROR(INDEX(Luis!G$4:G$107,MATCH($A549,Luis!$A$4:$A$107,0)),"")</f>
        <v/>
      </c>
      <c r="G549" s="21">
        <f>IFERROR(IF(INDEX(Partidos!$H$4:$H$107,MATCH($A549,Partidos!$A$4:$A$107,0))&lt;&gt;"Finalizado","",IF(OR(NOT(ISNUMBER($E549)),NOT(ISNUMBER($F549))),"",IF(INDEX(Partidos!$J$4:$J$107,MATCH($A549,Partidos!$A$4:$A$107,0))="Grupos",IF(AND($E549=INDEX(Partidos!$F$4:$F$107,MATCH($A549,Partidos!$A$4:$A$107,0)),$F549=INDEX(Partidos!$G$4:$G$107,MATCH($A549,Partidos!$A$4:$A$107,0))),Puntuacion!$B$4,IF(($E549-$F549)=(INDEX(Partidos!$F$4:$F$107,MATCH($A549,Partidos!$A$4:$A$107,0))-INDEX(Partidos!$G$4:$G$107,MATCH($A549,Partidos!$A$4:$A$107,0))),Puntuacion!$B$5,IF(OR(AND($E549&gt;$F549,INDEX(Partidos!$F$4:$F$107,MATCH($A549,Partidos!$A$4:$A$107,0))&gt;INDEX(Partidos!$G$4:$G$107,MATCH($A549,Partidos!$A$4:$A$107,0))),AND($E549=$F549,INDEX(Partidos!$F$4:$F$107,MATCH($A549,Partidos!$A$4:$A$107,0))=INDEX(Partidos!$G$4:$G$107,MATCH($A549,Partidos!$A$4:$A$107,0))),AND($E549&lt;$F549,INDEX(Partidos!$F$4:$F$107,MATCH($A549,Partidos!$A$4:$A$107,0))&lt;INDEX(Partidos!$G$4:$G$107,MATCH($A549,Partidos!$A$4:$A$107,0)))),Puntuacion!$B$6,0))),IF(AND($E549=INDEX(Partidos!$F$4:$F$107,MATCH($A549,Partidos!$A$4:$A$107,0)),$F549=INDEX(Partidos!$G$4:$G$107,MATCH($A549,Partidos!$A$4:$A$107,0))),Puntuacion!$B$9,IF(($E549-$F549)=(INDEX(Partidos!$F$4:$F$107,MATCH($A549,Partidos!$A$4:$A$107,0))-INDEX(Partidos!$G$4:$G$107,MATCH($A549,Partidos!$A$4:$A$107,0))),Puntuacion!$B$10,IF(AND($H549&lt;&gt;"",$H549=INDEX(Partidos!$K$4:$K$107,MATCH($A549,Partidos!$A$4:$A$107,0))),Puntuacion!$B$11,0)))))),"")</f>
        <v/>
      </c>
      <c r="H549" s="24">
        <f>IFERROR(INDEX(Luis!H$4:H$107,MATCH($A549,Luis!$A$4:$A$107,0)),"")</f>
        <v/>
      </c>
      <c r="I549" s="24">
        <f>IFERROR(INDEX(Partidos!$J$4:$J$107,MATCH($A549,Partidos!$A$4:$A$107,0)),"")</f>
        <v/>
      </c>
      <c r="J549" s="21">
        <f>IF(AND(INDEX(Partidos!$J$4:$J$107,MATCH($A549,Partidos!$A$4:$A$107,0))&lt;&gt;"Grupos",INDEX(Partidos!$H$4:$H$107,MATCH($A549,Partidos!$A$4:$A$107,0))="Finalizado",$H549&lt;&gt;"",$H549=INDEX(Partidos!$K$4:$K$107,MATCH($A549,Partidos!$A$4:$A$107,0))),1,0)</f>
        <v/>
      </c>
    </row>
    <row r="550">
      <c r="A550" s="31" t="n">
        <v>50</v>
      </c>
      <c r="B550" s="24">
        <f>IFERROR(INDEX(Partidos!$D$4:$D$107,MATCH($A550,Partidos!$A$4:$A$107,0)),"")</f>
        <v/>
      </c>
      <c r="C550" s="24">
        <f>IFERROR(INDEX(Partidos!$E$4:$E$107,MATCH($A550,Partidos!$A$4:$A$107,0)),"")</f>
        <v/>
      </c>
      <c r="D550" s="31" t="inlineStr">
        <is>
          <t>Felipe</t>
        </is>
      </c>
      <c r="E550" s="24">
        <f>IFERROR(INDEX(Felipe!F$4:F$107,MATCH($A550,Felipe!$A$4:$A$107,0)),"")</f>
        <v/>
      </c>
      <c r="F550" s="24">
        <f>IFERROR(INDEX(Felipe!G$4:G$107,MATCH($A550,Felipe!$A$4:$A$107,0)),"")</f>
        <v/>
      </c>
      <c r="G550" s="21">
        <f>IFERROR(IF(INDEX(Partidos!$H$4:$H$107,MATCH($A550,Partidos!$A$4:$A$107,0))&lt;&gt;"Finalizado","",IF(OR(NOT(ISNUMBER($E550)),NOT(ISNUMBER($F550))),"",IF(INDEX(Partidos!$J$4:$J$107,MATCH($A550,Partidos!$A$4:$A$107,0))="Grupos",IF(AND($E550=INDEX(Partidos!$F$4:$F$107,MATCH($A550,Partidos!$A$4:$A$107,0)),$F550=INDEX(Partidos!$G$4:$G$107,MATCH($A550,Partidos!$A$4:$A$107,0))),Puntuacion!$B$4,IF(($E550-$F550)=(INDEX(Partidos!$F$4:$F$107,MATCH($A550,Partidos!$A$4:$A$107,0))-INDEX(Partidos!$G$4:$G$107,MATCH($A550,Partidos!$A$4:$A$107,0))),Puntuacion!$B$5,IF(OR(AND($E550&gt;$F550,INDEX(Partidos!$F$4:$F$107,MATCH($A550,Partidos!$A$4:$A$107,0))&gt;INDEX(Partidos!$G$4:$G$107,MATCH($A550,Partidos!$A$4:$A$107,0))),AND($E550=$F550,INDEX(Partidos!$F$4:$F$107,MATCH($A550,Partidos!$A$4:$A$107,0))=INDEX(Partidos!$G$4:$G$107,MATCH($A550,Partidos!$A$4:$A$107,0))),AND($E550&lt;$F550,INDEX(Partidos!$F$4:$F$107,MATCH($A550,Partidos!$A$4:$A$107,0))&lt;INDEX(Partidos!$G$4:$G$107,MATCH($A550,Partidos!$A$4:$A$107,0)))),Puntuacion!$B$6,0))),IF(AND($E550=INDEX(Partidos!$F$4:$F$107,MATCH($A550,Partidos!$A$4:$A$107,0)),$F550=INDEX(Partidos!$G$4:$G$107,MATCH($A550,Partidos!$A$4:$A$107,0))),Puntuacion!$B$9,IF(($E550-$F550)=(INDEX(Partidos!$F$4:$F$107,MATCH($A550,Partidos!$A$4:$A$107,0))-INDEX(Partidos!$G$4:$G$107,MATCH($A550,Partidos!$A$4:$A$107,0))),Puntuacion!$B$10,IF(AND($H550&lt;&gt;"",$H550=INDEX(Partidos!$K$4:$K$107,MATCH($A550,Partidos!$A$4:$A$107,0))),Puntuacion!$B$11,0)))))),"")</f>
        <v/>
      </c>
      <c r="H550" s="24">
        <f>IFERROR(INDEX(Felipe!H$4:H$107,MATCH($A550,Felipe!$A$4:$A$107,0)),"")</f>
        <v/>
      </c>
      <c r="I550" s="24">
        <f>IFERROR(INDEX(Partidos!$J$4:$J$107,MATCH($A550,Partidos!$A$4:$A$107,0)),"")</f>
        <v/>
      </c>
      <c r="J550" s="21">
        <f>IF(AND(INDEX(Partidos!$J$4:$J$107,MATCH($A550,Partidos!$A$4:$A$107,0))&lt;&gt;"Grupos",INDEX(Partidos!$H$4:$H$107,MATCH($A550,Partidos!$A$4:$A$107,0))="Finalizado",$H550&lt;&gt;"",$H550=INDEX(Partidos!$K$4:$K$107,MATCH($A550,Partidos!$A$4:$A$107,0))),1,0)</f>
        <v/>
      </c>
    </row>
    <row r="551">
      <c r="A551" s="29" t="n">
        <v>50</v>
      </c>
      <c r="B551" s="24">
        <f>IFERROR(INDEX(Partidos!$D$4:$D$107,MATCH($A551,Partidos!$A$4:$A$107,0)),"")</f>
        <v/>
      </c>
      <c r="C551" s="24">
        <f>IFERROR(INDEX(Partidos!$E$4:$E$107,MATCH($A551,Partidos!$A$4:$A$107,0)),"")</f>
        <v/>
      </c>
      <c r="D551" s="29" t="inlineStr">
        <is>
          <t>Simón</t>
        </is>
      </c>
      <c r="E551" s="24">
        <f>IFERROR(INDEX(Simón!F$4:F$107,MATCH($A551,Simón!$A$4:$A$107,0)),"")</f>
        <v/>
      </c>
      <c r="F551" s="24">
        <f>IFERROR(INDEX(Simón!G$4:G$107,MATCH($A551,Simón!$A$4:$A$107,0)),"")</f>
        <v/>
      </c>
      <c r="G551" s="21">
        <f>IFERROR(IF(INDEX(Partidos!$H$4:$H$107,MATCH($A551,Partidos!$A$4:$A$107,0))&lt;&gt;"Finalizado","",IF(OR(NOT(ISNUMBER($E551)),NOT(ISNUMBER($F551))),"",IF(INDEX(Partidos!$J$4:$J$107,MATCH($A551,Partidos!$A$4:$A$107,0))="Grupos",IF(AND($E551=INDEX(Partidos!$F$4:$F$107,MATCH($A551,Partidos!$A$4:$A$107,0)),$F551=INDEX(Partidos!$G$4:$G$107,MATCH($A551,Partidos!$A$4:$A$107,0))),Puntuacion!$B$4,IF(($E551-$F551)=(INDEX(Partidos!$F$4:$F$107,MATCH($A551,Partidos!$A$4:$A$107,0))-INDEX(Partidos!$G$4:$G$107,MATCH($A551,Partidos!$A$4:$A$107,0))),Puntuacion!$B$5,IF(OR(AND($E551&gt;$F551,INDEX(Partidos!$F$4:$F$107,MATCH($A551,Partidos!$A$4:$A$107,0))&gt;INDEX(Partidos!$G$4:$G$107,MATCH($A551,Partidos!$A$4:$A$107,0))),AND($E551=$F551,INDEX(Partidos!$F$4:$F$107,MATCH($A551,Partidos!$A$4:$A$107,0))=INDEX(Partidos!$G$4:$G$107,MATCH($A551,Partidos!$A$4:$A$107,0))),AND($E551&lt;$F551,INDEX(Partidos!$F$4:$F$107,MATCH($A551,Partidos!$A$4:$A$107,0))&lt;INDEX(Partidos!$G$4:$G$107,MATCH($A551,Partidos!$A$4:$A$107,0)))),Puntuacion!$B$6,0))),IF(AND($E551=INDEX(Partidos!$F$4:$F$107,MATCH($A551,Partidos!$A$4:$A$107,0)),$F551=INDEX(Partidos!$G$4:$G$107,MATCH($A551,Partidos!$A$4:$A$107,0))),Puntuacion!$B$9,IF(($E551-$F551)=(INDEX(Partidos!$F$4:$F$107,MATCH($A551,Partidos!$A$4:$A$107,0))-INDEX(Partidos!$G$4:$G$107,MATCH($A551,Partidos!$A$4:$A$107,0))),Puntuacion!$B$10,IF(AND($H551&lt;&gt;"",$H551=INDEX(Partidos!$K$4:$K$107,MATCH($A551,Partidos!$A$4:$A$107,0))),Puntuacion!$B$11,0)))))),"")</f>
        <v/>
      </c>
      <c r="H551" s="24">
        <f>IFERROR(INDEX(Simón!H$4:H$107,MATCH($A551,Simón!$A$4:$A$107,0)),"")</f>
        <v/>
      </c>
      <c r="I551" s="24">
        <f>IFERROR(INDEX(Partidos!$J$4:$J$107,MATCH($A551,Partidos!$A$4:$A$107,0)),"")</f>
        <v/>
      </c>
      <c r="J551" s="21">
        <f>IF(AND(INDEX(Partidos!$J$4:$J$107,MATCH($A551,Partidos!$A$4:$A$107,0))&lt;&gt;"Grupos",INDEX(Partidos!$H$4:$H$107,MATCH($A551,Partidos!$A$4:$A$107,0))="Finalizado",$H551&lt;&gt;"",$H551=INDEX(Partidos!$K$4:$K$107,MATCH($A551,Partidos!$A$4:$A$107,0))),1,0)</f>
        <v/>
      </c>
    </row>
    <row r="552">
      <c r="A552" s="31" t="n">
        <v>50</v>
      </c>
      <c r="B552" s="24">
        <f>IFERROR(INDEX(Partidos!$D$4:$D$107,MATCH($A552,Partidos!$A$4:$A$107,0)),"")</f>
        <v/>
      </c>
      <c r="C552" s="24">
        <f>IFERROR(INDEX(Partidos!$E$4:$E$107,MATCH($A552,Partidos!$A$4:$A$107,0)),"")</f>
        <v/>
      </c>
      <c r="D552" s="31" t="inlineStr">
        <is>
          <t>Muni</t>
        </is>
      </c>
      <c r="E552" s="24">
        <f>IFERROR(INDEX(Muni!F$4:F$107,MATCH($A552,Muni!$A$4:$A$107,0)),"")</f>
        <v/>
      </c>
      <c r="F552" s="24">
        <f>IFERROR(INDEX(Muni!G$4:G$107,MATCH($A552,Muni!$A$4:$A$107,0)),"")</f>
        <v/>
      </c>
      <c r="G552" s="21">
        <f>IFERROR(IF(INDEX(Partidos!$H$4:$H$107,MATCH($A552,Partidos!$A$4:$A$107,0))&lt;&gt;"Finalizado","",IF(OR(NOT(ISNUMBER($E552)),NOT(ISNUMBER($F552))),"",IF(INDEX(Partidos!$J$4:$J$107,MATCH($A552,Partidos!$A$4:$A$107,0))="Grupos",IF(AND($E552=INDEX(Partidos!$F$4:$F$107,MATCH($A552,Partidos!$A$4:$A$107,0)),$F552=INDEX(Partidos!$G$4:$G$107,MATCH($A552,Partidos!$A$4:$A$107,0))),Puntuacion!$B$4,IF(($E552-$F552)=(INDEX(Partidos!$F$4:$F$107,MATCH($A552,Partidos!$A$4:$A$107,0))-INDEX(Partidos!$G$4:$G$107,MATCH($A552,Partidos!$A$4:$A$107,0))),Puntuacion!$B$5,IF(OR(AND($E552&gt;$F552,INDEX(Partidos!$F$4:$F$107,MATCH($A552,Partidos!$A$4:$A$107,0))&gt;INDEX(Partidos!$G$4:$G$107,MATCH($A552,Partidos!$A$4:$A$107,0))),AND($E552=$F552,INDEX(Partidos!$F$4:$F$107,MATCH($A552,Partidos!$A$4:$A$107,0))=INDEX(Partidos!$G$4:$G$107,MATCH($A552,Partidos!$A$4:$A$107,0))),AND($E552&lt;$F552,INDEX(Partidos!$F$4:$F$107,MATCH($A552,Partidos!$A$4:$A$107,0))&lt;INDEX(Partidos!$G$4:$G$107,MATCH($A552,Partidos!$A$4:$A$107,0)))),Puntuacion!$B$6,0))),IF(AND($E552=INDEX(Partidos!$F$4:$F$107,MATCH($A552,Partidos!$A$4:$A$107,0)),$F552=INDEX(Partidos!$G$4:$G$107,MATCH($A552,Partidos!$A$4:$A$107,0))),Puntuacion!$B$9,IF(($E552-$F552)=(INDEX(Partidos!$F$4:$F$107,MATCH($A552,Partidos!$A$4:$A$107,0))-INDEX(Partidos!$G$4:$G$107,MATCH($A552,Partidos!$A$4:$A$107,0))),Puntuacion!$B$10,IF(AND($H552&lt;&gt;"",$H552=INDEX(Partidos!$K$4:$K$107,MATCH($A552,Partidos!$A$4:$A$107,0))),Puntuacion!$B$11,0)))))),"")</f>
        <v/>
      </c>
      <c r="H552" s="24">
        <f>IFERROR(INDEX(Muni!H$4:H$107,MATCH($A552,Muni!$A$4:$A$107,0)),"")</f>
        <v/>
      </c>
      <c r="I552" s="24">
        <f>IFERROR(INDEX(Partidos!$J$4:$J$107,MATCH($A552,Partidos!$A$4:$A$107,0)),"")</f>
        <v/>
      </c>
      <c r="J552" s="21">
        <f>IF(AND(INDEX(Partidos!$J$4:$J$107,MATCH($A552,Partidos!$A$4:$A$107,0))&lt;&gt;"Grupos",INDEX(Partidos!$H$4:$H$107,MATCH($A552,Partidos!$A$4:$A$107,0))="Finalizado",$H552&lt;&gt;"",$H552=INDEX(Partidos!$K$4:$K$107,MATCH($A552,Partidos!$A$4:$A$107,0))),1,0)</f>
        <v/>
      </c>
    </row>
    <row r="553">
      <c r="A553" s="29" t="n">
        <v>50</v>
      </c>
      <c r="B553" s="24">
        <f>IFERROR(INDEX(Partidos!$D$4:$D$107,MATCH($A553,Partidos!$A$4:$A$107,0)),"")</f>
        <v/>
      </c>
      <c r="C553" s="24">
        <f>IFERROR(INDEX(Partidos!$E$4:$E$107,MATCH($A553,Partidos!$A$4:$A$107,0)),"")</f>
        <v/>
      </c>
      <c r="D553" s="29" t="inlineStr">
        <is>
          <t>Fer</t>
        </is>
      </c>
      <c r="E553" s="24">
        <f>IFERROR(INDEX(Fer!F$4:F$107,MATCH($A553,Fer!$A$4:$A$107,0)),"")</f>
        <v/>
      </c>
      <c r="F553" s="24">
        <f>IFERROR(INDEX(Fer!G$4:G$107,MATCH($A553,Fer!$A$4:$A$107,0)),"")</f>
        <v/>
      </c>
      <c r="G553" s="21">
        <f>IFERROR(IF(INDEX(Partidos!$H$4:$H$107,MATCH($A553,Partidos!$A$4:$A$107,0))&lt;&gt;"Finalizado","",IF(OR(NOT(ISNUMBER($E553)),NOT(ISNUMBER($F553))),"",IF(INDEX(Partidos!$J$4:$J$107,MATCH($A553,Partidos!$A$4:$A$107,0))="Grupos",IF(AND($E553=INDEX(Partidos!$F$4:$F$107,MATCH($A553,Partidos!$A$4:$A$107,0)),$F553=INDEX(Partidos!$G$4:$G$107,MATCH($A553,Partidos!$A$4:$A$107,0))),Puntuacion!$B$4,IF(($E553-$F553)=(INDEX(Partidos!$F$4:$F$107,MATCH($A553,Partidos!$A$4:$A$107,0))-INDEX(Partidos!$G$4:$G$107,MATCH($A553,Partidos!$A$4:$A$107,0))),Puntuacion!$B$5,IF(OR(AND($E553&gt;$F553,INDEX(Partidos!$F$4:$F$107,MATCH($A553,Partidos!$A$4:$A$107,0))&gt;INDEX(Partidos!$G$4:$G$107,MATCH($A553,Partidos!$A$4:$A$107,0))),AND($E553=$F553,INDEX(Partidos!$F$4:$F$107,MATCH($A553,Partidos!$A$4:$A$107,0))=INDEX(Partidos!$G$4:$G$107,MATCH($A553,Partidos!$A$4:$A$107,0))),AND($E553&lt;$F553,INDEX(Partidos!$F$4:$F$107,MATCH($A553,Partidos!$A$4:$A$107,0))&lt;INDEX(Partidos!$G$4:$G$107,MATCH($A553,Partidos!$A$4:$A$107,0)))),Puntuacion!$B$6,0))),IF(AND($E553=INDEX(Partidos!$F$4:$F$107,MATCH($A553,Partidos!$A$4:$A$107,0)),$F553=INDEX(Partidos!$G$4:$G$107,MATCH($A553,Partidos!$A$4:$A$107,0))),Puntuacion!$B$9,IF(($E553-$F553)=(INDEX(Partidos!$F$4:$F$107,MATCH($A553,Partidos!$A$4:$A$107,0))-INDEX(Partidos!$G$4:$G$107,MATCH($A553,Partidos!$A$4:$A$107,0))),Puntuacion!$B$10,IF(AND($H553&lt;&gt;"",$H553=INDEX(Partidos!$K$4:$K$107,MATCH($A553,Partidos!$A$4:$A$107,0))),Puntuacion!$B$11,0)))))),"")</f>
        <v/>
      </c>
      <c r="H553" s="24">
        <f>IFERROR(INDEX(Fer!H$4:H$107,MATCH($A553,Fer!$A$4:$A$107,0)),"")</f>
        <v/>
      </c>
      <c r="I553" s="24">
        <f>IFERROR(INDEX(Partidos!$J$4:$J$107,MATCH($A553,Partidos!$A$4:$A$107,0)),"")</f>
        <v/>
      </c>
      <c r="J553" s="21">
        <f>IF(AND(INDEX(Partidos!$J$4:$J$107,MATCH($A553,Partidos!$A$4:$A$107,0))&lt;&gt;"Grupos",INDEX(Partidos!$H$4:$H$107,MATCH($A553,Partidos!$A$4:$A$107,0))="Finalizado",$H553&lt;&gt;"",$H553=INDEX(Partidos!$K$4:$K$107,MATCH($A553,Partidos!$A$4:$A$107,0))),1,0)</f>
        <v/>
      </c>
    </row>
    <row r="554">
      <c r="A554" s="31" t="n">
        <v>51</v>
      </c>
      <c r="B554" s="24">
        <f>IFERROR(INDEX(Partidos!$D$4:$D$107,MATCH($A554,Partidos!$A$4:$A$107,0)),"")</f>
        <v/>
      </c>
      <c r="C554" s="24">
        <f>IFERROR(INDEX(Partidos!$E$4:$E$107,MATCH($A554,Partidos!$A$4:$A$107,0)),"")</f>
        <v/>
      </c>
      <c r="D554" s="31" t="inlineStr">
        <is>
          <t>Álvaro</t>
        </is>
      </c>
      <c r="E554" s="24">
        <f>IFERROR(INDEX(Álvaro!F$4:F$107,MATCH($A554,Álvaro!$A$4:$A$107,0)),"")</f>
        <v/>
      </c>
      <c r="F554" s="24">
        <f>IFERROR(INDEX(Álvaro!G$4:G$107,MATCH($A554,Álvaro!$A$4:$A$107,0)),"")</f>
        <v/>
      </c>
      <c r="G554" s="21">
        <f>IFERROR(IF(INDEX(Partidos!$H$4:$H$107,MATCH($A554,Partidos!$A$4:$A$107,0))&lt;&gt;"Finalizado","",IF(OR(NOT(ISNUMBER($E554)),NOT(ISNUMBER($F554))),"",IF(INDEX(Partidos!$J$4:$J$107,MATCH($A554,Partidos!$A$4:$A$107,0))="Grupos",IF(AND($E554=INDEX(Partidos!$F$4:$F$107,MATCH($A554,Partidos!$A$4:$A$107,0)),$F554=INDEX(Partidos!$G$4:$G$107,MATCH($A554,Partidos!$A$4:$A$107,0))),Puntuacion!$B$4,IF(($E554-$F554)=(INDEX(Partidos!$F$4:$F$107,MATCH($A554,Partidos!$A$4:$A$107,0))-INDEX(Partidos!$G$4:$G$107,MATCH($A554,Partidos!$A$4:$A$107,0))),Puntuacion!$B$5,IF(OR(AND($E554&gt;$F554,INDEX(Partidos!$F$4:$F$107,MATCH($A554,Partidos!$A$4:$A$107,0))&gt;INDEX(Partidos!$G$4:$G$107,MATCH($A554,Partidos!$A$4:$A$107,0))),AND($E554=$F554,INDEX(Partidos!$F$4:$F$107,MATCH($A554,Partidos!$A$4:$A$107,0))=INDEX(Partidos!$G$4:$G$107,MATCH($A554,Partidos!$A$4:$A$107,0))),AND($E554&lt;$F554,INDEX(Partidos!$F$4:$F$107,MATCH($A554,Partidos!$A$4:$A$107,0))&lt;INDEX(Partidos!$G$4:$G$107,MATCH($A554,Partidos!$A$4:$A$107,0)))),Puntuacion!$B$6,0))),IF(AND($E554=INDEX(Partidos!$F$4:$F$107,MATCH($A554,Partidos!$A$4:$A$107,0)),$F554=INDEX(Partidos!$G$4:$G$107,MATCH($A554,Partidos!$A$4:$A$107,0))),Puntuacion!$B$9,IF(($E554-$F554)=(INDEX(Partidos!$F$4:$F$107,MATCH($A554,Partidos!$A$4:$A$107,0))-INDEX(Partidos!$G$4:$G$107,MATCH($A554,Partidos!$A$4:$A$107,0))),Puntuacion!$B$10,IF(AND($H554&lt;&gt;"",$H554=INDEX(Partidos!$K$4:$K$107,MATCH($A554,Partidos!$A$4:$A$107,0))),Puntuacion!$B$11,0)))))),"")</f>
        <v/>
      </c>
      <c r="H554" s="24">
        <f>IFERROR(INDEX(Álvaro!H$4:H$107,MATCH($A554,Álvaro!$A$4:$A$107,0)),"")</f>
        <v/>
      </c>
      <c r="I554" s="24">
        <f>IFERROR(INDEX(Partidos!$J$4:$J$107,MATCH($A554,Partidos!$A$4:$A$107,0)),"")</f>
        <v/>
      </c>
      <c r="J554" s="21">
        <f>IF(AND(INDEX(Partidos!$J$4:$J$107,MATCH($A554,Partidos!$A$4:$A$107,0))&lt;&gt;"Grupos",INDEX(Partidos!$H$4:$H$107,MATCH($A554,Partidos!$A$4:$A$107,0))="Finalizado",$H554&lt;&gt;"",$H554=INDEX(Partidos!$K$4:$K$107,MATCH($A554,Partidos!$A$4:$A$107,0))),1,0)</f>
        <v/>
      </c>
    </row>
    <row r="555">
      <c r="A555" s="29" t="n">
        <v>51</v>
      </c>
      <c r="B555" s="24">
        <f>IFERROR(INDEX(Partidos!$D$4:$D$107,MATCH($A555,Partidos!$A$4:$A$107,0)),"")</f>
        <v/>
      </c>
      <c r="C555" s="24">
        <f>IFERROR(INDEX(Partidos!$E$4:$E$107,MATCH($A555,Partidos!$A$4:$A$107,0)),"")</f>
        <v/>
      </c>
      <c r="D555" s="29" t="inlineStr">
        <is>
          <t>Pepe</t>
        </is>
      </c>
      <c r="E555" s="24">
        <f>IFERROR(INDEX(Pepe!F$4:F$107,MATCH($A555,Pepe!$A$4:$A$107,0)),"")</f>
        <v/>
      </c>
      <c r="F555" s="24">
        <f>IFERROR(INDEX(Pepe!G$4:G$107,MATCH($A555,Pepe!$A$4:$A$107,0)),"")</f>
        <v/>
      </c>
      <c r="G555" s="21">
        <f>IFERROR(IF(INDEX(Partidos!$H$4:$H$107,MATCH($A555,Partidos!$A$4:$A$107,0))&lt;&gt;"Finalizado","",IF(OR(NOT(ISNUMBER($E555)),NOT(ISNUMBER($F555))),"",IF(INDEX(Partidos!$J$4:$J$107,MATCH($A555,Partidos!$A$4:$A$107,0))="Grupos",IF(AND($E555=INDEX(Partidos!$F$4:$F$107,MATCH($A555,Partidos!$A$4:$A$107,0)),$F555=INDEX(Partidos!$G$4:$G$107,MATCH($A555,Partidos!$A$4:$A$107,0))),Puntuacion!$B$4,IF(($E555-$F555)=(INDEX(Partidos!$F$4:$F$107,MATCH($A555,Partidos!$A$4:$A$107,0))-INDEX(Partidos!$G$4:$G$107,MATCH($A555,Partidos!$A$4:$A$107,0))),Puntuacion!$B$5,IF(OR(AND($E555&gt;$F555,INDEX(Partidos!$F$4:$F$107,MATCH($A555,Partidos!$A$4:$A$107,0))&gt;INDEX(Partidos!$G$4:$G$107,MATCH($A555,Partidos!$A$4:$A$107,0))),AND($E555=$F555,INDEX(Partidos!$F$4:$F$107,MATCH($A555,Partidos!$A$4:$A$107,0))=INDEX(Partidos!$G$4:$G$107,MATCH($A555,Partidos!$A$4:$A$107,0))),AND($E555&lt;$F555,INDEX(Partidos!$F$4:$F$107,MATCH($A555,Partidos!$A$4:$A$107,0))&lt;INDEX(Partidos!$G$4:$G$107,MATCH($A555,Partidos!$A$4:$A$107,0)))),Puntuacion!$B$6,0))),IF(AND($E555=INDEX(Partidos!$F$4:$F$107,MATCH($A555,Partidos!$A$4:$A$107,0)),$F555=INDEX(Partidos!$G$4:$G$107,MATCH($A555,Partidos!$A$4:$A$107,0))),Puntuacion!$B$9,IF(($E555-$F555)=(INDEX(Partidos!$F$4:$F$107,MATCH($A555,Partidos!$A$4:$A$107,0))-INDEX(Partidos!$G$4:$G$107,MATCH($A555,Partidos!$A$4:$A$107,0))),Puntuacion!$B$10,IF(AND($H555&lt;&gt;"",$H555=INDEX(Partidos!$K$4:$K$107,MATCH($A555,Partidos!$A$4:$A$107,0))),Puntuacion!$B$11,0)))))),"")</f>
        <v/>
      </c>
      <c r="H555" s="24">
        <f>IFERROR(INDEX(Pepe!H$4:H$107,MATCH($A555,Pepe!$A$4:$A$107,0)),"")</f>
        <v/>
      </c>
      <c r="I555" s="24">
        <f>IFERROR(INDEX(Partidos!$J$4:$J$107,MATCH($A555,Partidos!$A$4:$A$107,0)),"")</f>
        <v/>
      </c>
      <c r="J555" s="21">
        <f>IF(AND(INDEX(Partidos!$J$4:$J$107,MATCH($A555,Partidos!$A$4:$A$107,0))&lt;&gt;"Grupos",INDEX(Partidos!$H$4:$H$107,MATCH($A555,Partidos!$A$4:$A$107,0))="Finalizado",$H555&lt;&gt;"",$H555=INDEX(Partidos!$K$4:$K$107,MATCH($A555,Partidos!$A$4:$A$107,0))),1,0)</f>
        <v/>
      </c>
    </row>
    <row r="556">
      <c r="A556" s="31" t="n">
        <v>51</v>
      </c>
      <c r="B556" s="24">
        <f>IFERROR(INDEX(Partidos!$D$4:$D$107,MATCH($A556,Partidos!$A$4:$A$107,0)),"")</f>
        <v/>
      </c>
      <c r="C556" s="24">
        <f>IFERROR(INDEX(Partidos!$E$4:$E$107,MATCH($A556,Partidos!$A$4:$A$107,0)),"")</f>
        <v/>
      </c>
      <c r="D556" s="31" t="inlineStr">
        <is>
          <t>Patri</t>
        </is>
      </c>
      <c r="E556" s="24">
        <f>IFERROR(INDEX(Patri!F$4:F$107,MATCH($A556,Patri!$A$4:$A$107,0)),"")</f>
        <v/>
      </c>
      <c r="F556" s="24">
        <f>IFERROR(INDEX(Patri!G$4:G$107,MATCH($A556,Patri!$A$4:$A$107,0)),"")</f>
        <v/>
      </c>
      <c r="G556" s="21">
        <f>IFERROR(IF(INDEX(Partidos!$H$4:$H$107,MATCH($A556,Partidos!$A$4:$A$107,0))&lt;&gt;"Finalizado","",IF(OR(NOT(ISNUMBER($E556)),NOT(ISNUMBER($F556))),"",IF(INDEX(Partidos!$J$4:$J$107,MATCH($A556,Partidos!$A$4:$A$107,0))="Grupos",IF(AND($E556=INDEX(Partidos!$F$4:$F$107,MATCH($A556,Partidos!$A$4:$A$107,0)),$F556=INDEX(Partidos!$G$4:$G$107,MATCH($A556,Partidos!$A$4:$A$107,0))),Puntuacion!$B$4,IF(($E556-$F556)=(INDEX(Partidos!$F$4:$F$107,MATCH($A556,Partidos!$A$4:$A$107,0))-INDEX(Partidos!$G$4:$G$107,MATCH($A556,Partidos!$A$4:$A$107,0))),Puntuacion!$B$5,IF(OR(AND($E556&gt;$F556,INDEX(Partidos!$F$4:$F$107,MATCH($A556,Partidos!$A$4:$A$107,0))&gt;INDEX(Partidos!$G$4:$G$107,MATCH($A556,Partidos!$A$4:$A$107,0))),AND($E556=$F556,INDEX(Partidos!$F$4:$F$107,MATCH($A556,Partidos!$A$4:$A$107,0))=INDEX(Partidos!$G$4:$G$107,MATCH($A556,Partidos!$A$4:$A$107,0))),AND($E556&lt;$F556,INDEX(Partidos!$F$4:$F$107,MATCH($A556,Partidos!$A$4:$A$107,0))&lt;INDEX(Partidos!$G$4:$G$107,MATCH($A556,Partidos!$A$4:$A$107,0)))),Puntuacion!$B$6,0))),IF(AND($E556=INDEX(Partidos!$F$4:$F$107,MATCH($A556,Partidos!$A$4:$A$107,0)),$F556=INDEX(Partidos!$G$4:$G$107,MATCH($A556,Partidos!$A$4:$A$107,0))),Puntuacion!$B$9,IF(($E556-$F556)=(INDEX(Partidos!$F$4:$F$107,MATCH($A556,Partidos!$A$4:$A$107,0))-INDEX(Partidos!$G$4:$G$107,MATCH($A556,Partidos!$A$4:$A$107,0))),Puntuacion!$B$10,IF(AND($H556&lt;&gt;"",$H556=INDEX(Partidos!$K$4:$K$107,MATCH($A556,Partidos!$A$4:$A$107,0))),Puntuacion!$B$11,0)))))),"")</f>
        <v/>
      </c>
      <c r="H556" s="24">
        <f>IFERROR(INDEX(Patri!H$4:H$107,MATCH($A556,Patri!$A$4:$A$107,0)),"")</f>
        <v/>
      </c>
      <c r="I556" s="24">
        <f>IFERROR(INDEX(Partidos!$J$4:$J$107,MATCH($A556,Partidos!$A$4:$A$107,0)),"")</f>
        <v/>
      </c>
      <c r="J556" s="21">
        <f>IF(AND(INDEX(Partidos!$J$4:$J$107,MATCH($A556,Partidos!$A$4:$A$107,0))&lt;&gt;"Grupos",INDEX(Partidos!$H$4:$H$107,MATCH($A556,Partidos!$A$4:$A$107,0))="Finalizado",$H556&lt;&gt;"",$H556=INDEX(Partidos!$K$4:$K$107,MATCH($A556,Partidos!$A$4:$A$107,0))),1,0)</f>
        <v/>
      </c>
    </row>
    <row r="557">
      <c r="A557" s="29" t="n">
        <v>51</v>
      </c>
      <c r="B557" s="24">
        <f>IFERROR(INDEX(Partidos!$D$4:$D$107,MATCH($A557,Partidos!$A$4:$A$107,0)),"")</f>
        <v/>
      </c>
      <c r="C557" s="24">
        <f>IFERROR(INDEX(Partidos!$E$4:$E$107,MATCH($A557,Partidos!$A$4:$A$107,0)),"")</f>
        <v/>
      </c>
      <c r="D557" s="29" t="inlineStr">
        <is>
          <t>Kike</t>
        </is>
      </c>
      <c r="E557" s="24">
        <f>IFERROR(INDEX(Kike!F$4:F$107,MATCH($A557,Kike!$A$4:$A$107,0)),"")</f>
        <v/>
      </c>
      <c r="F557" s="24">
        <f>IFERROR(INDEX(Kike!G$4:G$107,MATCH($A557,Kike!$A$4:$A$107,0)),"")</f>
        <v/>
      </c>
      <c r="G557" s="21">
        <f>IFERROR(IF(INDEX(Partidos!$H$4:$H$107,MATCH($A557,Partidos!$A$4:$A$107,0))&lt;&gt;"Finalizado","",IF(OR(NOT(ISNUMBER($E557)),NOT(ISNUMBER($F557))),"",IF(INDEX(Partidos!$J$4:$J$107,MATCH($A557,Partidos!$A$4:$A$107,0))="Grupos",IF(AND($E557=INDEX(Partidos!$F$4:$F$107,MATCH($A557,Partidos!$A$4:$A$107,0)),$F557=INDEX(Partidos!$G$4:$G$107,MATCH($A557,Partidos!$A$4:$A$107,0))),Puntuacion!$B$4,IF(($E557-$F557)=(INDEX(Partidos!$F$4:$F$107,MATCH($A557,Partidos!$A$4:$A$107,0))-INDEX(Partidos!$G$4:$G$107,MATCH($A557,Partidos!$A$4:$A$107,0))),Puntuacion!$B$5,IF(OR(AND($E557&gt;$F557,INDEX(Partidos!$F$4:$F$107,MATCH($A557,Partidos!$A$4:$A$107,0))&gt;INDEX(Partidos!$G$4:$G$107,MATCH($A557,Partidos!$A$4:$A$107,0))),AND($E557=$F557,INDEX(Partidos!$F$4:$F$107,MATCH($A557,Partidos!$A$4:$A$107,0))=INDEX(Partidos!$G$4:$G$107,MATCH($A557,Partidos!$A$4:$A$107,0))),AND($E557&lt;$F557,INDEX(Partidos!$F$4:$F$107,MATCH($A557,Partidos!$A$4:$A$107,0))&lt;INDEX(Partidos!$G$4:$G$107,MATCH($A557,Partidos!$A$4:$A$107,0)))),Puntuacion!$B$6,0))),IF(AND($E557=INDEX(Partidos!$F$4:$F$107,MATCH($A557,Partidos!$A$4:$A$107,0)),$F557=INDEX(Partidos!$G$4:$G$107,MATCH($A557,Partidos!$A$4:$A$107,0))),Puntuacion!$B$9,IF(($E557-$F557)=(INDEX(Partidos!$F$4:$F$107,MATCH($A557,Partidos!$A$4:$A$107,0))-INDEX(Partidos!$G$4:$G$107,MATCH($A557,Partidos!$A$4:$A$107,0))),Puntuacion!$B$10,IF(AND($H557&lt;&gt;"",$H557=INDEX(Partidos!$K$4:$K$107,MATCH($A557,Partidos!$A$4:$A$107,0))),Puntuacion!$B$11,0)))))),"")</f>
        <v/>
      </c>
      <c r="H557" s="24">
        <f>IFERROR(INDEX(Kike!H$4:H$107,MATCH($A557,Kike!$A$4:$A$107,0)),"")</f>
        <v/>
      </c>
      <c r="I557" s="24">
        <f>IFERROR(INDEX(Partidos!$J$4:$J$107,MATCH($A557,Partidos!$A$4:$A$107,0)),"")</f>
        <v/>
      </c>
      <c r="J557" s="21">
        <f>IF(AND(INDEX(Partidos!$J$4:$J$107,MATCH($A557,Partidos!$A$4:$A$107,0))&lt;&gt;"Grupos",INDEX(Partidos!$H$4:$H$107,MATCH($A557,Partidos!$A$4:$A$107,0))="Finalizado",$H557&lt;&gt;"",$H557=INDEX(Partidos!$K$4:$K$107,MATCH($A557,Partidos!$A$4:$A$107,0))),1,0)</f>
        <v/>
      </c>
    </row>
    <row r="558">
      <c r="A558" s="31" t="n">
        <v>51</v>
      </c>
      <c r="B558" s="24">
        <f>IFERROR(INDEX(Partidos!$D$4:$D$107,MATCH($A558,Partidos!$A$4:$A$107,0)),"")</f>
        <v/>
      </c>
      <c r="C558" s="24">
        <f>IFERROR(INDEX(Partidos!$E$4:$E$107,MATCH($A558,Partidos!$A$4:$A$107,0)),"")</f>
        <v/>
      </c>
      <c r="D558" s="31" t="inlineStr">
        <is>
          <t>Quintero</t>
        </is>
      </c>
      <c r="E558" s="24">
        <f>IFERROR(INDEX(Quintero!F$4:F$107,MATCH($A558,Quintero!$A$4:$A$107,0)),"")</f>
        <v/>
      </c>
      <c r="F558" s="24">
        <f>IFERROR(INDEX(Quintero!G$4:G$107,MATCH($A558,Quintero!$A$4:$A$107,0)),"")</f>
        <v/>
      </c>
      <c r="G558" s="21">
        <f>IFERROR(IF(INDEX(Partidos!$H$4:$H$107,MATCH($A558,Partidos!$A$4:$A$107,0))&lt;&gt;"Finalizado","",IF(OR(NOT(ISNUMBER($E558)),NOT(ISNUMBER($F558))),"",IF(INDEX(Partidos!$J$4:$J$107,MATCH($A558,Partidos!$A$4:$A$107,0))="Grupos",IF(AND($E558=INDEX(Partidos!$F$4:$F$107,MATCH($A558,Partidos!$A$4:$A$107,0)),$F558=INDEX(Partidos!$G$4:$G$107,MATCH($A558,Partidos!$A$4:$A$107,0))),Puntuacion!$B$4,IF(($E558-$F558)=(INDEX(Partidos!$F$4:$F$107,MATCH($A558,Partidos!$A$4:$A$107,0))-INDEX(Partidos!$G$4:$G$107,MATCH($A558,Partidos!$A$4:$A$107,0))),Puntuacion!$B$5,IF(OR(AND($E558&gt;$F558,INDEX(Partidos!$F$4:$F$107,MATCH($A558,Partidos!$A$4:$A$107,0))&gt;INDEX(Partidos!$G$4:$G$107,MATCH($A558,Partidos!$A$4:$A$107,0))),AND($E558=$F558,INDEX(Partidos!$F$4:$F$107,MATCH($A558,Partidos!$A$4:$A$107,0))=INDEX(Partidos!$G$4:$G$107,MATCH($A558,Partidos!$A$4:$A$107,0))),AND($E558&lt;$F558,INDEX(Partidos!$F$4:$F$107,MATCH($A558,Partidos!$A$4:$A$107,0))&lt;INDEX(Partidos!$G$4:$G$107,MATCH($A558,Partidos!$A$4:$A$107,0)))),Puntuacion!$B$6,0))),IF(AND($E558=INDEX(Partidos!$F$4:$F$107,MATCH($A558,Partidos!$A$4:$A$107,0)),$F558=INDEX(Partidos!$G$4:$G$107,MATCH($A558,Partidos!$A$4:$A$107,0))),Puntuacion!$B$9,IF(($E558-$F558)=(INDEX(Partidos!$F$4:$F$107,MATCH($A558,Partidos!$A$4:$A$107,0))-INDEX(Partidos!$G$4:$G$107,MATCH($A558,Partidos!$A$4:$A$107,0))),Puntuacion!$B$10,IF(AND($H558&lt;&gt;"",$H558=INDEX(Partidos!$K$4:$K$107,MATCH($A558,Partidos!$A$4:$A$107,0))),Puntuacion!$B$11,0)))))),"")</f>
        <v/>
      </c>
      <c r="H558" s="24">
        <f>IFERROR(INDEX(Quintero!H$4:H$107,MATCH($A558,Quintero!$A$4:$A$107,0)),"")</f>
        <v/>
      </c>
      <c r="I558" s="24">
        <f>IFERROR(INDEX(Partidos!$J$4:$J$107,MATCH($A558,Partidos!$A$4:$A$107,0)),"")</f>
        <v/>
      </c>
      <c r="J558" s="21">
        <f>IF(AND(INDEX(Partidos!$J$4:$J$107,MATCH($A558,Partidos!$A$4:$A$107,0))&lt;&gt;"Grupos",INDEX(Partidos!$H$4:$H$107,MATCH($A558,Partidos!$A$4:$A$107,0))="Finalizado",$H558&lt;&gt;"",$H558=INDEX(Partidos!$K$4:$K$107,MATCH($A558,Partidos!$A$4:$A$107,0))),1,0)</f>
        <v/>
      </c>
    </row>
    <row r="559">
      <c r="A559" s="29" t="n">
        <v>51</v>
      </c>
      <c r="B559" s="24">
        <f>IFERROR(INDEX(Partidos!$D$4:$D$107,MATCH($A559,Partidos!$A$4:$A$107,0)),"")</f>
        <v/>
      </c>
      <c r="C559" s="24">
        <f>IFERROR(INDEX(Partidos!$E$4:$E$107,MATCH($A559,Partidos!$A$4:$A$107,0)),"")</f>
        <v/>
      </c>
      <c r="D559" s="29" t="inlineStr">
        <is>
          <t>Nacho</t>
        </is>
      </c>
      <c r="E559" s="24">
        <f>IFERROR(INDEX(Nacho!F$4:F$107,MATCH($A559,Nacho!$A$4:$A$107,0)),"")</f>
        <v/>
      </c>
      <c r="F559" s="24">
        <f>IFERROR(INDEX(Nacho!G$4:G$107,MATCH($A559,Nacho!$A$4:$A$107,0)),"")</f>
        <v/>
      </c>
      <c r="G559" s="21">
        <f>IFERROR(IF(INDEX(Partidos!$H$4:$H$107,MATCH($A559,Partidos!$A$4:$A$107,0))&lt;&gt;"Finalizado","",IF(OR(NOT(ISNUMBER($E559)),NOT(ISNUMBER($F559))),"",IF(INDEX(Partidos!$J$4:$J$107,MATCH($A559,Partidos!$A$4:$A$107,0))="Grupos",IF(AND($E559=INDEX(Partidos!$F$4:$F$107,MATCH($A559,Partidos!$A$4:$A$107,0)),$F559=INDEX(Partidos!$G$4:$G$107,MATCH($A559,Partidos!$A$4:$A$107,0))),Puntuacion!$B$4,IF(($E559-$F559)=(INDEX(Partidos!$F$4:$F$107,MATCH($A559,Partidos!$A$4:$A$107,0))-INDEX(Partidos!$G$4:$G$107,MATCH($A559,Partidos!$A$4:$A$107,0))),Puntuacion!$B$5,IF(OR(AND($E559&gt;$F559,INDEX(Partidos!$F$4:$F$107,MATCH($A559,Partidos!$A$4:$A$107,0))&gt;INDEX(Partidos!$G$4:$G$107,MATCH($A559,Partidos!$A$4:$A$107,0))),AND($E559=$F559,INDEX(Partidos!$F$4:$F$107,MATCH($A559,Partidos!$A$4:$A$107,0))=INDEX(Partidos!$G$4:$G$107,MATCH($A559,Partidos!$A$4:$A$107,0))),AND($E559&lt;$F559,INDEX(Partidos!$F$4:$F$107,MATCH($A559,Partidos!$A$4:$A$107,0))&lt;INDEX(Partidos!$G$4:$G$107,MATCH($A559,Partidos!$A$4:$A$107,0)))),Puntuacion!$B$6,0))),IF(AND($E559=INDEX(Partidos!$F$4:$F$107,MATCH($A559,Partidos!$A$4:$A$107,0)),$F559=INDEX(Partidos!$G$4:$G$107,MATCH($A559,Partidos!$A$4:$A$107,0))),Puntuacion!$B$9,IF(($E559-$F559)=(INDEX(Partidos!$F$4:$F$107,MATCH($A559,Partidos!$A$4:$A$107,0))-INDEX(Partidos!$G$4:$G$107,MATCH($A559,Partidos!$A$4:$A$107,0))),Puntuacion!$B$10,IF(AND($H559&lt;&gt;"",$H559=INDEX(Partidos!$K$4:$K$107,MATCH($A559,Partidos!$A$4:$A$107,0))),Puntuacion!$B$11,0)))))),"")</f>
        <v/>
      </c>
      <c r="H559" s="24">
        <f>IFERROR(INDEX(Nacho!H$4:H$107,MATCH($A559,Nacho!$A$4:$A$107,0)),"")</f>
        <v/>
      </c>
      <c r="I559" s="24">
        <f>IFERROR(INDEX(Partidos!$J$4:$J$107,MATCH($A559,Partidos!$A$4:$A$107,0)),"")</f>
        <v/>
      </c>
      <c r="J559" s="21">
        <f>IF(AND(INDEX(Partidos!$J$4:$J$107,MATCH($A559,Partidos!$A$4:$A$107,0))&lt;&gt;"Grupos",INDEX(Partidos!$H$4:$H$107,MATCH($A559,Partidos!$A$4:$A$107,0))="Finalizado",$H559&lt;&gt;"",$H559=INDEX(Partidos!$K$4:$K$107,MATCH($A559,Partidos!$A$4:$A$107,0))),1,0)</f>
        <v/>
      </c>
    </row>
    <row r="560">
      <c r="A560" s="31" t="n">
        <v>51</v>
      </c>
      <c r="B560" s="24">
        <f>IFERROR(INDEX(Partidos!$D$4:$D$107,MATCH($A560,Partidos!$A$4:$A$107,0)),"")</f>
        <v/>
      </c>
      <c r="C560" s="24">
        <f>IFERROR(INDEX(Partidos!$E$4:$E$107,MATCH($A560,Partidos!$A$4:$A$107,0)),"")</f>
        <v/>
      </c>
      <c r="D560" s="31" t="inlineStr">
        <is>
          <t>Luis</t>
        </is>
      </c>
      <c r="E560" s="24">
        <f>IFERROR(INDEX(Luis!F$4:F$107,MATCH($A560,Luis!$A$4:$A$107,0)),"")</f>
        <v/>
      </c>
      <c r="F560" s="24">
        <f>IFERROR(INDEX(Luis!G$4:G$107,MATCH($A560,Luis!$A$4:$A$107,0)),"")</f>
        <v/>
      </c>
      <c r="G560" s="21">
        <f>IFERROR(IF(INDEX(Partidos!$H$4:$H$107,MATCH($A560,Partidos!$A$4:$A$107,0))&lt;&gt;"Finalizado","",IF(OR(NOT(ISNUMBER($E560)),NOT(ISNUMBER($F560))),"",IF(INDEX(Partidos!$J$4:$J$107,MATCH($A560,Partidos!$A$4:$A$107,0))="Grupos",IF(AND($E560=INDEX(Partidos!$F$4:$F$107,MATCH($A560,Partidos!$A$4:$A$107,0)),$F560=INDEX(Partidos!$G$4:$G$107,MATCH($A560,Partidos!$A$4:$A$107,0))),Puntuacion!$B$4,IF(($E560-$F560)=(INDEX(Partidos!$F$4:$F$107,MATCH($A560,Partidos!$A$4:$A$107,0))-INDEX(Partidos!$G$4:$G$107,MATCH($A560,Partidos!$A$4:$A$107,0))),Puntuacion!$B$5,IF(OR(AND($E560&gt;$F560,INDEX(Partidos!$F$4:$F$107,MATCH($A560,Partidos!$A$4:$A$107,0))&gt;INDEX(Partidos!$G$4:$G$107,MATCH($A560,Partidos!$A$4:$A$107,0))),AND($E560=$F560,INDEX(Partidos!$F$4:$F$107,MATCH($A560,Partidos!$A$4:$A$107,0))=INDEX(Partidos!$G$4:$G$107,MATCH($A560,Partidos!$A$4:$A$107,0))),AND($E560&lt;$F560,INDEX(Partidos!$F$4:$F$107,MATCH($A560,Partidos!$A$4:$A$107,0))&lt;INDEX(Partidos!$G$4:$G$107,MATCH($A560,Partidos!$A$4:$A$107,0)))),Puntuacion!$B$6,0))),IF(AND($E560=INDEX(Partidos!$F$4:$F$107,MATCH($A560,Partidos!$A$4:$A$107,0)),$F560=INDEX(Partidos!$G$4:$G$107,MATCH($A560,Partidos!$A$4:$A$107,0))),Puntuacion!$B$9,IF(($E560-$F560)=(INDEX(Partidos!$F$4:$F$107,MATCH($A560,Partidos!$A$4:$A$107,0))-INDEX(Partidos!$G$4:$G$107,MATCH($A560,Partidos!$A$4:$A$107,0))),Puntuacion!$B$10,IF(AND($H560&lt;&gt;"",$H560=INDEX(Partidos!$K$4:$K$107,MATCH($A560,Partidos!$A$4:$A$107,0))),Puntuacion!$B$11,0)))))),"")</f>
        <v/>
      </c>
      <c r="H560" s="24">
        <f>IFERROR(INDEX(Luis!H$4:H$107,MATCH($A560,Luis!$A$4:$A$107,0)),"")</f>
        <v/>
      </c>
      <c r="I560" s="24">
        <f>IFERROR(INDEX(Partidos!$J$4:$J$107,MATCH($A560,Partidos!$A$4:$A$107,0)),"")</f>
        <v/>
      </c>
      <c r="J560" s="21">
        <f>IF(AND(INDEX(Partidos!$J$4:$J$107,MATCH($A560,Partidos!$A$4:$A$107,0))&lt;&gt;"Grupos",INDEX(Partidos!$H$4:$H$107,MATCH($A560,Partidos!$A$4:$A$107,0))="Finalizado",$H560&lt;&gt;"",$H560=INDEX(Partidos!$K$4:$K$107,MATCH($A560,Partidos!$A$4:$A$107,0))),1,0)</f>
        <v/>
      </c>
    </row>
    <row r="561">
      <c r="A561" s="29" t="n">
        <v>51</v>
      </c>
      <c r="B561" s="24">
        <f>IFERROR(INDEX(Partidos!$D$4:$D$107,MATCH($A561,Partidos!$A$4:$A$107,0)),"")</f>
        <v/>
      </c>
      <c r="C561" s="24">
        <f>IFERROR(INDEX(Partidos!$E$4:$E$107,MATCH($A561,Partidos!$A$4:$A$107,0)),"")</f>
        <v/>
      </c>
      <c r="D561" s="29" t="inlineStr">
        <is>
          <t>Felipe</t>
        </is>
      </c>
      <c r="E561" s="24">
        <f>IFERROR(INDEX(Felipe!F$4:F$107,MATCH($A561,Felipe!$A$4:$A$107,0)),"")</f>
        <v/>
      </c>
      <c r="F561" s="24">
        <f>IFERROR(INDEX(Felipe!G$4:G$107,MATCH($A561,Felipe!$A$4:$A$107,0)),"")</f>
        <v/>
      </c>
      <c r="G561" s="21">
        <f>IFERROR(IF(INDEX(Partidos!$H$4:$H$107,MATCH($A561,Partidos!$A$4:$A$107,0))&lt;&gt;"Finalizado","",IF(OR(NOT(ISNUMBER($E561)),NOT(ISNUMBER($F561))),"",IF(INDEX(Partidos!$J$4:$J$107,MATCH($A561,Partidos!$A$4:$A$107,0))="Grupos",IF(AND($E561=INDEX(Partidos!$F$4:$F$107,MATCH($A561,Partidos!$A$4:$A$107,0)),$F561=INDEX(Partidos!$G$4:$G$107,MATCH($A561,Partidos!$A$4:$A$107,0))),Puntuacion!$B$4,IF(($E561-$F561)=(INDEX(Partidos!$F$4:$F$107,MATCH($A561,Partidos!$A$4:$A$107,0))-INDEX(Partidos!$G$4:$G$107,MATCH($A561,Partidos!$A$4:$A$107,0))),Puntuacion!$B$5,IF(OR(AND($E561&gt;$F561,INDEX(Partidos!$F$4:$F$107,MATCH($A561,Partidos!$A$4:$A$107,0))&gt;INDEX(Partidos!$G$4:$G$107,MATCH($A561,Partidos!$A$4:$A$107,0))),AND($E561=$F561,INDEX(Partidos!$F$4:$F$107,MATCH($A561,Partidos!$A$4:$A$107,0))=INDEX(Partidos!$G$4:$G$107,MATCH($A561,Partidos!$A$4:$A$107,0))),AND($E561&lt;$F561,INDEX(Partidos!$F$4:$F$107,MATCH($A561,Partidos!$A$4:$A$107,0))&lt;INDEX(Partidos!$G$4:$G$107,MATCH($A561,Partidos!$A$4:$A$107,0)))),Puntuacion!$B$6,0))),IF(AND($E561=INDEX(Partidos!$F$4:$F$107,MATCH($A561,Partidos!$A$4:$A$107,0)),$F561=INDEX(Partidos!$G$4:$G$107,MATCH($A561,Partidos!$A$4:$A$107,0))),Puntuacion!$B$9,IF(($E561-$F561)=(INDEX(Partidos!$F$4:$F$107,MATCH($A561,Partidos!$A$4:$A$107,0))-INDEX(Partidos!$G$4:$G$107,MATCH($A561,Partidos!$A$4:$A$107,0))),Puntuacion!$B$10,IF(AND($H561&lt;&gt;"",$H561=INDEX(Partidos!$K$4:$K$107,MATCH($A561,Partidos!$A$4:$A$107,0))),Puntuacion!$B$11,0)))))),"")</f>
        <v/>
      </c>
      <c r="H561" s="24">
        <f>IFERROR(INDEX(Felipe!H$4:H$107,MATCH($A561,Felipe!$A$4:$A$107,0)),"")</f>
        <v/>
      </c>
      <c r="I561" s="24">
        <f>IFERROR(INDEX(Partidos!$J$4:$J$107,MATCH($A561,Partidos!$A$4:$A$107,0)),"")</f>
        <v/>
      </c>
      <c r="J561" s="21">
        <f>IF(AND(INDEX(Partidos!$J$4:$J$107,MATCH($A561,Partidos!$A$4:$A$107,0))&lt;&gt;"Grupos",INDEX(Partidos!$H$4:$H$107,MATCH($A561,Partidos!$A$4:$A$107,0))="Finalizado",$H561&lt;&gt;"",$H561=INDEX(Partidos!$K$4:$K$107,MATCH($A561,Partidos!$A$4:$A$107,0))),1,0)</f>
        <v/>
      </c>
    </row>
    <row r="562">
      <c r="A562" s="31" t="n">
        <v>51</v>
      </c>
      <c r="B562" s="24">
        <f>IFERROR(INDEX(Partidos!$D$4:$D$107,MATCH($A562,Partidos!$A$4:$A$107,0)),"")</f>
        <v/>
      </c>
      <c r="C562" s="24">
        <f>IFERROR(INDEX(Partidos!$E$4:$E$107,MATCH($A562,Partidos!$A$4:$A$107,0)),"")</f>
        <v/>
      </c>
      <c r="D562" s="31" t="inlineStr">
        <is>
          <t>Simón</t>
        </is>
      </c>
      <c r="E562" s="24">
        <f>IFERROR(INDEX(Simón!F$4:F$107,MATCH($A562,Simón!$A$4:$A$107,0)),"")</f>
        <v/>
      </c>
      <c r="F562" s="24">
        <f>IFERROR(INDEX(Simón!G$4:G$107,MATCH($A562,Simón!$A$4:$A$107,0)),"")</f>
        <v/>
      </c>
      <c r="G562" s="21">
        <f>IFERROR(IF(INDEX(Partidos!$H$4:$H$107,MATCH($A562,Partidos!$A$4:$A$107,0))&lt;&gt;"Finalizado","",IF(OR(NOT(ISNUMBER($E562)),NOT(ISNUMBER($F562))),"",IF(INDEX(Partidos!$J$4:$J$107,MATCH($A562,Partidos!$A$4:$A$107,0))="Grupos",IF(AND($E562=INDEX(Partidos!$F$4:$F$107,MATCH($A562,Partidos!$A$4:$A$107,0)),$F562=INDEX(Partidos!$G$4:$G$107,MATCH($A562,Partidos!$A$4:$A$107,0))),Puntuacion!$B$4,IF(($E562-$F562)=(INDEX(Partidos!$F$4:$F$107,MATCH($A562,Partidos!$A$4:$A$107,0))-INDEX(Partidos!$G$4:$G$107,MATCH($A562,Partidos!$A$4:$A$107,0))),Puntuacion!$B$5,IF(OR(AND($E562&gt;$F562,INDEX(Partidos!$F$4:$F$107,MATCH($A562,Partidos!$A$4:$A$107,0))&gt;INDEX(Partidos!$G$4:$G$107,MATCH($A562,Partidos!$A$4:$A$107,0))),AND($E562=$F562,INDEX(Partidos!$F$4:$F$107,MATCH($A562,Partidos!$A$4:$A$107,0))=INDEX(Partidos!$G$4:$G$107,MATCH($A562,Partidos!$A$4:$A$107,0))),AND($E562&lt;$F562,INDEX(Partidos!$F$4:$F$107,MATCH($A562,Partidos!$A$4:$A$107,0))&lt;INDEX(Partidos!$G$4:$G$107,MATCH($A562,Partidos!$A$4:$A$107,0)))),Puntuacion!$B$6,0))),IF(AND($E562=INDEX(Partidos!$F$4:$F$107,MATCH($A562,Partidos!$A$4:$A$107,0)),$F562=INDEX(Partidos!$G$4:$G$107,MATCH($A562,Partidos!$A$4:$A$107,0))),Puntuacion!$B$9,IF(($E562-$F562)=(INDEX(Partidos!$F$4:$F$107,MATCH($A562,Partidos!$A$4:$A$107,0))-INDEX(Partidos!$G$4:$G$107,MATCH($A562,Partidos!$A$4:$A$107,0))),Puntuacion!$B$10,IF(AND($H562&lt;&gt;"",$H562=INDEX(Partidos!$K$4:$K$107,MATCH($A562,Partidos!$A$4:$A$107,0))),Puntuacion!$B$11,0)))))),"")</f>
        <v/>
      </c>
      <c r="H562" s="24">
        <f>IFERROR(INDEX(Simón!H$4:H$107,MATCH($A562,Simón!$A$4:$A$107,0)),"")</f>
        <v/>
      </c>
      <c r="I562" s="24">
        <f>IFERROR(INDEX(Partidos!$J$4:$J$107,MATCH($A562,Partidos!$A$4:$A$107,0)),"")</f>
        <v/>
      </c>
      <c r="J562" s="21">
        <f>IF(AND(INDEX(Partidos!$J$4:$J$107,MATCH($A562,Partidos!$A$4:$A$107,0))&lt;&gt;"Grupos",INDEX(Partidos!$H$4:$H$107,MATCH($A562,Partidos!$A$4:$A$107,0))="Finalizado",$H562&lt;&gt;"",$H562=INDEX(Partidos!$K$4:$K$107,MATCH($A562,Partidos!$A$4:$A$107,0))),1,0)</f>
        <v/>
      </c>
    </row>
    <row r="563">
      <c r="A563" s="29" t="n">
        <v>51</v>
      </c>
      <c r="B563" s="24">
        <f>IFERROR(INDEX(Partidos!$D$4:$D$107,MATCH($A563,Partidos!$A$4:$A$107,0)),"")</f>
        <v/>
      </c>
      <c r="C563" s="24">
        <f>IFERROR(INDEX(Partidos!$E$4:$E$107,MATCH($A563,Partidos!$A$4:$A$107,0)),"")</f>
        <v/>
      </c>
      <c r="D563" s="29" t="inlineStr">
        <is>
          <t>Muni</t>
        </is>
      </c>
      <c r="E563" s="24">
        <f>IFERROR(INDEX(Muni!F$4:F$107,MATCH($A563,Muni!$A$4:$A$107,0)),"")</f>
        <v/>
      </c>
      <c r="F563" s="24">
        <f>IFERROR(INDEX(Muni!G$4:G$107,MATCH($A563,Muni!$A$4:$A$107,0)),"")</f>
        <v/>
      </c>
      <c r="G563" s="21">
        <f>IFERROR(IF(INDEX(Partidos!$H$4:$H$107,MATCH($A563,Partidos!$A$4:$A$107,0))&lt;&gt;"Finalizado","",IF(OR(NOT(ISNUMBER($E563)),NOT(ISNUMBER($F563))),"",IF(INDEX(Partidos!$J$4:$J$107,MATCH($A563,Partidos!$A$4:$A$107,0))="Grupos",IF(AND($E563=INDEX(Partidos!$F$4:$F$107,MATCH($A563,Partidos!$A$4:$A$107,0)),$F563=INDEX(Partidos!$G$4:$G$107,MATCH($A563,Partidos!$A$4:$A$107,0))),Puntuacion!$B$4,IF(($E563-$F563)=(INDEX(Partidos!$F$4:$F$107,MATCH($A563,Partidos!$A$4:$A$107,0))-INDEX(Partidos!$G$4:$G$107,MATCH($A563,Partidos!$A$4:$A$107,0))),Puntuacion!$B$5,IF(OR(AND($E563&gt;$F563,INDEX(Partidos!$F$4:$F$107,MATCH($A563,Partidos!$A$4:$A$107,0))&gt;INDEX(Partidos!$G$4:$G$107,MATCH($A563,Partidos!$A$4:$A$107,0))),AND($E563=$F563,INDEX(Partidos!$F$4:$F$107,MATCH($A563,Partidos!$A$4:$A$107,0))=INDEX(Partidos!$G$4:$G$107,MATCH($A563,Partidos!$A$4:$A$107,0))),AND($E563&lt;$F563,INDEX(Partidos!$F$4:$F$107,MATCH($A563,Partidos!$A$4:$A$107,0))&lt;INDEX(Partidos!$G$4:$G$107,MATCH($A563,Partidos!$A$4:$A$107,0)))),Puntuacion!$B$6,0))),IF(AND($E563=INDEX(Partidos!$F$4:$F$107,MATCH($A563,Partidos!$A$4:$A$107,0)),$F563=INDEX(Partidos!$G$4:$G$107,MATCH($A563,Partidos!$A$4:$A$107,0))),Puntuacion!$B$9,IF(($E563-$F563)=(INDEX(Partidos!$F$4:$F$107,MATCH($A563,Partidos!$A$4:$A$107,0))-INDEX(Partidos!$G$4:$G$107,MATCH($A563,Partidos!$A$4:$A$107,0))),Puntuacion!$B$10,IF(AND($H563&lt;&gt;"",$H563=INDEX(Partidos!$K$4:$K$107,MATCH($A563,Partidos!$A$4:$A$107,0))),Puntuacion!$B$11,0)))))),"")</f>
        <v/>
      </c>
      <c r="H563" s="24">
        <f>IFERROR(INDEX(Muni!H$4:H$107,MATCH($A563,Muni!$A$4:$A$107,0)),"")</f>
        <v/>
      </c>
      <c r="I563" s="24">
        <f>IFERROR(INDEX(Partidos!$J$4:$J$107,MATCH($A563,Partidos!$A$4:$A$107,0)),"")</f>
        <v/>
      </c>
      <c r="J563" s="21">
        <f>IF(AND(INDEX(Partidos!$J$4:$J$107,MATCH($A563,Partidos!$A$4:$A$107,0))&lt;&gt;"Grupos",INDEX(Partidos!$H$4:$H$107,MATCH($A563,Partidos!$A$4:$A$107,0))="Finalizado",$H563&lt;&gt;"",$H563=INDEX(Partidos!$K$4:$K$107,MATCH($A563,Partidos!$A$4:$A$107,0))),1,0)</f>
        <v/>
      </c>
    </row>
    <row r="564">
      <c r="A564" s="31" t="n">
        <v>51</v>
      </c>
      <c r="B564" s="24">
        <f>IFERROR(INDEX(Partidos!$D$4:$D$107,MATCH($A564,Partidos!$A$4:$A$107,0)),"")</f>
        <v/>
      </c>
      <c r="C564" s="24">
        <f>IFERROR(INDEX(Partidos!$E$4:$E$107,MATCH($A564,Partidos!$A$4:$A$107,0)),"")</f>
        <v/>
      </c>
      <c r="D564" s="31" t="inlineStr">
        <is>
          <t>Fer</t>
        </is>
      </c>
      <c r="E564" s="24">
        <f>IFERROR(INDEX(Fer!F$4:F$107,MATCH($A564,Fer!$A$4:$A$107,0)),"")</f>
        <v/>
      </c>
      <c r="F564" s="24">
        <f>IFERROR(INDEX(Fer!G$4:G$107,MATCH($A564,Fer!$A$4:$A$107,0)),"")</f>
        <v/>
      </c>
      <c r="G564" s="21">
        <f>IFERROR(IF(INDEX(Partidos!$H$4:$H$107,MATCH($A564,Partidos!$A$4:$A$107,0))&lt;&gt;"Finalizado","",IF(OR(NOT(ISNUMBER($E564)),NOT(ISNUMBER($F564))),"",IF(INDEX(Partidos!$J$4:$J$107,MATCH($A564,Partidos!$A$4:$A$107,0))="Grupos",IF(AND($E564=INDEX(Partidos!$F$4:$F$107,MATCH($A564,Partidos!$A$4:$A$107,0)),$F564=INDEX(Partidos!$G$4:$G$107,MATCH($A564,Partidos!$A$4:$A$107,0))),Puntuacion!$B$4,IF(($E564-$F564)=(INDEX(Partidos!$F$4:$F$107,MATCH($A564,Partidos!$A$4:$A$107,0))-INDEX(Partidos!$G$4:$G$107,MATCH($A564,Partidos!$A$4:$A$107,0))),Puntuacion!$B$5,IF(OR(AND($E564&gt;$F564,INDEX(Partidos!$F$4:$F$107,MATCH($A564,Partidos!$A$4:$A$107,0))&gt;INDEX(Partidos!$G$4:$G$107,MATCH($A564,Partidos!$A$4:$A$107,0))),AND($E564=$F564,INDEX(Partidos!$F$4:$F$107,MATCH($A564,Partidos!$A$4:$A$107,0))=INDEX(Partidos!$G$4:$G$107,MATCH($A564,Partidos!$A$4:$A$107,0))),AND($E564&lt;$F564,INDEX(Partidos!$F$4:$F$107,MATCH($A564,Partidos!$A$4:$A$107,0))&lt;INDEX(Partidos!$G$4:$G$107,MATCH($A564,Partidos!$A$4:$A$107,0)))),Puntuacion!$B$6,0))),IF(AND($E564=INDEX(Partidos!$F$4:$F$107,MATCH($A564,Partidos!$A$4:$A$107,0)),$F564=INDEX(Partidos!$G$4:$G$107,MATCH($A564,Partidos!$A$4:$A$107,0))),Puntuacion!$B$9,IF(($E564-$F564)=(INDEX(Partidos!$F$4:$F$107,MATCH($A564,Partidos!$A$4:$A$107,0))-INDEX(Partidos!$G$4:$G$107,MATCH($A564,Partidos!$A$4:$A$107,0))),Puntuacion!$B$10,IF(AND($H564&lt;&gt;"",$H564=INDEX(Partidos!$K$4:$K$107,MATCH($A564,Partidos!$A$4:$A$107,0))),Puntuacion!$B$11,0)))))),"")</f>
        <v/>
      </c>
      <c r="H564" s="24">
        <f>IFERROR(INDEX(Fer!H$4:H$107,MATCH($A564,Fer!$A$4:$A$107,0)),"")</f>
        <v/>
      </c>
      <c r="I564" s="24">
        <f>IFERROR(INDEX(Partidos!$J$4:$J$107,MATCH($A564,Partidos!$A$4:$A$107,0)),"")</f>
        <v/>
      </c>
      <c r="J564" s="21">
        <f>IF(AND(INDEX(Partidos!$J$4:$J$107,MATCH($A564,Partidos!$A$4:$A$107,0))&lt;&gt;"Grupos",INDEX(Partidos!$H$4:$H$107,MATCH($A564,Partidos!$A$4:$A$107,0))="Finalizado",$H564&lt;&gt;"",$H564=INDEX(Partidos!$K$4:$K$107,MATCH($A564,Partidos!$A$4:$A$107,0))),1,0)</f>
        <v/>
      </c>
    </row>
    <row r="565">
      <c r="A565" s="29" t="n">
        <v>52</v>
      </c>
      <c r="B565" s="24">
        <f>IFERROR(INDEX(Partidos!$D$4:$D$107,MATCH($A565,Partidos!$A$4:$A$107,0)),"")</f>
        <v/>
      </c>
      <c r="C565" s="24">
        <f>IFERROR(INDEX(Partidos!$E$4:$E$107,MATCH($A565,Partidos!$A$4:$A$107,0)),"")</f>
        <v/>
      </c>
      <c r="D565" s="29" t="inlineStr">
        <is>
          <t>Álvaro</t>
        </is>
      </c>
      <c r="E565" s="24">
        <f>IFERROR(INDEX(Álvaro!F$4:F$107,MATCH($A565,Álvaro!$A$4:$A$107,0)),"")</f>
        <v/>
      </c>
      <c r="F565" s="24">
        <f>IFERROR(INDEX(Álvaro!G$4:G$107,MATCH($A565,Álvaro!$A$4:$A$107,0)),"")</f>
        <v/>
      </c>
      <c r="G565" s="21">
        <f>IFERROR(IF(INDEX(Partidos!$H$4:$H$107,MATCH($A565,Partidos!$A$4:$A$107,0))&lt;&gt;"Finalizado","",IF(OR(NOT(ISNUMBER($E565)),NOT(ISNUMBER($F565))),"",IF(INDEX(Partidos!$J$4:$J$107,MATCH($A565,Partidos!$A$4:$A$107,0))="Grupos",IF(AND($E565=INDEX(Partidos!$F$4:$F$107,MATCH($A565,Partidos!$A$4:$A$107,0)),$F565=INDEX(Partidos!$G$4:$G$107,MATCH($A565,Partidos!$A$4:$A$107,0))),Puntuacion!$B$4,IF(($E565-$F565)=(INDEX(Partidos!$F$4:$F$107,MATCH($A565,Partidos!$A$4:$A$107,0))-INDEX(Partidos!$G$4:$G$107,MATCH($A565,Partidos!$A$4:$A$107,0))),Puntuacion!$B$5,IF(OR(AND($E565&gt;$F565,INDEX(Partidos!$F$4:$F$107,MATCH($A565,Partidos!$A$4:$A$107,0))&gt;INDEX(Partidos!$G$4:$G$107,MATCH($A565,Partidos!$A$4:$A$107,0))),AND($E565=$F565,INDEX(Partidos!$F$4:$F$107,MATCH($A565,Partidos!$A$4:$A$107,0))=INDEX(Partidos!$G$4:$G$107,MATCH($A565,Partidos!$A$4:$A$107,0))),AND($E565&lt;$F565,INDEX(Partidos!$F$4:$F$107,MATCH($A565,Partidos!$A$4:$A$107,0))&lt;INDEX(Partidos!$G$4:$G$107,MATCH($A565,Partidos!$A$4:$A$107,0)))),Puntuacion!$B$6,0))),IF(AND($E565=INDEX(Partidos!$F$4:$F$107,MATCH($A565,Partidos!$A$4:$A$107,0)),$F565=INDEX(Partidos!$G$4:$G$107,MATCH($A565,Partidos!$A$4:$A$107,0))),Puntuacion!$B$9,IF(($E565-$F565)=(INDEX(Partidos!$F$4:$F$107,MATCH($A565,Partidos!$A$4:$A$107,0))-INDEX(Partidos!$G$4:$G$107,MATCH($A565,Partidos!$A$4:$A$107,0))),Puntuacion!$B$10,IF(AND($H565&lt;&gt;"",$H565=INDEX(Partidos!$K$4:$K$107,MATCH($A565,Partidos!$A$4:$A$107,0))),Puntuacion!$B$11,0)))))),"")</f>
        <v/>
      </c>
      <c r="H565" s="24">
        <f>IFERROR(INDEX(Álvaro!H$4:H$107,MATCH($A565,Álvaro!$A$4:$A$107,0)),"")</f>
        <v/>
      </c>
      <c r="I565" s="24">
        <f>IFERROR(INDEX(Partidos!$J$4:$J$107,MATCH($A565,Partidos!$A$4:$A$107,0)),"")</f>
        <v/>
      </c>
      <c r="J565" s="21">
        <f>IF(AND(INDEX(Partidos!$J$4:$J$107,MATCH($A565,Partidos!$A$4:$A$107,0))&lt;&gt;"Grupos",INDEX(Partidos!$H$4:$H$107,MATCH($A565,Partidos!$A$4:$A$107,0))="Finalizado",$H565&lt;&gt;"",$H565=INDEX(Partidos!$K$4:$K$107,MATCH($A565,Partidos!$A$4:$A$107,0))),1,0)</f>
        <v/>
      </c>
    </row>
    <row r="566">
      <c r="A566" s="31" t="n">
        <v>52</v>
      </c>
      <c r="B566" s="24">
        <f>IFERROR(INDEX(Partidos!$D$4:$D$107,MATCH($A566,Partidos!$A$4:$A$107,0)),"")</f>
        <v/>
      </c>
      <c r="C566" s="24">
        <f>IFERROR(INDEX(Partidos!$E$4:$E$107,MATCH($A566,Partidos!$A$4:$A$107,0)),"")</f>
        <v/>
      </c>
      <c r="D566" s="31" t="inlineStr">
        <is>
          <t>Pepe</t>
        </is>
      </c>
      <c r="E566" s="24">
        <f>IFERROR(INDEX(Pepe!F$4:F$107,MATCH($A566,Pepe!$A$4:$A$107,0)),"")</f>
        <v/>
      </c>
      <c r="F566" s="24">
        <f>IFERROR(INDEX(Pepe!G$4:G$107,MATCH($A566,Pepe!$A$4:$A$107,0)),"")</f>
        <v/>
      </c>
      <c r="G566" s="21">
        <f>IFERROR(IF(INDEX(Partidos!$H$4:$H$107,MATCH($A566,Partidos!$A$4:$A$107,0))&lt;&gt;"Finalizado","",IF(OR(NOT(ISNUMBER($E566)),NOT(ISNUMBER($F566))),"",IF(INDEX(Partidos!$J$4:$J$107,MATCH($A566,Partidos!$A$4:$A$107,0))="Grupos",IF(AND($E566=INDEX(Partidos!$F$4:$F$107,MATCH($A566,Partidos!$A$4:$A$107,0)),$F566=INDEX(Partidos!$G$4:$G$107,MATCH($A566,Partidos!$A$4:$A$107,0))),Puntuacion!$B$4,IF(($E566-$F566)=(INDEX(Partidos!$F$4:$F$107,MATCH($A566,Partidos!$A$4:$A$107,0))-INDEX(Partidos!$G$4:$G$107,MATCH($A566,Partidos!$A$4:$A$107,0))),Puntuacion!$B$5,IF(OR(AND($E566&gt;$F566,INDEX(Partidos!$F$4:$F$107,MATCH($A566,Partidos!$A$4:$A$107,0))&gt;INDEX(Partidos!$G$4:$G$107,MATCH($A566,Partidos!$A$4:$A$107,0))),AND($E566=$F566,INDEX(Partidos!$F$4:$F$107,MATCH($A566,Partidos!$A$4:$A$107,0))=INDEX(Partidos!$G$4:$G$107,MATCH($A566,Partidos!$A$4:$A$107,0))),AND($E566&lt;$F566,INDEX(Partidos!$F$4:$F$107,MATCH($A566,Partidos!$A$4:$A$107,0))&lt;INDEX(Partidos!$G$4:$G$107,MATCH($A566,Partidos!$A$4:$A$107,0)))),Puntuacion!$B$6,0))),IF(AND($E566=INDEX(Partidos!$F$4:$F$107,MATCH($A566,Partidos!$A$4:$A$107,0)),$F566=INDEX(Partidos!$G$4:$G$107,MATCH($A566,Partidos!$A$4:$A$107,0))),Puntuacion!$B$9,IF(($E566-$F566)=(INDEX(Partidos!$F$4:$F$107,MATCH($A566,Partidos!$A$4:$A$107,0))-INDEX(Partidos!$G$4:$G$107,MATCH($A566,Partidos!$A$4:$A$107,0))),Puntuacion!$B$10,IF(AND($H566&lt;&gt;"",$H566=INDEX(Partidos!$K$4:$K$107,MATCH($A566,Partidos!$A$4:$A$107,0))),Puntuacion!$B$11,0)))))),"")</f>
        <v/>
      </c>
      <c r="H566" s="24">
        <f>IFERROR(INDEX(Pepe!H$4:H$107,MATCH($A566,Pepe!$A$4:$A$107,0)),"")</f>
        <v/>
      </c>
      <c r="I566" s="24">
        <f>IFERROR(INDEX(Partidos!$J$4:$J$107,MATCH($A566,Partidos!$A$4:$A$107,0)),"")</f>
        <v/>
      </c>
      <c r="J566" s="21">
        <f>IF(AND(INDEX(Partidos!$J$4:$J$107,MATCH($A566,Partidos!$A$4:$A$107,0))&lt;&gt;"Grupos",INDEX(Partidos!$H$4:$H$107,MATCH($A566,Partidos!$A$4:$A$107,0))="Finalizado",$H566&lt;&gt;"",$H566=INDEX(Partidos!$K$4:$K$107,MATCH($A566,Partidos!$A$4:$A$107,0))),1,0)</f>
        <v/>
      </c>
    </row>
    <row r="567">
      <c r="A567" s="29" t="n">
        <v>52</v>
      </c>
      <c r="B567" s="24">
        <f>IFERROR(INDEX(Partidos!$D$4:$D$107,MATCH($A567,Partidos!$A$4:$A$107,0)),"")</f>
        <v/>
      </c>
      <c r="C567" s="24">
        <f>IFERROR(INDEX(Partidos!$E$4:$E$107,MATCH($A567,Partidos!$A$4:$A$107,0)),"")</f>
        <v/>
      </c>
      <c r="D567" s="29" t="inlineStr">
        <is>
          <t>Patri</t>
        </is>
      </c>
      <c r="E567" s="24">
        <f>IFERROR(INDEX(Patri!F$4:F$107,MATCH($A567,Patri!$A$4:$A$107,0)),"")</f>
        <v/>
      </c>
      <c r="F567" s="24">
        <f>IFERROR(INDEX(Patri!G$4:G$107,MATCH($A567,Patri!$A$4:$A$107,0)),"")</f>
        <v/>
      </c>
      <c r="G567" s="21">
        <f>IFERROR(IF(INDEX(Partidos!$H$4:$H$107,MATCH($A567,Partidos!$A$4:$A$107,0))&lt;&gt;"Finalizado","",IF(OR(NOT(ISNUMBER($E567)),NOT(ISNUMBER($F567))),"",IF(INDEX(Partidos!$J$4:$J$107,MATCH($A567,Partidos!$A$4:$A$107,0))="Grupos",IF(AND($E567=INDEX(Partidos!$F$4:$F$107,MATCH($A567,Partidos!$A$4:$A$107,0)),$F567=INDEX(Partidos!$G$4:$G$107,MATCH($A567,Partidos!$A$4:$A$107,0))),Puntuacion!$B$4,IF(($E567-$F567)=(INDEX(Partidos!$F$4:$F$107,MATCH($A567,Partidos!$A$4:$A$107,0))-INDEX(Partidos!$G$4:$G$107,MATCH($A567,Partidos!$A$4:$A$107,0))),Puntuacion!$B$5,IF(OR(AND($E567&gt;$F567,INDEX(Partidos!$F$4:$F$107,MATCH($A567,Partidos!$A$4:$A$107,0))&gt;INDEX(Partidos!$G$4:$G$107,MATCH($A567,Partidos!$A$4:$A$107,0))),AND($E567=$F567,INDEX(Partidos!$F$4:$F$107,MATCH($A567,Partidos!$A$4:$A$107,0))=INDEX(Partidos!$G$4:$G$107,MATCH($A567,Partidos!$A$4:$A$107,0))),AND($E567&lt;$F567,INDEX(Partidos!$F$4:$F$107,MATCH($A567,Partidos!$A$4:$A$107,0))&lt;INDEX(Partidos!$G$4:$G$107,MATCH($A567,Partidos!$A$4:$A$107,0)))),Puntuacion!$B$6,0))),IF(AND($E567=INDEX(Partidos!$F$4:$F$107,MATCH($A567,Partidos!$A$4:$A$107,0)),$F567=INDEX(Partidos!$G$4:$G$107,MATCH($A567,Partidos!$A$4:$A$107,0))),Puntuacion!$B$9,IF(($E567-$F567)=(INDEX(Partidos!$F$4:$F$107,MATCH($A567,Partidos!$A$4:$A$107,0))-INDEX(Partidos!$G$4:$G$107,MATCH($A567,Partidos!$A$4:$A$107,0))),Puntuacion!$B$10,IF(AND($H567&lt;&gt;"",$H567=INDEX(Partidos!$K$4:$K$107,MATCH($A567,Partidos!$A$4:$A$107,0))),Puntuacion!$B$11,0)))))),"")</f>
        <v/>
      </c>
      <c r="H567" s="24">
        <f>IFERROR(INDEX(Patri!H$4:H$107,MATCH($A567,Patri!$A$4:$A$107,0)),"")</f>
        <v/>
      </c>
      <c r="I567" s="24">
        <f>IFERROR(INDEX(Partidos!$J$4:$J$107,MATCH($A567,Partidos!$A$4:$A$107,0)),"")</f>
        <v/>
      </c>
      <c r="J567" s="21">
        <f>IF(AND(INDEX(Partidos!$J$4:$J$107,MATCH($A567,Partidos!$A$4:$A$107,0))&lt;&gt;"Grupos",INDEX(Partidos!$H$4:$H$107,MATCH($A567,Partidos!$A$4:$A$107,0))="Finalizado",$H567&lt;&gt;"",$H567=INDEX(Partidos!$K$4:$K$107,MATCH($A567,Partidos!$A$4:$A$107,0))),1,0)</f>
        <v/>
      </c>
    </row>
    <row r="568">
      <c r="A568" s="31" t="n">
        <v>52</v>
      </c>
      <c r="B568" s="24">
        <f>IFERROR(INDEX(Partidos!$D$4:$D$107,MATCH($A568,Partidos!$A$4:$A$107,0)),"")</f>
        <v/>
      </c>
      <c r="C568" s="24">
        <f>IFERROR(INDEX(Partidos!$E$4:$E$107,MATCH($A568,Partidos!$A$4:$A$107,0)),"")</f>
        <v/>
      </c>
      <c r="D568" s="31" t="inlineStr">
        <is>
          <t>Kike</t>
        </is>
      </c>
      <c r="E568" s="24">
        <f>IFERROR(INDEX(Kike!F$4:F$107,MATCH($A568,Kike!$A$4:$A$107,0)),"")</f>
        <v/>
      </c>
      <c r="F568" s="24">
        <f>IFERROR(INDEX(Kike!G$4:G$107,MATCH($A568,Kike!$A$4:$A$107,0)),"")</f>
        <v/>
      </c>
      <c r="G568" s="21">
        <f>IFERROR(IF(INDEX(Partidos!$H$4:$H$107,MATCH($A568,Partidos!$A$4:$A$107,0))&lt;&gt;"Finalizado","",IF(OR(NOT(ISNUMBER($E568)),NOT(ISNUMBER($F568))),"",IF(INDEX(Partidos!$J$4:$J$107,MATCH($A568,Partidos!$A$4:$A$107,0))="Grupos",IF(AND($E568=INDEX(Partidos!$F$4:$F$107,MATCH($A568,Partidos!$A$4:$A$107,0)),$F568=INDEX(Partidos!$G$4:$G$107,MATCH($A568,Partidos!$A$4:$A$107,0))),Puntuacion!$B$4,IF(($E568-$F568)=(INDEX(Partidos!$F$4:$F$107,MATCH($A568,Partidos!$A$4:$A$107,0))-INDEX(Partidos!$G$4:$G$107,MATCH($A568,Partidos!$A$4:$A$107,0))),Puntuacion!$B$5,IF(OR(AND($E568&gt;$F568,INDEX(Partidos!$F$4:$F$107,MATCH($A568,Partidos!$A$4:$A$107,0))&gt;INDEX(Partidos!$G$4:$G$107,MATCH($A568,Partidos!$A$4:$A$107,0))),AND($E568=$F568,INDEX(Partidos!$F$4:$F$107,MATCH($A568,Partidos!$A$4:$A$107,0))=INDEX(Partidos!$G$4:$G$107,MATCH($A568,Partidos!$A$4:$A$107,0))),AND($E568&lt;$F568,INDEX(Partidos!$F$4:$F$107,MATCH($A568,Partidos!$A$4:$A$107,0))&lt;INDEX(Partidos!$G$4:$G$107,MATCH($A568,Partidos!$A$4:$A$107,0)))),Puntuacion!$B$6,0))),IF(AND($E568=INDEX(Partidos!$F$4:$F$107,MATCH($A568,Partidos!$A$4:$A$107,0)),$F568=INDEX(Partidos!$G$4:$G$107,MATCH($A568,Partidos!$A$4:$A$107,0))),Puntuacion!$B$9,IF(($E568-$F568)=(INDEX(Partidos!$F$4:$F$107,MATCH($A568,Partidos!$A$4:$A$107,0))-INDEX(Partidos!$G$4:$G$107,MATCH($A568,Partidos!$A$4:$A$107,0))),Puntuacion!$B$10,IF(AND($H568&lt;&gt;"",$H568=INDEX(Partidos!$K$4:$K$107,MATCH($A568,Partidos!$A$4:$A$107,0))),Puntuacion!$B$11,0)))))),"")</f>
        <v/>
      </c>
      <c r="H568" s="24">
        <f>IFERROR(INDEX(Kike!H$4:H$107,MATCH($A568,Kike!$A$4:$A$107,0)),"")</f>
        <v/>
      </c>
      <c r="I568" s="24">
        <f>IFERROR(INDEX(Partidos!$J$4:$J$107,MATCH($A568,Partidos!$A$4:$A$107,0)),"")</f>
        <v/>
      </c>
      <c r="J568" s="21">
        <f>IF(AND(INDEX(Partidos!$J$4:$J$107,MATCH($A568,Partidos!$A$4:$A$107,0))&lt;&gt;"Grupos",INDEX(Partidos!$H$4:$H$107,MATCH($A568,Partidos!$A$4:$A$107,0))="Finalizado",$H568&lt;&gt;"",$H568=INDEX(Partidos!$K$4:$K$107,MATCH($A568,Partidos!$A$4:$A$107,0))),1,0)</f>
        <v/>
      </c>
    </row>
    <row r="569">
      <c r="A569" s="29" t="n">
        <v>52</v>
      </c>
      <c r="B569" s="24">
        <f>IFERROR(INDEX(Partidos!$D$4:$D$107,MATCH($A569,Partidos!$A$4:$A$107,0)),"")</f>
        <v/>
      </c>
      <c r="C569" s="24">
        <f>IFERROR(INDEX(Partidos!$E$4:$E$107,MATCH($A569,Partidos!$A$4:$A$107,0)),"")</f>
        <v/>
      </c>
      <c r="D569" s="29" t="inlineStr">
        <is>
          <t>Quintero</t>
        </is>
      </c>
      <c r="E569" s="24">
        <f>IFERROR(INDEX(Quintero!F$4:F$107,MATCH($A569,Quintero!$A$4:$A$107,0)),"")</f>
        <v/>
      </c>
      <c r="F569" s="24">
        <f>IFERROR(INDEX(Quintero!G$4:G$107,MATCH($A569,Quintero!$A$4:$A$107,0)),"")</f>
        <v/>
      </c>
      <c r="G569" s="21">
        <f>IFERROR(IF(INDEX(Partidos!$H$4:$H$107,MATCH($A569,Partidos!$A$4:$A$107,0))&lt;&gt;"Finalizado","",IF(OR(NOT(ISNUMBER($E569)),NOT(ISNUMBER($F569))),"",IF(INDEX(Partidos!$J$4:$J$107,MATCH($A569,Partidos!$A$4:$A$107,0))="Grupos",IF(AND($E569=INDEX(Partidos!$F$4:$F$107,MATCH($A569,Partidos!$A$4:$A$107,0)),$F569=INDEX(Partidos!$G$4:$G$107,MATCH($A569,Partidos!$A$4:$A$107,0))),Puntuacion!$B$4,IF(($E569-$F569)=(INDEX(Partidos!$F$4:$F$107,MATCH($A569,Partidos!$A$4:$A$107,0))-INDEX(Partidos!$G$4:$G$107,MATCH($A569,Partidos!$A$4:$A$107,0))),Puntuacion!$B$5,IF(OR(AND($E569&gt;$F569,INDEX(Partidos!$F$4:$F$107,MATCH($A569,Partidos!$A$4:$A$107,0))&gt;INDEX(Partidos!$G$4:$G$107,MATCH($A569,Partidos!$A$4:$A$107,0))),AND($E569=$F569,INDEX(Partidos!$F$4:$F$107,MATCH($A569,Partidos!$A$4:$A$107,0))=INDEX(Partidos!$G$4:$G$107,MATCH($A569,Partidos!$A$4:$A$107,0))),AND($E569&lt;$F569,INDEX(Partidos!$F$4:$F$107,MATCH($A569,Partidos!$A$4:$A$107,0))&lt;INDEX(Partidos!$G$4:$G$107,MATCH($A569,Partidos!$A$4:$A$107,0)))),Puntuacion!$B$6,0))),IF(AND($E569=INDEX(Partidos!$F$4:$F$107,MATCH($A569,Partidos!$A$4:$A$107,0)),$F569=INDEX(Partidos!$G$4:$G$107,MATCH($A569,Partidos!$A$4:$A$107,0))),Puntuacion!$B$9,IF(($E569-$F569)=(INDEX(Partidos!$F$4:$F$107,MATCH($A569,Partidos!$A$4:$A$107,0))-INDEX(Partidos!$G$4:$G$107,MATCH($A569,Partidos!$A$4:$A$107,0))),Puntuacion!$B$10,IF(AND($H569&lt;&gt;"",$H569=INDEX(Partidos!$K$4:$K$107,MATCH($A569,Partidos!$A$4:$A$107,0))),Puntuacion!$B$11,0)))))),"")</f>
        <v/>
      </c>
      <c r="H569" s="24">
        <f>IFERROR(INDEX(Quintero!H$4:H$107,MATCH($A569,Quintero!$A$4:$A$107,0)),"")</f>
        <v/>
      </c>
      <c r="I569" s="24">
        <f>IFERROR(INDEX(Partidos!$J$4:$J$107,MATCH($A569,Partidos!$A$4:$A$107,0)),"")</f>
        <v/>
      </c>
      <c r="J569" s="21">
        <f>IF(AND(INDEX(Partidos!$J$4:$J$107,MATCH($A569,Partidos!$A$4:$A$107,0))&lt;&gt;"Grupos",INDEX(Partidos!$H$4:$H$107,MATCH($A569,Partidos!$A$4:$A$107,0))="Finalizado",$H569&lt;&gt;"",$H569=INDEX(Partidos!$K$4:$K$107,MATCH($A569,Partidos!$A$4:$A$107,0))),1,0)</f>
        <v/>
      </c>
    </row>
    <row r="570">
      <c r="A570" s="31" t="n">
        <v>52</v>
      </c>
      <c r="B570" s="24">
        <f>IFERROR(INDEX(Partidos!$D$4:$D$107,MATCH($A570,Partidos!$A$4:$A$107,0)),"")</f>
        <v/>
      </c>
      <c r="C570" s="24">
        <f>IFERROR(INDEX(Partidos!$E$4:$E$107,MATCH($A570,Partidos!$A$4:$A$107,0)),"")</f>
        <v/>
      </c>
      <c r="D570" s="31" t="inlineStr">
        <is>
          <t>Nacho</t>
        </is>
      </c>
      <c r="E570" s="24">
        <f>IFERROR(INDEX(Nacho!F$4:F$107,MATCH($A570,Nacho!$A$4:$A$107,0)),"")</f>
        <v/>
      </c>
      <c r="F570" s="24">
        <f>IFERROR(INDEX(Nacho!G$4:G$107,MATCH($A570,Nacho!$A$4:$A$107,0)),"")</f>
        <v/>
      </c>
      <c r="G570" s="21">
        <f>IFERROR(IF(INDEX(Partidos!$H$4:$H$107,MATCH($A570,Partidos!$A$4:$A$107,0))&lt;&gt;"Finalizado","",IF(OR(NOT(ISNUMBER($E570)),NOT(ISNUMBER($F570))),"",IF(INDEX(Partidos!$J$4:$J$107,MATCH($A570,Partidos!$A$4:$A$107,0))="Grupos",IF(AND($E570=INDEX(Partidos!$F$4:$F$107,MATCH($A570,Partidos!$A$4:$A$107,0)),$F570=INDEX(Partidos!$G$4:$G$107,MATCH($A570,Partidos!$A$4:$A$107,0))),Puntuacion!$B$4,IF(($E570-$F570)=(INDEX(Partidos!$F$4:$F$107,MATCH($A570,Partidos!$A$4:$A$107,0))-INDEX(Partidos!$G$4:$G$107,MATCH($A570,Partidos!$A$4:$A$107,0))),Puntuacion!$B$5,IF(OR(AND($E570&gt;$F570,INDEX(Partidos!$F$4:$F$107,MATCH($A570,Partidos!$A$4:$A$107,0))&gt;INDEX(Partidos!$G$4:$G$107,MATCH($A570,Partidos!$A$4:$A$107,0))),AND($E570=$F570,INDEX(Partidos!$F$4:$F$107,MATCH($A570,Partidos!$A$4:$A$107,0))=INDEX(Partidos!$G$4:$G$107,MATCH($A570,Partidos!$A$4:$A$107,0))),AND($E570&lt;$F570,INDEX(Partidos!$F$4:$F$107,MATCH($A570,Partidos!$A$4:$A$107,0))&lt;INDEX(Partidos!$G$4:$G$107,MATCH($A570,Partidos!$A$4:$A$107,0)))),Puntuacion!$B$6,0))),IF(AND($E570=INDEX(Partidos!$F$4:$F$107,MATCH($A570,Partidos!$A$4:$A$107,0)),$F570=INDEX(Partidos!$G$4:$G$107,MATCH($A570,Partidos!$A$4:$A$107,0))),Puntuacion!$B$9,IF(($E570-$F570)=(INDEX(Partidos!$F$4:$F$107,MATCH($A570,Partidos!$A$4:$A$107,0))-INDEX(Partidos!$G$4:$G$107,MATCH($A570,Partidos!$A$4:$A$107,0))),Puntuacion!$B$10,IF(AND($H570&lt;&gt;"",$H570=INDEX(Partidos!$K$4:$K$107,MATCH($A570,Partidos!$A$4:$A$107,0))),Puntuacion!$B$11,0)))))),"")</f>
        <v/>
      </c>
      <c r="H570" s="24">
        <f>IFERROR(INDEX(Nacho!H$4:H$107,MATCH($A570,Nacho!$A$4:$A$107,0)),"")</f>
        <v/>
      </c>
      <c r="I570" s="24">
        <f>IFERROR(INDEX(Partidos!$J$4:$J$107,MATCH($A570,Partidos!$A$4:$A$107,0)),"")</f>
        <v/>
      </c>
      <c r="J570" s="21">
        <f>IF(AND(INDEX(Partidos!$J$4:$J$107,MATCH($A570,Partidos!$A$4:$A$107,0))&lt;&gt;"Grupos",INDEX(Partidos!$H$4:$H$107,MATCH($A570,Partidos!$A$4:$A$107,0))="Finalizado",$H570&lt;&gt;"",$H570=INDEX(Partidos!$K$4:$K$107,MATCH($A570,Partidos!$A$4:$A$107,0))),1,0)</f>
        <v/>
      </c>
    </row>
    <row r="571">
      <c r="A571" s="29" t="n">
        <v>52</v>
      </c>
      <c r="B571" s="24">
        <f>IFERROR(INDEX(Partidos!$D$4:$D$107,MATCH($A571,Partidos!$A$4:$A$107,0)),"")</f>
        <v/>
      </c>
      <c r="C571" s="24">
        <f>IFERROR(INDEX(Partidos!$E$4:$E$107,MATCH($A571,Partidos!$A$4:$A$107,0)),"")</f>
        <v/>
      </c>
      <c r="D571" s="29" t="inlineStr">
        <is>
          <t>Luis</t>
        </is>
      </c>
      <c r="E571" s="24">
        <f>IFERROR(INDEX(Luis!F$4:F$107,MATCH($A571,Luis!$A$4:$A$107,0)),"")</f>
        <v/>
      </c>
      <c r="F571" s="24">
        <f>IFERROR(INDEX(Luis!G$4:G$107,MATCH($A571,Luis!$A$4:$A$107,0)),"")</f>
        <v/>
      </c>
      <c r="G571" s="21">
        <f>IFERROR(IF(INDEX(Partidos!$H$4:$H$107,MATCH($A571,Partidos!$A$4:$A$107,0))&lt;&gt;"Finalizado","",IF(OR(NOT(ISNUMBER($E571)),NOT(ISNUMBER($F571))),"",IF(INDEX(Partidos!$J$4:$J$107,MATCH($A571,Partidos!$A$4:$A$107,0))="Grupos",IF(AND($E571=INDEX(Partidos!$F$4:$F$107,MATCH($A571,Partidos!$A$4:$A$107,0)),$F571=INDEX(Partidos!$G$4:$G$107,MATCH($A571,Partidos!$A$4:$A$107,0))),Puntuacion!$B$4,IF(($E571-$F571)=(INDEX(Partidos!$F$4:$F$107,MATCH($A571,Partidos!$A$4:$A$107,0))-INDEX(Partidos!$G$4:$G$107,MATCH($A571,Partidos!$A$4:$A$107,0))),Puntuacion!$B$5,IF(OR(AND($E571&gt;$F571,INDEX(Partidos!$F$4:$F$107,MATCH($A571,Partidos!$A$4:$A$107,0))&gt;INDEX(Partidos!$G$4:$G$107,MATCH($A571,Partidos!$A$4:$A$107,0))),AND($E571=$F571,INDEX(Partidos!$F$4:$F$107,MATCH($A571,Partidos!$A$4:$A$107,0))=INDEX(Partidos!$G$4:$G$107,MATCH($A571,Partidos!$A$4:$A$107,0))),AND($E571&lt;$F571,INDEX(Partidos!$F$4:$F$107,MATCH($A571,Partidos!$A$4:$A$107,0))&lt;INDEX(Partidos!$G$4:$G$107,MATCH($A571,Partidos!$A$4:$A$107,0)))),Puntuacion!$B$6,0))),IF(AND($E571=INDEX(Partidos!$F$4:$F$107,MATCH($A571,Partidos!$A$4:$A$107,0)),$F571=INDEX(Partidos!$G$4:$G$107,MATCH($A571,Partidos!$A$4:$A$107,0))),Puntuacion!$B$9,IF(($E571-$F571)=(INDEX(Partidos!$F$4:$F$107,MATCH($A571,Partidos!$A$4:$A$107,0))-INDEX(Partidos!$G$4:$G$107,MATCH($A571,Partidos!$A$4:$A$107,0))),Puntuacion!$B$10,IF(AND($H571&lt;&gt;"",$H571=INDEX(Partidos!$K$4:$K$107,MATCH($A571,Partidos!$A$4:$A$107,0))),Puntuacion!$B$11,0)))))),"")</f>
        <v/>
      </c>
      <c r="H571" s="24">
        <f>IFERROR(INDEX(Luis!H$4:H$107,MATCH($A571,Luis!$A$4:$A$107,0)),"")</f>
        <v/>
      </c>
      <c r="I571" s="24">
        <f>IFERROR(INDEX(Partidos!$J$4:$J$107,MATCH($A571,Partidos!$A$4:$A$107,0)),"")</f>
        <v/>
      </c>
      <c r="J571" s="21">
        <f>IF(AND(INDEX(Partidos!$J$4:$J$107,MATCH($A571,Partidos!$A$4:$A$107,0))&lt;&gt;"Grupos",INDEX(Partidos!$H$4:$H$107,MATCH($A571,Partidos!$A$4:$A$107,0))="Finalizado",$H571&lt;&gt;"",$H571=INDEX(Partidos!$K$4:$K$107,MATCH($A571,Partidos!$A$4:$A$107,0))),1,0)</f>
        <v/>
      </c>
    </row>
    <row r="572">
      <c r="A572" s="31" t="n">
        <v>52</v>
      </c>
      <c r="B572" s="24">
        <f>IFERROR(INDEX(Partidos!$D$4:$D$107,MATCH($A572,Partidos!$A$4:$A$107,0)),"")</f>
        <v/>
      </c>
      <c r="C572" s="24">
        <f>IFERROR(INDEX(Partidos!$E$4:$E$107,MATCH($A572,Partidos!$A$4:$A$107,0)),"")</f>
        <v/>
      </c>
      <c r="D572" s="31" t="inlineStr">
        <is>
          <t>Felipe</t>
        </is>
      </c>
      <c r="E572" s="24">
        <f>IFERROR(INDEX(Felipe!F$4:F$107,MATCH($A572,Felipe!$A$4:$A$107,0)),"")</f>
        <v/>
      </c>
      <c r="F572" s="24">
        <f>IFERROR(INDEX(Felipe!G$4:G$107,MATCH($A572,Felipe!$A$4:$A$107,0)),"")</f>
        <v/>
      </c>
      <c r="G572" s="21">
        <f>IFERROR(IF(INDEX(Partidos!$H$4:$H$107,MATCH($A572,Partidos!$A$4:$A$107,0))&lt;&gt;"Finalizado","",IF(OR(NOT(ISNUMBER($E572)),NOT(ISNUMBER($F572))),"",IF(INDEX(Partidos!$J$4:$J$107,MATCH($A572,Partidos!$A$4:$A$107,0))="Grupos",IF(AND($E572=INDEX(Partidos!$F$4:$F$107,MATCH($A572,Partidos!$A$4:$A$107,0)),$F572=INDEX(Partidos!$G$4:$G$107,MATCH($A572,Partidos!$A$4:$A$107,0))),Puntuacion!$B$4,IF(($E572-$F572)=(INDEX(Partidos!$F$4:$F$107,MATCH($A572,Partidos!$A$4:$A$107,0))-INDEX(Partidos!$G$4:$G$107,MATCH($A572,Partidos!$A$4:$A$107,0))),Puntuacion!$B$5,IF(OR(AND($E572&gt;$F572,INDEX(Partidos!$F$4:$F$107,MATCH($A572,Partidos!$A$4:$A$107,0))&gt;INDEX(Partidos!$G$4:$G$107,MATCH($A572,Partidos!$A$4:$A$107,0))),AND($E572=$F572,INDEX(Partidos!$F$4:$F$107,MATCH($A572,Partidos!$A$4:$A$107,0))=INDEX(Partidos!$G$4:$G$107,MATCH($A572,Partidos!$A$4:$A$107,0))),AND($E572&lt;$F572,INDEX(Partidos!$F$4:$F$107,MATCH($A572,Partidos!$A$4:$A$107,0))&lt;INDEX(Partidos!$G$4:$G$107,MATCH($A572,Partidos!$A$4:$A$107,0)))),Puntuacion!$B$6,0))),IF(AND($E572=INDEX(Partidos!$F$4:$F$107,MATCH($A572,Partidos!$A$4:$A$107,0)),$F572=INDEX(Partidos!$G$4:$G$107,MATCH($A572,Partidos!$A$4:$A$107,0))),Puntuacion!$B$9,IF(($E572-$F572)=(INDEX(Partidos!$F$4:$F$107,MATCH($A572,Partidos!$A$4:$A$107,0))-INDEX(Partidos!$G$4:$G$107,MATCH($A572,Partidos!$A$4:$A$107,0))),Puntuacion!$B$10,IF(AND($H572&lt;&gt;"",$H572=INDEX(Partidos!$K$4:$K$107,MATCH($A572,Partidos!$A$4:$A$107,0))),Puntuacion!$B$11,0)))))),"")</f>
        <v/>
      </c>
      <c r="H572" s="24">
        <f>IFERROR(INDEX(Felipe!H$4:H$107,MATCH($A572,Felipe!$A$4:$A$107,0)),"")</f>
        <v/>
      </c>
      <c r="I572" s="24">
        <f>IFERROR(INDEX(Partidos!$J$4:$J$107,MATCH($A572,Partidos!$A$4:$A$107,0)),"")</f>
        <v/>
      </c>
      <c r="J572" s="21">
        <f>IF(AND(INDEX(Partidos!$J$4:$J$107,MATCH($A572,Partidos!$A$4:$A$107,0))&lt;&gt;"Grupos",INDEX(Partidos!$H$4:$H$107,MATCH($A572,Partidos!$A$4:$A$107,0))="Finalizado",$H572&lt;&gt;"",$H572=INDEX(Partidos!$K$4:$K$107,MATCH($A572,Partidos!$A$4:$A$107,0))),1,0)</f>
        <v/>
      </c>
    </row>
    <row r="573">
      <c r="A573" s="29" t="n">
        <v>52</v>
      </c>
      <c r="B573" s="24">
        <f>IFERROR(INDEX(Partidos!$D$4:$D$107,MATCH($A573,Partidos!$A$4:$A$107,0)),"")</f>
        <v/>
      </c>
      <c r="C573" s="24">
        <f>IFERROR(INDEX(Partidos!$E$4:$E$107,MATCH($A573,Partidos!$A$4:$A$107,0)),"")</f>
        <v/>
      </c>
      <c r="D573" s="29" t="inlineStr">
        <is>
          <t>Simón</t>
        </is>
      </c>
      <c r="E573" s="24">
        <f>IFERROR(INDEX(Simón!F$4:F$107,MATCH($A573,Simón!$A$4:$A$107,0)),"")</f>
        <v/>
      </c>
      <c r="F573" s="24">
        <f>IFERROR(INDEX(Simón!G$4:G$107,MATCH($A573,Simón!$A$4:$A$107,0)),"")</f>
        <v/>
      </c>
      <c r="G573" s="21">
        <f>IFERROR(IF(INDEX(Partidos!$H$4:$H$107,MATCH($A573,Partidos!$A$4:$A$107,0))&lt;&gt;"Finalizado","",IF(OR(NOT(ISNUMBER($E573)),NOT(ISNUMBER($F573))),"",IF(INDEX(Partidos!$J$4:$J$107,MATCH($A573,Partidos!$A$4:$A$107,0))="Grupos",IF(AND($E573=INDEX(Partidos!$F$4:$F$107,MATCH($A573,Partidos!$A$4:$A$107,0)),$F573=INDEX(Partidos!$G$4:$G$107,MATCH($A573,Partidos!$A$4:$A$107,0))),Puntuacion!$B$4,IF(($E573-$F573)=(INDEX(Partidos!$F$4:$F$107,MATCH($A573,Partidos!$A$4:$A$107,0))-INDEX(Partidos!$G$4:$G$107,MATCH($A573,Partidos!$A$4:$A$107,0))),Puntuacion!$B$5,IF(OR(AND($E573&gt;$F573,INDEX(Partidos!$F$4:$F$107,MATCH($A573,Partidos!$A$4:$A$107,0))&gt;INDEX(Partidos!$G$4:$G$107,MATCH($A573,Partidos!$A$4:$A$107,0))),AND($E573=$F573,INDEX(Partidos!$F$4:$F$107,MATCH($A573,Partidos!$A$4:$A$107,0))=INDEX(Partidos!$G$4:$G$107,MATCH($A573,Partidos!$A$4:$A$107,0))),AND($E573&lt;$F573,INDEX(Partidos!$F$4:$F$107,MATCH($A573,Partidos!$A$4:$A$107,0))&lt;INDEX(Partidos!$G$4:$G$107,MATCH($A573,Partidos!$A$4:$A$107,0)))),Puntuacion!$B$6,0))),IF(AND($E573=INDEX(Partidos!$F$4:$F$107,MATCH($A573,Partidos!$A$4:$A$107,0)),$F573=INDEX(Partidos!$G$4:$G$107,MATCH($A573,Partidos!$A$4:$A$107,0))),Puntuacion!$B$9,IF(($E573-$F573)=(INDEX(Partidos!$F$4:$F$107,MATCH($A573,Partidos!$A$4:$A$107,0))-INDEX(Partidos!$G$4:$G$107,MATCH($A573,Partidos!$A$4:$A$107,0))),Puntuacion!$B$10,IF(AND($H573&lt;&gt;"",$H573=INDEX(Partidos!$K$4:$K$107,MATCH($A573,Partidos!$A$4:$A$107,0))),Puntuacion!$B$11,0)))))),"")</f>
        <v/>
      </c>
      <c r="H573" s="24">
        <f>IFERROR(INDEX(Simón!H$4:H$107,MATCH($A573,Simón!$A$4:$A$107,0)),"")</f>
        <v/>
      </c>
      <c r="I573" s="24">
        <f>IFERROR(INDEX(Partidos!$J$4:$J$107,MATCH($A573,Partidos!$A$4:$A$107,0)),"")</f>
        <v/>
      </c>
      <c r="J573" s="21">
        <f>IF(AND(INDEX(Partidos!$J$4:$J$107,MATCH($A573,Partidos!$A$4:$A$107,0))&lt;&gt;"Grupos",INDEX(Partidos!$H$4:$H$107,MATCH($A573,Partidos!$A$4:$A$107,0))="Finalizado",$H573&lt;&gt;"",$H573=INDEX(Partidos!$K$4:$K$107,MATCH($A573,Partidos!$A$4:$A$107,0))),1,0)</f>
        <v/>
      </c>
    </row>
    <row r="574">
      <c r="A574" s="31" t="n">
        <v>52</v>
      </c>
      <c r="B574" s="24">
        <f>IFERROR(INDEX(Partidos!$D$4:$D$107,MATCH($A574,Partidos!$A$4:$A$107,0)),"")</f>
        <v/>
      </c>
      <c r="C574" s="24">
        <f>IFERROR(INDEX(Partidos!$E$4:$E$107,MATCH($A574,Partidos!$A$4:$A$107,0)),"")</f>
        <v/>
      </c>
      <c r="D574" s="31" t="inlineStr">
        <is>
          <t>Muni</t>
        </is>
      </c>
      <c r="E574" s="24">
        <f>IFERROR(INDEX(Muni!F$4:F$107,MATCH($A574,Muni!$A$4:$A$107,0)),"")</f>
        <v/>
      </c>
      <c r="F574" s="24">
        <f>IFERROR(INDEX(Muni!G$4:G$107,MATCH($A574,Muni!$A$4:$A$107,0)),"")</f>
        <v/>
      </c>
      <c r="G574" s="21">
        <f>IFERROR(IF(INDEX(Partidos!$H$4:$H$107,MATCH($A574,Partidos!$A$4:$A$107,0))&lt;&gt;"Finalizado","",IF(OR(NOT(ISNUMBER($E574)),NOT(ISNUMBER($F574))),"",IF(INDEX(Partidos!$J$4:$J$107,MATCH($A574,Partidos!$A$4:$A$107,0))="Grupos",IF(AND($E574=INDEX(Partidos!$F$4:$F$107,MATCH($A574,Partidos!$A$4:$A$107,0)),$F574=INDEX(Partidos!$G$4:$G$107,MATCH($A574,Partidos!$A$4:$A$107,0))),Puntuacion!$B$4,IF(($E574-$F574)=(INDEX(Partidos!$F$4:$F$107,MATCH($A574,Partidos!$A$4:$A$107,0))-INDEX(Partidos!$G$4:$G$107,MATCH($A574,Partidos!$A$4:$A$107,0))),Puntuacion!$B$5,IF(OR(AND($E574&gt;$F574,INDEX(Partidos!$F$4:$F$107,MATCH($A574,Partidos!$A$4:$A$107,0))&gt;INDEX(Partidos!$G$4:$G$107,MATCH($A574,Partidos!$A$4:$A$107,0))),AND($E574=$F574,INDEX(Partidos!$F$4:$F$107,MATCH($A574,Partidos!$A$4:$A$107,0))=INDEX(Partidos!$G$4:$G$107,MATCH($A574,Partidos!$A$4:$A$107,0))),AND($E574&lt;$F574,INDEX(Partidos!$F$4:$F$107,MATCH($A574,Partidos!$A$4:$A$107,0))&lt;INDEX(Partidos!$G$4:$G$107,MATCH($A574,Partidos!$A$4:$A$107,0)))),Puntuacion!$B$6,0))),IF(AND($E574=INDEX(Partidos!$F$4:$F$107,MATCH($A574,Partidos!$A$4:$A$107,0)),$F574=INDEX(Partidos!$G$4:$G$107,MATCH($A574,Partidos!$A$4:$A$107,0))),Puntuacion!$B$9,IF(($E574-$F574)=(INDEX(Partidos!$F$4:$F$107,MATCH($A574,Partidos!$A$4:$A$107,0))-INDEX(Partidos!$G$4:$G$107,MATCH($A574,Partidos!$A$4:$A$107,0))),Puntuacion!$B$10,IF(AND($H574&lt;&gt;"",$H574=INDEX(Partidos!$K$4:$K$107,MATCH($A574,Partidos!$A$4:$A$107,0))),Puntuacion!$B$11,0)))))),"")</f>
        <v/>
      </c>
      <c r="H574" s="24">
        <f>IFERROR(INDEX(Muni!H$4:H$107,MATCH($A574,Muni!$A$4:$A$107,0)),"")</f>
        <v/>
      </c>
      <c r="I574" s="24">
        <f>IFERROR(INDEX(Partidos!$J$4:$J$107,MATCH($A574,Partidos!$A$4:$A$107,0)),"")</f>
        <v/>
      </c>
      <c r="J574" s="21">
        <f>IF(AND(INDEX(Partidos!$J$4:$J$107,MATCH($A574,Partidos!$A$4:$A$107,0))&lt;&gt;"Grupos",INDEX(Partidos!$H$4:$H$107,MATCH($A574,Partidos!$A$4:$A$107,0))="Finalizado",$H574&lt;&gt;"",$H574=INDEX(Partidos!$K$4:$K$107,MATCH($A574,Partidos!$A$4:$A$107,0))),1,0)</f>
        <v/>
      </c>
    </row>
    <row r="575">
      <c r="A575" s="29" t="n">
        <v>52</v>
      </c>
      <c r="B575" s="24">
        <f>IFERROR(INDEX(Partidos!$D$4:$D$107,MATCH($A575,Partidos!$A$4:$A$107,0)),"")</f>
        <v/>
      </c>
      <c r="C575" s="24">
        <f>IFERROR(INDEX(Partidos!$E$4:$E$107,MATCH($A575,Partidos!$A$4:$A$107,0)),"")</f>
        <v/>
      </c>
      <c r="D575" s="29" t="inlineStr">
        <is>
          <t>Fer</t>
        </is>
      </c>
      <c r="E575" s="24">
        <f>IFERROR(INDEX(Fer!F$4:F$107,MATCH($A575,Fer!$A$4:$A$107,0)),"")</f>
        <v/>
      </c>
      <c r="F575" s="24">
        <f>IFERROR(INDEX(Fer!G$4:G$107,MATCH($A575,Fer!$A$4:$A$107,0)),"")</f>
        <v/>
      </c>
      <c r="G575" s="21">
        <f>IFERROR(IF(INDEX(Partidos!$H$4:$H$107,MATCH($A575,Partidos!$A$4:$A$107,0))&lt;&gt;"Finalizado","",IF(OR(NOT(ISNUMBER($E575)),NOT(ISNUMBER($F575))),"",IF(INDEX(Partidos!$J$4:$J$107,MATCH($A575,Partidos!$A$4:$A$107,0))="Grupos",IF(AND($E575=INDEX(Partidos!$F$4:$F$107,MATCH($A575,Partidos!$A$4:$A$107,0)),$F575=INDEX(Partidos!$G$4:$G$107,MATCH($A575,Partidos!$A$4:$A$107,0))),Puntuacion!$B$4,IF(($E575-$F575)=(INDEX(Partidos!$F$4:$F$107,MATCH($A575,Partidos!$A$4:$A$107,0))-INDEX(Partidos!$G$4:$G$107,MATCH($A575,Partidos!$A$4:$A$107,0))),Puntuacion!$B$5,IF(OR(AND($E575&gt;$F575,INDEX(Partidos!$F$4:$F$107,MATCH($A575,Partidos!$A$4:$A$107,0))&gt;INDEX(Partidos!$G$4:$G$107,MATCH($A575,Partidos!$A$4:$A$107,0))),AND($E575=$F575,INDEX(Partidos!$F$4:$F$107,MATCH($A575,Partidos!$A$4:$A$107,0))=INDEX(Partidos!$G$4:$G$107,MATCH($A575,Partidos!$A$4:$A$107,0))),AND($E575&lt;$F575,INDEX(Partidos!$F$4:$F$107,MATCH($A575,Partidos!$A$4:$A$107,0))&lt;INDEX(Partidos!$G$4:$G$107,MATCH($A575,Partidos!$A$4:$A$107,0)))),Puntuacion!$B$6,0))),IF(AND($E575=INDEX(Partidos!$F$4:$F$107,MATCH($A575,Partidos!$A$4:$A$107,0)),$F575=INDEX(Partidos!$G$4:$G$107,MATCH($A575,Partidos!$A$4:$A$107,0))),Puntuacion!$B$9,IF(($E575-$F575)=(INDEX(Partidos!$F$4:$F$107,MATCH($A575,Partidos!$A$4:$A$107,0))-INDEX(Partidos!$G$4:$G$107,MATCH($A575,Partidos!$A$4:$A$107,0))),Puntuacion!$B$10,IF(AND($H575&lt;&gt;"",$H575=INDEX(Partidos!$K$4:$K$107,MATCH($A575,Partidos!$A$4:$A$107,0))),Puntuacion!$B$11,0)))))),"")</f>
        <v/>
      </c>
      <c r="H575" s="24">
        <f>IFERROR(INDEX(Fer!H$4:H$107,MATCH($A575,Fer!$A$4:$A$107,0)),"")</f>
        <v/>
      </c>
      <c r="I575" s="24">
        <f>IFERROR(INDEX(Partidos!$J$4:$J$107,MATCH($A575,Partidos!$A$4:$A$107,0)),"")</f>
        <v/>
      </c>
      <c r="J575" s="21">
        <f>IF(AND(INDEX(Partidos!$J$4:$J$107,MATCH($A575,Partidos!$A$4:$A$107,0))&lt;&gt;"Grupos",INDEX(Partidos!$H$4:$H$107,MATCH($A575,Partidos!$A$4:$A$107,0))="Finalizado",$H575&lt;&gt;"",$H575=INDEX(Partidos!$K$4:$K$107,MATCH($A575,Partidos!$A$4:$A$107,0))),1,0)</f>
        <v/>
      </c>
    </row>
    <row r="576">
      <c r="A576" s="31" t="n">
        <v>53</v>
      </c>
      <c r="B576" s="24">
        <f>IFERROR(INDEX(Partidos!$D$4:$D$107,MATCH($A576,Partidos!$A$4:$A$107,0)),"")</f>
        <v/>
      </c>
      <c r="C576" s="24">
        <f>IFERROR(INDEX(Partidos!$E$4:$E$107,MATCH($A576,Partidos!$A$4:$A$107,0)),"")</f>
        <v/>
      </c>
      <c r="D576" s="31" t="inlineStr">
        <is>
          <t>Álvaro</t>
        </is>
      </c>
      <c r="E576" s="24">
        <f>IFERROR(INDEX(Álvaro!F$4:F$107,MATCH($A576,Álvaro!$A$4:$A$107,0)),"")</f>
        <v/>
      </c>
      <c r="F576" s="24">
        <f>IFERROR(INDEX(Álvaro!G$4:G$107,MATCH($A576,Álvaro!$A$4:$A$107,0)),"")</f>
        <v/>
      </c>
      <c r="G576" s="21">
        <f>IFERROR(IF(INDEX(Partidos!$H$4:$H$107,MATCH($A576,Partidos!$A$4:$A$107,0))&lt;&gt;"Finalizado","",IF(OR(NOT(ISNUMBER($E576)),NOT(ISNUMBER($F576))),"",IF(INDEX(Partidos!$J$4:$J$107,MATCH($A576,Partidos!$A$4:$A$107,0))="Grupos",IF(AND($E576=INDEX(Partidos!$F$4:$F$107,MATCH($A576,Partidos!$A$4:$A$107,0)),$F576=INDEX(Partidos!$G$4:$G$107,MATCH($A576,Partidos!$A$4:$A$107,0))),Puntuacion!$B$4,IF(($E576-$F576)=(INDEX(Partidos!$F$4:$F$107,MATCH($A576,Partidos!$A$4:$A$107,0))-INDEX(Partidos!$G$4:$G$107,MATCH($A576,Partidos!$A$4:$A$107,0))),Puntuacion!$B$5,IF(OR(AND($E576&gt;$F576,INDEX(Partidos!$F$4:$F$107,MATCH($A576,Partidos!$A$4:$A$107,0))&gt;INDEX(Partidos!$G$4:$G$107,MATCH($A576,Partidos!$A$4:$A$107,0))),AND($E576=$F576,INDEX(Partidos!$F$4:$F$107,MATCH($A576,Partidos!$A$4:$A$107,0))=INDEX(Partidos!$G$4:$G$107,MATCH($A576,Partidos!$A$4:$A$107,0))),AND($E576&lt;$F576,INDEX(Partidos!$F$4:$F$107,MATCH($A576,Partidos!$A$4:$A$107,0))&lt;INDEX(Partidos!$G$4:$G$107,MATCH($A576,Partidos!$A$4:$A$107,0)))),Puntuacion!$B$6,0))),IF(AND($E576=INDEX(Partidos!$F$4:$F$107,MATCH($A576,Partidos!$A$4:$A$107,0)),$F576=INDEX(Partidos!$G$4:$G$107,MATCH($A576,Partidos!$A$4:$A$107,0))),Puntuacion!$B$9,IF(($E576-$F576)=(INDEX(Partidos!$F$4:$F$107,MATCH($A576,Partidos!$A$4:$A$107,0))-INDEX(Partidos!$G$4:$G$107,MATCH($A576,Partidos!$A$4:$A$107,0))),Puntuacion!$B$10,IF(AND($H576&lt;&gt;"",$H576=INDEX(Partidos!$K$4:$K$107,MATCH($A576,Partidos!$A$4:$A$107,0))),Puntuacion!$B$11,0)))))),"")</f>
        <v/>
      </c>
      <c r="H576" s="24">
        <f>IFERROR(INDEX(Álvaro!H$4:H$107,MATCH($A576,Álvaro!$A$4:$A$107,0)),"")</f>
        <v/>
      </c>
      <c r="I576" s="24">
        <f>IFERROR(INDEX(Partidos!$J$4:$J$107,MATCH($A576,Partidos!$A$4:$A$107,0)),"")</f>
        <v/>
      </c>
      <c r="J576" s="21">
        <f>IF(AND(INDEX(Partidos!$J$4:$J$107,MATCH($A576,Partidos!$A$4:$A$107,0))&lt;&gt;"Grupos",INDEX(Partidos!$H$4:$H$107,MATCH($A576,Partidos!$A$4:$A$107,0))="Finalizado",$H576&lt;&gt;"",$H576=INDEX(Partidos!$K$4:$K$107,MATCH($A576,Partidos!$A$4:$A$107,0))),1,0)</f>
        <v/>
      </c>
    </row>
    <row r="577">
      <c r="A577" s="29" t="n">
        <v>53</v>
      </c>
      <c r="B577" s="24">
        <f>IFERROR(INDEX(Partidos!$D$4:$D$107,MATCH($A577,Partidos!$A$4:$A$107,0)),"")</f>
        <v/>
      </c>
      <c r="C577" s="24">
        <f>IFERROR(INDEX(Partidos!$E$4:$E$107,MATCH($A577,Partidos!$A$4:$A$107,0)),"")</f>
        <v/>
      </c>
      <c r="D577" s="29" t="inlineStr">
        <is>
          <t>Pepe</t>
        </is>
      </c>
      <c r="E577" s="24">
        <f>IFERROR(INDEX(Pepe!F$4:F$107,MATCH($A577,Pepe!$A$4:$A$107,0)),"")</f>
        <v/>
      </c>
      <c r="F577" s="24">
        <f>IFERROR(INDEX(Pepe!G$4:G$107,MATCH($A577,Pepe!$A$4:$A$107,0)),"")</f>
        <v/>
      </c>
      <c r="G577" s="21">
        <f>IFERROR(IF(INDEX(Partidos!$H$4:$H$107,MATCH($A577,Partidos!$A$4:$A$107,0))&lt;&gt;"Finalizado","",IF(OR(NOT(ISNUMBER($E577)),NOT(ISNUMBER($F577))),"",IF(INDEX(Partidos!$J$4:$J$107,MATCH($A577,Partidos!$A$4:$A$107,0))="Grupos",IF(AND($E577=INDEX(Partidos!$F$4:$F$107,MATCH($A577,Partidos!$A$4:$A$107,0)),$F577=INDEX(Partidos!$G$4:$G$107,MATCH($A577,Partidos!$A$4:$A$107,0))),Puntuacion!$B$4,IF(($E577-$F577)=(INDEX(Partidos!$F$4:$F$107,MATCH($A577,Partidos!$A$4:$A$107,0))-INDEX(Partidos!$G$4:$G$107,MATCH($A577,Partidos!$A$4:$A$107,0))),Puntuacion!$B$5,IF(OR(AND($E577&gt;$F577,INDEX(Partidos!$F$4:$F$107,MATCH($A577,Partidos!$A$4:$A$107,0))&gt;INDEX(Partidos!$G$4:$G$107,MATCH($A577,Partidos!$A$4:$A$107,0))),AND($E577=$F577,INDEX(Partidos!$F$4:$F$107,MATCH($A577,Partidos!$A$4:$A$107,0))=INDEX(Partidos!$G$4:$G$107,MATCH($A577,Partidos!$A$4:$A$107,0))),AND($E577&lt;$F577,INDEX(Partidos!$F$4:$F$107,MATCH($A577,Partidos!$A$4:$A$107,0))&lt;INDEX(Partidos!$G$4:$G$107,MATCH($A577,Partidos!$A$4:$A$107,0)))),Puntuacion!$B$6,0))),IF(AND($E577=INDEX(Partidos!$F$4:$F$107,MATCH($A577,Partidos!$A$4:$A$107,0)),$F577=INDEX(Partidos!$G$4:$G$107,MATCH($A577,Partidos!$A$4:$A$107,0))),Puntuacion!$B$9,IF(($E577-$F577)=(INDEX(Partidos!$F$4:$F$107,MATCH($A577,Partidos!$A$4:$A$107,0))-INDEX(Partidos!$G$4:$G$107,MATCH($A577,Partidos!$A$4:$A$107,0))),Puntuacion!$B$10,IF(AND($H577&lt;&gt;"",$H577=INDEX(Partidos!$K$4:$K$107,MATCH($A577,Partidos!$A$4:$A$107,0))),Puntuacion!$B$11,0)))))),"")</f>
        <v/>
      </c>
      <c r="H577" s="24">
        <f>IFERROR(INDEX(Pepe!H$4:H$107,MATCH($A577,Pepe!$A$4:$A$107,0)),"")</f>
        <v/>
      </c>
      <c r="I577" s="24">
        <f>IFERROR(INDEX(Partidos!$J$4:$J$107,MATCH($A577,Partidos!$A$4:$A$107,0)),"")</f>
        <v/>
      </c>
      <c r="J577" s="21">
        <f>IF(AND(INDEX(Partidos!$J$4:$J$107,MATCH($A577,Partidos!$A$4:$A$107,0))&lt;&gt;"Grupos",INDEX(Partidos!$H$4:$H$107,MATCH($A577,Partidos!$A$4:$A$107,0))="Finalizado",$H577&lt;&gt;"",$H577=INDEX(Partidos!$K$4:$K$107,MATCH($A577,Partidos!$A$4:$A$107,0))),1,0)</f>
        <v/>
      </c>
    </row>
    <row r="578">
      <c r="A578" s="31" t="n">
        <v>53</v>
      </c>
      <c r="B578" s="24">
        <f>IFERROR(INDEX(Partidos!$D$4:$D$107,MATCH($A578,Partidos!$A$4:$A$107,0)),"")</f>
        <v/>
      </c>
      <c r="C578" s="24">
        <f>IFERROR(INDEX(Partidos!$E$4:$E$107,MATCH($A578,Partidos!$A$4:$A$107,0)),"")</f>
        <v/>
      </c>
      <c r="D578" s="31" t="inlineStr">
        <is>
          <t>Patri</t>
        </is>
      </c>
      <c r="E578" s="24">
        <f>IFERROR(INDEX(Patri!F$4:F$107,MATCH($A578,Patri!$A$4:$A$107,0)),"")</f>
        <v/>
      </c>
      <c r="F578" s="24">
        <f>IFERROR(INDEX(Patri!G$4:G$107,MATCH($A578,Patri!$A$4:$A$107,0)),"")</f>
        <v/>
      </c>
      <c r="G578" s="21">
        <f>IFERROR(IF(INDEX(Partidos!$H$4:$H$107,MATCH($A578,Partidos!$A$4:$A$107,0))&lt;&gt;"Finalizado","",IF(OR(NOT(ISNUMBER($E578)),NOT(ISNUMBER($F578))),"",IF(INDEX(Partidos!$J$4:$J$107,MATCH($A578,Partidos!$A$4:$A$107,0))="Grupos",IF(AND($E578=INDEX(Partidos!$F$4:$F$107,MATCH($A578,Partidos!$A$4:$A$107,0)),$F578=INDEX(Partidos!$G$4:$G$107,MATCH($A578,Partidos!$A$4:$A$107,0))),Puntuacion!$B$4,IF(($E578-$F578)=(INDEX(Partidos!$F$4:$F$107,MATCH($A578,Partidos!$A$4:$A$107,0))-INDEX(Partidos!$G$4:$G$107,MATCH($A578,Partidos!$A$4:$A$107,0))),Puntuacion!$B$5,IF(OR(AND($E578&gt;$F578,INDEX(Partidos!$F$4:$F$107,MATCH($A578,Partidos!$A$4:$A$107,0))&gt;INDEX(Partidos!$G$4:$G$107,MATCH($A578,Partidos!$A$4:$A$107,0))),AND($E578=$F578,INDEX(Partidos!$F$4:$F$107,MATCH($A578,Partidos!$A$4:$A$107,0))=INDEX(Partidos!$G$4:$G$107,MATCH($A578,Partidos!$A$4:$A$107,0))),AND($E578&lt;$F578,INDEX(Partidos!$F$4:$F$107,MATCH($A578,Partidos!$A$4:$A$107,0))&lt;INDEX(Partidos!$G$4:$G$107,MATCH($A578,Partidos!$A$4:$A$107,0)))),Puntuacion!$B$6,0))),IF(AND($E578=INDEX(Partidos!$F$4:$F$107,MATCH($A578,Partidos!$A$4:$A$107,0)),$F578=INDEX(Partidos!$G$4:$G$107,MATCH($A578,Partidos!$A$4:$A$107,0))),Puntuacion!$B$9,IF(($E578-$F578)=(INDEX(Partidos!$F$4:$F$107,MATCH($A578,Partidos!$A$4:$A$107,0))-INDEX(Partidos!$G$4:$G$107,MATCH($A578,Partidos!$A$4:$A$107,0))),Puntuacion!$B$10,IF(AND($H578&lt;&gt;"",$H578=INDEX(Partidos!$K$4:$K$107,MATCH($A578,Partidos!$A$4:$A$107,0))),Puntuacion!$B$11,0)))))),"")</f>
        <v/>
      </c>
      <c r="H578" s="24">
        <f>IFERROR(INDEX(Patri!H$4:H$107,MATCH($A578,Patri!$A$4:$A$107,0)),"")</f>
        <v/>
      </c>
      <c r="I578" s="24">
        <f>IFERROR(INDEX(Partidos!$J$4:$J$107,MATCH($A578,Partidos!$A$4:$A$107,0)),"")</f>
        <v/>
      </c>
      <c r="J578" s="21">
        <f>IF(AND(INDEX(Partidos!$J$4:$J$107,MATCH($A578,Partidos!$A$4:$A$107,0))&lt;&gt;"Grupos",INDEX(Partidos!$H$4:$H$107,MATCH($A578,Partidos!$A$4:$A$107,0))="Finalizado",$H578&lt;&gt;"",$H578=INDEX(Partidos!$K$4:$K$107,MATCH($A578,Partidos!$A$4:$A$107,0))),1,0)</f>
        <v/>
      </c>
    </row>
    <row r="579">
      <c r="A579" s="29" t="n">
        <v>53</v>
      </c>
      <c r="B579" s="24">
        <f>IFERROR(INDEX(Partidos!$D$4:$D$107,MATCH($A579,Partidos!$A$4:$A$107,0)),"")</f>
        <v/>
      </c>
      <c r="C579" s="24">
        <f>IFERROR(INDEX(Partidos!$E$4:$E$107,MATCH($A579,Partidos!$A$4:$A$107,0)),"")</f>
        <v/>
      </c>
      <c r="D579" s="29" t="inlineStr">
        <is>
          <t>Kike</t>
        </is>
      </c>
      <c r="E579" s="24">
        <f>IFERROR(INDEX(Kike!F$4:F$107,MATCH($A579,Kike!$A$4:$A$107,0)),"")</f>
        <v/>
      </c>
      <c r="F579" s="24">
        <f>IFERROR(INDEX(Kike!G$4:G$107,MATCH($A579,Kike!$A$4:$A$107,0)),"")</f>
        <v/>
      </c>
      <c r="G579" s="21">
        <f>IFERROR(IF(INDEX(Partidos!$H$4:$H$107,MATCH($A579,Partidos!$A$4:$A$107,0))&lt;&gt;"Finalizado","",IF(OR(NOT(ISNUMBER($E579)),NOT(ISNUMBER($F579))),"",IF(INDEX(Partidos!$J$4:$J$107,MATCH($A579,Partidos!$A$4:$A$107,0))="Grupos",IF(AND($E579=INDEX(Partidos!$F$4:$F$107,MATCH($A579,Partidos!$A$4:$A$107,0)),$F579=INDEX(Partidos!$G$4:$G$107,MATCH($A579,Partidos!$A$4:$A$107,0))),Puntuacion!$B$4,IF(($E579-$F579)=(INDEX(Partidos!$F$4:$F$107,MATCH($A579,Partidos!$A$4:$A$107,0))-INDEX(Partidos!$G$4:$G$107,MATCH($A579,Partidos!$A$4:$A$107,0))),Puntuacion!$B$5,IF(OR(AND($E579&gt;$F579,INDEX(Partidos!$F$4:$F$107,MATCH($A579,Partidos!$A$4:$A$107,0))&gt;INDEX(Partidos!$G$4:$G$107,MATCH($A579,Partidos!$A$4:$A$107,0))),AND($E579=$F579,INDEX(Partidos!$F$4:$F$107,MATCH($A579,Partidos!$A$4:$A$107,0))=INDEX(Partidos!$G$4:$G$107,MATCH($A579,Partidos!$A$4:$A$107,0))),AND($E579&lt;$F579,INDEX(Partidos!$F$4:$F$107,MATCH($A579,Partidos!$A$4:$A$107,0))&lt;INDEX(Partidos!$G$4:$G$107,MATCH($A579,Partidos!$A$4:$A$107,0)))),Puntuacion!$B$6,0))),IF(AND($E579=INDEX(Partidos!$F$4:$F$107,MATCH($A579,Partidos!$A$4:$A$107,0)),$F579=INDEX(Partidos!$G$4:$G$107,MATCH($A579,Partidos!$A$4:$A$107,0))),Puntuacion!$B$9,IF(($E579-$F579)=(INDEX(Partidos!$F$4:$F$107,MATCH($A579,Partidos!$A$4:$A$107,0))-INDEX(Partidos!$G$4:$G$107,MATCH($A579,Partidos!$A$4:$A$107,0))),Puntuacion!$B$10,IF(AND($H579&lt;&gt;"",$H579=INDEX(Partidos!$K$4:$K$107,MATCH($A579,Partidos!$A$4:$A$107,0))),Puntuacion!$B$11,0)))))),"")</f>
        <v/>
      </c>
      <c r="H579" s="24">
        <f>IFERROR(INDEX(Kike!H$4:H$107,MATCH($A579,Kike!$A$4:$A$107,0)),"")</f>
        <v/>
      </c>
      <c r="I579" s="24">
        <f>IFERROR(INDEX(Partidos!$J$4:$J$107,MATCH($A579,Partidos!$A$4:$A$107,0)),"")</f>
        <v/>
      </c>
      <c r="J579" s="21">
        <f>IF(AND(INDEX(Partidos!$J$4:$J$107,MATCH($A579,Partidos!$A$4:$A$107,0))&lt;&gt;"Grupos",INDEX(Partidos!$H$4:$H$107,MATCH($A579,Partidos!$A$4:$A$107,0))="Finalizado",$H579&lt;&gt;"",$H579=INDEX(Partidos!$K$4:$K$107,MATCH($A579,Partidos!$A$4:$A$107,0))),1,0)</f>
        <v/>
      </c>
    </row>
    <row r="580">
      <c r="A580" s="31" t="n">
        <v>53</v>
      </c>
      <c r="B580" s="24">
        <f>IFERROR(INDEX(Partidos!$D$4:$D$107,MATCH($A580,Partidos!$A$4:$A$107,0)),"")</f>
        <v/>
      </c>
      <c r="C580" s="24">
        <f>IFERROR(INDEX(Partidos!$E$4:$E$107,MATCH($A580,Partidos!$A$4:$A$107,0)),"")</f>
        <v/>
      </c>
      <c r="D580" s="31" t="inlineStr">
        <is>
          <t>Quintero</t>
        </is>
      </c>
      <c r="E580" s="24">
        <f>IFERROR(INDEX(Quintero!F$4:F$107,MATCH($A580,Quintero!$A$4:$A$107,0)),"")</f>
        <v/>
      </c>
      <c r="F580" s="24">
        <f>IFERROR(INDEX(Quintero!G$4:G$107,MATCH($A580,Quintero!$A$4:$A$107,0)),"")</f>
        <v/>
      </c>
      <c r="G580" s="21">
        <f>IFERROR(IF(INDEX(Partidos!$H$4:$H$107,MATCH($A580,Partidos!$A$4:$A$107,0))&lt;&gt;"Finalizado","",IF(OR(NOT(ISNUMBER($E580)),NOT(ISNUMBER($F580))),"",IF(INDEX(Partidos!$J$4:$J$107,MATCH($A580,Partidos!$A$4:$A$107,0))="Grupos",IF(AND($E580=INDEX(Partidos!$F$4:$F$107,MATCH($A580,Partidos!$A$4:$A$107,0)),$F580=INDEX(Partidos!$G$4:$G$107,MATCH($A580,Partidos!$A$4:$A$107,0))),Puntuacion!$B$4,IF(($E580-$F580)=(INDEX(Partidos!$F$4:$F$107,MATCH($A580,Partidos!$A$4:$A$107,0))-INDEX(Partidos!$G$4:$G$107,MATCH($A580,Partidos!$A$4:$A$107,0))),Puntuacion!$B$5,IF(OR(AND($E580&gt;$F580,INDEX(Partidos!$F$4:$F$107,MATCH($A580,Partidos!$A$4:$A$107,0))&gt;INDEX(Partidos!$G$4:$G$107,MATCH($A580,Partidos!$A$4:$A$107,0))),AND($E580=$F580,INDEX(Partidos!$F$4:$F$107,MATCH($A580,Partidos!$A$4:$A$107,0))=INDEX(Partidos!$G$4:$G$107,MATCH($A580,Partidos!$A$4:$A$107,0))),AND($E580&lt;$F580,INDEX(Partidos!$F$4:$F$107,MATCH($A580,Partidos!$A$4:$A$107,0))&lt;INDEX(Partidos!$G$4:$G$107,MATCH($A580,Partidos!$A$4:$A$107,0)))),Puntuacion!$B$6,0))),IF(AND($E580=INDEX(Partidos!$F$4:$F$107,MATCH($A580,Partidos!$A$4:$A$107,0)),$F580=INDEX(Partidos!$G$4:$G$107,MATCH($A580,Partidos!$A$4:$A$107,0))),Puntuacion!$B$9,IF(($E580-$F580)=(INDEX(Partidos!$F$4:$F$107,MATCH($A580,Partidos!$A$4:$A$107,0))-INDEX(Partidos!$G$4:$G$107,MATCH($A580,Partidos!$A$4:$A$107,0))),Puntuacion!$B$10,IF(AND($H580&lt;&gt;"",$H580=INDEX(Partidos!$K$4:$K$107,MATCH($A580,Partidos!$A$4:$A$107,0))),Puntuacion!$B$11,0)))))),"")</f>
        <v/>
      </c>
      <c r="H580" s="24">
        <f>IFERROR(INDEX(Quintero!H$4:H$107,MATCH($A580,Quintero!$A$4:$A$107,0)),"")</f>
        <v/>
      </c>
      <c r="I580" s="24">
        <f>IFERROR(INDEX(Partidos!$J$4:$J$107,MATCH($A580,Partidos!$A$4:$A$107,0)),"")</f>
        <v/>
      </c>
      <c r="J580" s="21">
        <f>IF(AND(INDEX(Partidos!$J$4:$J$107,MATCH($A580,Partidos!$A$4:$A$107,0))&lt;&gt;"Grupos",INDEX(Partidos!$H$4:$H$107,MATCH($A580,Partidos!$A$4:$A$107,0))="Finalizado",$H580&lt;&gt;"",$H580=INDEX(Partidos!$K$4:$K$107,MATCH($A580,Partidos!$A$4:$A$107,0))),1,0)</f>
        <v/>
      </c>
    </row>
    <row r="581">
      <c r="A581" s="29" t="n">
        <v>53</v>
      </c>
      <c r="B581" s="24">
        <f>IFERROR(INDEX(Partidos!$D$4:$D$107,MATCH($A581,Partidos!$A$4:$A$107,0)),"")</f>
        <v/>
      </c>
      <c r="C581" s="24">
        <f>IFERROR(INDEX(Partidos!$E$4:$E$107,MATCH($A581,Partidos!$A$4:$A$107,0)),"")</f>
        <v/>
      </c>
      <c r="D581" s="29" t="inlineStr">
        <is>
          <t>Nacho</t>
        </is>
      </c>
      <c r="E581" s="24">
        <f>IFERROR(INDEX(Nacho!F$4:F$107,MATCH($A581,Nacho!$A$4:$A$107,0)),"")</f>
        <v/>
      </c>
      <c r="F581" s="24">
        <f>IFERROR(INDEX(Nacho!G$4:G$107,MATCH($A581,Nacho!$A$4:$A$107,0)),"")</f>
        <v/>
      </c>
      <c r="G581" s="21">
        <f>IFERROR(IF(INDEX(Partidos!$H$4:$H$107,MATCH($A581,Partidos!$A$4:$A$107,0))&lt;&gt;"Finalizado","",IF(OR(NOT(ISNUMBER($E581)),NOT(ISNUMBER($F581))),"",IF(INDEX(Partidos!$J$4:$J$107,MATCH($A581,Partidos!$A$4:$A$107,0))="Grupos",IF(AND($E581=INDEX(Partidos!$F$4:$F$107,MATCH($A581,Partidos!$A$4:$A$107,0)),$F581=INDEX(Partidos!$G$4:$G$107,MATCH($A581,Partidos!$A$4:$A$107,0))),Puntuacion!$B$4,IF(($E581-$F581)=(INDEX(Partidos!$F$4:$F$107,MATCH($A581,Partidos!$A$4:$A$107,0))-INDEX(Partidos!$G$4:$G$107,MATCH($A581,Partidos!$A$4:$A$107,0))),Puntuacion!$B$5,IF(OR(AND($E581&gt;$F581,INDEX(Partidos!$F$4:$F$107,MATCH($A581,Partidos!$A$4:$A$107,0))&gt;INDEX(Partidos!$G$4:$G$107,MATCH($A581,Partidos!$A$4:$A$107,0))),AND($E581=$F581,INDEX(Partidos!$F$4:$F$107,MATCH($A581,Partidos!$A$4:$A$107,0))=INDEX(Partidos!$G$4:$G$107,MATCH($A581,Partidos!$A$4:$A$107,0))),AND($E581&lt;$F581,INDEX(Partidos!$F$4:$F$107,MATCH($A581,Partidos!$A$4:$A$107,0))&lt;INDEX(Partidos!$G$4:$G$107,MATCH($A581,Partidos!$A$4:$A$107,0)))),Puntuacion!$B$6,0))),IF(AND($E581=INDEX(Partidos!$F$4:$F$107,MATCH($A581,Partidos!$A$4:$A$107,0)),$F581=INDEX(Partidos!$G$4:$G$107,MATCH($A581,Partidos!$A$4:$A$107,0))),Puntuacion!$B$9,IF(($E581-$F581)=(INDEX(Partidos!$F$4:$F$107,MATCH($A581,Partidos!$A$4:$A$107,0))-INDEX(Partidos!$G$4:$G$107,MATCH($A581,Partidos!$A$4:$A$107,0))),Puntuacion!$B$10,IF(AND($H581&lt;&gt;"",$H581=INDEX(Partidos!$K$4:$K$107,MATCH($A581,Partidos!$A$4:$A$107,0))),Puntuacion!$B$11,0)))))),"")</f>
        <v/>
      </c>
      <c r="H581" s="24">
        <f>IFERROR(INDEX(Nacho!H$4:H$107,MATCH($A581,Nacho!$A$4:$A$107,0)),"")</f>
        <v/>
      </c>
      <c r="I581" s="24">
        <f>IFERROR(INDEX(Partidos!$J$4:$J$107,MATCH($A581,Partidos!$A$4:$A$107,0)),"")</f>
        <v/>
      </c>
      <c r="J581" s="21">
        <f>IF(AND(INDEX(Partidos!$J$4:$J$107,MATCH($A581,Partidos!$A$4:$A$107,0))&lt;&gt;"Grupos",INDEX(Partidos!$H$4:$H$107,MATCH($A581,Partidos!$A$4:$A$107,0))="Finalizado",$H581&lt;&gt;"",$H581=INDEX(Partidos!$K$4:$K$107,MATCH($A581,Partidos!$A$4:$A$107,0))),1,0)</f>
        <v/>
      </c>
    </row>
    <row r="582">
      <c r="A582" s="31" t="n">
        <v>53</v>
      </c>
      <c r="B582" s="24">
        <f>IFERROR(INDEX(Partidos!$D$4:$D$107,MATCH($A582,Partidos!$A$4:$A$107,0)),"")</f>
        <v/>
      </c>
      <c r="C582" s="24">
        <f>IFERROR(INDEX(Partidos!$E$4:$E$107,MATCH($A582,Partidos!$A$4:$A$107,0)),"")</f>
        <v/>
      </c>
      <c r="D582" s="31" t="inlineStr">
        <is>
          <t>Luis</t>
        </is>
      </c>
      <c r="E582" s="24">
        <f>IFERROR(INDEX(Luis!F$4:F$107,MATCH($A582,Luis!$A$4:$A$107,0)),"")</f>
        <v/>
      </c>
      <c r="F582" s="24">
        <f>IFERROR(INDEX(Luis!G$4:G$107,MATCH($A582,Luis!$A$4:$A$107,0)),"")</f>
        <v/>
      </c>
      <c r="G582" s="21">
        <f>IFERROR(IF(INDEX(Partidos!$H$4:$H$107,MATCH($A582,Partidos!$A$4:$A$107,0))&lt;&gt;"Finalizado","",IF(OR(NOT(ISNUMBER($E582)),NOT(ISNUMBER($F582))),"",IF(INDEX(Partidos!$J$4:$J$107,MATCH($A582,Partidos!$A$4:$A$107,0))="Grupos",IF(AND($E582=INDEX(Partidos!$F$4:$F$107,MATCH($A582,Partidos!$A$4:$A$107,0)),$F582=INDEX(Partidos!$G$4:$G$107,MATCH($A582,Partidos!$A$4:$A$107,0))),Puntuacion!$B$4,IF(($E582-$F582)=(INDEX(Partidos!$F$4:$F$107,MATCH($A582,Partidos!$A$4:$A$107,0))-INDEX(Partidos!$G$4:$G$107,MATCH($A582,Partidos!$A$4:$A$107,0))),Puntuacion!$B$5,IF(OR(AND($E582&gt;$F582,INDEX(Partidos!$F$4:$F$107,MATCH($A582,Partidos!$A$4:$A$107,0))&gt;INDEX(Partidos!$G$4:$G$107,MATCH($A582,Partidos!$A$4:$A$107,0))),AND($E582=$F582,INDEX(Partidos!$F$4:$F$107,MATCH($A582,Partidos!$A$4:$A$107,0))=INDEX(Partidos!$G$4:$G$107,MATCH($A582,Partidos!$A$4:$A$107,0))),AND($E582&lt;$F582,INDEX(Partidos!$F$4:$F$107,MATCH($A582,Partidos!$A$4:$A$107,0))&lt;INDEX(Partidos!$G$4:$G$107,MATCH($A582,Partidos!$A$4:$A$107,0)))),Puntuacion!$B$6,0))),IF(AND($E582=INDEX(Partidos!$F$4:$F$107,MATCH($A582,Partidos!$A$4:$A$107,0)),$F582=INDEX(Partidos!$G$4:$G$107,MATCH($A582,Partidos!$A$4:$A$107,0))),Puntuacion!$B$9,IF(($E582-$F582)=(INDEX(Partidos!$F$4:$F$107,MATCH($A582,Partidos!$A$4:$A$107,0))-INDEX(Partidos!$G$4:$G$107,MATCH($A582,Partidos!$A$4:$A$107,0))),Puntuacion!$B$10,IF(AND($H582&lt;&gt;"",$H582=INDEX(Partidos!$K$4:$K$107,MATCH($A582,Partidos!$A$4:$A$107,0))),Puntuacion!$B$11,0)))))),"")</f>
        <v/>
      </c>
      <c r="H582" s="24">
        <f>IFERROR(INDEX(Luis!H$4:H$107,MATCH($A582,Luis!$A$4:$A$107,0)),"")</f>
        <v/>
      </c>
      <c r="I582" s="24">
        <f>IFERROR(INDEX(Partidos!$J$4:$J$107,MATCH($A582,Partidos!$A$4:$A$107,0)),"")</f>
        <v/>
      </c>
      <c r="J582" s="21">
        <f>IF(AND(INDEX(Partidos!$J$4:$J$107,MATCH($A582,Partidos!$A$4:$A$107,0))&lt;&gt;"Grupos",INDEX(Partidos!$H$4:$H$107,MATCH($A582,Partidos!$A$4:$A$107,0))="Finalizado",$H582&lt;&gt;"",$H582=INDEX(Partidos!$K$4:$K$107,MATCH($A582,Partidos!$A$4:$A$107,0))),1,0)</f>
        <v/>
      </c>
    </row>
    <row r="583">
      <c r="A583" s="29" t="n">
        <v>53</v>
      </c>
      <c r="B583" s="24">
        <f>IFERROR(INDEX(Partidos!$D$4:$D$107,MATCH($A583,Partidos!$A$4:$A$107,0)),"")</f>
        <v/>
      </c>
      <c r="C583" s="24">
        <f>IFERROR(INDEX(Partidos!$E$4:$E$107,MATCH($A583,Partidos!$A$4:$A$107,0)),"")</f>
        <v/>
      </c>
      <c r="D583" s="29" t="inlineStr">
        <is>
          <t>Felipe</t>
        </is>
      </c>
      <c r="E583" s="24">
        <f>IFERROR(INDEX(Felipe!F$4:F$107,MATCH($A583,Felipe!$A$4:$A$107,0)),"")</f>
        <v/>
      </c>
      <c r="F583" s="24">
        <f>IFERROR(INDEX(Felipe!G$4:G$107,MATCH($A583,Felipe!$A$4:$A$107,0)),"")</f>
        <v/>
      </c>
      <c r="G583" s="21">
        <f>IFERROR(IF(INDEX(Partidos!$H$4:$H$107,MATCH($A583,Partidos!$A$4:$A$107,0))&lt;&gt;"Finalizado","",IF(OR(NOT(ISNUMBER($E583)),NOT(ISNUMBER($F583))),"",IF(INDEX(Partidos!$J$4:$J$107,MATCH($A583,Partidos!$A$4:$A$107,0))="Grupos",IF(AND($E583=INDEX(Partidos!$F$4:$F$107,MATCH($A583,Partidos!$A$4:$A$107,0)),$F583=INDEX(Partidos!$G$4:$G$107,MATCH($A583,Partidos!$A$4:$A$107,0))),Puntuacion!$B$4,IF(($E583-$F583)=(INDEX(Partidos!$F$4:$F$107,MATCH($A583,Partidos!$A$4:$A$107,0))-INDEX(Partidos!$G$4:$G$107,MATCH($A583,Partidos!$A$4:$A$107,0))),Puntuacion!$B$5,IF(OR(AND($E583&gt;$F583,INDEX(Partidos!$F$4:$F$107,MATCH($A583,Partidos!$A$4:$A$107,0))&gt;INDEX(Partidos!$G$4:$G$107,MATCH($A583,Partidos!$A$4:$A$107,0))),AND($E583=$F583,INDEX(Partidos!$F$4:$F$107,MATCH($A583,Partidos!$A$4:$A$107,0))=INDEX(Partidos!$G$4:$G$107,MATCH($A583,Partidos!$A$4:$A$107,0))),AND($E583&lt;$F583,INDEX(Partidos!$F$4:$F$107,MATCH($A583,Partidos!$A$4:$A$107,0))&lt;INDEX(Partidos!$G$4:$G$107,MATCH($A583,Partidos!$A$4:$A$107,0)))),Puntuacion!$B$6,0))),IF(AND($E583=INDEX(Partidos!$F$4:$F$107,MATCH($A583,Partidos!$A$4:$A$107,0)),$F583=INDEX(Partidos!$G$4:$G$107,MATCH($A583,Partidos!$A$4:$A$107,0))),Puntuacion!$B$9,IF(($E583-$F583)=(INDEX(Partidos!$F$4:$F$107,MATCH($A583,Partidos!$A$4:$A$107,0))-INDEX(Partidos!$G$4:$G$107,MATCH($A583,Partidos!$A$4:$A$107,0))),Puntuacion!$B$10,IF(AND($H583&lt;&gt;"",$H583=INDEX(Partidos!$K$4:$K$107,MATCH($A583,Partidos!$A$4:$A$107,0))),Puntuacion!$B$11,0)))))),"")</f>
        <v/>
      </c>
      <c r="H583" s="24">
        <f>IFERROR(INDEX(Felipe!H$4:H$107,MATCH($A583,Felipe!$A$4:$A$107,0)),"")</f>
        <v/>
      </c>
      <c r="I583" s="24">
        <f>IFERROR(INDEX(Partidos!$J$4:$J$107,MATCH($A583,Partidos!$A$4:$A$107,0)),"")</f>
        <v/>
      </c>
      <c r="J583" s="21">
        <f>IF(AND(INDEX(Partidos!$J$4:$J$107,MATCH($A583,Partidos!$A$4:$A$107,0))&lt;&gt;"Grupos",INDEX(Partidos!$H$4:$H$107,MATCH($A583,Partidos!$A$4:$A$107,0))="Finalizado",$H583&lt;&gt;"",$H583=INDEX(Partidos!$K$4:$K$107,MATCH($A583,Partidos!$A$4:$A$107,0))),1,0)</f>
        <v/>
      </c>
    </row>
    <row r="584">
      <c r="A584" s="31" t="n">
        <v>53</v>
      </c>
      <c r="B584" s="24">
        <f>IFERROR(INDEX(Partidos!$D$4:$D$107,MATCH($A584,Partidos!$A$4:$A$107,0)),"")</f>
        <v/>
      </c>
      <c r="C584" s="24">
        <f>IFERROR(INDEX(Partidos!$E$4:$E$107,MATCH($A584,Partidos!$A$4:$A$107,0)),"")</f>
        <v/>
      </c>
      <c r="D584" s="31" t="inlineStr">
        <is>
          <t>Simón</t>
        </is>
      </c>
      <c r="E584" s="24">
        <f>IFERROR(INDEX(Simón!F$4:F$107,MATCH($A584,Simón!$A$4:$A$107,0)),"")</f>
        <v/>
      </c>
      <c r="F584" s="24">
        <f>IFERROR(INDEX(Simón!G$4:G$107,MATCH($A584,Simón!$A$4:$A$107,0)),"")</f>
        <v/>
      </c>
      <c r="G584" s="21">
        <f>IFERROR(IF(INDEX(Partidos!$H$4:$H$107,MATCH($A584,Partidos!$A$4:$A$107,0))&lt;&gt;"Finalizado","",IF(OR(NOT(ISNUMBER($E584)),NOT(ISNUMBER($F584))),"",IF(INDEX(Partidos!$J$4:$J$107,MATCH($A584,Partidos!$A$4:$A$107,0))="Grupos",IF(AND($E584=INDEX(Partidos!$F$4:$F$107,MATCH($A584,Partidos!$A$4:$A$107,0)),$F584=INDEX(Partidos!$G$4:$G$107,MATCH($A584,Partidos!$A$4:$A$107,0))),Puntuacion!$B$4,IF(($E584-$F584)=(INDEX(Partidos!$F$4:$F$107,MATCH($A584,Partidos!$A$4:$A$107,0))-INDEX(Partidos!$G$4:$G$107,MATCH($A584,Partidos!$A$4:$A$107,0))),Puntuacion!$B$5,IF(OR(AND($E584&gt;$F584,INDEX(Partidos!$F$4:$F$107,MATCH($A584,Partidos!$A$4:$A$107,0))&gt;INDEX(Partidos!$G$4:$G$107,MATCH($A584,Partidos!$A$4:$A$107,0))),AND($E584=$F584,INDEX(Partidos!$F$4:$F$107,MATCH($A584,Partidos!$A$4:$A$107,0))=INDEX(Partidos!$G$4:$G$107,MATCH($A584,Partidos!$A$4:$A$107,0))),AND($E584&lt;$F584,INDEX(Partidos!$F$4:$F$107,MATCH($A584,Partidos!$A$4:$A$107,0))&lt;INDEX(Partidos!$G$4:$G$107,MATCH($A584,Partidos!$A$4:$A$107,0)))),Puntuacion!$B$6,0))),IF(AND($E584=INDEX(Partidos!$F$4:$F$107,MATCH($A584,Partidos!$A$4:$A$107,0)),$F584=INDEX(Partidos!$G$4:$G$107,MATCH($A584,Partidos!$A$4:$A$107,0))),Puntuacion!$B$9,IF(($E584-$F584)=(INDEX(Partidos!$F$4:$F$107,MATCH($A584,Partidos!$A$4:$A$107,0))-INDEX(Partidos!$G$4:$G$107,MATCH($A584,Partidos!$A$4:$A$107,0))),Puntuacion!$B$10,IF(AND($H584&lt;&gt;"",$H584=INDEX(Partidos!$K$4:$K$107,MATCH($A584,Partidos!$A$4:$A$107,0))),Puntuacion!$B$11,0)))))),"")</f>
        <v/>
      </c>
      <c r="H584" s="24">
        <f>IFERROR(INDEX(Simón!H$4:H$107,MATCH($A584,Simón!$A$4:$A$107,0)),"")</f>
        <v/>
      </c>
      <c r="I584" s="24">
        <f>IFERROR(INDEX(Partidos!$J$4:$J$107,MATCH($A584,Partidos!$A$4:$A$107,0)),"")</f>
        <v/>
      </c>
      <c r="J584" s="21">
        <f>IF(AND(INDEX(Partidos!$J$4:$J$107,MATCH($A584,Partidos!$A$4:$A$107,0))&lt;&gt;"Grupos",INDEX(Partidos!$H$4:$H$107,MATCH($A584,Partidos!$A$4:$A$107,0))="Finalizado",$H584&lt;&gt;"",$H584=INDEX(Partidos!$K$4:$K$107,MATCH($A584,Partidos!$A$4:$A$107,0))),1,0)</f>
        <v/>
      </c>
    </row>
    <row r="585">
      <c r="A585" s="29" t="n">
        <v>53</v>
      </c>
      <c r="B585" s="24">
        <f>IFERROR(INDEX(Partidos!$D$4:$D$107,MATCH($A585,Partidos!$A$4:$A$107,0)),"")</f>
        <v/>
      </c>
      <c r="C585" s="24">
        <f>IFERROR(INDEX(Partidos!$E$4:$E$107,MATCH($A585,Partidos!$A$4:$A$107,0)),"")</f>
        <v/>
      </c>
      <c r="D585" s="29" t="inlineStr">
        <is>
          <t>Muni</t>
        </is>
      </c>
      <c r="E585" s="24">
        <f>IFERROR(INDEX(Muni!F$4:F$107,MATCH($A585,Muni!$A$4:$A$107,0)),"")</f>
        <v/>
      </c>
      <c r="F585" s="24">
        <f>IFERROR(INDEX(Muni!G$4:G$107,MATCH($A585,Muni!$A$4:$A$107,0)),"")</f>
        <v/>
      </c>
      <c r="G585" s="21">
        <f>IFERROR(IF(INDEX(Partidos!$H$4:$H$107,MATCH($A585,Partidos!$A$4:$A$107,0))&lt;&gt;"Finalizado","",IF(OR(NOT(ISNUMBER($E585)),NOT(ISNUMBER($F585))),"",IF(INDEX(Partidos!$J$4:$J$107,MATCH($A585,Partidos!$A$4:$A$107,0))="Grupos",IF(AND($E585=INDEX(Partidos!$F$4:$F$107,MATCH($A585,Partidos!$A$4:$A$107,0)),$F585=INDEX(Partidos!$G$4:$G$107,MATCH($A585,Partidos!$A$4:$A$107,0))),Puntuacion!$B$4,IF(($E585-$F585)=(INDEX(Partidos!$F$4:$F$107,MATCH($A585,Partidos!$A$4:$A$107,0))-INDEX(Partidos!$G$4:$G$107,MATCH($A585,Partidos!$A$4:$A$107,0))),Puntuacion!$B$5,IF(OR(AND($E585&gt;$F585,INDEX(Partidos!$F$4:$F$107,MATCH($A585,Partidos!$A$4:$A$107,0))&gt;INDEX(Partidos!$G$4:$G$107,MATCH($A585,Partidos!$A$4:$A$107,0))),AND($E585=$F585,INDEX(Partidos!$F$4:$F$107,MATCH($A585,Partidos!$A$4:$A$107,0))=INDEX(Partidos!$G$4:$G$107,MATCH($A585,Partidos!$A$4:$A$107,0))),AND($E585&lt;$F585,INDEX(Partidos!$F$4:$F$107,MATCH($A585,Partidos!$A$4:$A$107,0))&lt;INDEX(Partidos!$G$4:$G$107,MATCH($A585,Partidos!$A$4:$A$107,0)))),Puntuacion!$B$6,0))),IF(AND($E585=INDEX(Partidos!$F$4:$F$107,MATCH($A585,Partidos!$A$4:$A$107,0)),$F585=INDEX(Partidos!$G$4:$G$107,MATCH($A585,Partidos!$A$4:$A$107,0))),Puntuacion!$B$9,IF(($E585-$F585)=(INDEX(Partidos!$F$4:$F$107,MATCH($A585,Partidos!$A$4:$A$107,0))-INDEX(Partidos!$G$4:$G$107,MATCH($A585,Partidos!$A$4:$A$107,0))),Puntuacion!$B$10,IF(AND($H585&lt;&gt;"",$H585=INDEX(Partidos!$K$4:$K$107,MATCH($A585,Partidos!$A$4:$A$107,0))),Puntuacion!$B$11,0)))))),"")</f>
        <v/>
      </c>
      <c r="H585" s="24">
        <f>IFERROR(INDEX(Muni!H$4:H$107,MATCH($A585,Muni!$A$4:$A$107,0)),"")</f>
        <v/>
      </c>
      <c r="I585" s="24">
        <f>IFERROR(INDEX(Partidos!$J$4:$J$107,MATCH($A585,Partidos!$A$4:$A$107,0)),"")</f>
        <v/>
      </c>
      <c r="J585" s="21">
        <f>IF(AND(INDEX(Partidos!$J$4:$J$107,MATCH($A585,Partidos!$A$4:$A$107,0))&lt;&gt;"Grupos",INDEX(Partidos!$H$4:$H$107,MATCH($A585,Partidos!$A$4:$A$107,0))="Finalizado",$H585&lt;&gt;"",$H585=INDEX(Partidos!$K$4:$K$107,MATCH($A585,Partidos!$A$4:$A$107,0))),1,0)</f>
        <v/>
      </c>
    </row>
    <row r="586">
      <c r="A586" s="31" t="n">
        <v>53</v>
      </c>
      <c r="B586" s="24">
        <f>IFERROR(INDEX(Partidos!$D$4:$D$107,MATCH($A586,Partidos!$A$4:$A$107,0)),"")</f>
        <v/>
      </c>
      <c r="C586" s="24">
        <f>IFERROR(INDEX(Partidos!$E$4:$E$107,MATCH($A586,Partidos!$A$4:$A$107,0)),"")</f>
        <v/>
      </c>
      <c r="D586" s="31" t="inlineStr">
        <is>
          <t>Fer</t>
        </is>
      </c>
      <c r="E586" s="24">
        <f>IFERROR(INDEX(Fer!F$4:F$107,MATCH($A586,Fer!$A$4:$A$107,0)),"")</f>
        <v/>
      </c>
      <c r="F586" s="24">
        <f>IFERROR(INDEX(Fer!G$4:G$107,MATCH($A586,Fer!$A$4:$A$107,0)),"")</f>
        <v/>
      </c>
      <c r="G586" s="21">
        <f>IFERROR(IF(INDEX(Partidos!$H$4:$H$107,MATCH($A586,Partidos!$A$4:$A$107,0))&lt;&gt;"Finalizado","",IF(OR(NOT(ISNUMBER($E586)),NOT(ISNUMBER($F586))),"",IF(INDEX(Partidos!$J$4:$J$107,MATCH($A586,Partidos!$A$4:$A$107,0))="Grupos",IF(AND($E586=INDEX(Partidos!$F$4:$F$107,MATCH($A586,Partidos!$A$4:$A$107,0)),$F586=INDEX(Partidos!$G$4:$G$107,MATCH($A586,Partidos!$A$4:$A$107,0))),Puntuacion!$B$4,IF(($E586-$F586)=(INDEX(Partidos!$F$4:$F$107,MATCH($A586,Partidos!$A$4:$A$107,0))-INDEX(Partidos!$G$4:$G$107,MATCH($A586,Partidos!$A$4:$A$107,0))),Puntuacion!$B$5,IF(OR(AND($E586&gt;$F586,INDEX(Partidos!$F$4:$F$107,MATCH($A586,Partidos!$A$4:$A$107,0))&gt;INDEX(Partidos!$G$4:$G$107,MATCH($A586,Partidos!$A$4:$A$107,0))),AND($E586=$F586,INDEX(Partidos!$F$4:$F$107,MATCH($A586,Partidos!$A$4:$A$107,0))=INDEX(Partidos!$G$4:$G$107,MATCH($A586,Partidos!$A$4:$A$107,0))),AND($E586&lt;$F586,INDEX(Partidos!$F$4:$F$107,MATCH($A586,Partidos!$A$4:$A$107,0))&lt;INDEX(Partidos!$G$4:$G$107,MATCH($A586,Partidos!$A$4:$A$107,0)))),Puntuacion!$B$6,0))),IF(AND($E586=INDEX(Partidos!$F$4:$F$107,MATCH($A586,Partidos!$A$4:$A$107,0)),$F586=INDEX(Partidos!$G$4:$G$107,MATCH($A586,Partidos!$A$4:$A$107,0))),Puntuacion!$B$9,IF(($E586-$F586)=(INDEX(Partidos!$F$4:$F$107,MATCH($A586,Partidos!$A$4:$A$107,0))-INDEX(Partidos!$G$4:$G$107,MATCH($A586,Partidos!$A$4:$A$107,0))),Puntuacion!$B$10,IF(AND($H586&lt;&gt;"",$H586=INDEX(Partidos!$K$4:$K$107,MATCH($A586,Partidos!$A$4:$A$107,0))),Puntuacion!$B$11,0)))))),"")</f>
        <v/>
      </c>
      <c r="H586" s="24">
        <f>IFERROR(INDEX(Fer!H$4:H$107,MATCH($A586,Fer!$A$4:$A$107,0)),"")</f>
        <v/>
      </c>
      <c r="I586" s="24">
        <f>IFERROR(INDEX(Partidos!$J$4:$J$107,MATCH($A586,Partidos!$A$4:$A$107,0)),"")</f>
        <v/>
      </c>
      <c r="J586" s="21">
        <f>IF(AND(INDEX(Partidos!$J$4:$J$107,MATCH($A586,Partidos!$A$4:$A$107,0))&lt;&gt;"Grupos",INDEX(Partidos!$H$4:$H$107,MATCH($A586,Partidos!$A$4:$A$107,0))="Finalizado",$H586&lt;&gt;"",$H586=INDEX(Partidos!$K$4:$K$107,MATCH($A586,Partidos!$A$4:$A$107,0))),1,0)</f>
        <v/>
      </c>
    </row>
    <row r="587">
      <c r="A587" s="29" t="n">
        <v>54</v>
      </c>
      <c r="B587" s="24">
        <f>IFERROR(INDEX(Partidos!$D$4:$D$107,MATCH($A587,Partidos!$A$4:$A$107,0)),"")</f>
        <v/>
      </c>
      <c r="C587" s="24">
        <f>IFERROR(INDEX(Partidos!$E$4:$E$107,MATCH($A587,Partidos!$A$4:$A$107,0)),"")</f>
        <v/>
      </c>
      <c r="D587" s="29" t="inlineStr">
        <is>
          <t>Álvaro</t>
        </is>
      </c>
      <c r="E587" s="24">
        <f>IFERROR(INDEX(Álvaro!F$4:F$107,MATCH($A587,Álvaro!$A$4:$A$107,0)),"")</f>
        <v/>
      </c>
      <c r="F587" s="24">
        <f>IFERROR(INDEX(Álvaro!G$4:G$107,MATCH($A587,Álvaro!$A$4:$A$107,0)),"")</f>
        <v/>
      </c>
      <c r="G587" s="21">
        <f>IFERROR(IF(INDEX(Partidos!$H$4:$H$107,MATCH($A587,Partidos!$A$4:$A$107,0))&lt;&gt;"Finalizado","",IF(OR(NOT(ISNUMBER($E587)),NOT(ISNUMBER($F587))),"",IF(INDEX(Partidos!$J$4:$J$107,MATCH($A587,Partidos!$A$4:$A$107,0))="Grupos",IF(AND($E587=INDEX(Partidos!$F$4:$F$107,MATCH($A587,Partidos!$A$4:$A$107,0)),$F587=INDEX(Partidos!$G$4:$G$107,MATCH($A587,Partidos!$A$4:$A$107,0))),Puntuacion!$B$4,IF(($E587-$F587)=(INDEX(Partidos!$F$4:$F$107,MATCH($A587,Partidos!$A$4:$A$107,0))-INDEX(Partidos!$G$4:$G$107,MATCH($A587,Partidos!$A$4:$A$107,0))),Puntuacion!$B$5,IF(OR(AND($E587&gt;$F587,INDEX(Partidos!$F$4:$F$107,MATCH($A587,Partidos!$A$4:$A$107,0))&gt;INDEX(Partidos!$G$4:$G$107,MATCH($A587,Partidos!$A$4:$A$107,0))),AND($E587=$F587,INDEX(Partidos!$F$4:$F$107,MATCH($A587,Partidos!$A$4:$A$107,0))=INDEX(Partidos!$G$4:$G$107,MATCH($A587,Partidos!$A$4:$A$107,0))),AND($E587&lt;$F587,INDEX(Partidos!$F$4:$F$107,MATCH($A587,Partidos!$A$4:$A$107,0))&lt;INDEX(Partidos!$G$4:$G$107,MATCH($A587,Partidos!$A$4:$A$107,0)))),Puntuacion!$B$6,0))),IF(AND($E587=INDEX(Partidos!$F$4:$F$107,MATCH($A587,Partidos!$A$4:$A$107,0)),$F587=INDEX(Partidos!$G$4:$G$107,MATCH($A587,Partidos!$A$4:$A$107,0))),Puntuacion!$B$9,IF(($E587-$F587)=(INDEX(Partidos!$F$4:$F$107,MATCH($A587,Partidos!$A$4:$A$107,0))-INDEX(Partidos!$G$4:$G$107,MATCH($A587,Partidos!$A$4:$A$107,0))),Puntuacion!$B$10,IF(AND($H587&lt;&gt;"",$H587=INDEX(Partidos!$K$4:$K$107,MATCH($A587,Partidos!$A$4:$A$107,0))),Puntuacion!$B$11,0)))))),"")</f>
        <v/>
      </c>
      <c r="H587" s="24">
        <f>IFERROR(INDEX(Álvaro!H$4:H$107,MATCH($A587,Álvaro!$A$4:$A$107,0)),"")</f>
        <v/>
      </c>
      <c r="I587" s="24">
        <f>IFERROR(INDEX(Partidos!$J$4:$J$107,MATCH($A587,Partidos!$A$4:$A$107,0)),"")</f>
        <v/>
      </c>
      <c r="J587" s="21">
        <f>IF(AND(INDEX(Partidos!$J$4:$J$107,MATCH($A587,Partidos!$A$4:$A$107,0))&lt;&gt;"Grupos",INDEX(Partidos!$H$4:$H$107,MATCH($A587,Partidos!$A$4:$A$107,0))="Finalizado",$H587&lt;&gt;"",$H587=INDEX(Partidos!$K$4:$K$107,MATCH($A587,Partidos!$A$4:$A$107,0))),1,0)</f>
        <v/>
      </c>
    </row>
    <row r="588">
      <c r="A588" s="31" t="n">
        <v>54</v>
      </c>
      <c r="B588" s="24">
        <f>IFERROR(INDEX(Partidos!$D$4:$D$107,MATCH($A588,Partidos!$A$4:$A$107,0)),"")</f>
        <v/>
      </c>
      <c r="C588" s="24">
        <f>IFERROR(INDEX(Partidos!$E$4:$E$107,MATCH($A588,Partidos!$A$4:$A$107,0)),"")</f>
        <v/>
      </c>
      <c r="D588" s="31" t="inlineStr">
        <is>
          <t>Pepe</t>
        </is>
      </c>
      <c r="E588" s="24">
        <f>IFERROR(INDEX(Pepe!F$4:F$107,MATCH($A588,Pepe!$A$4:$A$107,0)),"")</f>
        <v/>
      </c>
      <c r="F588" s="24">
        <f>IFERROR(INDEX(Pepe!G$4:G$107,MATCH($A588,Pepe!$A$4:$A$107,0)),"")</f>
        <v/>
      </c>
      <c r="G588" s="21">
        <f>IFERROR(IF(INDEX(Partidos!$H$4:$H$107,MATCH($A588,Partidos!$A$4:$A$107,0))&lt;&gt;"Finalizado","",IF(OR(NOT(ISNUMBER($E588)),NOT(ISNUMBER($F588))),"",IF(INDEX(Partidos!$J$4:$J$107,MATCH($A588,Partidos!$A$4:$A$107,0))="Grupos",IF(AND($E588=INDEX(Partidos!$F$4:$F$107,MATCH($A588,Partidos!$A$4:$A$107,0)),$F588=INDEX(Partidos!$G$4:$G$107,MATCH($A588,Partidos!$A$4:$A$107,0))),Puntuacion!$B$4,IF(($E588-$F588)=(INDEX(Partidos!$F$4:$F$107,MATCH($A588,Partidos!$A$4:$A$107,0))-INDEX(Partidos!$G$4:$G$107,MATCH($A588,Partidos!$A$4:$A$107,0))),Puntuacion!$B$5,IF(OR(AND($E588&gt;$F588,INDEX(Partidos!$F$4:$F$107,MATCH($A588,Partidos!$A$4:$A$107,0))&gt;INDEX(Partidos!$G$4:$G$107,MATCH($A588,Partidos!$A$4:$A$107,0))),AND($E588=$F588,INDEX(Partidos!$F$4:$F$107,MATCH($A588,Partidos!$A$4:$A$107,0))=INDEX(Partidos!$G$4:$G$107,MATCH($A588,Partidos!$A$4:$A$107,0))),AND($E588&lt;$F588,INDEX(Partidos!$F$4:$F$107,MATCH($A588,Partidos!$A$4:$A$107,0))&lt;INDEX(Partidos!$G$4:$G$107,MATCH($A588,Partidos!$A$4:$A$107,0)))),Puntuacion!$B$6,0))),IF(AND($E588=INDEX(Partidos!$F$4:$F$107,MATCH($A588,Partidos!$A$4:$A$107,0)),$F588=INDEX(Partidos!$G$4:$G$107,MATCH($A588,Partidos!$A$4:$A$107,0))),Puntuacion!$B$9,IF(($E588-$F588)=(INDEX(Partidos!$F$4:$F$107,MATCH($A588,Partidos!$A$4:$A$107,0))-INDEX(Partidos!$G$4:$G$107,MATCH($A588,Partidos!$A$4:$A$107,0))),Puntuacion!$B$10,IF(AND($H588&lt;&gt;"",$H588=INDEX(Partidos!$K$4:$K$107,MATCH($A588,Partidos!$A$4:$A$107,0))),Puntuacion!$B$11,0)))))),"")</f>
        <v/>
      </c>
      <c r="H588" s="24">
        <f>IFERROR(INDEX(Pepe!H$4:H$107,MATCH($A588,Pepe!$A$4:$A$107,0)),"")</f>
        <v/>
      </c>
      <c r="I588" s="24">
        <f>IFERROR(INDEX(Partidos!$J$4:$J$107,MATCH($A588,Partidos!$A$4:$A$107,0)),"")</f>
        <v/>
      </c>
      <c r="J588" s="21">
        <f>IF(AND(INDEX(Partidos!$J$4:$J$107,MATCH($A588,Partidos!$A$4:$A$107,0))&lt;&gt;"Grupos",INDEX(Partidos!$H$4:$H$107,MATCH($A588,Partidos!$A$4:$A$107,0))="Finalizado",$H588&lt;&gt;"",$H588=INDEX(Partidos!$K$4:$K$107,MATCH($A588,Partidos!$A$4:$A$107,0))),1,0)</f>
        <v/>
      </c>
    </row>
    <row r="589">
      <c r="A589" s="29" t="n">
        <v>54</v>
      </c>
      <c r="B589" s="24">
        <f>IFERROR(INDEX(Partidos!$D$4:$D$107,MATCH($A589,Partidos!$A$4:$A$107,0)),"")</f>
        <v/>
      </c>
      <c r="C589" s="24">
        <f>IFERROR(INDEX(Partidos!$E$4:$E$107,MATCH($A589,Partidos!$A$4:$A$107,0)),"")</f>
        <v/>
      </c>
      <c r="D589" s="29" t="inlineStr">
        <is>
          <t>Patri</t>
        </is>
      </c>
      <c r="E589" s="24">
        <f>IFERROR(INDEX(Patri!F$4:F$107,MATCH($A589,Patri!$A$4:$A$107,0)),"")</f>
        <v/>
      </c>
      <c r="F589" s="24">
        <f>IFERROR(INDEX(Patri!G$4:G$107,MATCH($A589,Patri!$A$4:$A$107,0)),"")</f>
        <v/>
      </c>
      <c r="G589" s="21">
        <f>IFERROR(IF(INDEX(Partidos!$H$4:$H$107,MATCH($A589,Partidos!$A$4:$A$107,0))&lt;&gt;"Finalizado","",IF(OR(NOT(ISNUMBER($E589)),NOT(ISNUMBER($F589))),"",IF(INDEX(Partidos!$J$4:$J$107,MATCH($A589,Partidos!$A$4:$A$107,0))="Grupos",IF(AND($E589=INDEX(Partidos!$F$4:$F$107,MATCH($A589,Partidos!$A$4:$A$107,0)),$F589=INDEX(Partidos!$G$4:$G$107,MATCH($A589,Partidos!$A$4:$A$107,0))),Puntuacion!$B$4,IF(($E589-$F589)=(INDEX(Partidos!$F$4:$F$107,MATCH($A589,Partidos!$A$4:$A$107,0))-INDEX(Partidos!$G$4:$G$107,MATCH($A589,Partidos!$A$4:$A$107,0))),Puntuacion!$B$5,IF(OR(AND($E589&gt;$F589,INDEX(Partidos!$F$4:$F$107,MATCH($A589,Partidos!$A$4:$A$107,0))&gt;INDEX(Partidos!$G$4:$G$107,MATCH($A589,Partidos!$A$4:$A$107,0))),AND($E589=$F589,INDEX(Partidos!$F$4:$F$107,MATCH($A589,Partidos!$A$4:$A$107,0))=INDEX(Partidos!$G$4:$G$107,MATCH($A589,Partidos!$A$4:$A$107,0))),AND($E589&lt;$F589,INDEX(Partidos!$F$4:$F$107,MATCH($A589,Partidos!$A$4:$A$107,0))&lt;INDEX(Partidos!$G$4:$G$107,MATCH($A589,Partidos!$A$4:$A$107,0)))),Puntuacion!$B$6,0))),IF(AND($E589=INDEX(Partidos!$F$4:$F$107,MATCH($A589,Partidos!$A$4:$A$107,0)),$F589=INDEX(Partidos!$G$4:$G$107,MATCH($A589,Partidos!$A$4:$A$107,0))),Puntuacion!$B$9,IF(($E589-$F589)=(INDEX(Partidos!$F$4:$F$107,MATCH($A589,Partidos!$A$4:$A$107,0))-INDEX(Partidos!$G$4:$G$107,MATCH($A589,Partidos!$A$4:$A$107,0))),Puntuacion!$B$10,IF(AND($H589&lt;&gt;"",$H589=INDEX(Partidos!$K$4:$K$107,MATCH($A589,Partidos!$A$4:$A$107,0))),Puntuacion!$B$11,0)))))),"")</f>
        <v/>
      </c>
      <c r="H589" s="24">
        <f>IFERROR(INDEX(Patri!H$4:H$107,MATCH($A589,Patri!$A$4:$A$107,0)),"")</f>
        <v/>
      </c>
      <c r="I589" s="24">
        <f>IFERROR(INDEX(Partidos!$J$4:$J$107,MATCH($A589,Partidos!$A$4:$A$107,0)),"")</f>
        <v/>
      </c>
      <c r="J589" s="21">
        <f>IF(AND(INDEX(Partidos!$J$4:$J$107,MATCH($A589,Partidos!$A$4:$A$107,0))&lt;&gt;"Grupos",INDEX(Partidos!$H$4:$H$107,MATCH($A589,Partidos!$A$4:$A$107,0))="Finalizado",$H589&lt;&gt;"",$H589=INDEX(Partidos!$K$4:$K$107,MATCH($A589,Partidos!$A$4:$A$107,0))),1,0)</f>
        <v/>
      </c>
    </row>
    <row r="590">
      <c r="A590" s="31" t="n">
        <v>54</v>
      </c>
      <c r="B590" s="24">
        <f>IFERROR(INDEX(Partidos!$D$4:$D$107,MATCH($A590,Partidos!$A$4:$A$107,0)),"")</f>
        <v/>
      </c>
      <c r="C590" s="24">
        <f>IFERROR(INDEX(Partidos!$E$4:$E$107,MATCH($A590,Partidos!$A$4:$A$107,0)),"")</f>
        <v/>
      </c>
      <c r="D590" s="31" t="inlineStr">
        <is>
          <t>Kike</t>
        </is>
      </c>
      <c r="E590" s="24">
        <f>IFERROR(INDEX(Kike!F$4:F$107,MATCH($A590,Kike!$A$4:$A$107,0)),"")</f>
        <v/>
      </c>
      <c r="F590" s="24">
        <f>IFERROR(INDEX(Kike!G$4:G$107,MATCH($A590,Kike!$A$4:$A$107,0)),"")</f>
        <v/>
      </c>
      <c r="G590" s="21">
        <f>IFERROR(IF(INDEX(Partidos!$H$4:$H$107,MATCH($A590,Partidos!$A$4:$A$107,0))&lt;&gt;"Finalizado","",IF(OR(NOT(ISNUMBER($E590)),NOT(ISNUMBER($F590))),"",IF(INDEX(Partidos!$J$4:$J$107,MATCH($A590,Partidos!$A$4:$A$107,0))="Grupos",IF(AND($E590=INDEX(Partidos!$F$4:$F$107,MATCH($A590,Partidos!$A$4:$A$107,0)),$F590=INDEX(Partidos!$G$4:$G$107,MATCH($A590,Partidos!$A$4:$A$107,0))),Puntuacion!$B$4,IF(($E590-$F590)=(INDEX(Partidos!$F$4:$F$107,MATCH($A590,Partidos!$A$4:$A$107,0))-INDEX(Partidos!$G$4:$G$107,MATCH($A590,Partidos!$A$4:$A$107,0))),Puntuacion!$B$5,IF(OR(AND($E590&gt;$F590,INDEX(Partidos!$F$4:$F$107,MATCH($A590,Partidos!$A$4:$A$107,0))&gt;INDEX(Partidos!$G$4:$G$107,MATCH($A590,Partidos!$A$4:$A$107,0))),AND($E590=$F590,INDEX(Partidos!$F$4:$F$107,MATCH($A590,Partidos!$A$4:$A$107,0))=INDEX(Partidos!$G$4:$G$107,MATCH($A590,Partidos!$A$4:$A$107,0))),AND($E590&lt;$F590,INDEX(Partidos!$F$4:$F$107,MATCH($A590,Partidos!$A$4:$A$107,0))&lt;INDEX(Partidos!$G$4:$G$107,MATCH($A590,Partidos!$A$4:$A$107,0)))),Puntuacion!$B$6,0))),IF(AND($E590=INDEX(Partidos!$F$4:$F$107,MATCH($A590,Partidos!$A$4:$A$107,0)),$F590=INDEX(Partidos!$G$4:$G$107,MATCH($A590,Partidos!$A$4:$A$107,0))),Puntuacion!$B$9,IF(($E590-$F590)=(INDEX(Partidos!$F$4:$F$107,MATCH($A590,Partidos!$A$4:$A$107,0))-INDEX(Partidos!$G$4:$G$107,MATCH($A590,Partidos!$A$4:$A$107,0))),Puntuacion!$B$10,IF(AND($H590&lt;&gt;"",$H590=INDEX(Partidos!$K$4:$K$107,MATCH($A590,Partidos!$A$4:$A$107,0))),Puntuacion!$B$11,0)))))),"")</f>
        <v/>
      </c>
      <c r="H590" s="24">
        <f>IFERROR(INDEX(Kike!H$4:H$107,MATCH($A590,Kike!$A$4:$A$107,0)),"")</f>
        <v/>
      </c>
      <c r="I590" s="24">
        <f>IFERROR(INDEX(Partidos!$J$4:$J$107,MATCH($A590,Partidos!$A$4:$A$107,0)),"")</f>
        <v/>
      </c>
      <c r="J590" s="21">
        <f>IF(AND(INDEX(Partidos!$J$4:$J$107,MATCH($A590,Partidos!$A$4:$A$107,0))&lt;&gt;"Grupos",INDEX(Partidos!$H$4:$H$107,MATCH($A590,Partidos!$A$4:$A$107,0))="Finalizado",$H590&lt;&gt;"",$H590=INDEX(Partidos!$K$4:$K$107,MATCH($A590,Partidos!$A$4:$A$107,0))),1,0)</f>
        <v/>
      </c>
    </row>
    <row r="591">
      <c r="A591" s="29" t="n">
        <v>54</v>
      </c>
      <c r="B591" s="24">
        <f>IFERROR(INDEX(Partidos!$D$4:$D$107,MATCH($A591,Partidos!$A$4:$A$107,0)),"")</f>
        <v/>
      </c>
      <c r="C591" s="24">
        <f>IFERROR(INDEX(Partidos!$E$4:$E$107,MATCH($A591,Partidos!$A$4:$A$107,0)),"")</f>
        <v/>
      </c>
      <c r="D591" s="29" t="inlineStr">
        <is>
          <t>Quintero</t>
        </is>
      </c>
      <c r="E591" s="24">
        <f>IFERROR(INDEX(Quintero!F$4:F$107,MATCH($A591,Quintero!$A$4:$A$107,0)),"")</f>
        <v/>
      </c>
      <c r="F591" s="24">
        <f>IFERROR(INDEX(Quintero!G$4:G$107,MATCH($A591,Quintero!$A$4:$A$107,0)),"")</f>
        <v/>
      </c>
      <c r="G591" s="21">
        <f>IFERROR(IF(INDEX(Partidos!$H$4:$H$107,MATCH($A591,Partidos!$A$4:$A$107,0))&lt;&gt;"Finalizado","",IF(OR(NOT(ISNUMBER($E591)),NOT(ISNUMBER($F591))),"",IF(INDEX(Partidos!$J$4:$J$107,MATCH($A591,Partidos!$A$4:$A$107,0))="Grupos",IF(AND($E591=INDEX(Partidos!$F$4:$F$107,MATCH($A591,Partidos!$A$4:$A$107,0)),$F591=INDEX(Partidos!$G$4:$G$107,MATCH($A591,Partidos!$A$4:$A$107,0))),Puntuacion!$B$4,IF(($E591-$F591)=(INDEX(Partidos!$F$4:$F$107,MATCH($A591,Partidos!$A$4:$A$107,0))-INDEX(Partidos!$G$4:$G$107,MATCH($A591,Partidos!$A$4:$A$107,0))),Puntuacion!$B$5,IF(OR(AND($E591&gt;$F591,INDEX(Partidos!$F$4:$F$107,MATCH($A591,Partidos!$A$4:$A$107,0))&gt;INDEX(Partidos!$G$4:$G$107,MATCH($A591,Partidos!$A$4:$A$107,0))),AND($E591=$F591,INDEX(Partidos!$F$4:$F$107,MATCH($A591,Partidos!$A$4:$A$107,0))=INDEX(Partidos!$G$4:$G$107,MATCH($A591,Partidos!$A$4:$A$107,0))),AND($E591&lt;$F591,INDEX(Partidos!$F$4:$F$107,MATCH($A591,Partidos!$A$4:$A$107,0))&lt;INDEX(Partidos!$G$4:$G$107,MATCH($A591,Partidos!$A$4:$A$107,0)))),Puntuacion!$B$6,0))),IF(AND($E591=INDEX(Partidos!$F$4:$F$107,MATCH($A591,Partidos!$A$4:$A$107,0)),$F591=INDEX(Partidos!$G$4:$G$107,MATCH($A591,Partidos!$A$4:$A$107,0))),Puntuacion!$B$9,IF(($E591-$F591)=(INDEX(Partidos!$F$4:$F$107,MATCH($A591,Partidos!$A$4:$A$107,0))-INDEX(Partidos!$G$4:$G$107,MATCH($A591,Partidos!$A$4:$A$107,0))),Puntuacion!$B$10,IF(AND($H591&lt;&gt;"",$H591=INDEX(Partidos!$K$4:$K$107,MATCH($A591,Partidos!$A$4:$A$107,0))),Puntuacion!$B$11,0)))))),"")</f>
        <v/>
      </c>
      <c r="H591" s="24">
        <f>IFERROR(INDEX(Quintero!H$4:H$107,MATCH($A591,Quintero!$A$4:$A$107,0)),"")</f>
        <v/>
      </c>
      <c r="I591" s="24">
        <f>IFERROR(INDEX(Partidos!$J$4:$J$107,MATCH($A591,Partidos!$A$4:$A$107,0)),"")</f>
        <v/>
      </c>
      <c r="J591" s="21">
        <f>IF(AND(INDEX(Partidos!$J$4:$J$107,MATCH($A591,Partidos!$A$4:$A$107,0))&lt;&gt;"Grupos",INDEX(Partidos!$H$4:$H$107,MATCH($A591,Partidos!$A$4:$A$107,0))="Finalizado",$H591&lt;&gt;"",$H591=INDEX(Partidos!$K$4:$K$107,MATCH($A591,Partidos!$A$4:$A$107,0))),1,0)</f>
        <v/>
      </c>
    </row>
    <row r="592">
      <c r="A592" s="31" t="n">
        <v>54</v>
      </c>
      <c r="B592" s="24">
        <f>IFERROR(INDEX(Partidos!$D$4:$D$107,MATCH($A592,Partidos!$A$4:$A$107,0)),"")</f>
        <v/>
      </c>
      <c r="C592" s="24">
        <f>IFERROR(INDEX(Partidos!$E$4:$E$107,MATCH($A592,Partidos!$A$4:$A$107,0)),"")</f>
        <v/>
      </c>
      <c r="D592" s="31" t="inlineStr">
        <is>
          <t>Nacho</t>
        </is>
      </c>
      <c r="E592" s="24">
        <f>IFERROR(INDEX(Nacho!F$4:F$107,MATCH($A592,Nacho!$A$4:$A$107,0)),"")</f>
        <v/>
      </c>
      <c r="F592" s="24">
        <f>IFERROR(INDEX(Nacho!G$4:G$107,MATCH($A592,Nacho!$A$4:$A$107,0)),"")</f>
        <v/>
      </c>
      <c r="G592" s="21">
        <f>IFERROR(IF(INDEX(Partidos!$H$4:$H$107,MATCH($A592,Partidos!$A$4:$A$107,0))&lt;&gt;"Finalizado","",IF(OR(NOT(ISNUMBER($E592)),NOT(ISNUMBER($F592))),"",IF(INDEX(Partidos!$J$4:$J$107,MATCH($A592,Partidos!$A$4:$A$107,0))="Grupos",IF(AND($E592=INDEX(Partidos!$F$4:$F$107,MATCH($A592,Partidos!$A$4:$A$107,0)),$F592=INDEX(Partidos!$G$4:$G$107,MATCH($A592,Partidos!$A$4:$A$107,0))),Puntuacion!$B$4,IF(($E592-$F592)=(INDEX(Partidos!$F$4:$F$107,MATCH($A592,Partidos!$A$4:$A$107,0))-INDEX(Partidos!$G$4:$G$107,MATCH($A592,Partidos!$A$4:$A$107,0))),Puntuacion!$B$5,IF(OR(AND($E592&gt;$F592,INDEX(Partidos!$F$4:$F$107,MATCH($A592,Partidos!$A$4:$A$107,0))&gt;INDEX(Partidos!$G$4:$G$107,MATCH($A592,Partidos!$A$4:$A$107,0))),AND($E592=$F592,INDEX(Partidos!$F$4:$F$107,MATCH($A592,Partidos!$A$4:$A$107,0))=INDEX(Partidos!$G$4:$G$107,MATCH($A592,Partidos!$A$4:$A$107,0))),AND($E592&lt;$F592,INDEX(Partidos!$F$4:$F$107,MATCH($A592,Partidos!$A$4:$A$107,0))&lt;INDEX(Partidos!$G$4:$G$107,MATCH($A592,Partidos!$A$4:$A$107,0)))),Puntuacion!$B$6,0))),IF(AND($E592=INDEX(Partidos!$F$4:$F$107,MATCH($A592,Partidos!$A$4:$A$107,0)),$F592=INDEX(Partidos!$G$4:$G$107,MATCH($A592,Partidos!$A$4:$A$107,0))),Puntuacion!$B$9,IF(($E592-$F592)=(INDEX(Partidos!$F$4:$F$107,MATCH($A592,Partidos!$A$4:$A$107,0))-INDEX(Partidos!$G$4:$G$107,MATCH($A592,Partidos!$A$4:$A$107,0))),Puntuacion!$B$10,IF(AND($H592&lt;&gt;"",$H592=INDEX(Partidos!$K$4:$K$107,MATCH($A592,Partidos!$A$4:$A$107,0))),Puntuacion!$B$11,0)))))),"")</f>
        <v/>
      </c>
      <c r="H592" s="24">
        <f>IFERROR(INDEX(Nacho!H$4:H$107,MATCH($A592,Nacho!$A$4:$A$107,0)),"")</f>
        <v/>
      </c>
      <c r="I592" s="24">
        <f>IFERROR(INDEX(Partidos!$J$4:$J$107,MATCH($A592,Partidos!$A$4:$A$107,0)),"")</f>
        <v/>
      </c>
      <c r="J592" s="21">
        <f>IF(AND(INDEX(Partidos!$J$4:$J$107,MATCH($A592,Partidos!$A$4:$A$107,0))&lt;&gt;"Grupos",INDEX(Partidos!$H$4:$H$107,MATCH($A592,Partidos!$A$4:$A$107,0))="Finalizado",$H592&lt;&gt;"",$H592=INDEX(Partidos!$K$4:$K$107,MATCH($A592,Partidos!$A$4:$A$107,0))),1,0)</f>
        <v/>
      </c>
    </row>
    <row r="593">
      <c r="A593" s="29" t="n">
        <v>54</v>
      </c>
      <c r="B593" s="24">
        <f>IFERROR(INDEX(Partidos!$D$4:$D$107,MATCH($A593,Partidos!$A$4:$A$107,0)),"")</f>
        <v/>
      </c>
      <c r="C593" s="24">
        <f>IFERROR(INDEX(Partidos!$E$4:$E$107,MATCH($A593,Partidos!$A$4:$A$107,0)),"")</f>
        <v/>
      </c>
      <c r="D593" s="29" t="inlineStr">
        <is>
          <t>Luis</t>
        </is>
      </c>
      <c r="E593" s="24">
        <f>IFERROR(INDEX(Luis!F$4:F$107,MATCH($A593,Luis!$A$4:$A$107,0)),"")</f>
        <v/>
      </c>
      <c r="F593" s="24">
        <f>IFERROR(INDEX(Luis!G$4:G$107,MATCH($A593,Luis!$A$4:$A$107,0)),"")</f>
        <v/>
      </c>
      <c r="G593" s="21">
        <f>IFERROR(IF(INDEX(Partidos!$H$4:$H$107,MATCH($A593,Partidos!$A$4:$A$107,0))&lt;&gt;"Finalizado","",IF(OR(NOT(ISNUMBER($E593)),NOT(ISNUMBER($F593))),"",IF(INDEX(Partidos!$J$4:$J$107,MATCH($A593,Partidos!$A$4:$A$107,0))="Grupos",IF(AND($E593=INDEX(Partidos!$F$4:$F$107,MATCH($A593,Partidos!$A$4:$A$107,0)),$F593=INDEX(Partidos!$G$4:$G$107,MATCH($A593,Partidos!$A$4:$A$107,0))),Puntuacion!$B$4,IF(($E593-$F593)=(INDEX(Partidos!$F$4:$F$107,MATCH($A593,Partidos!$A$4:$A$107,0))-INDEX(Partidos!$G$4:$G$107,MATCH($A593,Partidos!$A$4:$A$107,0))),Puntuacion!$B$5,IF(OR(AND($E593&gt;$F593,INDEX(Partidos!$F$4:$F$107,MATCH($A593,Partidos!$A$4:$A$107,0))&gt;INDEX(Partidos!$G$4:$G$107,MATCH($A593,Partidos!$A$4:$A$107,0))),AND($E593=$F593,INDEX(Partidos!$F$4:$F$107,MATCH($A593,Partidos!$A$4:$A$107,0))=INDEX(Partidos!$G$4:$G$107,MATCH($A593,Partidos!$A$4:$A$107,0))),AND($E593&lt;$F593,INDEX(Partidos!$F$4:$F$107,MATCH($A593,Partidos!$A$4:$A$107,0))&lt;INDEX(Partidos!$G$4:$G$107,MATCH($A593,Partidos!$A$4:$A$107,0)))),Puntuacion!$B$6,0))),IF(AND($E593=INDEX(Partidos!$F$4:$F$107,MATCH($A593,Partidos!$A$4:$A$107,0)),$F593=INDEX(Partidos!$G$4:$G$107,MATCH($A593,Partidos!$A$4:$A$107,0))),Puntuacion!$B$9,IF(($E593-$F593)=(INDEX(Partidos!$F$4:$F$107,MATCH($A593,Partidos!$A$4:$A$107,0))-INDEX(Partidos!$G$4:$G$107,MATCH($A593,Partidos!$A$4:$A$107,0))),Puntuacion!$B$10,IF(AND($H593&lt;&gt;"",$H593=INDEX(Partidos!$K$4:$K$107,MATCH($A593,Partidos!$A$4:$A$107,0))),Puntuacion!$B$11,0)))))),"")</f>
        <v/>
      </c>
      <c r="H593" s="24">
        <f>IFERROR(INDEX(Luis!H$4:H$107,MATCH($A593,Luis!$A$4:$A$107,0)),"")</f>
        <v/>
      </c>
      <c r="I593" s="24">
        <f>IFERROR(INDEX(Partidos!$J$4:$J$107,MATCH($A593,Partidos!$A$4:$A$107,0)),"")</f>
        <v/>
      </c>
      <c r="J593" s="21">
        <f>IF(AND(INDEX(Partidos!$J$4:$J$107,MATCH($A593,Partidos!$A$4:$A$107,0))&lt;&gt;"Grupos",INDEX(Partidos!$H$4:$H$107,MATCH($A593,Partidos!$A$4:$A$107,0))="Finalizado",$H593&lt;&gt;"",$H593=INDEX(Partidos!$K$4:$K$107,MATCH($A593,Partidos!$A$4:$A$107,0))),1,0)</f>
        <v/>
      </c>
    </row>
    <row r="594">
      <c r="A594" s="31" t="n">
        <v>54</v>
      </c>
      <c r="B594" s="24">
        <f>IFERROR(INDEX(Partidos!$D$4:$D$107,MATCH($A594,Partidos!$A$4:$A$107,0)),"")</f>
        <v/>
      </c>
      <c r="C594" s="24">
        <f>IFERROR(INDEX(Partidos!$E$4:$E$107,MATCH($A594,Partidos!$A$4:$A$107,0)),"")</f>
        <v/>
      </c>
      <c r="D594" s="31" t="inlineStr">
        <is>
          <t>Felipe</t>
        </is>
      </c>
      <c r="E594" s="24">
        <f>IFERROR(INDEX(Felipe!F$4:F$107,MATCH($A594,Felipe!$A$4:$A$107,0)),"")</f>
        <v/>
      </c>
      <c r="F594" s="24">
        <f>IFERROR(INDEX(Felipe!G$4:G$107,MATCH($A594,Felipe!$A$4:$A$107,0)),"")</f>
        <v/>
      </c>
      <c r="G594" s="21">
        <f>IFERROR(IF(INDEX(Partidos!$H$4:$H$107,MATCH($A594,Partidos!$A$4:$A$107,0))&lt;&gt;"Finalizado","",IF(OR(NOT(ISNUMBER($E594)),NOT(ISNUMBER($F594))),"",IF(INDEX(Partidos!$J$4:$J$107,MATCH($A594,Partidos!$A$4:$A$107,0))="Grupos",IF(AND($E594=INDEX(Partidos!$F$4:$F$107,MATCH($A594,Partidos!$A$4:$A$107,0)),$F594=INDEX(Partidos!$G$4:$G$107,MATCH($A594,Partidos!$A$4:$A$107,0))),Puntuacion!$B$4,IF(($E594-$F594)=(INDEX(Partidos!$F$4:$F$107,MATCH($A594,Partidos!$A$4:$A$107,0))-INDEX(Partidos!$G$4:$G$107,MATCH($A594,Partidos!$A$4:$A$107,0))),Puntuacion!$B$5,IF(OR(AND($E594&gt;$F594,INDEX(Partidos!$F$4:$F$107,MATCH($A594,Partidos!$A$4:$A$107,0))&gt;INDEX(Partidos!$G$4:$G$107,MATCH($A594,Partidos!$A$4:$A$107,0))),AND($E594=$F594,INDEX(Partidos!$F$4:$F$107,MATCH($A594,Partidos!$A$4:$A$107,0))=INDEX(Partidos!$G$4:$G$107,MATCH($A594,Partidos!$A$4:$A$107,0))),AND($E594&lt;$F594,INDEX(Partidos!$F$4:$F$107,MATCH($A594,Partidos!$A$4:$A$107,0))&lt;INDEX(Partidos!$G$4:$G$107,MATCH($A594,Partidos!$A$4:$A$107,0)))),Puntuacion!$B$6,0))),IF(AND($E594=INDEX(Partidos!$F$4:$F$107,MATCH($A594,Partidos!$A$4:$A$107,0)),$F594=INDEX(Partidos!$G$4:$G$107,MATCH($A594,Partidos!$A$4:$A$107,0))),Puntuacion!$B$9,IF(($E594-$F594)=(INDEX(Partidos!$F$4:$F$107,MATCH($A594,Partidos!$A$4:$A$107,0))-INDEX(Partidos!$G$4:$G$107,MATCH($A594,Partidos!$A$4:$A$107,0))),Puntuacion!$B$10,IF(AND($H594&lt;&gt;"",$H594=INDEX(Partidos!$K$4:$K$107,MATCH($A594,Partidos!$A$4:$A$107,0))),Puntuacion!$B$11,0)))))),"")</f>
        <v/>
      </c>
      <c r="H594" s="24">
        <f>IFERROR(INDEX(Felipe!H$4:H$107,MATCH($A594,Felipe!$A$4:$A$107,0)),"")</f>
        <v/>
      </c>
      <c r="I594" s="24">
        <f>IFERROR(INDEX(Partidos!$J$4:$J$107,MATCH($A594,Partidos!$A$4:$A$107,0)),"")</f>
        <v/>
      </c>
      <c r="J594" s="21">
        <f>IF(AND(INDEX(Partidos!$J$4:$J$107,MATCH($A594,Partidos!$A$4:$A$107,0))&lt;&gt;"Grupos",INDEX(Partidos!$H$4:$H$107,MATCH($A594,Partidos!$A$4:$A$107,0))="Finalizado",$H594&lt;&gt;"",$H594=INDEX(Partidos!$K$4:$K$107,MATCH($A594,Partidos!$A$4:$A$107,0))),1,0)</f>
        <v/>
      </c>
    </row>
    <row r="595">
      <c r="A595" s="29" t="n">
        <v>54</v>
      </c>
      <c r="B595" s="24">
        <f>IFERROR(INDEX(Partidos!$D$4:$D$107,MATCH($A595,Partidos!$A$4:$A$107,0)),"")</f>
        <v/>
      </c>
      <c r="C595" s="24">
        <f>IFERROR(INDEX(Partidos!$E$4:$E$107,MATCH($A595,Partidos!$A$4:$A$107,0)),"")</f>
        <v/>
      </c>
      <c r="D595" s="29" t="inlineStr">
        <is>
          <t>Simón</t>
        </is>
      </c>
      <c r="E595" s="24">
        <f>IFERROR(INDEX(Simón!F$4:F$107,MATCH($A595,Simón!$A$4:$A$107,0)),"")</f>
        <v/>
      </c>
      <c r="F595" s="24">
        <f>IFERROR(INDEX(Simón!G$4:G$107,MATCH($A595,Simón!$A$4:$A$107,0)),"")</f>
        <v/>
      </c>
      <c r="G595" s="21">
        <f>IFERROR(IF(INDEX(Partidos!$H$4:$H$107,MATCH($A595,Partidos!$A$4:$A$107,0))&lt;&gt;"Finalizado","",IF(OR(NOT(ISNUMBER($E595)),NOT(ISNUMBER($F595))),"",IF(INDEX(Partidos!$J$4:$J$107,MATCH($A595,Partidos!$A$4:$A$107,0))="Grupos",IF(AND($E595=INDEX(Partidos!$F$4:$F$107,MATCH($A595,Partidos!$A$4:$A$107,0)),$F595=INDEX(Partidos!$G$4:$G$107,MATCH($A595,Partidos!$A$4:$A$107,0))),Puntuacion!$B$4,IF(($E595-$F595)=(INDEX(Partidos!$F$4:$F$107,MATCH($A595,Partidos!$A$4:$A$107,0))-INDEX(Partidos!$G$4:$G$107,MATCH($A595,Partidos!$A$4:$A$107,0))),Puntuacion!$B$5,IF(OR(AND($E595&gt;$F595,INDEX(Partidos!$F$4:$F$107,MATCH($A595,Partidos!$A$4:$A$107,0))&gt;INDEX(Partidos!$G$4:$G$107,MATCH($A595,Partidos!$A$4:$A$107,0))),AND($E595=$F595,INDEX(Partidos!$F$4:$F$107,MATCH($A595,Partidos!$A$4:$A$107,0))=INDEX(Partidos!$G$4:$G$107,MATCH($A595,Partidos!$A$4:$A$107,0))),AND($E595&lt;$F595,INDEX(Partidos!$F$4:$F$107,MATCH($A595,Partidos!$A$4:$A$107,0))&lt;INDEX(Partidos!$G$4:$G$107,MATCH($A595,Partidos!$A$4:$A$107,0)))),Puntuacion!$B$6,0))),IF(AND($E595=INDEX(Partidos!$F$4:$F$107,MATCH($A595,Partidos!$A$4:$A$107,0)),$F595=INDEX(Partidos!$G$4:$G$107,MATCH($A595,Partidos!$A$4:$A$107,0))),Puntuacion!$B$9,IF(($E595-$F595)=(INDEX(Partidos!$F$4:$F$107,MATCH($A595,Partidos!$A$4:$A$107,0))-INDEX(Partidos!$G$4:$G$107,MATCH($A595,Partidos!$A$4:$A$107,0))),Puntuacion!$B$10,IF(AND($H595&lt;&gt;"",$H595=INDEX(Partidos!$K$4:$K$107,MATCH($A595,Partidos!$A$4:$A$107,0))),Puntuacion!$B$11,0)))))),"")</f>
        <v/>
      </c>
      <c r="H595" s="24">
        <f>IFERROR(INDEX(Simón!H$4:H$107,MATCH($A595,Simón!$A$4:$A$107,0)),"")</f>
        <v/>
      </c>
      <c r="I595" s="24">
        <f>IFERROR(INDEX(Partidos!$J$4:$J$107,MATCH($A595,Partidos!$A$4:$A$107,0)),"")</f>
        <v/>
      </c>
      <c r="J595" s="21">
        <f>IF(AND(INDEX(Partidos!$J$4:$J$107,MATCH($A595,Partidos!$A$4:$A$107,0))&lt;&gt;"Grupos",INDEX(Partidos!$H$4:$H$107,MATCH($A595,Partidos!$A$4:$A$107,0))="Finalizado",$H595&lt;&gt;"",$H595=INDEX(Partidos!$K$4:$K$107,MATCH($A595,Partidos!$A$4:$A$107,0))),1,0)</f>
        <v/>
      </c>
    </row>
    <row r="596">
      <c r="A596" s="31" t="n">
        <v>54</v>
      </c>
      <c r="B596" s="24">
        <f>IFERROR(INDEX(Partidos!$D$4:$D$107,MATCH($A596,Partidos!$A$4:$A$107,0)),"")</f>
        <v/>
      </c>
      <c r="C596" s="24">
        <f>IFERROR(INDEX(Partidos!$E$4:$E$107,MATCH($A596,Partidos!$A$4:$A$107,0)),"")</f>
        <v/>
      </c>
      <c r="D596" s="31" t="inlineStr">
        <is>
          <t>Muni</t>
        </is>
      </c>
      <c r="E596" s="24">
        <f>IFERROR(INDEX(Muni!F$4:F$107,MATCH($A596,Muni!$A$4:$A$107,0)),"")</f>
        <v/>
      </c>
      <c r="F596" s="24">
        <f>IFERROR(INDEX(Muni!G$4:G$107,MATCH($A596,Muni!$A$4:$A$107,0)),"")</f>
        <v/>
      </c>
      <c r="G596" s="21">
        <f>IFERROR(IF(INDEX(Partidos!$H$4:$H$107,MATCH($A596,Partidos!$A$4:$A$107,0))&lt;&gt;"Finalizado","",IF(OR(NOT(ISNUMBER($E596)),NOT(ISNUMBER($F596))),"",IF(INDEX(Partidos!$J$4:$J$107,MATCH($A596,Partidos!$A$4:$A$107,0))="Grupos",IF(AND($E596=INDEX(Partidos!$F$4:$F$107,MATCH($A596,Partidos!$A$4:$A$107,0)),$F596=INDEX(Partidos!$G$4:$G$107,MATCH($A596,Partidos!$A$4:$A$107,0))),Puntuacion!$B$4,IF(($E596-$F596)=(INDEX(Partidos!$F$4:$F$107,MATCH($A596,Partidos!$A$4:$A$107,0))-INDEX(Partidos!$G$4:$G$107,MATCH($A596,Partidos!$A$4:$A$107,0))),Puntuacion!$B$5,IF(OR(AND($E596&gt;$F596,INDEX(Partidos!$F$4:$F$107,MATCH($A596,Partidos!$A$4:$A$107,0))&gt;INDEX(Partidos!$G$4:$G$107,MATCH($A596,Partidos!$A$4:$A$107,0))),AND($E596=$F596,INDEX(Partidos!$F$4:$F$107,MATCH($A596,Partidos!$A$4:$A$107,0))=INDEX(Partidos!$G$4:$G$107,MATCH($A596,Partidos!$A$4:$A$107,0))),AND($E596&lt;$F596,INDEX(Partidos!$F$4:$F$107,MATCH($A596,Partidos!$A$4:$A$107,0))&lt;INDEX(Partidos!$G$4:$G$107,MATCH($A596,Partidos!$A$4:$A$107,0)))),Puntuacion!$B$6,0))),IF(AND($E596=INDEX(Partidos!$F$4:$F$107,MATCH($A596,Partidos!$A$4:$A$107,0)),$F596=INDEX(Partidos!$G$4:$G$107,MATCH($A596,Partidos!$A$4:$A$107,0))),Puntuacion!$B$9,IF(($E596-$F596)=(INDEX(Partidos!$F$4:$F$107,MATCH($A596,Partidos!$A$4:$A$107,0))-INDEX(Partidos!$G$4:$G$107,MATCH($A596,Partidos!$A$4:$A$107,0))),Puntuacion!$B$10,IF(AND($H596&lt;&gt;"",$H596=INDEX(Partidos!$K$4:$K$107,MATCH($A596,Partidos!$A$4:$A$107,0))),Puntuacion!$B$11,0)))))),"")</f>
        <v/>
      </c>
      <c r="H596" s="24">
        <f>IFERROR(INDEX(Muni!H$4:H$107,MATCH($A596,Muni!$A$4:$A$107,0)),"")</f>
        <v/>
      </c>
      <c r="I596" s="24">
        <f>IFERROR(INDEX(Partidos!$J$4:$J$107,MATCH($A596,Partidos!$A$4:$A$107,0)),"")</f>
        <v/>
      </c>
      <c r="J596" s="21">
        <f>IF(AND(INDEX(Partidos!$J$4:$J$107,MATCH($A596,Partidos!$A$4:$A$107,0))&lt;&gt;"Grupos",INDEX(Partidos!$H$4:$H$107,MATCH($A596,Partidos!$A$4:$A$107,0))="Finalizado",$H596&lt;&gt;"",$H596=INDEX(Partidos!$K$4:$K$107,MATCH($A596,Partidos!$A$4:$A$107,0))),1,0)</f>
        <v/>
      </c>
    </row>
    <row r="597">
      <c r="A597" s="29" t="n">
        <v>54</v>
      </c>
      <c r="B597" s="24">
        <f>IFERROR(INDEX(Partidos!$D$4:$D$107,MATCH($A597,Partidos!$A$4:$A$107,0)),"")</f>
        <v/>
      </c>
      <c r="C597" s="24">
        <f>IFERROR(INDEX(Partidos!$E$4:$E$107,MATCH($A597,Partidos!$A$4:$A$107,0)),"")</f>
        <v/>
      </c>
      <c r="D597" s="29" t="inlineStr">
        <is>
          <t>Fer</t>
        </is>
      </c>
      <c r="E597" s="24">
        <f>IFERROR(INDEX(Fer!F$4:F$107,MATCH($A597,Fer!$A$4:$A$107,0)),"")</f>
        <v/>
      </c>
      <c r="F597" s="24">
        <f>IFERROR(INDEX(Fer!G$4:G$107,MATCH($A597,Fer!$A$4:$A$107,0)),"")</f>
        <v/>
      </c>
      <c r="G597" s="21">
        <f>IFERROR(IF(INDEX(Partidos!$H$4:$H$107,MATCH($A597,Partidos!$A$4:$A$107,0))&lt;&gt;"Finalizado","",IF(OR(NOT(ISNUMBER($E597)),NOT(ISNUMBER($F597))),"",IF(INDEX(Partidos!$J$4:$J$107,MATCH($A597,Partidos!$A$4:$A$107,0))="Grupos",IF(AND($E597=INDEX(Partidos!$F$4:$F$107,MATCH($A597,Partidos!$A$4:$A$107,0)),$F597=INDEX(Partidos!$G$4:$G$107,MATCH($A597,Partidos!$A$4:$A$107,0))),Puntuacion!$B$4,IF(($E597-$F597)=(INDEX(Partidos!$F$4:$F$107,MATCH($A597,Partidos!$A$4:$A$107,0))-INDEX(Partidos!$G$4:$G$107,MATCH($A597,Partidos!$A$4:$A$107,0))),Puntuacion!$B$5,IF(OR(AND($E597&gt;$F597,INDEX(Partidos!$F$4:$F$107,MATCH($A597,Partidos!$A$4:$A$107,0))&gt;INDEX(Partidos!$G$4:$G$107,MATCH($A597,Partidos!$A$4:$A$107,0))),AND($E597=$F597,INDEX(Partidos!$F$4:$F$107,MATCH($A597,Partidos!$A$4:$A$107,0))=INDEX(Partidos!$G$4:$G$107,MATCH($A597,Partidos!$A$4:$A$107,0))),AND($E597&lt;$F597,INDEX(Partidos!$F$4:$F$107,MATCH($A597,Partidos!$A$4:$A$107,0))&lt;INDEX(Partidos!$G$4:$G$107,MATCH($A597,Partidos!$A$4:$A$107,0)))),Puntuacion!$B$6,0))),IF(AND($E597=INDEX(Partidos!$F$4:$F$107,MATCH($A597,Partidos!$A$4:$A$107,0)),$F597=INDEX(Partidos!$G$4:$G$107,MATCH($A597,Partidos!$A$4:$A$107,0))),Puntuacion!$B$9,IF(($E597-$F597)=(INDEX(Partidos!$F$4:$F$107,MATCH($A597,Partidos!$A$4:$A$107,0))-INDEX(Partidos!$G$4:$G$107,MATCH($A597,Partidos!$A$4:$A$107,0))),Puntuacion!$B$10,IF(AND($H597&lt;&gt;"",$H597=INDEX(Partidos!$K$4:$K$107,MATCH($A597,Partidos!$A$4:$A$107,0))),Puntuacion!$B$11,0)))))),"")</f>
        <v/>
      </c>
      <c r="H597" s="24">
        <f>IFERROR(INDEX(Fer!H$4:H$107,MATCH($A597,Fer!$A$4:$A$107,0)),"")</f>
        <v/>
      </c>
      <c r="I597" s="24">
        <f>IFERROR(INDEX(Partidos!$J$4:$J$107,MATCH($A597,Partidos!$A$4:$A$107,0)),"")</f>
        <v/>
      </c>
      <c r="J597" s="21">
        <f>IF(AND(INDEX(Partidos!$J$4:$J$107,MATCH($A597,Partidos!$A$4:$A$107,0))&lt;&gt;"Grupos",INDEX(Partidos!$H$4:$H$107,MATCH($A597,Partidos!$A$4:$A$107,0))="Finalizado",$H597&lt;&gt;"",$H597=INDEX(Partidos!$K$4:$K$107,MATCH($A597,Partidos!$A$4:$A$107,0))),1,0)</f>
        <v/>
      </c>
    </row>
    <row r="598">
      <c r="A598" s="31" t="n">
        <v>55</v>
      </c>
      <c r="B598" s="24">
        <f>IFERROR(INDEX(Partidos!$D$4:$D$107,MATCH($A598,Partidos!$A$4:$A$107,0)),"")</f>
        <v/>
      </c>
      <c r="C598" s="24">
        <f>IFERROR(INDEX(Partidos!$E$4:$E$107,MATCH($A598,Partidos!$A$4:$A$107,0)),"")</f>
        <v/>
      </c>
      <c r="D598" s="31" t="inlineStr">
        <is>
          <t>Álvaro</t>
        </is>
      </c>
      <c r="E598" s="24">
        <f>IFERROR(INDEX(Álvaro!F$4:F$107,MATCH($A598,Álvaro!$A$4:$A$107,0)),"")</f>
        <v/>
      </c>
      <c r="F598" s="24">
        <f>IFERROR(INDEX(Álvaro!G$4:G$107,MATCH($A598,Álvaro!$A$4:$A$107,0)),"")</f>
        <v/>
      </c>
      <c r="G598" s="21">
        <f>IFERROR(IF(INDEX(Partidos!$H$4:$H$107,MATCH($A598,Partidos!$A$4:$A$107,0))&lt;&gt;"Finalizado","",IF(OR(NOT(ISNUMBER($E598)),NOT(ISNUMBER($F598))),"",IF(INDEX(Partidos!$J$4:$J$107,MATCH($A598,Partidos!$A$4:$A$107,0))="Grupos",IF(AND($E598=INDEX(Partidos!$F$4:$F$107,MATCH($A598,Partidos!$A$4:$A$107,0)),$F598=INDEX(Partidos!$G$4:$G$107,MATCH($A598,Partidos!$A$4:$A$107,0))),Puntuacion!$B$4,IF(($E598-$F598)=(INDEX(Partidos!$F$4:$F$107,MATCH($A598,Partidos!$A$4:$A$107,0))-INDEX(Partidos!$G$4:$G$107,MATCH($A598,Partidos!$A$4:$A$107,0))),Puntuacion!$B$5,IF(OR(AND($E598&gt;$F598,INDEX(Partidos!$F$4:$F$107,MATCH($A598,Partidos!$A$4:$A$107,0))&gt;INDEX(Partidos!$G$4:$G$107,MATCH($A598,Partidos!$A$4:$A$107,0))),AND($E598=$F598,INDEX(Partidos!$F$4:$F$107,MATCH($A598,Partidos!$A$4:$A$107,0))=INDEX(Partidos!$G$4:$G$107,MATCH($A598,Partidos!$A$4:$A$107,0))),AND($E598&lt;$F598,INDEX(Partidos!$F$4:$F$107,MATCH($A598,Partidos!$A$4:$A$107,0))&lt;INDEX(Partidos!$G$4:$G$107,MATCH($A598,Partidos!$A$4:$A$107,0)))),Puntuacion!$B$6,0))),IF(AND($E598=INDEX(Partidos!$F$4:$F$107,MATCH($A598,Partidos!$A$4:$A$107,0)),$F598=INDEX(Partidos!$G$4:$G$107,MATCH($A598,Partidos!$A$4:$A$107,0))),Puntuacion!$B$9,IF(($E598-$F598)=(INDEX(Partidos!$F$4:$F$107,MATCH($A598,Partidos!$A$4:$A$107,0))-INDEX(Partidos!$G$4:$G$107,MATCH($A598,Partidos!$A$4:$A$107,0))),Puntuacion!$B$10,IF(AND($H598&lt;&gt;"",$H598=INDEX(Partidos!$K$4:$K$107,MATCH($A598,Partidos!$A$4:$A$107,0))),Puntuacion!$B$11,0)))))),"")</f>
        <v/>
      </c>
      <c r="H598" s="24">
        <f>IFERROR(INDEX(Álvaro!H$4:H$107,MATCH($A598,Álvaro!$A$4:$A$107,0)),"")</f>
        <v/>
      </c>
      <c r="I598" s="24">
        <f>IFERROR(INDEX(Partidos!$J$4:$J$107,MATCH($A598,Partidos!$A$4:$A$107,0)),"")</f>
        <v/>
      </c>
      <c r="J598" s="21">
        <f>IF(AND(INDEX(Partidos!$J$4:$J$107,MATCH($A598,Partidos!$A$4:$A$107,0))&lt;&gt;"Grupos",INDEX(Partidos!$H$4:$H$107,MATCH($A598,Partidos!$A$4:$A$107,0))="Finalizado",$H598&lt;&gt;"",$H598=INDEX(Partidos!$K$4:$K$107,MATCH($A598,Partidos!$A$4:$A$107,0))),1,0)</f>
        <v/>
      </c>
    </row>
    <row r="599">
      <c r="A599" s="29" t="n">
        <v>55</v>
      </c>
      <c r="B599" s="24">
        <f>IFERROR(INDEX(Partidos!$D$4:$D$107,MATCH($A599,Partidos!$A$4:$A$107,0)),"")</f>
        <v/>
      </c>
      <c r="C599" s="24">
        <f>IFERROR(INDEX(Partidos!$E$4:$E$107,MATCH($A599,Partidos!$A$4:$A$107,0)),"")</f>
        <v/>
      </c>
      <c r="D599" s="29" t="inlineStr">
        <is>
          <t>Pepe</t>
        </is>
      </c>
      <c r="E599" s="24">
        <f>IFERROR(INDEX(Pepe!F$4:F$107,MATCH($A599,Pepe!$A$4:$A$107,0)),"")</f>
        <v/>
      </c>
      <c r="F599" s="24">
        <f>IFERROR(INDEX(Pepe!G$4:G$107,MATCH($A599,Pepe!$A$4:$A$107,0)),"")</f>
        <v/>
      </c>
      <c r="G599" s="21">
        <f>IFERROR(IF(INDEX(Partidos!$H$4:$H$107,MATCH($A599,Partidos!$A$4:$A$107,0))&lt;&gt;"Finalizado","",IF(OR(NOT(ISNUMBER($E599)),NOT(ISNUMBER($F599))),"",IF(INDEX(Partidos!$J$4:$J$107,MATCH($A599,Partidos!$A$4:$A$107,0))="Grupos",IF(AND($E599=INDEX(Partidos!$F$4:$F$107,MATCH($A599,Partidos!$A$4:$A$107,0)),$F599=INDEX(Partidos!$G$4:$G$107,MATCH($A599,Partidos!$A$4:$A$107,0))),Puntuacion!$B$4,IF(($E599-$F599)=(INDEX(Partidos!$F$4:$F$107,MATCH($A599,Partidos!$A$4:$A$107,0))-INDEX(Partidos!$G$4:$G$107,MATCH($A599,Partidos!$A$4:$A$107,0))),Puntuacion!$B$5,IF(OR(AND($E599&gt;$F599,INDEX(Partidos!$F$4:$F$107,MATCH($A599,Partidos!$A$4:$A$107,0))&gt;INDEX(Partidos!$G$4:$G$107,MATCH($A599,Partidos!$A$4:$A$107,0))),AND($E599=$F599,INDEX(Partidos!$F$4:$F$107,MATCH($A599,Partidos!$A$4:$A$107,0))=INDEX(Partidos!$G$4:$G$107,MATCH($A599,Partidos!$A$4:$A$107,0))),AND($E599&lt;$F599,INDEX(Partidos!$F$4:$F$107,MATCH($A599,Partidos!$A$4:$A$107,0))&lt;INDEX(Partidos!$G$4:$G$107,MATCH($A599,Partidos!$A$4:$A$107,0)))),Puntuacion!$B$6,0))),IF(AND($E599=INDEX(Partidos!$F$4:$F$107,MATCH($A599,Partidos!$A$4:$A$107,0)),$F599=INDEX(Partidos!$G$4:$G$107,MATCH($A599,Partidos!$A$4:$A$107,0))),Puntuacion!$B$9,IF(($E599-$F599)=(INDEX(Partidos!$F$4:$F$107,MATCH($A599,Partidos!$A$4:$A$107,0))-INDEX(Partidos!$G$4:$G$107,MATCH($A599,Partidos!$A$4:$A$107,0))),Puntuacion!$B$10,IF(AND($H599&lt;&gt;"",$H599=INDEX(Partidos!$K$4:$K$107,MATCH($A599,Partidos!$A$4:$A$107,0))),Puntuacion!$B$11,0)))))),"")</f>
        <v/>
      </c>
      <c r="H599" s="24">
        <f>IFERROR(INDEX(Pepe!H$4:H$107,MATCH($A599,Pepe!$A$4:$A$107,0)),"")</f>
        <v/>
      </c>
      <c r="I599" s="24">
        <f>IFERROR(INDEX(Partidos!$J$4:$J$107,MATCH($A599,Partidos!$A$4:$A$107,0)),"")</f>
        <v/>
      </c>
      <c r="J599" s="21">
        <f>IF(AND(INDEX(Partidos!$J$4:$J$107,MATCH($A599,Partidos!$A$4:$A$107,0))&lt;&gt;"Grupos",INDEX(Partidos!$H$4:$H$107,MATCH($A599,Partidos!$A$4:$A$107,0))="Finalizado",$H599&lt;&gt;"",$H599=INDEX(Partidos!$K$4:$K$107,MATCH($A599,Partidos!$A$4:$A$107,0))),1,0)</f>
        <v/>
      </c>
    </row>
    <row r="600">
      <c r="A600" s="31" t="n">
        <v>55</v>
      </c>
      <c r="B600" s="24">
        <f>IFERROR(INDEX(Partidos!$D$4:$D$107,MATCH($A600,Partidos!$A$4:$A$107,0)),"")</f>
        <v/>
      </c>
      <c r="C600" s="24">
        <f>IFERROR(INDEX(Partidos!$E$4:$E$107,MATCH($A600,Partidos!$A$4:$A$107,0)),"")</f>
        <v/>
      </c>
      <c r="D600" s="31" t="inlineStr">
        <is>
          <t>Patri</t>
        </is>
      </c>
      <c r="E600" s="24">
        <f>IFERROR(INDEX(Patri!F$4:F$107,MATCH($A600,Patri!$A$4:$A$107,0)),"")</f>
        <v/>
      </c>
      <c r="F600" s="24">
        <f>IFERROR(INDEX(Patri!G$4:G$107,MATCH($A600,Patri!$A$4:$A$107,0)),"")</f>
        <v/>
      </c>
      <c r="G600" s="21">
        <f>IFERROR(IF(INDEX(Partidos!$H$4:$H$107,MATCH($A600,Partidos!$A$4:$A$107,0))&lt;&gt;"Finalizado","",IF(OR(NOT(ISNUMBER($E600)),NOT(ISNUMBER($F600))),"",IF(INDEX(Partidos!$J$4:$J$107,MATCH($A600,Partidos!$A$4:$A$107,0))="Grupos",IF(AND($E600=INDEX(Partidos!$F$4:$F$107,MATCH($A600,Partidos!$A$4:$A$107,0)),$F600=INDEX(Partidos!$G$4:$G$107,MATCH($A600,Partidos!$A$4:$A$107,0))),Puntuacion!$B$4,IF(($E600-$F600)=(INDEX(Partidos!$F$4:$F$107,MATCH($A600,Partidos!$A$4:$A$107,0))-INDEX(Partidos!$G$4:$G$107,MATCH($A600,Partidos!$A$4:$A$107,0))),Puntuacion!$B$5,IF(OR(AND($E600&gt;$F600,INDEX(Partidos!$F$4:$F$107,MATCH($A600,Partidos!$A$4:$A$107,0))&gt;INDEX(Partidos!$G$4:$G$107,MATCH($A600,Partidos!$A$4:$A$107,0))),AND($E600=$F600,INDEX(Partidos!$F$4:$F$107,MATCH($A600,Partidos!$A$4:$A$107,0))=INDEX(Partidos!$G$4:$G$107,MATCH($A600,Partidos!$A$4:$A$107,0))),AND($E600&lt;$F600,INDEX(Partidos!$F$4:$F$107,MATCH($A600,Partidos!$A$4:$A$107,0))&lt;INDEX(Partidos!$G$4:$G$107,MATCH($A600,Partidos!$A$4:$A$107,0)))),Puntuacion!$B$6,0))),IF(AND($E600=INDEX(Partidos!$F$4:$F$107,MATCH($A600,Partidos!$A$4:$A$107,0)),$F600=INDEX(Partidos!$G$4:$G$107,MATCH($A600,Partidos!$A$4:$A$107,0))),Puntuacion!$B$9,IF(($E600-$F600)=(INDEX(Partidos!$F$4:$F$107,MATCH($A600,Partidos!$A$4:$A$107,0))-INDEX(Partidos!$G$4:$G$107,MATCH($A600,Partidos!$A$4:$A$107,0))),Puntuacion!$B$10,IF(AND($H600&lt;&gt;"",$H600=INDEX(Partidos!$K$4:$K$107,MATCH($A600,Partidos!$A$4:$A$107,0))),Puntuacion!$B$11,0)))))),"")</f>
        <v/>
      </c>
      <c r="H600" s="24">
        <f>IFERROR(INDEX(Patri!H$4:H$107,MATCH($A600,Patri!$A$4:$A$107,0)),"")</f>
        <v/>
      </c>
      <c r="I600" s="24">
        <f>IFERROR(INDEX(Partidos!$J$4:$J$107,MATCH($A600,Partidos!$A$4:$A$107,0)),"")</f>
        <v/>
      </c>
      <c r="J600" s="21">
        <f>IF(AND(INDEX(Partidos!$J$4:$J$107,MATCH($A600,Partidos!$A$4:$A$107,0))&lt;&gt;"Grupos",INDEX(Partidos!$H$4:$H$107,MATCH($A600,Partidos!$A$4:$A$107,0))="Finalizado",$H600&lt;&gt;"",$H600=INDEX(Partidos!$K$4:$K$107,MATCH($A600,Partidos!$A$4:$A$107,0))),1,0)</f>
        <v/>
      </c>
    </row>
    <row r="601">
      <c r="A601" s="29" t="n">
        <v>55</v>
      </c>
      <c r="B601" s="24">
        <f>IFERROR(INDEX(Partidos!$D$4:$D$107,MATCH($A601,Partidos!$A$4:$A$107,0)),"")</f>
        <v/>
      </c>
      <c r="C601" s="24">
        <f>IFERROR(INDEX(Partidos!$E$4:$E$107,MATCH($A601,Partidos!$A$4:$A$107,0)),"")</f>
        <v/>
      </c>
      <c r="D601" s="29" t="inlineStr">
        <is>
          <t>Kike</t>
        </is>
      </c>
      <c r="E601" s="24">
        <f>IFERROR(INDEX(Kike!F$4:F$107,MATCH($A601,Kike!$A$4:$A$107,0)),"")</f>
        <v/>
      </c>
      <c r="F601" s="24">
        <f>IFERROR(INDEX(Kike!G$4:G$107,MATCH($A601,Kike!$A$4:$A$107,0)),"")</f>
        <v/>
      </c>
      <c r="G601" s="21">
        <f>IFERROR(IF(INDEX(Partidos!$H$4:$H$107,MATCH($A601,Partidos!$A$4:$A$107,0))&lt;&gt;"Finalizado","",IF(OR(NOT(ISNUMBER($E601)),NOT(ISNUMBER($F601))),"",IF(INDEX(Partidos!$J$4:$J$107,MATCH($A601,Partidos!$A$4:$A$107,0))="Grupos",IF(AND($E601=INDEX(Partidos!$F$4:$F$107,MATCH($A601,Partidos!$A$4:$A$107,0)),$F601=INDEX(Partidos!$G$4:$G$107,MATCH($A601,Partidos!$A$4:$A$107,0))),Puntuacion!$B$4,IF(($E601-$F601)=(INDEX(Partidos!$F$4:$F$107,MATCH($A601,Partidos!$A$4:$A$107,0))-INDEX(Partidos!$G$4:$G$107,MATCH($A601,Partidos!$A$4:$A$107,0))),Puntuacion!$B$5,IF(OR(AND($E601&gt;$F601,INDEX(Partidos!$F$4:$F$107,MATCH($A601,Partidos!$A$4:$A$107,0))&gt;INDEX(Partidos!$G$4:$G$107,MATCH($A601,Partidos!$A$4:$A$107,0))),AND($E601=$F601,INDEX(Partidos!$F$4:$F$107,MATCH($A601,Partidos!$A$4:$A$107,0))=INDEX(Partidos!$G$4:$G$107,MATCH($A601,Partidos!$A$4:$A$107,0))),AND($E601&lt;$F601,INDEX(Partidos!$F$4:$F$107,MATCH($A601,Partidos!$A$4:$A$107,0))&lt;INDEX(Partidos!$G$4:$G$107,MATCH($A601,Partidos!$A$4:$A$107,0)))),Puntuacion!$B$6,0))),IF(AND($E601=INDEX(Partidos!$F$4:$F$107,MATCH($A601,Partidos!$A$4:$A$107,0)),$F601=INDEX(Partidos!$G$4:$G$107,MATCH($A601,Partidos!$A$4:$A$107,0))),Puntuacion!$B$9,IF(($E601-$F601)=(INDEX(Partidos!$F$4:$F$107,MATCH($A601,Partidos!$A$4:$A$107,0))-INDEX(Partidos!$G$4:$G$107,MATCH($A601,Partidos!$A$4:$A$107,0))),Puntuacion!$B$10,IF(AND($H601&lt;&gt;"",$H601=INDEX(Partidos!$K$4:$K$107,MATCH($A601,Partidos!$A$4:$A$107,0))),Puntuacion!$B$11,0)))))),"")</f>
        <v/>
      </c>
      <c r="H601" s="24">
        <f>IFERROR(INDEX(Kike!H$4:H$107,MATCH($A601,Kike!$A$4:$A$107,0)),"")</f>
        <v/>
      </c>
      <c r="I601" s="24">
        <f>IFERROR(INDEX(Partidos!$J$4:$J$107,MATCH($A601,Partidos!$A$4:$A$107,0)),"")</f>
        <v/>
      </c>
      <c r="J601" s="21">
        <f>IF(AND(INDEX(Partidos!$J$4:$J$107,MATCH($A601,Partidos!$A$4:$A$107,0))&lt;&gt;"Grupos",INDEX(Partidos!$H$4:$H$107,MATCH($A601,Partidos!$A$4:$A$107,0))="Finalizado",$H601&lt;&gt;"",$H601=INDEX(Partidos!$K$4:$K$107,MATCH($A601,Partidos!$A$4:$A$107,0))),1,0)</f>
        <v/>
      </c>
    </row>
    <row r="602">
      <c r="A602" s="31" t="n">
        <v>55</v>
      </c>
      <c r="B602" s="24">
        <f>IFERROR(INDEX(Partidos!$D$4:$D$107,MATCH($A602,Partidos!$A$4:$A$107,0)),"")</f>
        <v/>
      </c>
      <c r="C602" s="24">
        <f>IFERROR(INDEX(Partidos!$E$4:$E$107,MATCH($A602,Partidos!$A$4:$A$107,0)),"")</f>
        <v/>
      </c>
      <c r="D602" s="31" t="inlineStr">
        <is>
          <t>Quintero</t>
        </is>
      </c>
      <c r="E602" s="24">
        <f>IFERROR(INDEX(Quintero!F$4:F$107,MATCH($A602,Quintero!$A$4:$A$107,0)),"")</f>
        <v/>
      </c>
      <c r="F602" s="24">
        <f>IFERROR(INDEX(Quintero!G$4:G$107,MATCH($A602,Quintero!$A$4:$A$107,0)),"")</f>
        <v/>
      </c>
      <c r="G602" s="21">
        <f>IFERROR(IF(INDEX(Partidos!$H$4:$H$107,MATCH($A602,Partidos!$A$4:$A$107,0))&lt;&gt;"Finalizado","",IF(OR(NOT(ISNUMBER($E602)),NOT(ISNUMBER($F602))),"",IF(INDEX(Partidos!$J$4:$J$107,MATCH($A602,Partidos!$A$4:$A$107,0))="Grupos",IF(AND($E602=INDEX(Partidos!$F$4:$F$107,MATCH($A602,Partidos!$A$4:$A$107,0)),$F602=INDEX(Partidos!$G$4:$G$107,MATCH($A602,Partidos!$A$4:$A$107,0))),Puntuacion!$B$4,IF(($E602-$F602)=(INDEX(Partidos!$F$4:$F$107,MATCH($A602,Partidos!$A$4:$A$107,0))-INDEX(Partidos!$G$4:$G$107,MATCH($A602,Partidos!$A$4:$A$107,0))),Puntuacion!$B$5,IF(OR(AND($E602&gt;$F602,INDEX(Partidos!$F$4:$F$107,MATCH($A602,Partidos!$A$4:$A$107,0))&gt;INDEX(Partidos!$G$4:$G$107,MATCH($A602,Partidos!$A$4:$A$107,0))),AND($E602=$F602,INDEX(Partidos!$F$4:$F$107,MATCH($A602,Partidos!$A$4:$A$107,0))=INDEX(Partidos!$G$4:$G$107,MATCH($A602,Partidos!$A$4:$A$107,0))),AND($E602&lt;$F602,INDEX(Partidos!$F$4:$F$107,MATCH($A602,Partidos!$A$4:$A$107,0))&lt;INDEX(Partidos!$G$4:$G$107,MATCH($A602,Partidos!$A$4:$A$107,0)))),Puntuacion!$B$6,0))),IF(AND($E602=INDEX(Partidos!$F$4:$F$107,MATCH($A602,Partidos!$A$4:$A$107,0)),$F602=INDEX(Partidos!$G$4:$G$107,MATCH($A602,Partidos!$A$4:$A$107,0))),Puntuacion!$B$9,IF(($E602-$F602)=(INDEX(Partidos!$F$4:$F$107,MATCH($A602,Partidos!$A$4:$A$107,0))-INDEX(Partidos!$G$4:$G$107,MATCH($A602,Partidos!$A$4:$A$107,0))),Puntuacion!$B$10,IF(AND($H602&lt;&gt;"",$H602=INDEX(Partidos!$K$4:$K$107,MATCH($A602,Partidos!$A$4:$A$107,0))),Puntuacion!$B$11,0)))))),"")</f>
        <v/>
      </c>
      <c r="H602" s="24">
        <f>IFERROR(INDEX(Quintero!H$4:H$107,MATCH($A602,Quintero!$A$4:$A$107,0)),"")</f>
        <v/>
      </c>
      <c r="I602" s="24">
        <f>IFERROR(INDEX(Partidos!$J$4:$J$107,MATCH($A602,Partidos!$A$4:$A$107,0)),"")</f>
        <v/>
      </c>
      <c r="J602" s="21">
        <f>IF(AND(INDEX(Partidos!$J$4:$J$107,MATCH($A602,Partidos!$A$4:$A$107,0))&lt;&gt;"Grupos",INDEX(Partidos!$H$4:$H$107,MATCH($A602,Partidos!$A$4:$A$107,0))="Finalizado",$H602&lt;&gt;"",$H602=INDEX(Partidos!$K$4:$K$107,MATCH($A602,Partidos!$A$4:$A$107,0))),1,0)</f>
        <v/>
      </c>
    </row>
    <row r="603">
      <c r="A603" s="29" t="n">
        <v>55</v>
      </c>
      <c r="B603" s="24">
        <f>IFERROR(INDEX(Partidos!$D$4:$D$107,MATCH($A603,Partidos!$A$4:$A$107,0)),"")</f>
        <v/>
      </c>
      <c r="C603" s="24">
        <f>IFERROR(INDEX(Partidos!$E$4:$E$107,MATCH($A603,Partidos!$A$4:$A$107,0)),"")</f>
        <v/>
      </c>
      <c r="D603" s="29" t="inlineStr">
        <is>
          <t>Nacho</t>
        </is>
      </c>
      <c r="E603" s="24">
        <f>IFERROR(INDEX(Nacho!F$4:F$107,MATCH($A603,Nacho!$A$4:$A$107,0)),"")</f>
        <v/>
      </c>
      <c r="F603" s="24">
        <f>IFERROR(INDEX(Nacho!G$4:G$107,MATCH($A603,Nacho!$A$4:$A$107,0)),"")</f>
        <v/>
      </c>
      <c r="G603" s="21">
        <f>IFERROR(IF(INDEX(Partidos!$H$4:$H$107,MATCH($A603,Partidos!$A$4:$A$107,0))&lt;&gt;"Finalizado","",IF(OR(NOT(ISNUMBER($E603)),NOT(ISNUMBER($F603))),"",IF(INDEX(Partidos!$J$4:$J$107,MATCH($A603,Partidos!$A$4:$A$107,0))="Grupos",IF(AND($E603=INDEX(Partidos!$F$4:$F$107,MATCH($A603,Partidos!$A$4:$A$107,0)),$F603=INDEX(Partidos!$G$4:$G$107,MATCH($A603,Partidos!$A$4:$A$107,0))),Puntuacion!$B$4,IF(($E603-$F603)=(INDEX(Partidos!$F$4:$F$107,MATCH($A603,Partidos!$A$4:$A$107,0))-INDEX(Partidos!$G$4:$G$107,MATCH($A603,Partidos!$A$4:$A$107,0))),Puntuacion!$B$5,IF(OR(AND($E603&gt;$F603,INDEX(Partidos!$F$4:$F$107,MATCH($A603,Partidos!$A$4:$A$107,0))&gt;INDEX(Partidos!$G$4:$G$107,MATCH($A603,Partidos!$A$4:$A$107,0))),AND($E603=$F603,INDEX(Partidos!$F$4:$F$107,MATCH($A603,Partidos!$A$4:$A$107,0))=INDEX(Partidos!$G$4:$G$107,MATCH($A603,Partidos!$A$4:$A$107,0))),AND($E603&lt;$F603,INDEX(Partidos!$F$4:$F$107,MATCH($A603,Partidos!$A$4:$A$107,0))&lt;INDEX(Partidos!$G$4:$G$107,MATCH($A603,Partidos!$A$4:$A$107,0)))),Puntuacion!$B$6,0))),IF(AND($E603=INDEX(Partidos!$F$4:$F$107,MATCH($A603,Partidos!$A$4:$A$107,0)),$F603=INDEX(Partidos!$G$4:$G$107,MATCH($A603,Partidos!$A$4:$A$107,0))),Puntuacion!$B$9,IF(($E603-$F603)=(INDEX(Partidos!$F$4:$F$107,MATCH($A603,Partidos!$A$4:$A$107,0))-INDEX(Partidos!$G$4:$G$107,MATCH($A603,Partidos!$A$4:$A$107,0))),Puntuacion!$B$10,IF(AND($H603&lt;&gt;"",$H603=INDEX(Partidos!$K$4:$K$107,MATCH($A603,Partidos!$A$4:$A$107,0))),Puntuacion!$B$11,0)))))),"")</f>
        <v/>
      </c>
      <c r="H603" s="24">
        <f>IFERROR(INDEX(Nacho!H$4:H$107,MATCH($A603,Nacho!$A$4:$A$107,0)),"")</f>
        <v/>
      </c>
      <c r="I603" s="24">
        <f>IFERROR(INDEX(Partidos!$J$4:$J$107,MATCH($A603,Partidos!$A$4:$A$107,0)),"")</f>
        <v/>
      </c>
      <c r="J603" s="21">
        <f>IF(AND(INDEX(Partidos!$J$4:$J$107,MATCH($A603,Partidos!$A$4:$A$107,0))&lt;&gt;"Grupos",INDEX(Partidos!$H$4:$H$107,MATCH($A603,Partidos!$A$4:$A$107,0))="Finalizado",$H603&lt;&gt;"",$H603=INDEX(Partidos!$K$4:$K$107,MATCH($A603,Partidos!$A$4:$A$107,0))),1,0)</f>
        <v/>
      </c>
    </row>
    <row r="604">
      <c r="A604" s="31" t="n">
        <v>55</v>
      </c>
      <c r="B604" s="24">
        <f>IFERROR(INDEX(Partidos!$D$4:$D$107,MATCH($A604,Partidos!$A$4:$A$107,0)),"")</f>
        <v/>
      </c>
      <c r="C604" s="24">
        <f>IFERROR(INDEX(Partidos!$E$4:$E$107,MATCH($A604,Partidos!$A$4:$A$107,0)),"")</f>
        <v/>
      </c>
      <c r="D604" s="31" t="inlineStr">
        <is>
          <t>Luis</t>
        </is>
      </c>
      <c r="E604" s="24">
        <f>IFERROR(INDEX(Luis!F$4:F$107,MATCH($A604,Luis!$A$4:$A$107,0)),"")</f>
        <v/>
      </c>
      <c r="F604" s="24">
        <f>IFERROR(INDEX(Luis!G$4:G$107,MATCH($A604,Luis!$A$4:$A$107,0)),"")</f>
        <v/>
      </c>
      <c r="G604" s="21">
        <f>IFERROR(IF(INDEX(Partidos!$H$4:$H$107,MATCH($A604,Partidos!$A$4:$A$107,0))&lt;&gt;"Finalizado","",IF(OR(NOT(ISNUMBER($E604)),NOT(ISNUMBER($F604))),"",IF(INDEX(Partidos!$J$4:$J$107,MATCH($A604,Partidos!$A$4:$A$107,0))="Grupos",IF(AND($E604=INDEX(Partidos!$F$4:$F$107,MATCH($A604,Partidos!$A$4:$A$107,0)),$F604=INDEX(Partidos!$G$4:$G$107,MATCH($A604,Partidos!$A$4:$A$107,0))),Puntuacion!$B$4,IF(($E604-$F604)=(INDEX(Partidos!$F$4:$F$107,MATCH($A604,Partidos!$A$4:$A$107,0))-INDEX(Partidos!$G$4:$G$107,MATCH($A604,Partidos!$A$4:$A$107,0))),Puntuacion!$B$5,IF(OR(AND($E604&gt;$F604,INDEX(Partidos!$F$4:$F$107,MATCH($A604,Partidos!$A$4:$A$107,0))&gt;INDEX(Partidos!$G$4:$G$107,MATCH($A604,Partidos!$A$4:$A$107,0))),AND($E604=$F604,INDEX(Partidos!$F$4:$F$107,MATCH($A604,Partidos!$A$4:$A$107,0))=INDEX(Partidos!$G$4:$G$107,MATCH($A604,Partidos!$A$4:$A$107,0))),AND($E604&lt;$F604,INDEX(Partidos!$F$4:$F$107,MATCH($A604,Partidos!$A$4:$A$107,0))&lt;INDEX(Partidos!$G$4:$G$107,MATCH($A604,Partidos!$A$4:$A$107,0)))),Puntuacion!$B$6,0))),IF(AND($E604=INDEX(Partidos!$F$4:$F$107,MATCH($A604,Partidos!$A$4:$A$107,0)),$F604=INDEX(Partidos!$G$4:$G$107,MATCH($A604,Partidos!$A$4:$A$107,0))),Puntuacion!$B$9,IF(($E604-$F604)=(INDEX(Partidos!$F$4:$F$107,MATCH($A604,Partidos!$A$4:$A$107,0))-INDEX(Partidos!$G$4:$G$107,MATCH($A604,Partidos!$A$4:$A$107,0))),Puntuacion!$B$10,IF(AND($H604&lt;&gt;"",$H604=INDEX(Partidos!$K$4:$K$107,MATCH($A604,Partidos!$A$4:$A$107,0))),Puntuacion!$B$11,0)))))),"")</f>
        <v/>
      </c>
      <c r="H604" s="24">
        <f>IFERROR(INDEX(Luis!H$4:H$107,MATCH($A604,Luis!$A$4:$A$107,0)),"")</f>
        <v/>
      </c>
      <c r="I604" s="24">
        <f>IFERROR(INDEX(Partidos!$J$4:$J$107,MATCH($A604,Partidos!$A$4:$A$107,0)),"")</f>
        <v/>
      </c>
      <c r="J604" s="21">
        <f>IF(AND(INDEX(Partidos!$J$4:$J$107,MATCH($A604,Partidos!$A$4:$A$107,0))&lt;&gt;"Grupos",INDEX(Partidos!$H$4:$H$107,MATCH($A604,Partidos!$A$4:$A$107,0))="Finalizado",$H604&lt;&gt;"",$H604=INDEX(Partidos!$K$4:$K$107,MATCH($A604,Partidos!$A$4:$A$107,0))),1,0)</f>
        <v/>
      </c>
    </row>
    <row r="605">
      <c r="A605" s="29" t="n">
        <v>55</v>
      </c>
      <c r="B605" s="24">
        <f>IFERROR(INDEX(Partidos!$D$4:$D$107,MATCH($A605,Partidos!$A$4:$A$107,0)),"")</f>
        <v/>
      </c>
      <c r="C605" s="24">
        <f>IFERROR(INDEX(Partidos!$E$4:$E$107,MATCH($A605,Partidos!$A$4:$A$107,0)),"")</f>
        <v/>
      </c>
      <c r="D605" s="29" t="inlineStr">
        <is>
          <t>Felipe</t>
        </is>
      </c>
      <c r="E605" s="24">
        <f>IFERROR(INDEX(Felipe!F$4:F$107,MATCH($A605,Felipe!$A$4:$A$107,0)),"")</f>
        <v/>
      </c>
      <c r="F605" s="24">
        <f>IFERROR(INDEX(Felipe!G$4:G$107,MATCH($A605,Felipe!$A$4:$A$107,0)),"")</f>
        <v/>
      </c>
      <c r="G605" s="21">
        <f>IFERROR(IF(INDEX(Partidos!$H$4:$H$107,MATCH($A605,Partidos!$A$4:$A$107,0))&lt;&gt;"Finalizado","",IF(OR(NOT(ISNUMBER($E605)),NOT(ISNUMBER($F605))),"",IF(INDEX(Partidos!$J$4:$J$107,MATCH($A605,Partidos!$A$4:$A$107,0))="Grupos",IF(AND($E605=INDEX(Partidos!$F$4:$F$107,MATCH($A605,Partidos!$A$4:$A$107,0)),$F605=INDEX(Partidos!$G$4:$G$107,MATCH($A605,Partidos!$A$4:$A$107,0))),Puntuacion!$B$4,IF(($E605-$F605)=(INDEX(Partidos!$F$4:$F$107,MATCH($A605,Partidos!$A$4:$A$107,0))-INDEX(Partidos!$G$4:$G$107,MATCH($A605,Partidos!$A$4:$A$107,0))),Puntuacion!$B$5,IF(OR(AND($E605&gt;$F605,INDEX(Partidos!$F$4:$F$107,MATCH($A605,Partidos!$A$4:$A$107,0))&gt;INDEX(Partidos!$G$4:$G$107,MATCH($A605,Partidos!$A$4:$A$107,0))),AND($E605=$F605,INDEX(Partidos!$F$4:$F$107,MATCH($A605,Partidos!$A$4:$A$107,0))=INDEX(Partidos!$G$4:$G$107,MATCH($A605,Partidos!$A$4:$A$107,0))),AND($E605&lt;$F605,INDEX(Partidos!$F$4:$F$107,MATCH($A605,Partidos!$A$4:$A$107,0))&lt;INDEX(Partidos!$G$4:$G$107,MATCH($A605,Partidos!$A$4:$A$107,0)))),Puntuacion!$B$6,0))),IF(AND($E605=INDEX(Partidos!$F$4:$F$107,MATCH($A605,Partidos!$A$4:$A$107,0)),$F605=INDEX(Partidos!$G$4:$G$107,MATCH($A605,Partidos!$A$4:$A$107,0))),Puntuacion!$B$9,IF(($E605-$F605)=(INDEX(Partidos!$F$4:$F$107,MATCH($A605,Partidos!$A$4:$A$107,0))-INDEX(Partidos!$G$4:$G$107,MATCH($A605,Partidos!$A$4:$A$107,0))),Puntuacion!$B$10,IF(AND($H605&lt;&gt;"",$H605=INDEX(Partidos!$K$4:$K$107,MATCH($A605,Partidos!$A$4:$A$107,0))),Puntuacion!$B$11,0)))))),"")</f>
        <v/>
      </c>
      <c r="H605" s="24">
        <f>IFERROR(INDEX(Felipe!H$4:H$107,MATCH($A605,Felipe!$A$4:$A$107,0)),"")</f>
        <v/>
      </c>
      <c r="I605" s="24">
        <f>IFERROR(INDEX(Partidos!$J$4:$J$107,MATCH($A605,Partidos!$A$4:$A$107,0)),"")</f>
        <v/>
      </c>
      <c r="J605" s="21">
        <f>IF(AND(INDEX(Partidos!$J$4:$J$107,MATCH($A605,Partidos!$A$4:$A$107,0))&lt;&gt;"Grupos",INDEX(Partidos!$H$4:$H$107,MATCH($A605,Partidos!$A$4:$A$107,0))="Finalizado",$H605&lt;&gt;"",$H605=INDEX(Partidos!$K$4:$K$107,MATCH($A605,Partidos!$A$4:$A$107,0))),1,0)</f>
        <v/>
      </c>
    </row>
    <row r="606">
      <c r="A606" s="31" t="n">
        <v>55</v>
      </c>
      <c r="B606" s="24">
        <f>IFERROR(INDEX(Partidos!$D$4:$D$107,MATCH($A606,Partidos!$A$4:$A$107,0)),"")</f>
        <v/>
      </c>
      <c r="C606" s="24">
        <f>IFERROR(INDEX(Partidos!$E$4:$E$107,MATCH($A606,Partidos!$A$4:$A$107,0)),"")</f>
        <v/>
      </c>
      <c r="D606" s="31" t="inlineStr">
        <is>
          <t>Simón</t>
        </is>
      </c>
      <c r="E606" s="24">
        <f>IFERROR(INDEX(Simón!F$4:F$107,MATCH($A606,Simón!$A$4:$A$107,0)),"")</f>
        <v/>
      </c>
      <c r="F606" s="24">
        <f>IFERROR(INDEX(Simón!G$4:G$107,MATCH($A606,Simón!$A$4:$A$107,0)),"")</f>
        <v/>
      </c>
      <c r="G606" s="21">
        <f>IFERROR(IF(INDEX(Partidos!$H$4:$H$107,MATCH($A606,Partidos!$A$4:$A$107,0))&lt;&gt;"Finalizado","",IF(OR(NOT(ISNUMBER($E606)),NOT(ISNUMBER($F606))),"",IF(INDEX(Partidos!$J$4:$J$107,MATCH($A606,Partidos!$A$4:$A$107,0))="Grupos",IF(AND($E606=INDEX(Partidos!$F$4:$F$107,MATCH($A606,Partidos!$A$4:$A$107,0)),$F606=INDEX(Partidos!$G$4:$G$107,MATCH($A606,Partidos!$A$4:$A$107,0))),Puntuacion!$B$4,IF(($E606-$F606)=(INDEX(Partidos!$F$4:$F$107,MATCH($A606,Partidos!$A$4:$A$107,0))-INDEX(Partidos!$G$4:$G$107,MATCH($A606,Partidos!$A$4:$A$107,0))),Puntuacion!$B$5,IF(OR(AND($E606&gt;$F606,INDEX(Partidos!$F$4:$F$107,MATCH($A606,Partidos!$A$4:$A$107,0))&gt;INDEX(Partidos!$G$4:$G$107,MATCH($A606,Partidos!$A$4:$A$107,0))),AND($E606=$F606,INDEX(Partidos!$F$4:$F$107,MATCH($A606,Partidos!$A$4:$A$107,0))=INDEX(Partidos!$G$4:$G$107,MATCH($A606,Partidos!$A$4:$A$107,0))),AND($E606&lt;$F606,INDEX(Partidos!$F$4:$F$107,MATCH($A606,Partidos!$A$4:$A$107,0))&lt;INDEX(Partidos!$G$4:$G$107,MATCH($A606,Partidos!$A$4:$A$107,0)))),Puntuacion!$B$6,0))),IF(AND($E606=INDEX(Partidos!$F$4:$F$107,MATCH($A606,Partidos!$A$4:$A$107,0)),$F606=INDEX(Partidos!$G$4:$G$107,MATCH($A606,Partidos!$A$4:$A$107,0))),Puntuacion!$B$9,IF(($E606-$F606)=(INDEX(Partidos!$F$4:$F$107,MATCH($A606,Partidos!$A$4:$A$107,0))-INDEX(Partidos!$G$4:$G$107,MATCH($A606,Partidos!$A$4:$A$107,0))),Puntuacion!$B$10,IF(AND($H606&lt;&gt;"",$H606=INDEX(Partidos!$K$4:$K$107,MATCH($A606,Partidos!$A$4:$A$107,0))),Puntuacion!$B$11,0)))))),"")</f>
        <v/>
      </c>
      <c r="H606" s="24">
        <f>IFERROR(INDEX(Simón!H$4:H$107,MATCH($A606,Simón!$A$4:$A$107,0)),"")</f>
        <v/>
      </c>
      <c r="I606" s="24">
        <f>IFERROR(INDEX(Partidos!$J$4:$J$107,MATCH($A606,Partidos!$A$4:$A$107,0)),"")</f>
        <v/>
      </c>
      <c r="J606" s="21">
        <f>IF(AND(INDEX(Partidos!$J$4:$J$107,MATCH($A606,Partidos!$A$4:$A$107,0))&lt;&gt;"Grupos",INDEX(Partidos!$H$4:$H$107,MATCH($A606,Partidos!$A$4:$A$107,0))="Finalizado",$H606&lt;&gt;"",$H606=INDEX(Partidos!$K$4:$K$107,MATCH($A606,Partidos!$A$4:$A$107,0))),1,0)</f>
        <v/>
      </c>
    </row>
    <row r="607">
      <c r="A607" s="29" t="n">
        <v>55</v>
      </c>
      <c r="B607" s="24">
        <f>IFERROR(INDEX(Partidos!$D$4:$D$107,MATCH($A607,Partidos!$A$4:$A$107,0)),"")</f>
        <v/>
      </c>
      <c r="C607" s="24">
        <f>IFERROR(INDEX(Partidos!$E$4:$E$107,MATCH($A607,Partidos!$A$4:$A$107,0)),"")</f>
        <v/>
      </c>
      <c r="D607" s="29" t="inlineStr">
        <is>
          <t>Muni</t>
        </is>
      </c>
      <c r="E607" s="24">
        <f>IFERROR(INDEX(Muni!F$4:F$107,MATCH($A607,Muni!$A$4:$A$107,0)),"")</f>
        <v/>
      </c>
      <c r="F607" s="24">
        <f>IFERROR(INDEX(Muni!G$4:G$107,MATCH($A607,Muni!$A$4:$A$107,0)),"")</f>
        <v/>
      </c>
      <c r="G607" s="21">
        <f>IFERROR(IF(INDEX(Partidos!$H$4:$H$107,MATCH($A607,Partidos!$A$4:$A$107,0))&lt;&gt;"Finalizado","",IF(OR(NOT(ISNUMBER($E607)),NOT(ISNUMBER($F607))),"",IF(INDEX(Partidos!$J$4:$J$107,MATCH($A607,Partidos!$A$4:$A$107,0))="Grupos",IF(AND($E607=INDEX(Partidos!$F$4:$F$107,MATCH($A607,Partidos!$A$4:$A$107,0)),$F607=INDEX(Partidos!$G$4:$G$107,MATCH($A607,Partidos!$A$4:$A$107,0))),Puntuacion!$B$4,IF(($E607-$F607)=(INDEX(Partidos!$F$4:$F$107,MATCH($A607,Partidos!$A$4:$A$107,0))-INDEX(Partidos!$G$4:$G$107,MATCH($A607,Partidos!$A$4:$A$107,0))),Puntuacion!$B$5,IF(OR(AND($E607&gt;$F607,INDEX(Partidos!$F$4:$F$107,MATCH($A607,Partidos!$A$4:$A$107,0))&gt;INDEX(Partidos!$G$4:$G$107,MATCH($A607,Partidos!$A$4:$A$107,0))),AND($E607=$F607,INDEX(Partidos!$F$4:$F$107,MATCH($A607,Partidos!$A$4:$A$107,0))=INDEX(Partidos!$G$4:$G$107,MATCH($A607,Partidos!$A$4:$A$107,0))),AND($E607&lt;$F607,INDEX(Partidos!$F$4:$F$107,MATCH($A607,Partidos!$A$4:$A$107,0))&lt;INDEX(Partidos!$G$4:$G$107,MATCH($A607,Partidos!$A$4:$A$107,0)))),Puntuacion!$B$6,0))),IF(AND($E607=INDEX(Partidos!$F$4:$F$107,MATCH($A607,Partidos!$A$4:$A$107,0)),$F607=INDEX(Partidos!$G$4:$G$107,MATCH($A607,Partidos!$A$4:$A$107,0))),Puntuacion!$B$9,IF(($E607-$F607)=(INDEX(Partidos!$F$4:$F$107,MATCH($A607,Partidos!$A$4:$A$107,0))-INDEX(Partidos!$G$4:$G$107,MATCH($A607,Partidos!$A$4:$A$107,0))),Puntuacion!$B$10,IF(AND($H607&lt;&gt;"",$H607=INDEX(Partidos!$K$4:$K$107,MATCH($A607,Partidos!$A$4:$A$107,0))),Puntuacion!$B$11,0)))))),"")</f>
        <v/>
      </c>
      <c r="H607" s="24">
        <f>IFERROR(INDEX(Muni!H$4:H$107,MATCH($A607,Muni!$A$4:$A$107,0)),"")</f>
        <v/>
      </c>
      <c r="I607" s="24">
        <f>IFERROR(INDEX(Partidos!$J$4:$J$107,MATCH($A607,Partidos!$A$4:$A$107,0)),"")</f>
        <v/>
      </c>
      <c r="J607" s="21">
        <f>IF(AND(INDEX(Partidos!$J$4:$J$107,MATCH($A607,Partidos!$A$4:$A$107,0))&lt;&gt;"Grupos",INDEX(Partidos!$H$4:$H$107,MATCH($A607,Partidos!$A$4:$A$107,0))="Finalizado",$H607&lt;&gt;"",$H607=INDEX(Partidos!$K$4:$K$107,MATCH($A607,Partidos!$A$4:$A$107,0))),1,0)</f>
        <v/>
      </c>
    </row>
    <row r="608">
      <c r="A608" s="31" t="n">
        <v>55</v>
      </c>
      <c r="B608" s="24">
        <f>IFERROR(INDEX(Partidos!$D$4:$D$107,MATCH($A608,Partidos!$A$4:$A$107,0)),"")</f>
        <v/>
      </c>
      <c r="C608" s="24">
        <f>IFERROR(INDEX(Partidos!$E$4:$E$107,MATCH($A608,Partidos!$A$4:$A$107,0)),"")</f>
        <v/>
      </c>
      <c r="D608" s="31" t="inlineStr">
        <is>
          <t>Fer</t>
        </is>
      </c>
      <c r="E608" s="24">
        <f>IFERROR(INDEX(Fer!F$4:F$107,MATCH($A608,Fer!$A$4:$A$107,0)),"")</f>
        <v/>
      </c>
      <c r="F608" s="24">
        <f>IFERROR(INDEX(Fer!G$4:G$107,MATCH($A608,Fer!$A$4:$A$107,0)),"")</f>
        <v/>
      </c>
      <c r="G608" s="21">
        <f>IFERROR(IF(INDEX(Partidos!$H$4:$H$107,MATCH($A608,Partidos!$A$4:$A$107,0))&lt;&gt;"Finalizado","",IF(OR(NOT(ISNUMBER($E608)),NOT(ISNUMBER($F608))),"",IF(INDEX(Partidos!$J$4:$J$107,MATCH($A608,Partidos!$A$4:$A$107,0))="Grupos",IF(AND($E608=INDEX(Partidos!$F$4:$F$107,MATCH($A608,Partidos!$A$4:$A$107,0)),$F608=INDEX(Partidos!$G$4:$G$107,MATCH($A608,Partidos!$A$4:$A$107,0))),Puntuacion!$B$4,IF(($E608-$F608)=(INDEX(Partidos!$F$4:$F$107,MATCH($A608,Partidos!$A$4:$A$107,0))-INDEX(Partidos!$G$4:$G$107,MATCH($A608,Partidos!$A$4:$A$107,0))),Puntuacion!$B$5,IF(OR(AND($E608&gt;$F608,INDEX(Partidos!$F$4:$F$107,MATCH($A608,Partidos!$A$4:$A$107,0))&gt;INDEX(Partidos!$G$4:$G$107,MATCH($A608,Partidos!$A$4:$A$107,0))),AND($E608=$F608,INDEX(Partidos!$F$4:$F$107,MATCH($A608,Partidos!$A$4:$A$107,0))=INDEX(Partidos!$G$4:$G$107,MATCH($A608,Partidos!$A$4:$A$107,0))),AND($E608&lt;$F608,INDEX(Partidos!$F$4:$F$107,MATCH($A608,Partidos!$A$4:$A$107,0))&lt;INDEX(Partidos!$G$4:$G$107,MATCH($A608,Partidos!$A$4:$A$107,0)))),Puntuacion!$B$6,0))),IF(AND($E608=INDEX(Partidos!$F$4:$F$107,MATCH($A608,Partidos!$A$4:$A$107,0)),$F608=INDEX(Partidos!$G$4:$G$107,MATCH($A608,Partidos!$A$4:$A$107,0))),Puntuacion!$B$9,IF(($E608-$F608)=(INDEX(Partidos!$F$4:$F$107,MATCH($A608,Partidos!$A$4:$A$107,0))-INDEX(Partidos!$G$4:$G$107,MATCH($A608,Partidos!$A$4:$A$107,0))),Puntuacion!$B$10,IF(AND($H608&lt;&gt;"",$H608=INDEX(Partidos!$K$4:$K$107,MATCH($A608,Partidos!$A$4:$A$107,0))),Puntuacion!$B$11,0)))))),"")</f>
        <v/>
      </c>
      <c r="H608" s="24">
        <f>IFERROR(INDEX(Fer!H$4:H$107,MATCH($A608,Fer!$A$4:$A$107,0)),"")</f>
        <v/>
      </c>
      <c r="I608" s="24">
        <f>IFERROR(INDEX(Partidos!$J$4:$J$107,MATCH($A608,Partidos!$A$4:$A$107,0)),"")</f>
        <v/>
      </c>
      <c r="J608" s="21">
        <f>IF(AND(INDEX(Partidos!$J$4:$J$107,MATCH($A608,Partidos!$A$4:$A$107,0))&lt;&gt;"Grupos",INDEX(Partidos!$H$4:$H$107,MATCH($A608,Partidos!$A$4:$A$107,0))="Finalizado",$H608&lt;&gt;"",$H608=INDEX(Partidos!$K$4:$K$107,MATCH($A608,Partidos!$A$4:$A$107,0))),1,0)</f>
        <v/>
      </c>
    </row>
    <row r="609">
      <c r="A609" s="29" t="n">
        <v>56</v>
      </c>
      <c r="B609" s="24">
        <f>IFERROR(INDEX(Partidos!$D$4:$D$107,MATCH($A609,Partidos!$A$4:$A$107,0)),"")</f>
        <v/>
      </c>
      <c r="C609" s="24">
        <f>IFERROR(INDEX(Partidos!$E$4:$E$107,MATCH($A609,Partidos!$A$4:$A$107,0)),"")</f>
        <v/>
      </c>
      <c r="D609" s="29" t="inlineStr">
        <is>
          <t>Álvaro</t>
        </is>
      </c>
      <c r="E609" s="24">
        <f>IFERROR(INDEX(Álvaro!F$4:F$107,MATCH($A609,Álvaro!$A$4:$A$107,0)),"")</f>
        <v/>
      </c>
      <c r="F609" s="24">
        <f>IFERROR(INDEX(Álvaro!G$4:G$107,MATCH($A609,Álvaro!$A$4:$A$107,0)),"")</f>
        <v/>
      </c>
      <c r="G609" s="21">
        <f>IFERROR(IF(INDEX(Partidos!$H$4:$H$107,MATCH($A609,Partidos!$A$4:$A$107,0))&lt;&gt;"Finalizado","",IF(OR(NOT(ISNUMBER($E609)),NOT(ISNUMBER($F609))),"",IF(INDEX(Partidos!$J$4:$J$107,MATCH($A609,Partidos!$A$4:$A$107,0))="Grupos",IF(AND($E609=INDEX(Partidos!$F$4:$F$107,MATCH($A609,Partidos!$A$4:$A$107,0)),$F609=INDEX(Partidos!$G$4:$G$107,MATCH($A609,Partidos!$A$4:$A$107,0))),Puntuacion!$B$4,IF(($E609-$F609)=(INDEX(Partidos!$F$4:$F$107,MATCH($A609,Partidos!$A$4:$A$107,0))-INDEX(Partidos!$G$4:$G$107,MATCH($A609,Partidos!$A$4:$A$107,0))),Puntuacion!$B$5,IF(OR(AND($E609&gt;$F609,INDEX(Partidos!$F$4:$F$107,MATCH($A609,Partidos!$A$4:$A$107,0))&gt;INDEX(Partidos!$G$4:$G$107,MATCH($A609,Partidos!$A$4:$A$107,0))),AND($E609=$F609,INDEX(Partidos!$F$4:$F$107,MATCH($A609,Partidos!$A$4:$A$107,0))=INDEX(Partidos!$G$4:$G$107,MATCH($A609,Partidos!$A$4:$A$107,0))),AND($E609&lt;$F609,INDEX(Partidos!$F$4:$F$107,MATCH($A609,Partidos!$A$4:$A$107,0))&lt;INDEX(Partidos!$G$4:$G$107,MATCH($A609,Partidos!$A$4:$A$107,0)))),Puntuacion!$B$6,0))),IF(AND($E609=INDEX(Partidos!$F$4:$F$107,MATCH($A609,Partidos!$A$4:$A$107,0)),$F609=INDEX(Partidos!$G$4:$G$107,MATCH($A609,Partidos!$A$4:$A$107,0))),Puntuacion!$B$9,IF(($E609-$F609)=(INDEX(Partidos!$F$4:$F$107,MATCH($A609,Partidos!$A$4:$A$107,0))-INDEX(Partidos!$G$4:$G$107,MATCH($A609,Partidos!$A$4:$A$107,0))),Puntuacion!$B$10,IF(AND($H609&lt;&gt;"",$H609=INDEX(Partidos!$K$4:$K$107,MATCH($A609,Partidos!$A$4:$A$107,0))),Puntuacion!$B$11,0)))))),"")</f>
        <v/>
      </c>
      <c r="H609" s="24">
        <f>IFERROR(INDEX(Álvaro!H$4:H$107,MATCH($A609,Álvaro!$A$4:$A$107,0)),"")</f>
        <v/>
      </c>
      <c r="I609" s="24">
        <f>IFERROR(INDEX(Partidos!$J$4:$J$107,MATCH($A609,Partidos!$A$4:$A$107,0)),"")</f>
        <v/>
      </c>
      <c r="J609" s="21">
        <f>IF(AND(INDEX(Partidos!$J$4:$J$107,MATCH($A609,Partidos!$A$4:$A$107,0))&lt;&gt;"Grupos",INDEX(Partidos!$H$4:$H$107,MATCH($A609,Partidos!$A$4:$A$107,0))="Finalizado",$H609&lt;&gt;"",$H609=INDEX(Partidos!$K$4:$K$107,MATCH($A609,Partidos!$A$4:$A$107,0))),1,0)</f>
        <v/>
      </c>
    </row>
    <row r="610">
      <c r="A610" s="31" t="n">
        <v>56</v>
      </c>
      <c r="B610" s="24">
        <f>IFERROR(INDEX(Partidos!$D$4:$D$107,MATCH($A610,Partidos!$A$4:$A$107,0)),"")</f>
        <v/>
      </c>
      <c r="C610" s="24">
        <f>IFERROR(INDEX(Partidos!$E$4:$E$107,MATCH($A610,Partidos!$A$4:$A$107,0)),"")</f>
        <v/>
      </c>
      <c r="D610" s="31" t="inlineStr">
        <is>
          <t>Pepe</t>
        </is>
      </c>
      <c r="E610" s="24">
        <f>IFERROR(INDEX(Pepe!F$4:F$107,MATCH($A610,Pepe!$A$4:$A$107,0)),"")</f>
        <v/>
      </c>
      <c r="F610" s="24">
        <f>IFERROR(INDEX(Pepe!G$4:G$107,MATCH($A610,Pepe!$A$4:$A$107,0)),"")</f>
        <v/>
      </c>
      <c r="G610" s="21">
        <f>IFERROR(IF(INDEX(Partidos!$H$4:$H$107,MATCH($A610,Partidos!$A$4:$A$107,0))&lt;&gt;"Finalizado","",IF(OR(NOT(ISNUMBER($E610)),NOT(ISNUMBER($F610))),"",IF(INDEX(Partidos!$J$4:$J$107,MATCH($A610,Partidos!$A$4:$A$107,0))="Grupos",IF(AND($E610=INDEX(Partidos!$F$4:$F$107,MATCH($A610,Partidos!$A$4:$A$107,0)),$F610=INDEX(Partidos!$G$4:$G$107,MATCH($A610,Partidos!$A$4:$A$107,0))),Puntuacion!$B$4,IF(($E610-$F610)=(INDEX(Partidos!$F$4:$F$107,MATCH($A610,Partidos!$A$4:$A$107,0))-INDEX(Partidos!$G$4:$G$107,MATCH($A610,Partidos!$A$4:$A$107,0))),Puntuacion!$B$5,IF(OR(AND($E610&gt;$F610,INDEX(Partidos!$F$4:$F$107,MATCH($A610,Partidos!$A$4:$A$107,0))&gt;INDEX(Partidos!$G$4:$G$107,MATCH($A610,Partidos!$A$4:$A$107,0))),AND($E610=$F610,INDEX(Partidos!$F$4:$F$107,MATCH($A610,Partidos!$A$4:$A$107,0))=INDEX(Partidos!$G$4:$G$107,MATCH($A610,Partidos!$A$4:$A$107,0))),AND($E610&lt;$F610,INDEX(Partidos!$F$4:$F$107,MATCH($A610,Partidos!$A$4:$A$107,0))&lt;INDEX(Partidos!$G$4:$G$107,MATCH($A610,Partidos!$A$4:$A$107,0)))),Puntuacion!$B$6,0))),IF(AND($E610=INDEX(Partidos!$F$4:$F$107,MATCH($A610,Partidos!$A$4:$A$107,0)),$F610=INDEX(Partidos!$G$4:$G$107,MATCH($A610,Partidos!$A$4:$A$107,0))),Puntuacion!$B$9,IF(($E610-$F610)=(INDEX(Partidos!$F$4:$F$107,MATCH($A610,Partidos!$A$4:$A$107,0))-INDEX(Partidos!$G$4:$G$107,MATCH($A610,Partidos!$A$4:$A$107,0))),Puntuacion!$B$10,IF(AND($H610&lt;&gt;"",$H610=INDEX(Partidos!$K$4:$K$107,MATCH($A610,Partidos!$A$4:$A$107,0))),Puntuacion!$B$11,0)))))),"")</f>
        <v/>
      </c>
      <c r="H610" s="24">
        <f>IFERROR(INDEX(Pepe!H$4:H$107,MATCH($A610,Pepe!$A$4:$A$107,0)),"")</f>
        <v/>
      </c>
      <c r="I610" s="24">
        <f>IFERROR(INDEX(Partidos!$J$4:$J$107,MATCH($A610,Partidos!$A$4:$A$107,0)),"")</f>
        <v/>
      </c>
      <c r="J610" s="21">
        <f>IF(AND(INDEX(Partidos!$J$4:$J$107,MATCH($A610,Partidos!$A$4:$A$107,0))&lt;&gt;"Grupos",INDEX(Partidos!$H$4:$H$107,MATCH($A610,Partidos!$A$4:$A$107,0))="Finalizado",$H610&lt;&gt;"",$H610=INDEX(Partidos!$K$4:$K$107,MATCH($A610,Partidos!$A$4:$A$107,0))),1,0)</f>
        <v/>
      </c>
    </row>
    <row r="611">
      <c r="A611" s="29" t="n">
        <v>56</v>
      </c>
      <c r="B611" s="24">
        <f>IFERROR(INDEX(Partidos!$D$4:$D$107,MATCH($A611,Partidos!$A$4:$A$107,0)),"")</f>
        <v/>
      </c>
      <c r="C611" s="24">
        <f>IFERROR(INDEX(Partidos!$E$4:$E$107,MATCH($A611,Partidos!$A$4:$A$107,0)),"")</f>
        <v/>
      </c>
      <c r="D611" s="29" t="inlineStr">
        <is>
          <t>Patri</t>
        </is>
      </c>
      <c r="E611" s="24">
        <f>IFERROR(INDEX(Patri!F$4:F$107,MATCH($A611,Patri!$A$4:$A$107,0)),"")</f>
        <v/>
      </c>
      <c r="F611" s="24">
        <f>IFERROR(INDEX(Patri!G$4:G$107,MATCH($A611,Patri!$A$4:$A$107,0)),"")</f>
        <v/>
      </c>
      <c r="G611" s="21">
        <f>IFERROR(IF(INDEX(Partidos!$H$4:$H$107,MATCH($A611,Partidos!$A$4:$A$107,0))&lt;&gt;"Finalizado","",IF(OR(NOT(ISNUMBER($E611)),NOT(ISNUMBER($F611))),"",IF(INDEX(Partidos!$J$4:$J$107,MATCH($A611,Partidos!$A$4:$A$107,0))="Grupos",IF(AND($E611=INDEX(Partidos!$F$4:$F$107,MATCH($A611,Partidos!$A$4:$A$107,0)),$F611=INDEX(Partidos!$G$4:$G$107,MATCH($A611,Partidos!$A$4:$A$107,0))),Puntuacion!$B$4,IF(($E611-$F611)=(INDEX(Partidos!$F$4:$F$107,MATCH($A611,Partidos!$A$4:$A$107,0))-INDEX(Partidos!$G$4:$G$107,MATCH($A611,Partidos!$A$4:$A$107,0))),Puntuacion!$B$5,IF(OR(AND($E611&gt;$F611,INDEX(Partidos!$F$4:$F$107,MATCH($A611,Partidos!$A$4:$A$107,0))&gt;INDEX(Partidos!$G$4:$G$107,MATCH($A611,Partidos!$A$4:$A$107,0))),AND($E611=$F611,INDEX(Partidos!$F$4:$F$107,MATCH($A611,Partidos!$A$4:$A$107,0))=INDEX(Partidos!$G$4:$G$107,MATCH($A611,Partidos!$A$4:$A$107,0))),AND($E611&lt;$F611,INDEX(Partidos!$F$4:$F$107,MATCH($A611,Partidos!$A$4:$A$107,0))&lt;INDEX(Partidos!$G$4:$G$107,MATCH($A611,Partidos!$A$4:$A$107,0)))),Puntuacion!$B$6,0))),IF(AND($E611=INDEX(Partidos!$F$4:$F$107,MATCH($A611,Partidos!$A$4:$A$107,0)),$F611=INDEX(Partidos!$G$4:$G$107,MATCH($A611,Partidos!$A$4:$A$107,0))),Puntuacion!$B$9,IF(($E611-$F611)=(INDEX(Partidos!$F$4:$F$107,MATCH($A611,Partidos!$A$4:$A$107,0))-INDEX(Partidos!$G$4:$G$107,MATCH($A611,Partidos!$A$4:$A$107,0))),Puntuacion!$B$10,IF(AND($H611&lt;&gt;"",$H611=INDEX(Partidos!$K$4:$K$107,MATCH($A611,Partidos!$A$4:$A$107,0))),Puntuacion!$B$11,0)))))),"")</f>
        <v/>
      </c>
      <c r="H611" s="24">
        <f>IFERROR(INDEX(Patri!H$4:H$107,MATCH($A611,Patri!$A$4:$A$107,0)),"")</f>
        <v/>
      </c>
      <c r="I611" s="24">
        <f>IFERROR(INDEX(Partidos!$J$4:$J$107,MATCH($A611,Partidos!$A$4:$A$107,0)),"")</f>
        <v/>
      </c>
      <c r="J611" s="21">
        <f>IF(AND(INDEX(Partidos!$J$4:$J$107,MATCH($A611,Partidos!$A$4:$A$107,0))&lt;&gt;"Grupos",INDEX(Partidos!$H$4:$H$107,MATCH($A611,Partidos!$A$4:$A$107,0))="Finalizado",$H611&lt;&gt;"",$H611=INDEX(Partidos!$K$4:$K$107,MATCH($A611,Partidos!$A$4:$A$107,0))),1,0)</f>
        <v/>
      </c>
    </row>
    <row r="612">
      <c r="A612" s="31" t="n">
        <v>56</v>
      </c>
      <c r="B612" s="24">
        <f>IFERROR(INDEX(Partidos!$D$4:$D$107,MATCH($A612,Partidos!$A$4:$A$107,0)),"")</f>
        <v/>
      </c>
      <c r="C612" s="24">
        <f>IFERROR(INDEX(Partidos!$E$4:$E$107,MATCH($A612,Partidos!$A$4:$A$107,0)),"")</f>
        <v/>
      </c>
      <c r="D612" s="31" t="inlineStr">
        <is>
          <t>Kike</t>
        </is>
      </c>
      <c r="E612" s="24">
        <f>IFERROR(INDEX(Kike!F$4:F$107,MATCH($A612,Kike!$A$4:$A$107,0)),"")</f>
        <v/>
      </c>
      <c r="F612" s="24">
        <f>IFERROR(INDEX(Kike!G$4:G$107,MATCH($A612,Kike!$A$4:$A$107,0)),"")</f>
        <v/>
      </c>
      <c r="G612" s="21">
        <f>IFERROR(IF(INDEX(Partidos!$H$4:$H$107,MATCH($A612,Partidos!$A$4:$A$107,0))&lt;&gt;"Finalizado","",IF(OR(NOT(ISNUMBER($E612)),NOT(ISNUMBER($F612))),"",IF(INDEX(Partidos!$J$4:$J$107,MATCH($A612,Partidos!$A$4:$A$107,0))="Grupos",IF(AND($E612=INDEX(Partidos!$F$4:$F$107,MATCH($A612,Partidos!$A$4:$A$107,0)),$F612=INDEX(Partidos!$G$4:$G$107,MATCH($A612,Partidos!$A$4:$A$107,0))),Puntuacion!$B$4,IF(($E612-$F612)=(INDEX(Partidos!$F$4:$F$107,MATCH($A612,Partidos!$A$4:$A$107,0))-INDEX(Partidos!$G$4:$G$107,MATCH($A612,Partidos!$A$4:$A$107,0))),Puntuacion!$B$5,IF(OR(AND($E612&gt;$F612,INDEX(Partidos!$F$4:$F$107,MATCH($A612,Partidos!$A$4:$A$107,0))&gt;INDEX(Partidos!$G$4:$G$107,MATCH($A612,Partidos!$A$4:$A$107,0))),AND($E612=$F612,INDEX(Partidos!$F$4:$F$107,MATCH($A612,Partidos!$A$4:$A$107,0))=INDEX(Partidos!$G$4:$G$107,MATCH($A612,Partidos!$A$4:$A$107,0))),AND($E612&lt;$F612,INDEX(Partidos!$F$4:$F$107,MATCH($A612,Partidos!$A$4:$A$107,0))&lt;INDEX(Partidos!$G$4:$G$107,MATCH($A612,Partidos!$A$4:$A$107,0)))),Puntuacion!$B$6,0))),IF(AND($E612=INDEX(Partidos!$F$4:$F$107,MATCH($A612,Partidos!$A$4:$A$107,0)),$F612=INDEX(Partidos!$G$4:$G$107,MATCH($A612,Partidos!$A$4:$A$107,0))),Puntuacion!$B$9,IF(($E612-$F612)=(INDEX(Partidos!$F$4:$F$107,MATCH($A612,Partidos!$A$4:$A$107,0))-INDEX(Partidos!$G$4:$G$107,MATCH($A612,Partidos!$A$4:$A$107,0))),Puntuacion!$B$10,IF(AND($H612&lt;&gt;"",$H612=INDEX(Partidos!$K$4:$K$107,MATCH($A612,Partidos!$A$4:$A$107,0))),Puntuacion!$B$11,0)))))),"")</f>
        <v/>
      </c>
      <c r="H612" s="24">
        <f>IFERROR(INDEX(Kike!H$4:H$107,MATCH($A612,Kike!$A$4:$A$107,0)),"")</f>
        <v/>
      </c>
      <c r="I612" s="24">
        <f>IFERROR(INDEX(Partidos!$J$4:$J$107,MATCH($A612,Partidos!$A$4:$A$107,0)),"")</f>
        <v/>
      </c>
      <c r="J612" s="21">
        <f>IF(AND(INDEX(Partidos!$J$4:$J$107,MATCH($A612,Partidos!$A$4:$A$107,0))&lt;&gt;"Grupos",INDEX(Partidos!$H$4:$H$107,MATCH($A612,Partidos!$A$4:$A$107,0))="Finalizado",$H612&lt;&gt;"",$H612=INDEX(Partidos!$K$4:$K$107,MATCH($A612,Partidos!$A$4:$A$107,0))),1,0)</f>
        <v/>
      </c>
    </row>
    <row r="613">
      <c r="A613" s="29" t="n">
        <v>56</v>
      </c>
      <c r="B613" s="24">
        <f>IFERROR(INDEX(Partidos!$D$4:$D$107,MATCH($A613,Partidos!$A$4:$A$107,0)),"")</f>
        <v/>
      </c>
      <c r="C613" s="24">
        <f>IFERROR(INDEX(Partidos!$E$4:$E$107,MATCH($A613,Partidos!$A$4:$A$107,0)),"")</f>
        <v/>
      </c>
      <c r="D613" s="29" t="inlineStr">
        <is>
          <t>Quintero</t>
        </is>
      </c>
      <c r="E613" s="24">
        <f>IFERROR(INDEX(Quintero!F$4:F$107,MATCH($A613,Quintero!$A$4:$A$107,0)),"")</f>
        <v/>
      </c>
      <c r="F613" s="24">
        <f>IFERROR(INDEX(Quintero!G$4:G$107,MATCH($A613,Quintero!$A$4:$A$107,0)),"")</f>
        <v/>
      </c>
      <c r="G613" s="21">
        <f>IFERROR(IF(INDEX(Partidos!$H$4:$H$107,MATCH($A613,Partidos!$A$4:$A$107,0))&lt;&gt;"Finalizado","",IF(OR(NOT(ISNUMBER($E613)),NOT(ISNUMBER($F613))),"",IF(INDEX(Partidos!$J$4:$J$107,MATCH($A613,Partidos!$A$4:$A$107,0))="Grupos",IF(AND($E613=INDEX(Partidos!$F$4:$F$107,MATCH($A613,Partidos!$A$4:$A$107,0)),$F613=INDEX(Partidos!$G$4:$G$107,MATCH($A613,Partidos!$A$4:$A$107,0))),Puntuacion!$B$4,IF(($E613-$F613)=(INDEX(Partidos!$F$4:$F$107,MATCH($A613,Partidos!$A$4:$A$107,0))-INDEX(Partidos!$G$4:$G$107,MATCH($A613,Partidos!$A$4:$A$107,0))),Puntuacion!$B$5,IF(OR(AND($E613&gt;$F613,INDEX(Partidos!$F$4:$F$107,MATCH($A613,Partidos!$A$4:$A$107,0))&gt;INDEX(Partidos!$G$4:$G$107,MATCH($A613,Partidos!$A$4:$A$107,0))),AND($E613=$F613,INDEX(Partidos!$F$4:$F$107,MATCH($A613,Partidos!$A$4:$A$107,0))=INDEX(Partidos!$G$4:$G$107,MATCH($A613,Partidos!$A$4:$A$107,0))),AND($E613&lt;$F613,INDEX(Partidos!$F$4:$F$107,MATCH($A613,Partidos!$A$4:$A$107,0))&lt;INDEX(Partidos!$G$4:$G$107,MATCH($A613,Partidos!$A$4:$A$107,0)))),Puntuacion!$B$6,0))),IF(AND($E613=INDEX(Partidos!$F$4:$F$107,MATCH($A613,Partidos!$A$4:$A$107,0)),$F613=INDEX(Partidos!$G$4:$G$107,MATCH($A613,Partidos!$A$4:$A$107,0))),Puntuacion!$B$9,IF(($E613-$F613)=(INDEX(Partidos!$F$4:$F$107,MATCH($A613,Partidos!$A$4:$A$107,0))-INDEX(Partidos!$G$4:$G$107,MATCH($A613,Partidos!$A$4:$A$107,0))),Puntuacion!$B$10,IF(AND($H613&lt;&gt;"",$H613=INDEX(Partidos!$K$4:$K$107,MATCH($A613,Partidos!$A$4:$A$107,0))),Puntuacion!$B$11,0)))))),"")</f>
        <v/>
      </c>
      <c r="H613" s="24">
        <f>IFERROR(INDEX(Quintero!H$4:H$107,MATCH($A613,Quintero!$A$4:$A$107,0)),"")</f>
        <v/>
      </c>
      <c r="I613" s="24">
        <f>IFERROR(INDEX(Partidos!$J$4:$J$107,MATCH($A613,Partidos!$A$4:$A$107,0)),"")</f>
        <v/>
      </c>
      <c r="J613" s="21">
        <f>IF(AND(INDEX(Partidos!$J$4:$J$107,MATCH($A613,Partidos!$A$4:$A$107,0))&lt;&gt;"Grupos",INDEX(Partidos!$H$4:$H$107,MATCH($A613,Partidos!$A$4:$A$107,0))="Finalizado",$H613&lt;&gt;"",$H613=INDEX(Partidos!$K$4:$K$107,MATCH($A613,Partidos!$A$4:$A$107,0))),1,0)</f>
        <v/>
      </c>
    </row>
    <row r="614">
      <c r="A614" s="31" t="n">
        <v>56</v>
      </c>
      <c r="B614" s="24">
        <f>IFERROR(INDEX(Partidos!$D$4:$D$107,MATCH($A614,Partidos!$A$4:$A$107,0)),"")</f>
        <v/>
      </c>
      <c r="C614" s="24">
        <f>IFERROR(INDEX(Partidos!$E$4:$E$107,MATCH($A614,Partidos!$A$4:$A$107,0)),"")</f>
        <v/>
      </c>
      <c r="D614" s="31" t="inlineStr">
        <is>
          <t>Nacho</t>
        </is>
      </c>
      <c r="E614" s="24">
        <f>IFERROR(INDEX(Nacho!F$4:F$107,MATCH($A614,Nacho!$A$4:$A$107,0)),"")</f>
        <v/>
      </c>
      <c r="F614" s="24">
        <f>IFERROR(INDEX(Nacho!G$4:G$107,MATCH($A614,Nacho!$A$4:$A$107,0)),"")</f>
        <v/>
      </c>
      <c r="G614" s="21">
        <f>IFERROR(IF(INDEX(Partidos!$H$4:$H$107,MATCH($A614,Partidos!$A$4:$A$107,0))&lt;&gt;"Finalizado","",IF(OR(NOT(ISNUMBER($E614)),NOT(ISNUMBER($F614))),"",IF(INDEX(Partidos!$J$4:$J$107,MATCH($A614,Partidos!$A$4:$A$107,0))="Grupos",IF(AND($E614=INDEX(Partidos!$F$4:$F$107,MATCH($A614,Partidos!$A$4:$A$107,0)),$F614=INDEX(Partidos!$G$4:$G$107,MATCH($A614,Partidos!$A$4:$A$107,0))),Puntuacion!$B$4,IF(($E614-$F614)=(INDEX(Partidos!$F$4:$F$107,MATCH($A614,Partidos!$A$4:$A$107,0))-INDEX(Partidos!$G$4:$G$107,MATCH($A614,Partidos!$A$4:$A$107,0))),Puntuacion!$B$5,IF(OR(AND($E614&gt;$F614,INDEX(Partidos!$F$4:$F$107,MATCH($A614,Partidos!$A$4:$A$107,0))&gt;INDEX(Partidos!$G$4:$G$107,MATCH($A614,Partidos!$A$4:$A$107,0))),AND($E614=$F614,INDEX(Partidos!$F$4:$F$107,MATCH($A614,Partidos!$A$4:$A$107,0))=INDEX(Partidos!$G$4:$G$107,MATCH($A614,Partidos!$A$4:$A$107,0))),AND($E614&lt;$F614,INDEX(Partidos!$F$4:$F$107,MATCH($A614,Partidos!$A$4:$A$107,0))&lt;INDEX(Partidos!$G$4:$G$107,MATCH($A614,Partidos!$A$4:$A$107,0)))),Puntuacion!$B$6,0))),IF(AND($E614=INDEX(Partidos!$F$4:$F$107,MATCH($A614,Partidos!$A$4:$A$107,0)),$F614=INDEX(Partidos!$G$4:$G$107,MATCH($A614,Partidos!$A$4:$A$107,0))),Puntuacion!$B$9,IF(($E614-$F614)=(INDEX(Partidos!$F$4:$F$107,MATCH($A614,Partidos!$A$4:$A$107,0))-INDEX(Partidos!$G$4:$G$107,MATCH($A614,Partidos!$A$4:$A$107,0))),Puntuacion!$B$10,IF(AND($H614&lt;&gt;"",$H614=INDEX(Partidos!$K$4:$K$107,MATCH($A614,Partidos!$A$4:$A$107,0))),Puntuacion!$B$11,0)))))),"")</f>
        <v/>
      </c>
      <c r="H614" s="24">
        <f>IFERROR(INDEX(Nacho!H$4:H$107,MATCH($A614,Nacho!$A$4:$A$107,0)),"")</f>
        <v/>
      </c>
      <c r="I614" s="24">
        <f>IFERROR(INDEX(Partidos!$J$4:$J$107,MATCH($A614,Partidos!$A$4:$A$107,0)),"")</f>
        <v/>
      </c>
      <c r="J614" s="21">
        <f>IF(AND(INDEX(Partidos!$J$4:$J$107,MATCH($A614,Partidos!$A$4:$A$107,0))&lt;&gt;"Grupos",INDEX(Partidos!$H$4:$H$107,MATCH($A614,Partidos!$A$4:$A$107,0))="Finalizado",$H614&lt;&gt;"",$H614=INDEX(Partidos!$K$4:$K$107,MATCH($A614,Partidos!$A$4:$A$107,0))),1,0)</f>
        <v/>
      </c>
    </row>
    <row r="615">
      <c r="A615" s="29" t="n">
        <v>56</v>
      </c>
      <c r="B615" s="24">
        <f>IFERROR(INDEX(Partidos!$D$4:$D$107,MATCH($A615,Partidos!$A$4:$A$107,0)),"")</f>
        <v/>
      </c>
      <c r="C615" s="24">
        <f>IFERROR(INDEX(Partidos!$E$4:$E$107,MATCH($A615,Partidos!$A$4:$A$107,0)),"")</f>
        <v/>
      </c>
      <c r="D615" s="29" t="inlineStr">
        <is>
          <t>Luis</t>
        </is>
      </c>
      <c r="E615" s="24">
        <f>IFERROR(INDEX(Luis!F$4:F$107,MATCH($A615,Luis!$A$4:$A$107,0)),"")</f>
        <v/>
      </c>
      <c r="F615" s="24">
        <f>IFERROR(INDEX(Luis!G$4:G$107,MATCH($A615,Luis!$A$4:$A$107,0)),"")</f>
        <v/>
      </c>
      <c r="G615" s="21">
        <f>IFERROR(IF(INDEX(Partidos!$H$4:$H$107,MATCH($A615,Partidos!$A$4:$A$107,0))&lt;&gt;"Finalizado","",IF(OR(NOT(ISNUMBER($E615)),NOT(ISNUMBER($F615))),"",IF(INDEX(Partidos!$J$4:$J$107,MATCH($A615,Partidos!$A$4:$A$107,0))="Grupos",IF(AND($E615=INDEX(Partidos!$F$4:$F$107,MATCH($A615,Partidos!$A$4:$A$107,0)),$F615=INDEX(Partidos!$G$4:$G$107,MATCH($A615,Partidos!$A$4:$A$107,0))),Puntuacion!$B$4,IF(($E615-$F615)=(INDEX(Partidos!$F$4:$F$107,MATCH($A615,Partidos!$A$4:$A$107,0))-INDEX(Partidos!$G$4:$G$107,MATCH($A615,Partidos!$A$4:$A$107,0))),Puntuacion!$B$5,IF(OR(AND($E615&gt;$F615,INDEX(Partidos!$F$4:$F$107,MATCH($A615,Partidos!$A$4:$A$107,0))&gt;INDEX(Partidos!$G$4:$G$107,MATCH($A615,Partidos!$A$4:$A$107,0))),AND($E615=$F615,INDEX(Partidos!$F$4:$F$107,MATCH($A615,Partidos!$A$4:$A$107,0))=INDEX(Partidos!$G$4:$G$107,MATCH($A615,Partidos!$A$4:$A$107,0))),AND($E615&lt;$F615,INDEX(Partidos!$F$4:$F$107,MATCH($A615,Partidos!$A$4:$A$107,0))&lt;INDEX(Partidos!$G$4:$G$107,MATCH($A615,Partidos!$A$4:$A$107,0)))),Puntuacion!$B$6,0))),IF(AND($E615=INDEX(Partidos!$F$4:$F$107,MATCH($A615,Partidos!$A$4:$A$107,0)),$F615=INDEX(Partidos!$G$4:$G$107,MATCH($A615,Partidos!$A$4:$A$107,0))),Puntuacion!$B$9,IF(($E615-$F615)=(INDEX(Partidos!$F$4:$F$107,MATCH($A615,Partidos!$A$4:$A$107,0))-INDEX(Partidos!$G$4:$G$107,MATCH($A615,Partidos!$A$4:$A$107,0))),Puntuacion!$B$10,IF(AND($H615&lt;&gt;"",$H615=INDEX(Partidos!$K$4:$K$107,MATCH($A615,Partidos!$A$4:$A$107,0))),Puntuacion!$B$11,0)))))),"")</f>
        <v/>
      </c>
      <c r="H615" s="24">
        <f>IFERROR(INDEX(Luis!H$4:H$107,MATCH($A615,Luis!$A$4:$A$107,0)),"")</f>
        <v/>
      </c>
      <c r="I615" s="24">
        <f>IFERROR(INDEX(Partidos!$J$4:$J$107,MATCH($A615,Partidos!$A$4:$A$107,0)),"")</f>
        <v/>
      </c>
      <c r="J615" s="21">
        <f>IF(AND(INDEX(Partidos!$J$4:$J$107,MATCH($A615,Partidos!$A$4:$A$107,0))&lt;&gt;"Grupos",INDEX(Partidos!$H$4:$H$107,MATCH($A615,Partidos!$A$4:$A$107,0))="Finalizado",$H615&lt;&gt;"",$H615=INDEX(Partidos!$K$4:$K$107,MATCH($A615,Partidos!$A$4:$A$107,0))),1,0)</f>
        <v/>
      </c>
    </row>
    <row r="616">
      <c r="A616" s="31" t="n">
        <v>56</v>
      </c>
      <c r="B616" s="24">
        <f>IFERROR(INDEX(Partidos!$D$4:$D$107,MATCH($A616,Partidos!$A$4:$A$107,0)),"")</f>
        <v/>
      </c>
      <c r="C616" s="24">
        <f>IFERROR(INDEX(Partidos!$E$4:$E$107,MATCH($A616,Partidos!$A$4:$A$107,0)),"")</f>
        <v/>
      </c>
      <c r="D616" s="31" t="inlineStr">
        <is>
          <t>Felipe</t>
        </is>
      </c>
      <c r="E616" s="24">
        <f>IFERROR(INDEX(Felipe!F$4:F$107,MATCH($A616,Felipe!$A$4:$A$107,0)),"")</f>
        <v/>
      </c>
      <c r="F616" s="24">
        <f>IFERROR(INDEX(Felipe!G$4:G$107,MATCH($A616,Felipe!$A$4:$A$107,0)),"")</f>
        <v/>
      </c>
      <c r="G616" s="21">
        <f>IFERROR(IF(INDEX(Partidos!$H$4:$H$107,MATCH($A616,Partidos!$A$4:$A$107,0))&lt;&gt;"Finalizado","",IF(OR(NOT(ISNUMBER($E616)),NOT(ISNUMBER($F616))),"",IF(INDEX(Partidos!$J$4:$J$107,MATCH($A616,Partidos!$A$4:$A$107,0))="Grupos",IF(AND($E616=INDEX(Partidos!$F$4:$F$107,MATCH($A616,Partidos!$A$4:$A$107,0)),$F616=INDEX(Partidos!$G$4:$G$107,MATCH($A616,Partidos!$A$4:$A$107,0))),Puntuacion!$B$4,IF(($E616-$F616)=(INDEX(Partidos!$F$4:$F$107,MATCH($A616,Partidos!$A$4:$A$107,0))-INDEX(Partidos!$G$4:$G$107,MATCH($A616,Partidos!$A$4:$A$107,0))),Puntuacion!$B$5,IF(OR(AND($E616&gt;$F616,INDEX(Partidos!$F$4:$F$107,MATCH($A616,Partidos!$A$4:$A$107,0))&gt;INDEX(Partidos!$G$4:$G$107,MATCH($A616,Partidos!$A$4:$A$107,0))),AND($E616=$F616,INDEX(Partidos!$F$4:$F$107,MATCH($A616,Partidos!$A$4:$A$107,0))=INDEX(Partidos!$G$4:$G$107,MATCH($A616,Partidos!$A$4:$A$107,0))),AND($E616&lt;$F616,INDEX(Partidos!$F$4:$F$107,MATCH($A616,Partidos!$A$4:$A$107,0))&lt;INDEX(Partidos!$G$4:$G$107,MATCH($A616,Partidos!$A$4:$A$107,0)))),Puntuacion!$B$6,0))),IF(AND($E616=INDEX(Partidos!$F$4:$F$107,MATCH($A616,Partidos!$A$4:$A$107,0)),$F616=INDEX(Partidos!$G$4:$G$107,MATCH($A616,Partidos!$A$4:$A$107,0))),Puntuacion!$B$9,IF(($E616-$F616)=(INDEX(Partidos!$F$4:$F$107,MATCH($A616,Partidos!$A$4:$A$107,0))-INDEX(Partidos!$G$4:$G$107,MATCH($A616,Partidos!$A$4:$A$107,0))),Puntuacion!$B$10,IF(AND($H616&lt;&gt;"",$H616=INDEX(Partidos!$K$4:$K$107,MATCH($A616,Partidos!$A$4:$A$107,0))),Puntuacion!$B$11,0)))))),"")</f>
        <v/>
      </c>
      <c r="H616" s="24">
        <f>IFERROR(INDEX(Felipe!H$4:H$107,MATCH($A616,Felipe!$A$4:$A$107,0)),"")</f>
        <v/>
      </c>
      <c r="I616" s="24">
        <f>IFERROR(INDEX(Partidos!$J$4:$J$107,MATCH($A616,Partidos!$A$4:$A$107,0)),"")</f>
        <v/>
      </c>
      <c r="J616" s="21">
        <f>IF(AND(INDEX(Partidos!$J$4:$J$107,MATCH($A616,Partidos!$A$4:$A$107,0))&lt;&gt;"Grupos",INDEX(Partidos!$H$4:$H$107,MATCH($A616,Partidos!$A$4:$A$107,0))="Finalizado",$H616&lt;&gt;"",$H616=INDEX(Partidos!$K$4:$K$107,MATCH($A616,Partidos!$A$4:$A$107,0))),1,0)</f>
        <v/>
      </c>
    </row>
    <row r="617">
      <c r="A617" s="29" t="n">
        <v>56</v>
      </c>
      <c r="B617" s="24">
        <f>IFERROR(INDEX(Partidos!$D$4:$D$107,MATCH($A617,Partidos!$A$4:$A$107,0)),"")</f>
        <v/>
      </c>
      <c r="C617" s="24">
        <f>IFERROR(INDEX(Partidos!$E$4:$E$107,MATCH($A617,Partidos!$A$4:$A$107,0)),"")</f>
        <v/>
      </c>
      <c r="D617" s="29" t="inlineStr">
        <is>
          <t>Simón</t>
        </is>
      </c>
      <c r="E617" s="24">
        <f>IFERROR(INDEX(Simón!F$4:F$107,MATCH($A617,Simón!$A$4:$A$107,0)),"")</f>
        <v/>
      </c>
      <c r="F617" s="24">
        <f>IFERROR(INDEX(Simón!G$4:G$107,MATCH($A617,Simón!$A$4:$A$107,0)),"")</f>
        <v/>
      </c>
      <c r="G617" s="21">
        <f>IFERROR(IF(INDEX(Partidos!$H$4:$H$107,MATCH($A617,Partidos!$A$4:$A$107,0))&lt;&gt;"Finalizado","",IF(OR(NOT(ISNUMBER($E617)),NOT(ISNUMBER($F617))),"",IF(INDEX(Partidos!$J$4:$J$107,MATCH($A617,Partidos!$A$4:$A$107,0))="Grupos",IF(AND($E617=INDEX(Partidos!$F$4:$F$107,MATCH($A617,Partidos!$A$4:$A$107,0)),$F617=INDEX(Partidos!$G$4:$G$107,MATCH($A617,Partidos!$A$4:$A$107,0))),Puntuacion!$B$4,IF(($E617-$F617)=(INDEX(Partidos!$F$4:$F$107,MATCH($A617,Partidos!$A$4:$A$107,0))-INDEX(Partidos!$G$4:$G$107,MATCH($A617,Partidos!$A$4:$A$107,0))),Puntuacion!$B$5,IF(OR(AND($E617&gt;$F617,INDEX(Partidos!$F$4:$F$107,MATCH($A617,Partidos!$A$4:$A$107,0))&gt;INDEX(Partidos!$G$4:$G$107,MATCH($A617,Partidos!$A$4:$A$107,0))),AND($E617=$F617,INDEX(Partidos!$F$4:$F$107,MATCH($A617,Partidos!$A$4:$A$107,0))=INDEX(Partidos!$G$4:$G$107,MATCH($A617,Partidos!$A$4:$A$107,0))),AND($E617&lt;$F617,INDEX(Partidos!$F$4:$F$107,MATCH($A617,Partidos!$A$4:$A$107,0))&lt;INDEX(Partidos!$G$4:$G$107,MATCH($A617,Partidos!$A$4:$A$107,0)))),Puntuacion!$B$6,0))),IF(AND($E617=INDEX(Partidos!$F$4:$F$107,MATCH($A617,Partidos!$A$4:$A$107,0)),$F617=INDEX(Partidos!$G$4:$G$107,MATCH($A617,Partidos!$A$4:$A$107,0))),Puntuacion!$B$9,IF(($E617-$F617)=(INDEX(Partidos!$F$4:$F$107,MATCH($A617,Partidos!$A$4:$A$107,0))-INDEX(Partidos!$G$4:$G$107,MATCH($A617,Partidos!$A$4:$A$107,0))),Puntuacion!$B$10,IF(AND($H617&lt;&gt;"",$H617=INDEX(Partidos!$K$4:$K$107,MATCH($A617,Partidos!$A$4:$A$107,0))),Puntuacion!$B$11,0)))))),"")</f>
        <v/>
      </c>
      <c r="H617" s="24">
        <f>IFERROR(INDEX(Simón!H$4:H$107,MATCH($A617,Simón!$A$4:$A$107,0)),"")</f>
        <v/>
      </c>
      <c r="I617" s="24">
        <f>IFERROR(INDEX(Partidos!$J$4:$J$107,MATCH($A617,Partidos!$A$4:$A$107,0)),"")</f>
        <v/>
      </c>
      <c r="J617" s="21">
        <f>IF(AND(INDEX(Partidos!$J$4:$J$107,MATCH($A617,Partidos!$A$4:$A$107,0))&lt;&gt;"Grupos",INDEX(Partidos!$H$4:$H$107,MATCH($A617,Partidos!$A$4:$A$107,0))="Finalizado",$H617&lt;&gt;"",$H617=INDEX(Partidos!$K$4:$K$107,MATCH($A617,Partidos!$A$4:$A$107,0))),1,0)</f>
        <v/>
      </c>
    </row>
    <row r="618">
      <c r="A618" s="31" t="n">
        <v>56</v>
      </c>
      <c r="B618" s="24">
        <f>IFERROR(INDEX(Partidos!$D$4:$D$107,MATCH($A618,Partidos!$A$4:$A$107,0)),"")</f>
        <v/>
      </c>
      <c r="C618" s="24">
        <f>IFERROR(INDEX(Partidos!$E$4:$E$107,MATCH($A618,Partidos!$A$4:$A$107,0)),"")</f>
        <v/>
      </c>
      <c r="D618" s="31" t="inlineStr">
        <is>
          <t>Muni</t>
        </is>
      </c>
      <c r="E618" s="24">
        <f>IFERROR(INDEX(Muni!F$4:F$107,MATCH($A618,Muni!$A$4:$A$107,0)),"")</f>
        <v/>
      </c>
      <c r="F618" s="24">
        <f>IFERROR(INDEX(Muni!G$4:G$107,MATCH($A618,Muni!$A$4:$A$107,0)),"")</f>
        <v/>
      </c>
      <c r="G618" s="21">
        <f>IFERROR(IF(INDEX(Partidos!$H$4:$H$107,MATCH($A618,Partidos!$A$4:$A$107,0))&lt;&gt;"Finalizado","",IF(OR(NOT(ISNUMBER($E618)),NOT(ISNUMBER($F618))),"",IF(INDEX(Partidos!$J$4:$J$107,MATCH($A618,Partidos!$A$4:$A$107,0))="Grupos",IF(AND($E618=INDEX(Partidos!$F$4:$F$107,MATCH($A618,Partidos!$A$4:$A$107,0)),$F618=INDEX(Partidos!$G$4:$G$107,MATCH($A618,Partidos!$A$4:$A$107,0))),Puntuacion!$B$4,IF(($E618-$F618)=(INDEX(Partidos!$F$4:$F$107,MATCH($A618,Partidos!$A$4:$A$107,0))-INDEX(Partidos!$G$4:$G$107,MATCH($A618,Partidos!$A$4:$A$107,0))),Puntuacion!$B$5,IF(OR(AND($E618&gt;$F618,INDEX(Partidos!$F$4:$F$107,MATCH($A618,Partidos!$A$4:$A$107,0))&gt;INDEX(Partidos!$G$4:$G$107,MATCH($A618,Partidos!$A$4:$A$107,0))),AND($E618=$F618,INDEX(Partidos!$F$4:$F$107,MATCH($A618,Partidos!$A$4:$A$107,0))=INDEX(Partidos!$G$4:$G$107,MATCH($A618,Partidos!$A$4:$A$107,0))),AND($E618&lt;$F618,INDEX(Partidos!$F$4:$F$107,MATCH($A618,Partidos!$A$4:$A$107,0))&lt;INDEX(Partidos!$G$4:$G$107,MATCH($A618,Partidos!$A$4:$A$107,0)))),Puntuacion!$B$6,0))),IF(AND($E618=INDEX(Partidos!$F$4:$F$107,MATCH($A618,Partidos!$A$4:$A$107,0)),$F618=INDEX(Partidos!$G$4:$G$107,MATCH($A618,Partidos!$A$4:$A$107,0))),Puntuacion!$B$9,IF(($E618-$F618)=(INDEX(Partidos!$F$4:$F$107,MATCH($A618,Partidos!$A$4:$A$107,0))-INDEX(Partidos!$G$4:$G$107,MATCH($A618,Partidos!$A$4:$A$107,0))),Puntuacion!$B$10,IF(AND($H618&lt;&gt;"",$H618=INDEX(Partidos!$K$4:$K$107,MATCH($A618,Partidos!$A$4:$A$107,0))),Puntuacion!$B$11,0)))))),"")</f>
        <v/>
      </c>
      <c r="H618" s="24">
        <f>IFERROR(INDEX(Muni!H$4:H$107,MATCH($A618,Muni!$A$4:$A$107,0)),"")</f>
        <v/>
      </c>
      <c r="I618" s="24">
        <f>IFERROR(INDEX(Partidos!$J$4:$J$107,MATCH($A618,Partidos!$A$4:$A$107,0)),"")</f>
        <v/>
      </c>
      <c r="J618" s="21">
        <f>IF(AND(INDEX(Partidos!$J$4:$J$107,MATCH($A618,Partidos!$A$4:$A$107,0))&lt;&gt;"Grupos",INDEX(Partidos!$H$4:$H$107,MATCH($A618,Partidos!$A$4:$A$107,0))="Finalizado",$H618&lt;&gt;"",$H618=INDEX(Partidos!$K$4:$K$107,MATCH($A618,Partidos!$A$4:$A$107,0))),1,0)</f>
        <v/>
      </c>
    </row>
    <row r="619">
      <c r="A619" s="29" t="n">
        <v>56</v>
      </c>
      <c r="B619" s="24">
        <f>IFERROR(INDEX(Partidos!$D$4:$D$107,MATCH($A619,Partidos!$A$4:$A$107,0)),"")</f>
        <v/>
      </c>
      <c r="C619" s="24">
        <f>IFERROR(INDEX(Partidos!$E$4:$E$107,MATCH($A619,Partidos!$A$4:$A$107,0)),"")</f>
        <v/>
      </c>
      <c r="D619" s="29" t="inlineStr">
        <is>
          <t>Fer</t>
        </is>
      </c>
      <c r="E619" s="24">
        <f>IFERROR(INDEX(Fer!F$4:F$107,MATCH($A619,Fer!$A$4:$A$107,0)),"")</f>
        <v/>
      </c>
      <c r="F619" s="24">
        <f>IFERROR(INDEX(Fer!G$4:G$107,MATCH($A619,Fer!$A$4:$A$107,0)),"")</f>
        <v/>
      </c>
      <c r="G619" s="21">
        <f>IFERROR(IF(INDEX(Partidos!$H$4:$H$107,MATCH($A619,Partidos!$A$4:$A$107,0))&lt;&gt;"Finalizado","",IF(OR(NOT(ISNUMBER($E619)),NOT(ISNUMBER($F619))),"",IF(INDEX(Partidos!$J$4:$J$107,MATCH($A619,Partidos!$A$4:$A$107,0))="Grupos",IF(AND($E619=INDEX(Partidos!$F$4:$F$107,MATCH($A619,Partidos!$A$4:$A$107,0)),$F619=INDEX(Partidos!$G$4:$G$107,MATCH($A619,Partidos!$A$4:$A$107,0))),Puntuacion!$B$4,IF(($E619-$F619)=(INDEX(Partidos!$F$4:$F$107,MATCH($A619,Partidos!$A$4:$A$107,0))-INDEX(Partidos!$G$4:$G$107,MATCH($A619,Partidos!$A$4:$A$107,0))),Puntuacion!$B$5,IF(OR(AND($E619&gt;$F619,INDEX(Partidos!$F$4:$F$107,MATCH($A619,Partidos!$A$4:$A$107,0))&gt;INDEX(Partidos!$G$4:$G$107,MATCH($A619,Partidos!$A$4:$A$107,0))),AND($E619=$F619,INDEX(Partidos!$F$4:$F$107,MATCH($A619,Partidos!$A$4:$A$107,0))=INDEX(Partidos!$G$4:$G$107,MATCH($A619,Partidos!$A$4:$A$107,0))),AND($E619&lt;$F619,INDEX(Partidos!$F$4:$F$107,MATCH($A619,Partidos!$A$4:$A$107,0))&lt;INDEX(Partidos!$G$4:$G$107,MATCH($A619,Partidos!$A$4:$A$107,0)))),Puntuacion!$B$6,0))),IF(AND($E619=INDEX(Partidos!$F$4:$F$107,MATCH($A619,Partidos!$A$4:$A$107,0)),$F619=INDEX(Partidos!$G$4:$G$107,MATCH($A619,Partidos!$A$4:$A$107,0))),Puntuacion!$B$9,IF(($E619-$F619)=(INDEX(Partidos!$F$4:$F$107,MATCH($A619,Partidos!$A$4:$A$107,0))-INDEX(Partidos!$G$4:$G$107,MATCH($A619,Partidos!$A$4:$A$107,0))),Puntuacion!$B$10,IF(AND($H619&lt;&gt;"",$H619=INDEX(Partidos!$K$4:$K$107,MATCH($A619,Partidos!$A$4:$A$107,0))),Puntuacion!$B$11,0)))))),"")</f>
        <v/>
      </c>
      <c r="H619" s="24">
        <f>IFERROR(INDEX(Fer!H$4:H$107,MATCH($A619,Fer!$A$4:$A$107,0)),"")</f>
        <v/>
      </c>
      <c r="I619" s="24">
        <f>IFERROR(INDEX(Partidos!$J$4:$J$107,MATCH($A619,Partidos!$A$4:$A$107,0)),"")</f>
        <v/>
      </c>
      <c r="J619" s="21">
        <f>IF(AND(INDEX(Partidos!$J$4:$J$107,MATCH($A619,Partidos!$A$4:$A$107,0))&lt;&gt;"Grupos",INDEX(Partidos!$H$4:$H$107,MATCH($A619,Partidos!$A$4:$A$107,0))="Finalizado",$H619&lt;&gt;"",$H619=INDEX(Partidos!$K$4:$K$107,MATCH($A619,Partidos!$A$4:$A$107,0))),1,0)</f>
        <v/>
      </c>
    </row>
    <row r="620">
      <c r="A620" s="31" t="n">
        <v>57</v>
      </c>
      <c r="B620" s="24">
        <f>IFERROR(INDEX(Partidos!$D$4:$D$107,MATCH($A620,Partidos!$A$4:$A$107,0)),"")</f>
        <v/>
      </c>
      <c r="C620" s="24">
        <f>IFERROR(INDEX(Partidos!$E$4:$E$107,MATCH($A620,Partidos!$A$4:$A$107,0)),"")</f>
        <v/>
      </c>
      <c r="D620" s="31" t="inlineStr">
        <is>
          <t>Álvaro</t>
        </is>
      </c>
      <c r="E620" s="24">
        <f>IFERROR(INDEX(Álvaro!F$4:F$107,MATCH($A620,Álvaro!$A$4:$A$107,0)),"")</f>
        <v/>
      </c>
      <c r="F620" s="24">
        <f>IFERROR(INDEX(Álvaro!G$4:G$107,MATCH($A620,Álvaro!$A$4:$A$107,0)),"")</f>
        <v/>
      </c>
      <c r="G620" s="21">
        <f>IFERROR(IF(INDEX(Partidos!$H$4:$H$107,MATCH($A620,Partidos!$A$4:$A$107,0))&lt;&gt;"Finalizado","",IF(OR(NOT(ISNUMBER($E620)),NOT(ISNUMBER($F620))),"",IF(INDEX(Partidos!$J$4:$J$107,MATCH($A620,Partidos!$A$4:$A$107,0))="Grupos",IF(AND($E620=INDEX(Partidos!$F$4:$F$107,MATCH($A620,Partidos!$A$4:$A$107,0)),$F620=INDEX(Partidos!$G$4:$G$107,MATCH($A620,Partidos!$A$4:$A$107,0))),Puntuacion!$B$4,IF(($E620-$F620)=(INDEX(Partidos!$F$4:$F$107,MATCH($A620,Partidos!$A$4:$A$107,0))-INDEX(Partidos!$G$4:$G$107,MATCH($A620,Partidos!$A$4:$A$107,0))),Puntuacion!$B$5,IF(OR(AND($E620&gt;$F620,INDEX(Partidos!$F$4:$F$107,MATCH($A620,Partidos!$A$4:$A$107,0))&gt;INDEX(Partidos!$G$4:$G$107,MATCH($A620,Partidos!$A$4:$A$107,0))),AND($E620=$F620,INDEX(Partidos!$F$4:$F$107,MATCH($A620,Partidos!$A$4:$A$107,0))=INDEX(Partidos!$G$4:$G$107,MATCH($A620,Partidos!$A$4:$A$107,0))),AND($E620&lt;$F620,INDEX(Partidos!$F$4:$F$107,MATCH($A620,Partidos!$A$4:$A$107,0))&lt;INDEX(Partidos!$G$4:$G$107,MATCH($A620,Partidos!$A$4:$A$107,0)))),Puntuacion!$B$6,0))),IF(AND($E620=INDEX(Partidos!$F$4:$F$107,MATCH($A620,Partidos!$A$4:$A$107,0)),$F620=INDEX(Partidos!$G$4:$G$107,MATCH($A620,Partidos!$A$4:$A$107,0))),Puntuacion!$B$9,IF(($E620-$F620)=(INDEX(Partidos!$F$4:$F$107,MATCH($A620,Partidos!$A$4:$A$107,0))-INDEX(Partidos!$G$4:$G$107,MATCH($A620,Partidos!$A$4:$A$107,0))),Puntuacion!$B$10,IF(AND($H620&lt;&gt;"",$H620=INDEX(Partidos!$K$4:$K$107,MATCH($A620,Partidos!$A$4:$A$107,0))),Puntuacion!$B$11,0)))))),"")</f>
        <v/>
      </c>
      <c r="H620" s="24">
        <f>IFERROR(INDEX(Álvaro!H$4:H$107,MATCH($A620,Álvaro!$A$4:$A$107,0)),"")</f>
        <v/>
      </c>
      <c r="I620" s="24">
        <f>IFERROR(INDEX(Partidos!$J$4:$J$107,MATCH($A620,Partidos!$A$4:$A$107,0)),"")</f>
        <v/>
      </c>
      <c r="J620" s="21">
        <f>IF(AND(INDEX(Partidos!$J$4:$J$107,MATCH($A620,Partidos!$A$4:$A$107,0))&lt;&gt;"Grupos",INDEX(Partidos!$H$4:$H$107,MATCH($A620,Partidos!$A$4:$A$107,0))="Finalizado",$H620&lt;&gt;"",$H620=INDEX(Partidos!$K$4:$K$107,MATCH($A620,Partidos!$A$4:$A$107,0))),1,0)</f>
        <v/>
      </c>
    </row>
    <row r="621">
      <c r="A621" s="29" t="n">
        <v>57</v>
      </c>
      <c r="B621" s="24">
        <f>IFERROR(INDEX(Partidos!$D$4:$D$107,MATCH($A621,Partidos!$A$4:$A$107,0)),"")</f>
        <v/>
      </c>
      <c r="C621" s="24">
        <f>IFERROR(INDEX(Partidos!$E$4:$E$107,MATCH($A621,Partidos!$A$4:$A$107,0)),"")</f>
        <v/>
      </c>
      <c r="D621" s="29" t="inlineStr">
        <is>
          <t>Pepe</t>
        </is>
      </c>
      <c r="E621" s="24">
        <f>IFERROR(INDEX(Pepe!F$4:F$107,MATCH($A621,Pepe!$A$4:$A$107,0)),"")</f>
        <v/>
      </c>
      <c r="F621" s="24">
        <f>IFERROR(INDEX(Pepe!G$4:G$107,MATCH($A621,Pepe!$A$4:$A$107,0)),"")</f>
        <v/>
      </c>
      <c r="G621" s="21">
        <f>IFERROR(IF(INDEX(Partidos!$H$4:$H$107,MATCH($A621,Partidos!$A$4:$A$107,0))&lt;&gt;"Finalizado","",IF(OR(NOT(ISNUMBER($E621)),NOT(ISNUMBER($F621))),"",IF(INDEX(Partidos!$J$4:$J$107,MATCH($A621,Partidos!$A$4:$A$107,0))="Grupos",IF(AND($E621=INDEX(Partidos!$F$4:$F$107,MATCH($A621,Partidos!$A$4:$A$107,0)),$F621=INDEX(Partidos!$G$4:$G$107,MATCH($A621,Partidos!$A$4:$A$107,0))),Puntuacion!$B$4,IF(($E621-$F621)=(INDEX(Partidos!$F$4:$F$107,MATCH($A621,Partidos!$A$4:$A$107,0))-INDEX(Partidos!$G$4:$G$107,MATCH($A621,Partidos!$A$4:$A$107,0))),Puntuacion!$B$5,IF(OR(AND($E621&gt;$F621,INDEX(Partidos!$F$4:$F$107,MATCH($A621,Partidos!$A$4:$A$107,0))&gt;INDEX(Partidos!$G$4:$G$107,MATCH($A621,Partidos!$A$4:$A$107,0))),AND($E621=$F621,INDEX(Partidos!$F$4:$F$107,MATCH($A621,Partidos!$A$4:$A$107,0))=INDEX(Partidos!$G$4:$G$107,MATCH($A621,Partidos!$A$4:$A$107,0))),AND($E621&lt;$F621,INDEX(Partidos!$F$4:$F$107,MATCH($A621,Partidos!$A$4:$A$107,0))&lt;INDEX(Partidos!$G$4:$G$107,MATCH($A621,Partidos!$A$4:$A$107,0)))),Puntuacion!$B$6,0))),IF(AND($E621=INDEX(Partidos!$F$4:$F$107,MATCH($A621,Partidos!$A$4:$A$107,0)),$F621=INDEX(Partidos!$G$4:$G$107,MATCH($A621,Partidos!$A$4:$A$107,0))),Puntuacion!$B$9,IF(($E621-$F621)=(INDEX(Partidos!$F$4:$F$107,MATCH($A621,Partidos!$A$4:$A$107,0))-INDEX(Partidos!$G$4:$G$107,MATCH($A621,Partidos!$A$4:$A$107,0))),Puntuacion!$B$10,IF(AND($H621&lt;&gt;"",$H621=INDEX(Partidos!$K$4:$K$107,MATCH($A621,Partidos!$A$4:$A$107,0))),Puntuacion!$B$11,0)))))),"")</f>
        <v/>
      </c>
      <c r="H621" s="24">
        <f>IFERROR(INDEX(Pepe!H$4:H$107,MATCH($A621,Pepe!$A$4:$A$107,0)),"")</f>
        <v/>
      </c>
      <c r="I621" s="24">
        <f>IFERROR(INDEX(Partidos!$J$4:$J$107,MATCH($A621,Partidos!$A$4:$A$107,0)),"")</f>
        <v/>
      </c>
      <c r="J621" s="21">
        <f>IF(AND(INDEX(Partidos!$J$4:$J$107,MATCH($A621,Partidos!$A$4:$A$107,0))&lt;&gt;"Grupos",INDEX(Partidos!$H$4:$H$107,MATCH($A621,Partidos!$A$4:$A$107,0))="Finalizado",$H621&lt;&gt;"",$H621=INDEX(Partidos!$K$4:$K$107,MATCH($A621,Partidos!$A$4:$A$107,0))),1,0)</f>
        <v/>
      </c>
    </row>
    <row r="622">
      <c r="A622" s="31" t="n">
        <v>57</v>
      </c>
      <c r="B622" s="24">
        <f>IFERROR(INDEX(Partidos!$D$4:$D$107,MATCH($A622,Partidos!$A$4:$A$107,0)),"")</f>
        <v/>
      </c>
      <c r="C622" s="24">
        <f>IFERROR(INDEX(Partidos!$E$4:$E$107,MATCH($A622,Partidos!$A$4:$A$107,0)),"")</f>
        <v/>
      </c>
      <c r="D622" s="31" t="inlineStr">
        <is>
          <t>Patri</t>
        </is>
      </c>
      <c r="E622" s="24">
        <f>IFERROR(INDEX(Patri!F$4:F$107,MATCH($A622,Patri!$A$4:$A$107,0)),"")</f>
        <v/>
      </c>
      <c r="F622" s="24">
        <f>IFERROR(INDEX(Patri!G$4:G$107,MATCH($A622,Patri!$A$4:$A$107,0)),"")</f>
        <v/>
      </c>
      <c r="G622" s="21">
        <f>IFERROR(IF(INDEX(Partidos!$H$4:$H$107,MATCH($A622,Partidos!$A$4:$A$107,0))&lt;&gt;"Finalizado","",IF(OR(NOT(ISNUMBER($E622)),NOT(ISNUMBER($F622))),"",IF(INDEX(Partidos!$J$4:$J$107,MATCH($A622,Partidos!$A$4:$A$107,0))="Grupos",IF(AND($E622=INDEX(Partidos!$F$4:$F$107,MATCH($A622,Partidos!$A$4:$A$107,0)),$F622=INDEX(Partidos!$G$4:$G$107,MATCH($A622,Partidos!$A$4:$A$107,0))),Puntuacion!$B$4,IF(($E622-$F622)=(INDEX(Partidos!$F$4:$F$107,MATCH($A622,Partidos!$A$4:$A$107,0))-INDEX(Partidos!$G$4:$G$107,MATCH($A622,Partidos!$A$4:$A$107,0))),Puntuacion!$B$5,IF(OR(AND($E622&gt;$F622,INDEX(Partidos!$F$4:$F$107,MATCH($A622,Partidos!$A$4:$A$107,0))&gt;INDEX(Partidos!$G$4:$G$107,MATCH($A622,Partidos!$A$4:$A$107,0))),AND($E622=$F622,INDEX(Partidos!$F$4:$F$107,MATCH($A622,Partidos!$A$4:$A$107,0))=INDEX(Partidos!$G$4:$G$107,MATCH($A622,Partidos!$A$4:$A$107,0))),AND($E622&lt;$F622,INDEX(Partidos!$F$4:$F$107,MATCH($A622,Partidos!$A$4:$A$107,0))&lt;INDEX(Partidos!$G$4:$G$107,MATCH($A622,Partidos!$A$4:$A$107,0)))),Puntuacion!$B$6,0))),IF(AND($E622=INDEX(Partidos!$F$4:$F$107,MATCH($A622,Partidos!$A$4:$A$107,0)),$F622=INDEX(Partidos!$G$4:$G$107,MATCH($A622,Partidos!$A$4:$A$107,0))),Puntuacion!$B$9,IF(($E622-$F622)=(INDEX(Partidos!$F$4:$F$107,MATCH($A622,Partidos!$A$4:$A$107,0))-INDEX(Partidos!$G$4:$G$107,MATCH($A622,Partidos!$A$4:$A$107,0))),Puntuacion!$B$10,IF(AND($H622&lt;&gt;"",$H622=INDEX(Partidos!$K$4:$K$107,MATCH($A622,Partidos!$A$4:$A$107,0))),Puntuacion!$B$11,0)))))),"")</f>
        <v/>
      </c>
      <c r="H622" s="24">
        <f>IFERROR(INDEX(Patri!H$4:H$107,MATCH($A622,Patri!$A$4:$A$107,0)),"")</f>
        <v/>
      </c>
      <c r="I622" s="24">
        <f>IFERROR(INDEX(Partidos!$J$4:$J$107,MATCH($A622,Partidos!$A$4:$A$107,0)),"")</f>
        <v/>
      </c>
      <c r="J622" s="21">
        <f>IF(AND(INDEX(Partidos!$J$4:$J$107,MATCH($A622,Partidos!$A$4:$A$107,0))&lt;&gt;"Grupos",INDEX(Partidos!$H$4:$H$107,MATCH($A622,Partidos!$A$4:$A$107,0))="Finalizado",$H622&lt;&gt;"",$H622=INDEX(Partidos!$K$4:$K$107,MATCH($A622,Partidos!$A$4:$A$107,0))),1,0)</f>
        <v/>
      </c>
    </row>
    <row r="623">
      <c r="A623" s="29" t="n">
        <v>57</v>
      </c>
      <c r="B623" s="24">
        <f>IFERROR(INDEX(Partidos!$D$4:$D$107,MATCH($A623,Partidos!$A$4:$A$107,0)),"")</f>
        <v/>
      </c>
      <c r="C623" s="24">
        <f>IFERROR(INDEX(Partidos!$E$4:$E$107,MATCH($A623,Partidos!$A$4:$A$107,0)),"")</f>
        <v/>
      </c>
      <c r="D623" s="29" t="inlineStr">
        <is>
          <t>Kike</t>
        </is>
      </c>
      <c r="E623" s="24">
        <f>IFERROR(INDEX(Kike!F$4:F$107,MATCH($A623,Kike!$A$4:$A$107,0)),"")</f>
        <v/>
      </c>
      <c r="F623" s="24">
        <f>IFERROR(INDEX(Kike!G$4:G$107,MATCH($A623,Kike!$A$4:$A$107,0)),"")</f>
        <v/>
      </c>
      <c r="G623" s="21">
        <f>IFERROR(IF(INDEX(Partidos!$H$4:$H$107,MATCH($A623,Partidos!$A$4:$A$107,0))&lt;&gt;"Finalizado","",IF(OR(NOT(ISNUMBER($E623)),NOT(ISNUMBER($F623))),"",IF(INDEX(Partidos!$J$4:$J$107,MATCH($A623,Partidos!$A$4:$A$107,0))="Grupos",IF(AND($E623=INDEX(Partidos!$F$4:$F$107,MATCH($A623,Partidos!$A$4:$A$107,0)),$F623=INDEX(Partidos!$G$4:$G$107,MATCH($A623,Partidos!$A$4:$A$107,0))),Puntuacion!$B$4,IF(($E623-$F623)=(INDEX(Partidos!$F$4:$F$107,MATCH($A623,Partidos!$A$4:$A$107,0))-INDEX(Partidos!$G$4:$G$107,MATCH($A623,Partidos!$A$4:$A$107,0))),Puntuacion!$B$5,IF(OR(AND($E623&gt;$F623,INDEX(Partidos!$F$4:$F$107,MATCH($A623,Partidos!$A$4:$A$107,0))&gt;INDEX(Partidos!$G$4:$G$107,MATCH($A623,Partidos!$A$4:$A$107,0))),AND($E623=$F623,INDEX(Partidos!$F$4:$F$107,MATCH($A623,Partidos!$A$4:$A$107,0))=INDEX(Partidos!$G$4:$G$107,MATCH($A623,Partidos!$A$4:$A$107,0))),AND($E623&lt;$F623,INDEX(Partidos!$F$4:$F$107,MATCH($A623,Partidos!$A$4:$A$107,0))&lt;INDEX(Partidos!$G$4:$G$107,MATCH($A623,Partidos!$A$4:$A$107,0)))),Puntuacion!$B$6,0))),IF(AND($E623=INDEX(Partidos!$F$4:$F$107,MATCH($A623,Partidos!$A$4:$A$107,0)),$F623=INDEX(Partidos!$G$4:$G$107,MATCH($A623,Partidos!$A$4:$A$107,0))),Puntuacion!$B$9,IF(($E623-$F623)=(INDEX(Partidos!$F$4:$F$107,MATCH($A623,Partidos!$A$4:$A$107,0))-INDEX(Partidos!$G$4:$G$107,MATCH($A623,Partidos!$A$4:$A$107,0))),Puntuacion!$B$10,IF(AND($H623&lt;&gt;"",$H623=INDEX(Partidos!$K$4:$K$107,MATCH($A623,Partidos!$A$4:$A$107,0))),Puntuacion!$B$11,0)))))),"")</f>
        <v/>
      </c>
      <c r="H623" s="24">
        <f>IFERROR(INDEX(Kike!H$4:H$107,MATCH($A623,Kike!$A$4:$A$107,0)),"")</f>
        <v/>
      </c>
      <c r="I623" s="24">
        <f>IFERROR(INDEX(Partidos!$J$4:$J$107,MATCH($A623,Partidos!$A$4:$A$107,0)),"")</f>
        <v/>
      </c>
      <c r="J623" s="21">
        <f>IF(AND(INDEX(Partidos!$J$4:$J$107,MATCH($A623,Partidos!$A$4:$A$107,0))&lt;&gt;"Grupos",INDEX(Partidos!$H$4:$H$107,MATCH($A623,Partidos!$A$4:$A$107,0))="Finalizado",$H623&lt;&gt;"",$H623=INDEX(Partidos!$K$4:$K$107,MATCH($A623,Partidos!$A$4:$A$107,0))),1,0)</f>
        <v/>
      </c>
    </row>
    <row r="624">
      <c r="A624" s="31" t="n">
        <v>57</v>
      </c>
      <c r="B624" s="24">
        <f>IFERROR(INDEX(Partidos!$D$4:$D$107,MATCH($A624,Partidos!$A$4:$A$107,0)),"")</f>
        <v/>
      </c>
      <c r="C624" s="24">
        <f>IFERROR(INDEX(Partidos!$E$4:$E$107,MATCH($A624,Partidos!$A$4:$A$107,0)),"")</f>
        <v/>
      </c>
      <c r="D624" s="31" t="inlineStr">
        <is>
          <t>Quintero</t>
        </is>
      </c>
      <c r="E624" s="24">
        <f>IFERROR(INDEX(Quintero!F$4:F$107,MATCH($A624,Quintero!$A$4:$A$107,0)),"")</f>
        <v/>
      </c>
      <c r="F624" s="24">
        <f>IFERROR(INDEX(Quintero!G$4:G$107,MATCH($A624,Quintero!$A$4:$A$107,0)),"")</f>
        <v/>
      </c>
      <c r="G624" s="21">
        <f>IFERROR(IF(INDEX(Partidos!$H$4:$H$107,MATCH($A624,Partidos!$A$4:$A$107,0))&lt;&gt;"Finalizado","",IF(OR(NOT(ISNUMBER($E624)),NOT(ISNUMBER($F624))),"",IF(INDEX(Partidos!$J$4:$J$107,MATCH($A624,Partidos!$A$4:$A$107,0))="Grupos",IF(AND($E624=INDEX(Partidos!$F$4:$F$107,MATCH($A624,Partidos!$A$4:$A$107,0)),$F624=INDEX(Partidos!$G$4:$G$107,MATCH($A624,Partidos!$A$4:$A$107,0))),Puntuacion!$B$4,IF(($E624-$F624)=(INDEX(Partidos!$F$4:$F$107,MATCH($A624,Partidos!$A$4:$A$107,0))-INDEX(Partidos!$G$4:$G$107,MATCH($A624,Partidos!$A$4:$A$107,0))),Puntuacion!$B$5,IF(OR(AND($E624&gt;$F624,INDEX(Partidos!$F$4:$F$107,MATCH($A624,Partidos!$A$4:$A$107,0))&gt;INDEX(Partidos!$G$4:$G$107,MATCH($A624,Partidos!$A$4:$A$107,0))),AND($E624=$F624,INDEX(Partidos!$F$4:$F$107,MATCH($A624,Partidos!$A$4:$A$107,0))=INDEX(Partidos!$G$4:$G$107,MATCH($A624,Partidos!$A$4:$A$107,0))),AND($E624&lt;$F624,INDEX(Partidos!$F$4:$F$107,MATCH($A624,Partidos!$A$4:$A$107,0))&lt;INDEX(Partidos!$G$4:$G$107,MATCH($A624,Partidos!$A$4:$A$107,0)))),Puntuacion!$B$6,0))),IF(AND($E624=INDEX(Partidos!$F$4:$F$107,MATCH($A624,Partidos!$A$4:$A$107,0)),$F624=INDEX(Partidos!$G$4:$G$107,MATCH($A624,Partidos!$A$4:$A$107,0))),Puntuacion!$B$9,IF(($E624-$F624)=(INDEX(Partidos!$F$4:$F$107,MATCH($A624,Partidos!$A$4:$A$107,0))-INDEX(Partidos!$G$4:$G$107,MATCH($A624,Partidos!$A$4:$A$107,0))),Puntuacion!$B$10,IF(AND($H624&lt;&gt;"",$H624=INDEX(Partidos!$K$4:$K$107,MATCH($A624,Partidos!$A$4:$A$107,0))),Puntuacion!$B$11,0)))))),"")</f>
        <v/>
      </c>
      <c r="H624" s="24">
        <f>IFERROR(INDEX(Quintero!H$4:H$107,MATCH($A624,Quintero!$A$4:$A$107,0)),"")</f>
        <v/>
      </c>
      <c r="I624" s="24">
        <f>IFERROR(INDEX(Partidos!$J$4:$J$107,MATCH($A624,Partidos!$A$4:$A$107,0)),"")</f>
        <v/>
      </c>
      <c r="J624" s="21">
        <f>IF(AND(INDEX(Partidos!$J$4:$J$107,MATCH($A624,Partidos!$A$4:$A$107,0))&lt;&gt;"Grupos",INDEX(Partidos!$H$4:$H$107,MATCH($A624,Partidos!$A$4:$A$107,0))="Finalizado",$H624&lt;&gt;"",$H624=INDEX(Partidos!$K$4:$K$107,MATCH($A624,Partidos!$A$4:$A$107,0))),1,0)</f>
        <v/>
      </c>
    </row>
    <row r="625">
      <c r="A625" s="29" t="n">
        <v>57</v>
      </c>
      <c r="B625" s="24">
        <f>IFERROR(INDEX(Partidos!$D$4:$D$107,MATCH($A625,Partidos!$A$4:$A$107,0)),"")</f>
        <v/>
      </c>
      <c r="C625" s="24">
        <f>IFERROR(INDEX(Partidos!$E$4:$E$107,MATCH($A625,Partidos!$A$4:$A$107,0)),"")</f>
        <v/>
      </c>
      <c r="D625" s="29" t="inlineStr">
        <is>
          <t>Nacho</t>
        </is>
      </c>
      <c r="E625" s="24">
        <f>IFERROR(INDEX(Nacho!F$4:F$107,MATCH($A625,Nacho!$A$4:$A$107,0)),"")</f>
        <v/>
      </c>
      <c r="F625" s="24">
        <f>IFERROR(INDEX(Nacho!G$4:G$107,MATCH($A625,Nacho!$A$4:$A$107,0)),"")</f>
        <v/>
      </c>
      <c r="G625" s="21">
        <f>IFERROR(IF(INDEX(Partidos!$H$4:$H$107,MATCH($A625,Partidos!$A$4:$A$107,0))&lt;&gt;"Finalizado","",IF(OR(NOT(ISNUMBER($E625)),NOT(ISNUMBER($F625))),"",IF(INDEX(Partidos!$J$4:$J$107,MATCH($A625,Partidos!$A$4:$A$107,0))="Grupos",IF(AND($E625=INDEX(Partidos!$F$4:$F$107,MATCH($A625,Partidos!$A$4:$A$107,0)),$F625=INDEX(Partidos!$G$4:$G$107,MATCH($A625,Partidos!$A$4:$A$107,0))),Puntuacion!$B$4,IF(($E625-$F625)=(INDEX(Partidos!$F$4:$F$107,MATCH($A625,Partidos!$A$4:$A$107,0))-INDEX(Partidos!$G$4:$G$107,MATCH($A625,Partidos!$A$4:$A$107,0))),Puntuacion!$B$5,IF(OR(AND($E625&gt;$F625,INDEX(Partidos!$F$4:$F$107,MATCH($A625,Partidos!$A$4:$A$107,0))&gt;INDEX(Partidos!$G$4:$G$107,MATCH($A625,Partidos!$A$4:$A$107,0))),AND($E625=$F625,INDEX(Partidos!$F$4:$F$107,MATCH($A625,Partidos!$A$4:$A$107,0))=INDEX(Partidos!$G$4:$G$107,MATCH($A625,Partidos!$A$4:$A$107,0))),AND($E625&lt;$F625,INDEX(Partidos!$F$4:$F$107,MATCH($A625,Partidos!$A$4:$A$107,0))&lt;INDEX(Partidos!$G$4:$G$107,MATCH($A625,Partidos!$A$4:$A$107,0)))),Puntuacion!$B$6,0))),IF(AND($E625=INDEX(Partidos!$F$4:$F$107,MATCH($A625,Partidos!$A$4:$A$107,0)),$F625=INDEX(Partidos!$G$4:$G$107,MATCH($A625,Partidos!$A$4:$A$107,0))),Puntuacion!$B$9,IF(($E625-$F625)=(INDEX(Partidos!$F$4:$F$107,MATCH($A625,Partidos!$A$4:$A$107,0))-INDEX(Partidos!$G$4:$G$107,MATCH($A625,Partidos!$A$4:$A$107,0))),Puntuacion!$B$10,IF(AND($H625&lt;&gt;"",$H625=INDEX(Partidos!$K$4:$K$107,MATCH($A625,Partidos!$A$4:$A$107,0))),Puntuacion!$B$11,0)))))),"")</f>
        <v/>
      </c>
      <c r="H625" s="24">
        <f>IFERROR(INDEX(Nacho!H$4:H$107,MATCH($A625,Nacho!$A$4:$A$107,0)),"")</f>
        <v/>
      </c>
      <c r="I625" s="24">
        <f>IFERROR(INDEX(Partidos!$J$4:$J$107,MATCH($A625,Partidos!$A$4:$A$107,0)),"")</f>
        <v/>
      </c>
      <c r="J625" s="21">
        <f>IF(AND(INDEX(Partidos!$J$4:$J$107,MATCH($A625,Partidos!$A$4:$A$107,0))&lt;&gt;"Grupos",INDEX(Partidos!$H$4:$H$107,MATCH($A625,Partidos!$A$4:$A$107,0))="Finalizado",$H625&lt;&gt;"",$H625=INDEX(Partidos!$K$4:$K$107,MATCH($A625,Partidos!$A$4:$A$107,0))),1,0)</f>
        <v/>
      </c>
    </row>
    <row r="626">
      <c r="A626" s="31" t="n">
        <v>57</v>
      </c>
      <c r="B626" s="24">
        <f>IFERROR(INDEX(Partidos!$D$4:$D$107,MATCH($A626,Partidos!$A$4:$A$107,0)),"")</f>
        <v/>
      </c>
      <c r="C626" s="24">
        <f>IFERROR(INDEX(Partidos!$E$4:$E$107,MATCH($A626,Partidos!$A$4:$A$107,0)),"")</f>
        <v/>
      </c>
      <c r="D626" s="31" t="inlineStr">
        <is>
          <t>Luis</t>
        </is>
      </c>
      <c r="E626" s="24">
        <f>IFERROR(INDEX(Luis!F$4:F$107,MATCH($A626,Luis!$A$4:$A$107,0)),"")</f>
        <v/>
      </c>
      <c r="F626" s="24">
        <f>IFERROR(INDEX(Luis!G$4:G$107,MATCH($A626,Luis!$A$4:$A$107,0)),"")</f>
        <v/>
      </c>
      <c r="G626" s="21">
        <f>IFERROR(IF(INDEX(Partidos!$H$4:$H$107,MATCH($A626,Partidos!$A$4:$A$107,0))&lt;&gt;"Finalizado","",IF(OR(NOT(ISNUMBER($E626)),NOT(ISNUMBER($F626))),"",IF(INDEX(Partidos!$J$4:$J$107,MATCH($A626,Partidos!$A$4:$A$107,0))="Grupos",IF(AND($E626=INDEX(Partidos!$F$4:$F$107,MATCH($A626,Partidos!$A$4:$A$107,0)),$F626=INDEX(Partidos!$G$4:$G$107,MATCH($A626,Partidos!$A$4:$A$107,0))),Puntuacion!$B$4,IF(($E626-$F626)=(INDEX(Partidos!$F$4:$F$107,MATCH($A626,Partidos!$A$4:$A$107,0))-INDEX(Partidos!$G$4:$G$107,MATCH($A626,Partidos!$A$4:$A$107,0))),Puntuacion!$B$5,IF(OR(AND($E626&gt;$F626,INDEX(Partidos!$F$4:$F$107,MATCH($A626,Partidos!$A$4:$A$107,0))&gt;INDEX(Partidos!$G$4:$G$107,MATCH($A626,Partidos!$A$4:$A$107,0))),AND($E626=$F626,INDEX(Partidos!$F$4:$F$107,MATCH($A626,Partidos!$A$4:$A$107,0))=INDEX(Partidos!$G$4:$G$107,MATCH($A626,Partidos!$A$4:$A$107,0))),AND($E626&lt;$F626,INDEX(Partidos!$F$4:$F$107,MATCH($A626,Partidos!$A$4:$A$107,0))&lt;INDEX(Partidos!$G$4:$G$107,MATCH($A626,Partidos!$A$4:$A$107,0)))),Puntuacion!$B$6,0))),IF(AND($E626=INDEX(Partidos!$F$4:$F$107,MATCH($A626,Partidos!$A$4:$A$107,0)),$F626=INDEX(Partidos!$G$4:$G$107,MATCH($A626,Partidos!$A$4:$A$107,0))),Puntuacion!$B$9,IF(($E626-$F626)=(INDEX(Partidos!$F$4:$F$107,MATCH($A626,Partidos!$A$4:$A$107,0))-INDEX(Partidos!$G$4:$G$107,MATCH($A626,Partidos!$A$4:$A$107,0))),Puntuacion!$B$10,IF(AND($H626&lt;&gt;"",$H626=INDEX(Partidos!$K$4:$K$107,MATCH($A626,Partidos!$A$4:$A$107,0))),Puntuacion!$B$11,0)))))),"")</f>
        <v/>
      </c>
      <c r="H626" s="24">
        <f>IFERROR(INDEX(Luis!H$4:H$107,MATCH($A626,Luis!$A$4:$A$107,0)),"")</f>
        <v/>
      </c>
      <c r="I626" s="24">
        <f>IFERROR(INDEX(Partidos!$J$4:$J$107,MATCH($A626,Partidos!$A$4:$A$107,0)),"")</f>
        <v/>
      </c>
      <c r="J626" s="21">
        <f>IF(AND(INDEX(Partidos!$J$4:$J$107,MATCH($A626,Partidos!$A$4:$A$107,0))&lt;&gt;"Grupos",INDEX(Partidos!$H$4:$H$107,MATCH($A626,Partidos!$A$4:$A$107,0))="Finalizado",$H626&lt;&gt;"",$H626=INDEX(Partidos!$K$4:$K$107,MATCH($A626,Partidos!$A$4:$A$107,0))),1,0)</f>
        <v/>
      </c>
    </row>
    <row r="627">
      <c r="A627" s="29" t="n">
        <v>57</v>
      </c>
      <c r="B627" s="24">
        <f>IFERROR(INDEX(Partidos!$D$4:$D$107,MATCH($A627,Partidos!$A$4:$A$107,0)),"")</f>
        <v/>
      </c>
      <c r="C627" s="24">
        <f>IFERROR(INDEX(Partidos!$E$4:$E$107,MATCH($A627,Partidos!$A$4:$A$107,0)),"")</f>
        <v/>
      </c>
      <c r="D627" s="29" t="inlineStr">
        <is>
          <t>Felipe</t>
        </is>
      </c>
      <c r="E627" s="24">
        <f>IFERROR(INDEX(Felipe!F$4:F$107,MATCH($A627,Felipe!$A$4:$A$107,0)),"")</f>
        <v/>
      </c>
      <c r="F627" s="24">
        <f>IFERROR(INDEX(Felipe!G$4:G$107,MATCH($A627,Felipe!$A$4:$A$107,0)),"")</f>
        <v/>
      </c>
      <c r="G627" s="21">
        <f>IFERROR(IF(INDEX(Partidos!$H$4:$H$107,MATCH($A627,Partidos!$A$4:$A$107,0))&lt;&gt;"Finalizado","",IF(OR(NOT(ISNUMBER($E627)),NOT(ISNUMBER($F627))),"",IF(INDEX(Partidos!$J$4:$J$107,MATCH($A627,Partidos!$A$4:$A$107,0))="Grupos",IF(AND($E627=INDEX(Partidos!$F$4:$F$107,MATCH($A627,Partidos!$A$4:$A$107,0)),$F627=INDEX(Partidos!$G$4:$G$107,MATCH($A627,Partidos!$A$4:$A$107,0))),Puntuacion!$B$4,IF(($E627-$F627)=(INDEX(Partidos!$F$4:$F$107,MATCH($A627,Partidos!$A$4:$A$107,0))-INDEX(Partidos!$G$4:$G$107,MATCH($A627,Partidos!$A$4:$A$107,0))),Puntuacion!$B$5,IF(OR(AND($E627&gt;$F627,INDEX(Partidos!$F$4:$F$107,MATCH($A627,Partidos!$A$4:$A$107,0))&gt;INDEX(Partidos!$G$4:$G$107,MATCH($A627,Partidos!$A$4:$A$107,0))),AND($E627=$F627,INDEX(Partidos!$F$4:$F$107,MATCH($A627,Partidos!$A$4:$A$107,0))=INDEX(Partidos!$G$4:$G$107,MATCH($A627,Partidos!$A$4:$A$107,0))),AND($E627&lt;$F627,INDEX(Partidos!$F$4:$F$107,MATCH($A627,Partidos!$A$4:$A$107,0))&lt;INDEX(Partidos!$G$4:$G$107,MATCH($A627,Partidos!$A$4:$A$107,0)))),Puntuacion!$B$6,0))),IF(AND($E627=INDEX(Partidos!$F$4:$F$107,MATCH($A627,Partidos!$A$4:$A$107,0)),$F627=INDEX(Partidos!$G$4:$G$107,MATCH($A627,Partidos!$A$4:$A$107,0))),Puntuacion!$B$9,IF(($E627-$F627)=(INDEX(Partidos!$F$4:$F$107,MATCH($A627,Partidos!$A$4:$A$107,0))-INDEX(Partidos!$G$4:$G$107,MATCH($A627,Partidos!$A$4:$A$107,0))),Puntuacion!$B$10,IF(AND($H627&lt;&gt;"",$H627=INDEX(Partidos!$K$4:$K$107,MATCH($A627,Partidos!$A$4:$A$107,0))),Puntuacion!$B$11,0)))))),"")</f>
        <v/>
      </c>
      <c r="H627" s="24">
        <f>IFERROR(INDEX(Felipe!H$4:H$107,MATCH($A627,Felipe!$A$4:$A$107,0)),"")</f>
        <v/>
      </c>
      <c r="I627" s="24">
        <f>IFERROR(INDEX(Partidos!$J$4:$J$107,MATCH($A627,Partidos!$A$4:$A$107,0)),"")</f>
        <v/>
      </c>
      <c r="J627" s="21">
        <f>IF(AND(INDEX(Partidos!$J$4:$J$107,MATCH($A627,Partidos!$A$4:$A$107,0))&lt;&gt;"Grupos",INDEX(Partidos!$H$4:$H$107,MATCH($A627,Partidos!$A$4:$A$107,0))="Finalizado",$H627&lt;&gt;"",$H627=INDEX(Partidos!$K$4:$K$107,MATCH($A627,Partidos!$A$4:$A$107,0))),1,0)</f>
        <v/>
      </c>
    </row>
    <row r="628">
      <c r="A628" s="31" t="n">
        <v>57</v>
      </c>
      <c r="B628" s="24">
        <f>IFERROR(INDEX(Partidos!$D$4:$D$107,MATCH($A628,Partidos!$A$4:$A$107,0)),"")</f>
        <v/>
      </c>
      <c r="C628" s="24">
        <f>IFERROR(INDEX(Partidos!$E$4:$E$107,MATCH($A628,Partidos!$A$4:$A$107,0)),"")</f>
        <v/>
      </c>
      <c r="D628" s="31" t="inlineStr">
        <is>
          <t>Simón</t>
        </is>
      </c>
      <c r="E628" s="24">
        <f>IFERROR(INDEX(Simón!F$4:F$107,MATCH($A628,Simón!$A$4:$A$107,0)),"")</f>
        <v/>
      </c>
      <c r="F628" s="24">
        <f>IFERROR(INDEX(Simón!G$4:G$107,MATCH($A628,Simón!$A$4:$A$107,0)),"")</f>
        <v/>
      </c>
      <c r="G628" s="21">
        <f>IFERROR(IF(INDEX(Partidos!$H$4:$H$107,MATCH($A628,Partidos!$A$4:$A$107,0))&lt;&gt;"Finalizado","",IF(OR(NOT(ISNUMBER($E628)),NOT(ISNUMBER($F628))),"",IF(INDEX(Partidos!$J$4:$J$107,MATCH($A628,Partidos!$A$4:$A$107,0))="Grupos",IF(AND($E628=INDEX(Partidos!$F$4:$F$107,MATCH($A628,Partidos!$A$4:$A$107,0)),$F628=INDEX(Partidos!$G$4:$G$107,MATCH($A628,Partidos!$A$4:$A$107,0))),Puntuacion!$B$4,IF(($E628-$F628)=(INDEX(Partidos!$F$4:$F$107,MATCH($A628,Partidos!$A$4:$A$107,0))-INDEX(Partidos!$G$4:$G$107,MATCH($A628,Partidos!$A$4:$A$107,0))),Puntuacion!$B$5,IF(OR(AND($E628&gt;$F628,INDEX(Partidos!$F$4:$F$107,MATCH($A628,Partidos!$A$4:$A$107,0))&gt;INDEX(Partidos!$G$4:$G$107,MATCH($A628,Partidos!$A$4:$A$107,0))),AND($E628=$F628,INDEX(Partidos!$F$4:$F$107,MATCH($A628,Partidos!$A$4:$A$107,0))=INDEX(Partidos!$G$4:$G$107,MATCH($A628,Partidos!$A$4:$A$107,0))),AND($E628&lt;$F628,INDEX(Partidos!$F$4:$F$107,MATCH($A628,Partidos!$A$4:$A$107,0))&lt;INDEX(Partidos!$G$4:$G$107,MATCH($A628,Partidos!$A$4:$A$107,0)))),Puntuacion!$B$6,0))),IF(AND($E628=INDEX(Partidos!$F$4:$F$107,MATCH($A628,Partidos!$A$4:$A$107,0)),$F628=INDEX(Partidos!$G$4:$G$107,MATCH($A628,Partidos!$A$4:$A$107,0))),Puntuacion!$B$9,IF(($E628-$F628)=(INDEX(Partidos!$F$4:$F$107,MATCH($A628,Partidos!$A$4:$A$107,0))-INDEX(Partidos!$G$4:$G$107,MATCH($A628,Partidos!$A$4:$A$107,0))),Puntuacion!$B$10,IF(AND($H628&lt;&gt;"",$H628=INDEX(Partidos!$K$4:$K$107,MATCH($A628,Partidos!$A$4:$A$107,0))),Puntuacion!$B$11,0)))))),"")</f>
        <v/>
      </c>
      <c r="H628" s="24">
        <f>IFERROR(INDEX(Simón!H$4:H$107,MATCH($A628,Simón!$A$4:$A$107,0)),"")</f>
        <v/>
      </c>
      <c r="I628" s="24">
        <f>IFERROR(INDEX(Partidos!$J$4:$J$107,MATCH($A628,Partidos!$A$4:$A$107,0)),"")</f>
        <v/>
      </c>
      <c r="J628" s="21">
        <f>IF(AND(INDEX(Partidos!$J$4:$J$107,MATCH($A628,Partidos!$A$4:$A$107,0))&lt;&gt;"Grupos",INDEX(Partidos!$H$4:$H$107,MATCH($A628,Partidos!$A$4:$A$107,0))="Finalizado",$H628&lt;&gt;"",$H628=INDEX(Partidos!$K$4:$K$107,MATCH($A628,Partidos!$A$4:$A$107,0))),1,0)</f>
        <v/>
      </c>
    </row>
    <row r="629">
      <c r="A629" s="29" t="n">
        <v>57</v>
      </c>
      <c r="B629" s="24">
        <f>IFERROR(INDEX(Partidos!$D$4:$D$107,MATCH($A629,Partidos!$A$4:$A$107,0)),"")</f>
        <v/>
      </c>
      <c r="C629" s="24">
        <f>IFERROR(INDEX(Partidos!$E$4:$E$107,MATCH($A629,Partidos!$A$4:$A$107,0)),"")</f>
        <v/>
      </c>
      <c r="D629" s="29" t="inlineStr">
        <is>
          <t>Muni</t>
        </is>
      </c>
      <c r="E629" s="24">
        <f>IFERROR(INDEX(Muni!F$4:F$107,MATCH($A629,Muni!$A$4:$A$107,0)),"")</f>
        <v/>
      </c>
      <c r="F629" s="24">
        <f>IFERROR(INDEX(Muni!G$4:G$107,MATCH($A629,Muni!$A$4:$A$107,0)),"")</f>
        <v/>
      </c>
      <c r="G629" s="21">
        <f>IFERROR(IF(INDEX(Partidos!$H$4:$H$107,MATCH($A629,Partidos!$A$4:$A$107,0))&lt;&gt;"Finalizado","",IF(OR(NOT(ISNUMBER($E629)),NOT(ISNUMBER($F629))),"",IF(INDEX(Partidos!$J$4:$J$107,MATCH($A629,Partidos!$A$4:$A$107,0))="Grupos",IF(AND($E629=INDEX(Partidos!$F$4:$F$107,MATCH($A629,Partidos!$A$4:$A$107,0)),$F629=INDEX(Partidos!$G$4:$G$107,MATCH($A629,Partidos!$A$4:$A$107,0))),Puntuacion!$B$4,IF(($E629-$F629)=(INDEX(Partidos!$F$4:$F$107,MATCH($A629,Partidos!$A$4:$A$107,0))-INDEX(Partidos!$G$4:$G$107,MATCH($A629,Partidos!$A$4:$A$107,0))),Puntuacion!$B$5,IF(OR(AND($E629&gt;$F629,INDEX(Partidos!$F$4:$F$107,MATCH($A629,Partidos!$A$4:$A$107,0))&gt;INDEX(Partidos!$G$4:$G$107,MATCH($A629,Partidos!$A$4:$A$107,0))),AND($E629=$F629,INDEX(Partidos!$F$4:$F$107,MATCH($A629,Partidos!$A$4:$A$107,0))=INDEX(Partidos!$G$4:$G$107,MATCH($A629,Partidos!$A$4:$A$107,0))),AND($E629&lt;$F629,INDEX(Partidos!$F$4:$F$107,MATCH($A629,Partidos!$A$4:$A$107,0))&lt;INDEX(Partidos!$G$4:$G$107,MATCH($A629,Partidos!$A$4:$A$107,0)))),Puntuacion!$B$6,0))),IF(AND($E629=INDEX(Partidos!$F$4:$F$107,MATCH($A629,Partidos!$A$4:$A$107,0)),$F629=INDEX(Partidos!$G$4:$G$107,MATCH($A629,Partidos!$A$4:$A$107,0))),Puntuacion!$B$9,IF(($E629-$F629)=(INDEX(Partidos!$F$4:$F$107,MATCH($A629,Partidos!$A$4:$A$107,0))-INDEX(Partidos!$G$4:$G$107,MATCH($A629,Partidos!$A$4:$A$107,0))),Puntuacion!$B$10,IF(AND($H629&lt;&gt;"",$H629=INDEX(Partidos!$K$4:$K$107,MATCH($A629,Partidos!$A$4:$A$107,0))),Puntuacion!$B$11,0)))))),"")</f>
        <v/>
      </c>
      <c r="H629" s="24">
        <f>IFERROR(INDEX(Muni!H$4:H$107,MATCH($A629,Muni!$A$4:$A$107,0)),"")</f>
        <v/>
      </c>
      <c r="I629" s="24">
        <f>IFERROR(INDEX(Partidos!$J$4:$J$107,MATCH($A629,Partidos!$A$4:$A$107,0)),"")</f>
        <v/>
      </c>
      <c r="J629" s="21">
        <f>IF(AND(INDEX(Partidos!$J$4:$J$107,MATCH($A629,Partidos!$A$4:$A$107,0))&lt;&gt;"Grupos",INDEX(Partidos!$H$4:$H$107,MATCH($A629,Partidos!$A$4:$A$107,0))="Finalizado",$H629&lt;&gt;"",$H629=INDEX(Partidos!$K$4:$K$107,MATCH($A629,Partidos!$A$4:$A$107,0))),1,0)</f>
        <v/>
      </c>
    </row>
    <row r="630">
      <c r="A630" s="31" t="n">
        <v>57</v>
      </c>
      <c r="B630" s="24">
        <f>IFERROR(INDEX(Partidos!$D$4:$D$107,MATCH($A630,Partidos!$A$4:$A$107,0)),"")</f>
        <v/>
      </c>
      <c r="C630" s="24">
        <f>IFERROR(INDEX(Partidos!$E$4:$E$107,MATCH($A630,Partidos!$A$4:$A$107,0)),"")</f>
        <v/>
      </c>
      <c r="D630" s="31" t="inlineStr">
        <is>
          <t>Fer</t>
        </is>
      </c>
      <c r="E630" s="24">
        <f>IFERROR(INDEX(Fer!F$4:F$107,MATCH($A630,Fer!$A$4:$A$107,0)),"")</f>
        <v/>
      </c>
      <c r="F630" s="24">
        <f>IFERROR(INDEX(Fer!G$4:G$107,MATCH($A630,Fer!$A$4:$A$107,0)),"")</f>
        <v/>
      </c>
      <c r="G630" s="21">
        <f>IFERROR(IF(INDEX(Partidos!$H$4:$H$107,MATCH($A630,Partidos!$A$4:$A$107,0))&lt;&gt;"Finalizado","",IF(OR(NOT(ISNUMBER($E630)),NOT(ISNUMBER($F630))),"",IF(INDEX(Partidos!$J$4:$J$107,MATCH($A630,Partidos!$A$4:$A$107,0))="Grupos",IF(AND($E630=INDEX(Partidos!$F$4:$F$107,MATCH($A630,Partidos!$A$4:$A$107,0)),$F630=INDEX(Partidos!$G$4:$G$107,MATCH($A630,Partidos!$A$4:$A$107,0))),Puntuacion!$B$4,IF(($E630-$F630)=(INDEX(Partidos!$F$4:$F$107,MATCH($A630,Partidos!$A$4:$A$107,0))-INDEX(Partidos!$G$4:$G$107,MATCH($A630,Partidos!$A$4:$A$107,0))),Puntuacion!$B$5,IF(OR(AND($E630&gt;$F630,INDEX(Partidos!$F$4:$F$107,MATCH($A630,Partidos!$A$4:$A$107,0))&gt;INDEX(Partidos!$G$4:$G$107,MATCH($A630,Partidos!$A$4:$A$107,0))),AND($E630=$F630,INDEX(Partidos!$F$4:$F$107,MATCH($A630,Partidos!$A$4:$A$107,0))=INDEX(Partidos!$G$4:$G$107,MATCH($A630,Partidos!$A$4:$A$107,0))),AND($E630&lt;$F630,INDEX(Partidos!$F$4:$F$107,MATCH($A630,Partidos!$A$4:$A$107,0))&lt;INDEX(Partidos!$G$4:$G$107,MATCH($A630,Partidos!$A$4:$A$107,0)))),Puntuacion!$B$6,0))),IF(AND($E630=INDEX(Partidos!$F$4:$F$107,MATCH($A630,Partidos!$A$4:$A$107,0)),$F630=INDEX(Partidos!$G$4:$G$107,MATCH($A630,Partidos!$A$4:$A$107,0))),Puntuacion!$B$9,IF(($E630-$F630)=(INDEX(Partidos!$F$4:$F$107,MATCH($A630,Partidos!$A$4:$A$107,0))-INDEX(Partidos!$G$4:$G$107,MATCH($A630,Partidos!$A$4:$A$107,0))),Puntuacion!$B$10,IF(AND($H630&lt;&gt;"",$H630=INDEX(Partidos!$K$4:$K$107,MATCH($A630,Partidos!$A$4:$A$107,0))),Puntuacion!$B$11,0)))))),"")</f>
        <v/>
      </c>
      <c r="H630" s="24">
        <f>IFERROR(INDEX(Fer!H$4:H$107,MATCH($A630,Fer!$A$4:$A$107,0)),"")</f>
        <v/>
      </c>
      <c r="I630" s="24">
        <f>IFERROR(INDEX(Partidos!$J$4:$J$107,MATCH($A630,Partidos!$A$4:$A$107,0)),"")</f>
        <v/>
      </c>
      <c r="J630" s="21">
        <f>IF(AND(INDEX(Partidos!$J$4:$J$107,MATCH($A630,Partidos!$A$4:$A$107,0))&lt;&gt;"Grupos",INDEX(Partidos!$H$4:$H$107,MATCH($A630,Partidos!$A$4:$A$107,0))="Finalizado",$H630&lt;&gt;"",$H630=INDEX(Partidos!$K$4:$K$107,MATCH($A630,Partidos!$A$4:$A$107,0))),1,0)</f>
        <v/>
      </c>
    </row>
    <row r="631">
      <c r="A631" s="29" t="n">
        <v>58</v>
      </c>
      <c r="B631" s="24">
        <f>IFERROR(INDEX(Partidos!$D$4:$D$107,MATCH($A631,Partidos!$A$4:$A$107,0)),"")</f>
        <v/>
      </c>
      <c r="C631" s="24">
        <f>IFERROR(INDEX(Partidos!$E$4:$E$107,MATCH($A631,Partidos!$A$4:$A$107,0)),"")</f>
        <v/>
      </c>
      <c r="D631" s="29" t="inlineStr">
        <is>
          <t>Álvaro</t>
        </is>
      </c>
      <c r="E631" s="24">
        <f>IFERROR(INDEX(Álvaro!F$4:F$107,MATCH($A631,Álvaro!$A$4:$A$107,0)),"")</f>
        <v/>
      </c>
      <c r="F631" s="24">
        <f>IFERROR(INDEX(Álvaro!G$4:G$107,MATCH($A631,Álvaro!$A$4:$A$107,0)),"")</f>
        <v/>
      </c>
      <c r="G631" s="21">
        <f>IFERROR(IF(INDEX(Partidos!$H$4:$H$107,MATCH($A631,Partidos!$A$4:$A$107,0))&lt;&gt;"Finalizado","",IF(OR(NOT(ISNUMBER($E631)),NOT(ISNUMBER($F631))),"",IF(INDEX(Partidos!$J$4:$J$107,MATCH($A631,Partidos!$A$4:$A$107,0))="Grupos",IF(AND($E631=INDEX(Partidos!$F$4:$F$107,MATCH($A631,Partidos!$A$4:$A$107,0)),$F631=INDEX(Partidos!$G$4:$G$107,MATCH($A631,Partidos!$A$4:$A$107,0))),Puntuacion!$B$4,IF(($E631-$F631)=(INDEX(Partidos!$F$4:$F$107,MATCH($A631,Partidos!$A$4:$A$107,0))-INDEX(Partidos!$G$4:$G$107,MATCH($A631,Partidos!$A$4:$A$107,0))),Puntuacion!$B$5,IF(OR(AND($E631&gt;$F631,INDEX(Partidos!$F$4:$F$107,MATCH($A631,Partidos!$A$4:$A$107,0))&gt;INDEX(Partidos!$G$4:$G$107,MATCH($A631,Partidos!$A$4:$A$107,0))),AND($E631=$F631,INDEX(Partidos!$F$4:$F$107,MATCH($A631,Partidos!$A$4:$A$107,0))=INDEX(Partidos!$G$4:$G$107,MATCH($A631,Partidos!$A$4:$A$107,0))),AND($E631&lt;$F631,INDEX(Partidos!$F$4:$F$107,MATCH($A631,Partidos!$A$4:$A$107,0))&lt;INDEX(Partidos!$G$4:$G$107,MATCH($A631,Partidos!$A$4:$A$107,0)))),Puntuacion!$B$6,0))),IF(AND($E631=INDEX(Partidos!$F$4:$F$107,MATCH($A631,Partidos!$A$4:$A$107,0)),$F631=INDEX(Partidos!$G$4:$G$107,MATCH($A631,Partidos!$A$4:$A$107,0))),Puntuacion!$B$9,IF(($E631-$F631)=(INDEX(Partidos!$F$4:$F$107,MATCH($A631,Partidos!$A$4:$A$107,0))-INDEX(Partidos!$G$4:$G$107,MATCH($A631,Partidos!$A$4:$A$107,0))),Puntuacion!$B$10,IF(AND($H631&lt;&gt;"",$H631=INDEX(Partidos!$K$4:$K$107,MATCH($A631,Partidos!$A$4:$A$107,0))),Puntuacion!$B$11,0)))))),"")</f>
        <v/>
      </c>
      <c r="H631" s="24">
        <f>IFERROR(INDEX(Álvaro!H$4:H$107,MATCH($A631,Álvaro!$A$4:$A$107,0)),"")</f>
        <v/>
      </c>
      <c r="I631" s="24">
        <f>IFERROR(INDEX(Partidos!$J$4:$J$107,MATCH($A631,Partidos!$A$4:$A$107,0)),"")</f>
        <v/>
      </c>
      <c r="J631" s="21">
        <f>IF(AND(INDEX(Partidos!$J$4:$J$107,MATCH($A631,Partidos!$A$4:$A$107,0))&lt;&gt;"Grupos",INDEX(Partidos!$H$4:$H$107,MATCH($A631,Partidos!$A$4:$A$107,0))="Finalizado",$H631&lt;&gt;"",$H631=INDEX(Partidos!$K$4:$K$107,MATCH($A631,Partidos!$A$4:$A$107,0))),1,0)</f>
        <v/>
      </c>
    </row>
    <row r="632">
      <c r="A632" s="31" t="n">
        <v>58</v>
      </c>
      <c r="B632" s="24">
        <f>IFERROR(INDEX(Partidos!$D$4:$D$107,MATCH($A632,Partidos!$A$4:$A$107,0)),"")</f>
        <v/>
      </c>
      <c r="C632" s="24">
        <f>IFERROR(INDEX(Partidos!$E$4:$E$107,MATCH($A632,Partidos!$A$4:$A$107,0)),"")</f>
        <v/>
      </c>
      <c r="D632" s="31" t="inlineStr">
        <is>
          <t>Pepe</t>
        </is>
      </c>
      <c r="E632" s="24">
        <f>IFERROR(INDEX(Pepe!F$4:F$107,MATCH($A632,Pepe!$A$4:$A$107,0)),"")</f>
        <v/>
      </c>
      <c r="F632" s="24">
        <f>IFERROR(INDEX(Pepe!G$4:G$107,MATCH($A632,Pepe!$A$4:$A$107,0)),"")</f>
        <v/>
      </c>
      <c r="G632" s="21">
        <f>IFERROR(IF(INDEX(Partidos!$H$4:$H$107,MATCH($A632,Partidos!$A$4:$A$107,0))&lt;&gt;"Finalizado","",IF(OR(NOT(ISNUMBER($E632)),NOT(ISNUMBER($F632))),"",IF(INDEX(Partidos!$J$4:$J$107,MATCH($A632,Partidos!$A$4:$A$107,0))="Grupos",IF(AND($E632=INDEX(Partidos!$F$4:$F$107,MATCH($A632,Partidos!$A$4:$A$107,0)),$F632=INDEX(Partidos!$G$4:$G$107,MATCH($A632,Partidos!$A$4:$A$107,0))),Puntuacion!$B$4,IF(($E632-$F632)=(INDEX(Partidos!$F$4:$F$107,MATCH($A632,Partidos!$A$4:$A$107,0))-INDEX(Partidos!$G$4:$G$107,MATCH($A632,Partidos!$A$4:$A$107,0))),Puntuacion!$B$5,IF(OR(AND($E632&gt;$F632,INDEX(Partidos!$F$4:$F$107,MATCH($A632,Partidos!$A$4:$A$107,0))&gt;INDEX(Partidos!$G$4:$G$107,MATCH($A632,Partidos!$A$4:$A$107,0))),AND($E632=$F632,INDEX(Partidos!$F$4:$F$107,MATCH($A632,Partidos!$A$4:$A$107,0))=INDEX(Partidos!$G$4:$G$107,MATCH($A632,Partidos!$A$4:$A$107,0))),AND($E632&lt;$F632,INDEX(Partidos!$F$4:$F$107,MATCH($A632,Partidos!$A$4:$A$107,0))&lt;INDEX(Partidos!$G$4:$G$107,MATCH($A632,Partidos!$A$4:$A$107,0)))),Puntuacion!$B$6,0))),IF(AND($E632=INDEX(Partidos!$F$4:$F$107,MATCH($A632,Partidos!$A$4:$A$107,0)),$F632=INDEX(Partidos!$G$4:$G$107,MATCH($A632,Partidos!$A$4:$A$107,0))),Puntuacion!$B$9,IF(($E632-$F632)=(INDEX(Partidos!$F$4:$F$107,MATCH($A632,Partidos!$A$4:$A$107,0))-INDEX(Partidos!$G$4:$G$107,MATCH($A632,Partidos!$A$4:$A$107,0))),Puntuacion!$B$10,IF(AND($H632&lt;&gt;"",$H632=INDEX(Partidos!$K$4:$K$107,MATCH($A632,Partidos!$A$4:$A$107,0))),Puntuacion!$B$11,0)))))),"")</f>
        <v/>
      </c>
      <c r="H632" s="24">
        <f>IFERROR(INDEX(Pepe!H$4:H$107,MATCH($A632,Pepe!$A$4:$A$107,0)),"")</f>
        <v/>
      </c>
      <c r="I632" s="24">
        <f>IFERROR(INDEX(Partidos!$J$4:$J$107,MATCH($A632,Partidos!$A$4:$A$107,0)),"")</f>
        <v/>
      </c>
      <c r="J632" s="21">
        <f>IF(AND(INDEX(Partidos!$J$4:$J$107,MATCH($A632,Partidos!$A$4:$A$107,0))&lt;&gt;"Grupos",INDEX(Partidos!$H$4:$H$107,MATCH($A632,Partidos!$A$4:$A$107,0))="Finalizado",$H632&lt;&gt;"",$H632=INDEX(Partidos!$K$4:$K$107,MATCH($A632,Partidos!$A$4:$A$107,0))),1,0)</f>
        <v/>
      </c>
    </row>
    <row r="633">
      <c r="A633" s="29" t="n">
        <v>58</v>
      </c>
      <c r="B633" s="24">
        <f>IFERROR(INDEX(Partidos!$D$4:$D$107,MATCH($A633,Partidos!$A$4:$A$107,0)),"")</f>
        <v/>
      </c>
      <c r="C633" s="24">
        <f>IFERROR(INDEX(Partidos!$E$4:$E$107,MATCH($A633,Partidos!$A$4:$A$107,0)),"")</f>
        <v/>
      </c>
      <c r="D633" s="29" t="inlineStr">
        <is>
          <t>Patri</t>
        </is>
      </c>
      <c r="E633" s="24">
        <f>IFERROR(INDEX(Patri!F$4:F$107,MATCH($A633,Patri!$A$4:$A$107,0)),"")</f>
        <v/>
      </c>
      <c r="F633" s="24">
        <f>IFERROR(INDEX(Patri!G$4:G$107,MATCH($A633,Patri!$A$4:$A$107,0)),"")</f>
        <v/>
      </c>
      <c r="G633" s="21">
        <f>IFERROR(IF(INDEX(Partidos!$H$4:$H$107,MATCH($A633,Partidos!$A$4:$A$107,0))&lt;&gt;"Finalizado","",IF(OR(NOT(ISNUMBER($E633)),NOT(ISNUMBER($F633))),"",IF(INDEX(Partidos!$J$4:$J$107,MATCH($A633,Partidos!$A$4:$A$107,0))="Grupos",IF(AND($E633=INDEX(Partidos!$F$4:$F$107,MATCH($A633,Partidos!$A$4:$A$107,0)),$F633=INDEX(Partidos!$G$4:$G$107,MATCH($A633,Partidos!$A$4:$A$107,0))),Puntuacion!$B$4,IF(($E633-$F633)=(INDEX(Partidos!$F$4:$F$107,MATCH($A633,Partidos!$A$4:$A$107,0))-INDEX(Partidos!$G$4:$G$107,MATCH($A633,Partidos!$A$4:$A$107,0))),Puntuacion!$B$5,IF(OR(AND($E633&gt;$F633,INDEX(Partidos!$F$4:$F$107,MATCH($A633,Partidos!$A$4:$A$107,0))&gt;INDEX(Partidos!$G$4:$G$107,MATCH($A633,Partidos!$A$4:$A$107,0))),AND($E633=$F633,INDEX(Partidos!$F$4:$F$107,MATCH($A633,Partidos!$A$4:$A$107,0))=INDEX(Partidos!$G$4:$G$107,MATCH($A633,Partidos!$A$4:$A$107,0))),AND($E633&lt;$F633,INDEX(Partidos!$F$4:$F$107,MATCH($A633,Partidos!$A$4:$A$107,0))&lt;INDEX(Partidos!$G$4:$G$107,MATCH($A633,Partidos!$A$4:$A$107,0)))),Puntuacion!$B$6,0))),IF(AND($E633=INDEX(Partidos!$F$4:$F$107,MATCH($A633,Partidos!$A$4:$A$107,0)),$F633=INDEX(Partidos!$G$4:$G$107,MATCH($A633,Partidos!$A$4:$A$107,0))),Puntuacion!$B$9,IF(($E633-$F633)=(INDEX(Partidos!$F$4:$F$107,MATCH($A633,Partidos!$A$4:$A$107,0))-INDEX(Partidos!$G$4:$G$107,MATCH($A633,Partidos!$A$4:$A$107,0))),Puntuacion!$B$10,IF(AND($H633&lt;&gt;"",$H633=INDEX(Partidos!$K$4:$K$107,MATCH($A633,Partidos!$A$4:$A$107,0))),Puntuacion!$B$11,0)))))),"")</f>
        <v/>
      </c>
      <c r="H633" s="24">
        <f>IFERROR(INDEX(Patri!H$4:H$107,MATCH($A633,Patri!$A$4:$A$107,0)),"")</f>
        <v/>
      </c>
      <c r="I633" s="24">
        <f>IFERROR(INDEX(Partidos!$J$4:$J$107,MATCH($A633,Partidos!$A$4:$A$107,0)),"")</f>
        <v/>
      </c>
      <c r="J633" s="21">
        <f>IF(AND(INDEX(Partidos!$J$4:$J$107,MATCH($A633,Partidos!$A$4:$A$107,0))&lt;&gt;"Grupos",INDEX(Partidos!$H$4:$H$107,MATCH($A633,Partidos!$A$4:$A$107,0))="Finalizado",$H633&lt;&gt;"",$H633=INDEX(Partidos!$K$4:$K$107,MATCH($A633,Partidos!$A$4:$A$107,0))),1,0)</f>
        <v/>
      </c>
    </row>
    <row r="634">
      <c r="A634" s="31" t="n">
        <v>58</v>
      </c>
      <c r="B634" s="24">
        <f>IFERROR(INDEX(Partidos!$D$4:$D$107,MATCH($A634,Partidos!$A$4:$A$107,0)),"")</f>
        <v/>
      </c>
      <c r="C634" s="24">
        <f>IFERROR(INDEX(Partidos!$E$4:$E$107,MATCH($A634,Partidos!$A$4:$A$107,0)),"")</f>
        <v/>
      </c>
      <c r="D634" s="31" t="inlineStr">
        <is>
          <t>Kike</t>
        </is>
      </c>
      <c r="E634" s="24">
        <f>IFERROR(INDEX(Kike!F$4:F$107,MATCH($A634,Kike!$A$4:$A$107,0)),"")</f>
        <v/>
      </c>
      <c r="F634" s="24">
        <f>IFERROR(INDEX(Kike!G$4:G$107,MATCH($A634,Kike!$A$4:$A$107,0)),"")</f>
        <v/>
      </c>
      <c r="G634" s="21">
        <f>IFERROR(IF(INDEX(Partidos!$H$4:$H$107,MATCH($A634,Partidos!$A$4:$A$107,0))&lt;&gt;"Finalizado","",IF(OR(NOT(ISNUMBER($E634)),NOT(ISNUMBER($F634))),"",IF(INDEX(Partidos!$J$4:$J$107,MATCH($A634,Partidos!$A$4:$A$107,0))="Grupos",IF(AND($E634=INDEX(Partidos!$F$4:$F$107,MATCH($A634,Partidos!$A$4:$A$107,0)),$F634=INDEX(Partidos!$G$4:$G$107,MATCH($A634,Partidos!$A$4:$A$107,0))),Puntuacion!$B$4,IF(($E634-$F634)=(INDEX(Partidos!$F$4:$F$107,MATCH($A634,Partidos!$A$4:$A$107,0))-INDEX(Partidos!$G$4:$G$107,MATCH($A634,Partidos!$A$4:$A$107,0))),Puntuacion!$B$5,IF(OR(AND($E634&gt;$F634,INDEX(Partidos!$F$4:$F$107,MATCH($A634,Partidos!$A$4:$A$107,0))&gt;INDEX(Partidos!$G$4:$G$107,MATCH($A634,Partidos!$A$4:$A$107,0))),AND($E634=$F634,INDEX(Partidos!$F$4:$F$107,MATCH($A634,Partidos!$A$4:$A$107,0))=INDEX(Partidos!$G$4:$G$107,MATCH($A634,Partidos!$A$4:$A$107,0))),AND($E634&lt;$F634,INDEX(Partidos!$F$4:$F$107,MATCH($A634,Partidos!$A$4:$A$107,0))&lt;INDEX(Partidos!$G$4:$G$107,MATCH($A634,Partidos!$A$4:$A$107,0)))),Puntuacion!$B$6,0))),IF(AND($E634=INDEX(Partidos!$F$4:$F$107,MATCH($A634,Partidos!$A$4:$A$107,0)),$F634=INDEX(Partidos!$G$4:$G$107,MATCH($A634,Partidos!$A$4:$A$107,0))),Puntuacion!$B$9,IF(($E634-$F634)=(INDEX(Partidos!$F$4:$F$107,MATCH($A634,Partidos!$A$4:$A$107,0))-INDEX(Partidos!$G$4:$G$107,MATCH($A634,Partidos!$A$4:$A$107,0))),Puntuacion!$B$10,IF(AND($H634&lt;&gt;"",$H634=INDEX(Partidos!$K$4:$K$107,MATCH($A634,Partidos!$A$4:$A$107,0))),Puntuacion!$B$11,0)))))),"")</f>
        <v/>
      </c>
      <c r="H634" s="24">
        <f>IFERROR(INDEX(Kike!H$4:H$107,MATCH($A634,Kike!$A$4:$A$107,0)),"")</f>
        <v/>
      </c>
      <c r="I634" s="24">
        <f>IFERROR(INDEX(Partidos!$J$4:$J$107,MATCH($A634,Partidos!$A$4:$A$107,0)),"")</f>
        <v/>
      </c>
      <c r="J634" s="21">
        <f>IF(AND(INDEX(Partidos!$J$4:$J$107,MATCH($A634,Partidos!$A$4:$A$107,0))&lt;&gt;"Grupos",INDEX(Partidos!$H$4:$H$107,MATCH($A634,Partidos!$A$4:$A$107,0))="Finalizado",$H634&lt;&gt;"",$H634=INDEX(Partidos!$K$4:$K$107,MATCH($A634,Partidos!$A$4:$A$107,0))),1,0)</f>
        <v/>
      </c>
    </row>
    <row r="635">
      <c r="A635" s="29" t="n">
        <v>58</v>
      </c>
      <c r="B635" s="24">
        <f>IFERROR(INDEX(Partidos!$D$4:$D$107,MATCH($A635,Partidos!$A$4:$A$107,0)),"")</f>
        <v/>
      </c>
      <c r="C635" s="24">
        <f>IFERROR(INDEX(Partidos!$E$4:$E$107,MATCH($A635,Partidos!$A$4:$A$107,0)),"")</f>
        <v/>
      </c>
      <c r="D635" s="29" t="inlineStr">
        <is>
          <t>Quintero</t>
        </is>
      </c>
      <c r="E635" s="24">
        <f>IFERROR(INDEX(Quintero!F$4:F$107,MATCH($A635,Quintero!$A$4:$A$107,0)),"")</f>
        <v/>
      </c>
      <c r="F635" s="24">
        <f>IFERROR(INDEX(Quintero!G$4:G$107,MATCH($A635,Quintero!$A$4:$A$107,0)),"")</f>
        <v/>
      </c>
      <c r="G635" s="21">
        <f>IFERROR(IF(INDEX(Partidos!$H$4:$H$107,MATCH($A635,Partidos!$A$4:$A$107,0))&lt;&gt;"Finalizado","",IF(OR(NOT(ISNUMBER($E635)),NOT(ISNUMBER($F635))),"",IF(INDEX(Partidos!$J$4:$J$107,MATCH($A635,Partidos!$A$4:$A$107,0))="Grupos",IF(AND($E635=INDEX(Partidos!$F$4:$F$107,MATCH($A635,Partidos!$A$4:$A$107,0)),$F635=INDEX(Partidos!$G$4:$G$107,MATCH($A635,Partidos!$A$4:$A$107,0))),Puntuacion!$B$4,IF(($E635-$F635)=(INDEX(Partidos!$F$4:$F$107,MATCH($A635,Partidos!$A$4:$A$107,0))-INDEX(Partidos!$G$4:$G$107,MATCH($A635,Partidos!$A$4:$A$107,0))),Puntuacion!$B$5,IF(OR(AND($E635&gt;$F635,INDEX(Partidos!$F$4:$F$107,MATCH($A635,Partidos!$A$4:$A$107,0))&gt;INDEX(Partidos!$G$4:$G$107,MATCH($A635,Partidos!$A$4:$A$107,0))),AND($E635=$F635,INDEX(Partidos!$F$4:$F$107,MATCH($A635,Partidos!$A$4:$A$107,0))=INDEX(Partidos!$G$4:$G$107,MATCH($A635,Partidos!$A$4:$A$107,0))),AND($E635&lt;$F635,INDEX(Partidos!$F$4:$F$107,MATCH($A635,Partidos!$A$4:$A$107,0))&lt;INDEX(Partidos!$G$4:$G$107,MATCH($A635,Partidos!$A$4:$A$107,0)))),Puntuacion!$B$6,0))),IF(AND($E635=INDEX(Partidos!$F$4:$F$107,MATCH($A635,Partidos!$A$4:$A$107,0)),$F635=INDEX(Partidos!$G$4:$G$107,MATCH($A635,Partidos!$A$4:$A$107,0))),Puntuacion!$B$9,IF(($E635-$F635)=(INDEX(Partidos!$F$4:$F$107,MATCH($A635,Partidos!$A$4:$A$107,0))-INDEX(Partidos!$G$4:$G$107,MATCH($A635,Partidos!$A$4:$A$107,0))),Puntuacion!$B$10,IF(AND($H635&lt;&gt;"",$H635=INDEX(Partidos!$K$4:$K$107,MATCH($A635,Partidos!$A$4:$A$107,0))),Puntuacion!$B$11,0)))))),"")</f>
        <v/>
      </c>
      <c r="H635" s="24">
        <f>IFERROR(INDEX(Quintero!H$4:H$107,MATCH($A635,Quintero!$A$4:$A$107,0)),"")</f>
        <v/>
      </c>
      <c r="I635" s="24">
        <f>IFERROR(INDEX(Partidos!$J$4:$J$107,MATCH($A635,Partidos!$A$4:$A$107,0)),"")</f>
        <v/>
      </c>
      <c r="J635" s="21">
        <f>IF(AND(INDEX(Partidos!$J$4:$J$107,MATCH($A635,Partidos!$A$4:$A$107,0))&lt;&gt;"Grupos",INDEX(Partidos!$H$4:$H$107,MATCH($A635,Partidos!$A$4:$A$107,0))="Finalizado",$H635&lt;&gt;"",$H635=INDEX(Partidos!$K$4:$K$107,MATCH($A635,Partidos!$A$4:$A$107,0))),1,0)</f>
        <v/>
      </c>
    </row>
    <row r="636">
      <c r="A636" s="31" t="n">
        <v>58</v>
      </c>
      <c r="B636" s="24">
        <f>IFERROR(INDEX(Partidos!$D$4:$D$107,MATCH($A636,Partidos!$A$4:$A$107,0)),"")</f>
        <v/>
      </c>
      <c r="C636" s="24">
        <f>IFERROR(INDEX(Partidos!$E$4:$E$107,MATCH($A636,Partidos!$A$4:$A$107,0)),"")</f>
        <v/>
      </c>
      <c r="D636" s="31" t="inlineStr">
        <is>
          <t>Nacho</t>
        </is>
      </c>
      <c r="E636" s="24">
        <f>IFERROR(INDEX(Nacho!F$4:F$107,MATCH($A636,Nacho!$A$4:$A$107,0)),"")</f>
        <v/>
      </c>
      <c r="F636" s="24">
        <f>IFERROR(INDEX(Nacho!G$4:G$107,MATCH($A636,Nacho!$A$4:$A$107,0)),"")</f>
        <v/>
      </c>
      <c r="G636" s="21">
        <f>IFERROR(IF(INDEX(Partidos!$H$4:$H$107,MATCH($A636,Partidos!$A$4:$A$107,0))&lt;&gt;"Finalizado","",IF(OR(NOT(ISNUMBER($E636)),NOT(ISNUMBER($F636))),"",IF(INDEX(Partidos!$J$4:$J$107,MATCH($A636,Partidos!$A$4:$A$107,0))="Grupos",IF(AND($E636=INDEX(Partidos!$F$4:$F$107,MATCH($A636,Partidos!$A$4:$A$107,0)),$F636=INDEX(Partidos!$G$4:$G$107,MATCH($A636,Partidos!$A$4:$A$107,0))),Puntuacion!$B$4,IF(($E636-$F636)=(INDEX(Partidos!$F$4:$F$107,MATCH($A636,Partidos!$A$4:$A$107,0))-INDEX(Partidos!$G$4:$G$107,MATCH($A636,Partidos!$A$4:$A$107,0))),Puntuacion!$B$5,IF(OR(AND($E636&gt;$F636,INDEX(Partidos!$F$4:$F$107,MATCH($A636,Partidos!$A$4:$A$107,0))&gt;INDEX(Partidos!$G$4:$G$107,MATCH($A636,Partidos!$A$4:$A$107,0))),AND($E636=$F636,INDEX(Partidos!$F$4:$F$107,MATCH($A636,Partidos!$A$4:$A$107,0))=INDEX(Partidos!$G$4:$G$107,MATCH($A636,Partidos!$A$4:$A$107,0))),AND($E636&lt;$F636,INDEX(Partidos!$F$4:$F$107,MATCH($A636,Partidos!$A$4:$A$107,0))&lt;INDEX(Partidos!$G$4:$G$107,MATCH($A636,Partidos!$A$4:$A$107,0)))),Puntuacion!$B$6,0))),IF(AND($E636=INDEX(Partidos!$F$4:$F$107,MATCH($A636,Partidos!$A$4:$A$107,0)),$F636=INDEX(Partidos!$G$4:$G$107,MATCH($A636,Partidos!$A$4:$A$107,0))),Puntuacion!$B$9,IF(($E636-$F636)=(INDEX(Partidos!$F$4:$F$107,MATCH($A636,Partidos!$A$4:$A$107,0))-INDEX(Partidos!$G$4:$G$107,MATCH($A636,Partidos!$A$4:$A$107,0))),Puntuacion!$B$10,IF(AND($H636&lt;&gt;"",$H636=INDEX(Partidos!$K$4:$K$107,MATCH($A636,Partidos!$A$4:$A$107,0))),Puntuacion!$B$11,0)))))),"")</f>
        <v/>
      </c>
      <c r="H636" s="24">
        <f>IFERROR(INDEX(Nacho!H$4:H$107,MATCH($A636,Nacho!$A$4:$A$107,0)),"")</f>
        <v/>
      </c>
      <c r="I636" s="24">
        <f>IFERROR(INDEX(Partidos!$J$4:$J$107,MATCH($A636,Partidos!$A$4:$A$107,0)),"")</f>
        <v/>
      </c>
      <c r="J636" s="21">
        <f>IF(AND(INDEX(Partidos!$J$4:$J$107,MATCH($A636,Partidos!$A$4:$A$107,0))&lt;&gt;"Grupos",INDEX(Partidos!$H$4:$H$107,MATCH($A636,Partidos!$A$4:$A$107,0))="Finalizado",$H636&lt;&gt;"",$H636=INDEX(Partidos!$K$4:$K$107,MATCH($A636,Partidos!$A$4:$A$107,0))),1,0)</f>
        <v/>
      </c>
    </row>
    <row r="637">
      <c r="A637" s="29" t="n">
        <v>58</v>
      </c>
      <c r="B637" s="24">
        <f>IFERROR(INDEX(Partidos!$D$4:$D$107,MATCH($A637,Partidos!$A$4:$A$107,0)),"")</f>
        <v/>
      </c>
      <c r="C637" s="24">
        <f>IFERROR(INDEX(Partidos!$E$4:$E$107,MATCH($A637,Partidos!$A$4:$A$107,0)),"")</f>
        <v/>
      </c>
      <c r="D637" s="29" t="inlineStr">
        <is>
          <t>Luis</t>
        </is>
      </c>
      <c r="E637" s="24">
        <f>IFERROR(INDEX(Luis!F$4:F$107,MATCH($A637,Luis!$A$4:$A$107,0)),"")</f>
        <v/>
      </c>
      <c r="F637" s="24">
        <f>IFERROR(INDEX(Luis!G$4:G$107,MATCH($A637,Luis!$A$4:$A$107,0)),"")</f>
        <v/>
      </c>
      <c r="G637" s="21">
        <f>IFERROR(IF(INDEX(Partidos!$H$4:$H$107,MATCH($A637,Partidos!$A$4:$A$107,0))&lt;&gt;"Finalizado","",IF(OR(NOT(ISNUMBER($E637)),NOT(ISNUMBER($F637))),"",IF(INDEX(Partidos!$J$4:$J$107,MATCH($A637,Partidos!$A$4:$A$107,0))="Grupos",IF(AND($E637=INDEX(Partidos!$F$4:$F$107,MATCH($A637,Partidos!$A$4:$A$107,0)),$F637=INDEX(Partidos!$G$4:$G$107,MATCH($A637,Partidos!$A$4:$A$107,0))),Puntuacion!$B$4,IF(($E637-$F637)=(INDEX(Partidos!$F$4:$F$107,MATCH($A637,Partidos!$A$4:$A$107,0))-INDEX(Partidos!$G$4:$G$107,MATCH($A637,Partidos!$A$4:$A$107,0))),Puntuacion!$B$5,IF(OR(AND($E637&gt;$F637,INDEX(Partidos!$F$4:$F$107,MATCH($A637,Partidos!$A$4:$A$107,0))&gt;INDEX(Partidos!$G$4:$G$107,MATCH($A637,Partidos!$A$4:$A$107,0))),AND($E637=$F637,INDEX(Partidos!$F$4:$F$107,MATCH($A637,Partidos!$A$4:$A$107,0))=INDEX(Partidos!$G$4:$G$107,MATCH($A637,Partidos!$A$4:$A$107,0))),AND($E637&lt;$F637,INDEX(Partidos!$F$4:$F$107,MATCH($A637,Partidos!$A$4:$A$107,0))&lt;INDEX(Partidos!$G$4:$G$107,MATCH($A637,Partidos!$A$4:$A$107,0)))),Puntuacion!$B$6,0))),IF(AND($E637=INDEX(Partidos!$F$4:$F$107,MATCH($A637,Partidos!$A$4:$A$107,0)),$F637=INDEX(Partidos!$G$4:$G$107,MATCH($A637,Partidos!$A$4:$A$107,0))),Puntuacion!$B$9,IF(($E637-$F637)=(INDEX(Partidos!$F$4:$F$107,MATCH($A637,Partidos!$A$4:$A$107,0))-INDEX(Partidos!$G$4:$G$107,MATCH($A637,Partidos!$A$4:$A$107,0))),Puntuacion!$B$10,IF(AND($H637&lt;&gt;"",$H637=INDEX(Partidos!$K$4:$K$107,MATCH($A637,Partidos!$A$4:$A$107,0))),Puntuacion!$B$11,0)))))),"")</f>
        <v/>
      </c>
      <c r="H637" s="24">
        <f>IFERROR(INDEX(Luis!H$4:H$107,MATCH($A637,Luis!$A$4:$A$107,0)),"")</f>
        <v/>
      </c>
      <c r="I637" s="24">
        <f>IFERROR(INDEX(Partidos!$J$4:$J$107,MATCH($A637,Partidos!$A$4:$A$107,0)),"")</f>
        <v/>
      </c>
      <c r="J637" s="21">
        <f>IF(AND(INDEX(Partidos!$J$4:$J$107,MATCH($A637,Partidos!$A$4:$A$107,0))&lt;&gt;"Grupos",INDEX(Partidos!$H$4:$H$107,MATCH($A637,Partidos!$A$4:$A$107,0))="Finalizado",$H637&lt;&gt;"",$H637=INDEX(Partidos!$K$4:$K$107,MATCH($A637,Partidos!$A$4:$A$107,0))),1,0)</f>
        <v/>
      </c>
    </row>
    <row r="638">
      <c r="A638" s="31" t="n">
        <v>58</v>
      </c>
      <c r="B638" s="24">
        <f>IFERROR(INDEX(Partidos!$D$4:$D$107,MATCH($A638,Partidos!$A$4:$A$107,0)),"")</f>
        <v/>
      </c>
      <c r="C638" s="24">
        <f>IFERROR(INDEX(Partidos!$E$4:$E$107,MATCH($A638,Partidos!$A$4:$A$107,0)),"")</f>
        <v/>
      </c>
      <c r="D638" s="31" t="inlineStr">
        <is>
          <t>Felipe</t>
        </is>
      </c>
      <c r="E638" s="24">
        <f>IFERROR(INDEX(Felipe!F$4:F$107,MATCH($A638,Felipe!$A$4:$A$107,0)),"")</f>
        <v/>
      </c>
      <c r="F638" s="24">
        <f>IFERROR(INDEX(Felipe!G$4:G$107,MATCH($A638,Felipe!$A$4:$A$107,0)),"")</f>
        <v/>
      </c>
      <c r="G638" s="21">
        <f>IFERROR(IF(INDEX(Partidos!$H$4:$H$107,MATCH($A638,Partidos!$A$4:$A$107,0))&lt;&gt;"Finalizado","",IF(OR(NOT(ISNUMBER($E638)),NOT(ISNUMBER($F638))),"",IF(INDEX(Partidos!$J$4:$J$107,MATCH($A638,Partidos!$A$4:$A$107,0))="Grupos",IF(AND($E638=INDEX(Partidos!$F$4:$F$107,MATCH($A638,Partidos!$A$4:$A$107,0)),$F638=INDEX(Partidos!$G$4:$G$107,MATCH($A638,Partidos!$A$4:$A$107,0))),Puntuacion!$B$4,IF(($E638-$F638)=(INDEX(Partidos!$F$4:$F$107,MATCH($A638,Partidos!$A$4:$A$107,0))-INDEX(Partidos!$G$4:$G$107,MATCH($A638,Partidos!$A$4:$A$107,0))),Puntuacion!$B$5,IF(OR(AND($E638&gt;$F638,INDEX(Partidos!$F$4:$F$107,MATCH($A638,Partidos!$A$4:$A$107,0))&gt;INDEX(Partidos!$G$4:$G$107,MATCH($A638,Partidos!$A$4:$A$107,0))),AND($E638=$F638,INDEX(Partidos!$F$4:$F$107,MATCH($A638,Partidos!$A$4:$A$107,0))=INDEX(Partidos!$G$4:$G$107,MATCH($A638,Partidos!$A$4:$A$107,0))),AND($E638&lt;$F638,INDEX(Partidos!$F$4:$F$107,MATCH($A638,Partidos!$A$4:$A$107,0))&lt;INDEX(Partidos!$G$4:$G$107,MATCH($A638,Partidos!$A$4:$A$107,0)))),Puntuacion!$B$6,0))),IF(AND($E638=INDEX(Partidos!$F$4:$F$107,MATCH($A638,Partidos!$A$4:$A$107,0)),$F638=INDEX(Partidos!$G$4:$G$107,MATCH($A638,Partidos!$A$4:$A$107,0))),Puntuacion!$B$9,IF(($E638-$F638)=(INDEX(Partidos!$F$4:$F$107,MATCH($A638,Partidos!$A$4:$A$107,0))-INDEX(Partidos!$G$4:$G$107,MATCH($A638,Partidos!$A$4:$A$107,0))),Puntuacion!$B$10,IF(AND($H638&lt;&gt;"",$H638=INDEX(Partidos!$K$4:$K$107,MATCH($A638,Partidos!$A$4:$A$107,0))),Puntuacion!$B$11,0)))))),"")</f>
        <v/>
      </c>
      <c r="H638" s="24">
        <f>IFERROR(INDEX(Felipe!H$4:H$107,MATCH($A638,Felipe!$A$4:$A$107,0)),"")</f>
        <v/>
      </c>
      <c r="I638" s="24">
        <f>IFERROR(INDEX(Partidos!$J$4:$J$107,MATCH($A638,Partidos!$A$4:$A$107,0)),"")</f>
        <v/>
      </c>
      <c r="J638" s="21">
        <f>IF(AND(INDEX(Partidos!$J$4:$J$107,MATCH($A638,Partidos!$A$4:$A$107,0))&lt;&gt;"Grupos",INDEX(Partidos!$H$4:$H$107,MATCH($A638,Partidos!$A$4:$A$107,0))="Finalizado",$H638&lt;&gt;"",$H638=INDEX(Partidos!$K$4:$K$107,MATCH($A638,Partidos!$A$4:$A$107,0))),1,0)</f>
        <v/>
      </c>
    </row>
    <row r="639">
      <c r="A639" s="29" t="n">
        <v>58</v>
      </c>
      <c r="B639" s="24">
        <f>IFERROR(INDEX(Partidos!$D$4:$D$107,MATCH($A639,Partidos!$A$4:$A$107,0)),"")</f>
        <v/>
      </c>
      <c r="C639" s="24">
        <f>IFERROR(INDEX(Partidos!$E$4:$E$107,MATCH($A639,Partidos!$A$4:$A$107,0)),"")</f>
        <v/>
      </c>
      <c r="D639" s="29" t="inlineStr">
        <is>
          <t>Simón</t>
        </is>
      </c>
      <c r="E639" s="24">
        <f>IFERROR(INDEX(Simón!F$4:F$107,MATCH($A639,Simón!$A$4:$A$107,0)),"")</f>
        <v/>
      </c>
      <c r="F639" s="24">
        <f>IFERROR(INDEX(Simón!G$4:G$107,MATCH($A639,Simón!$A$4:$A$107,0)),"")</f>
        <v/>
      </c>
      <c r="G639" s="21">
        <f>IFERROR(IF(INDEX(Partidos!$H$4:$H$107,MATCH($A639,Partidos!$A$4:$A$107,0))&lt;&gt;"Finalizado","",IF(OR(NOT(ISNUMBER($E639)),NOT(ISNUMBER($F639))),"",IF(INDEX(Partidos!$J$4:$J$107,MATCH($A639,Partidos!$A$4:$A$107,0))="Grupos",IF(AND($E639=INDEX(Partidos!$F$4:$F$107,MATCH($A639,Partidos!$A$4:$A$107,0)),$F639=INDEX(Partidos!$G$4:$G$107,MATCH($A639,Partidos!$A$4:$A$107,0))),Puntuacion!$B$4,IF(($E639-$F639)=(INDEX(Partidos!$F$4:$F$107,MATCH($A639,Partidos!$A$4:$A$107,0))-INDEX(Partidos!$G$4:$G$107,MATCH($A639,Partidos!$A$4:$A$107,0))),Puntuacion!$B$5,IF(OR(AND($E639&gt;$F639,INDEX(Partidos!$F$4:$F$107,MATCH($A639,Partidos!$A$4:$A$107,0))&gt;INDEX(Partidos!$G$4:$G$107,MATCH($A639,Partidos!$A$4:$A$107,0))),AND($E639=$F639,INDEX(Partidos!$F$4:$F$107,MATCH($A639,Partidos!$A$4:$A$107,0))=INDEX(Partidos!$G$4:$G$107,MATCH($A639,Partidos!$A$4:$A$107,0))),AND($E639&lt;$F639,INDEX(Partidos!$F$4:$F$107,MATCH($A639,Partidos!$A$4:$A$107,0))&lt;INDEX(Partidos!$G$4:$G$107,MATCH($A639,Partidos!$A$4:$A$107,0)))),Puntuacion!$B$6,0))),IF(AND($E639=INDEX(Partidos!$F$4:$F$107,MATCH($A639,Partidos!$A$4:$A$107,0)),$F639=INDEX(Partidos!$G$4:$G$107,MATCH($A639,Partidos!$A$4:$A$107,0))),Puntuacion!$B$9,IF(($E639-$F639)=(INDEX(Partidos!$F$4:$F$107,MATCH($A639,Partidos!$A$4:$A$107,0))-INDEX(Partidos!$G$4:$G$107,MATCH($A639,Partidos!$A$4:$A$107,0))),Puntuacion!$B$10,IF(AND($H639&lt;&gt;"",$H639=INDEX(Partidos!$K$4:$K$107,MATCH($A639,Partidos!$A$4:$A$107,0))),Puntuacion!$B$11,0)))))),"")</f>
        <v/>
      </c>
      <c r="H639" s="24">
        <f>IFERROR(INDEX(Simón!H$4:H$107,MATCH($A639,Simón!$A$4:$A$107,0)),"")</f>
        <v/>
      </c>
      <c r="I639" s="24">
        <f>IFERROR(INDEX(Partidos!$J$4:$J$107,MATCH($A639,Partidos!$A$4:$A$107,0)),"")</f>
        <v/>
      </c>
      <c r="J639" s="21">
        <f>IF(AND(INDEX(Partidos!$J$4:$J$107,MATCH($A639,Partidos!$A$4:$A$107,0))&lt;&gt;"Grupos",INDEX(Partidos!$H$4:$H$107,MATCH($A639,Partidos!$A$4:$A$107,0))="Finalizado",$H639&lt;&gt;"",$H639=INDEX(Partidos!$K$4:$K$107,MATCH($A639,Partidos!$A$4:$A$107,0))),1,0)</f>
        <v/>
      </c>
    </row>
    <row r="640">
      <c r="A640" s="31" t="n">
        <v>58</v>
      </c>
      <c r="B640" s="24">
        <f>IFERROR(INDEX(Partidos!$D$4:$D$107,MATCH($A640,Partidos!$A$4:$A$107,0)),"")</f>
        <v/>
      </c>
      <c r="C640" s="24">
        <f>IFERROR(INDEX(Partidos!$E$4:$E$107,MATCH($A640,Partidos!$A$4:$A$107,0)),"")</f>
        <v/>
      </c>
      <c r="D640" s="31" t="inlineStr">
        <is>
          <t>Muni</t>
        </is>
      </c>
      <c r="E640" s="24">
        <f>IFERROR(INDEX(Muni!F$4:F$107,MATCH($A640,Muni!$A$4:$A$107,0)),"")</f>
        <v/>
      </c>
      <c r="F640" s="24">
        <f>IFERROR(INDEX(Muni!G$4:G$107,MATCH($A640,Muni!$A$4:$A$107,0)),"")</f>
        <v/>
      </c>
      <c r="G640" s="21">
        <f>IFERROR(IF(INDEX(Partidos!$H$4:$H$107,MATCH($A640,Partidos!$A$4:$A$107,0))&lt;&gt;"Finalizado","",IF(OR(NOT(ISNUMBER($E640)),NOT(ISNUMBER($F640))),"",IF(INDEX(Partidos!$J$4:$J$107,MATCH($A640,Partidos!$A$4:$A$107,0))="Grupos",IF(AND($E640=INDEX(Partidos!$F$4:$F$107,MATCH($A640,Partidos!$A$4:$A$107,0)),$F640=INDEX(Partidos!$G$4:$G$107,MATCH($A640,Partidos!$A$4:$A$107,0))),Puntuacion!$B$4,IF(($E640-$F640)=(INDEX(Partidos!$F$4:$F$107,MATCH($A640,Partidos!$A$4:$A$107,0))-INDEX(Partidos!$G$4:$G$107,MATCH($A640,Partidos!$A$4:$A$107,0))),Puntuacion!$B$5,IF(OR(AND($E640&gt;$F640,INDEX(Partidos!$F$4:$F$107,MATCH($A640,Partidos!$A$4:$A$107,0))&gt;INDEX(Partidos!$G$4:$G$107,MATCH($A640,Partidos!$A$4:$A$107,0))),AND($E640=$F640,INDEX(Partidos!$F$4:$F$107,MATCH($A640,Partidos!$A$4:$A$107,0))=INDEX(Partidos!$G$4:$G$107,MATCH($A640,Partidos!$A$4:$A$107,0))),AND($E640&lt;$F640,INDEX(Partidos!$F$4:$F$107,MATCH($A640,Partidos!$A$4:$A$107,0))&lt;INDEX(Partidos!$G$4:$G$107,MATCH($A640,Partidos!$A$4:$A$107,0)))),Puntuacion!$B$6,0))),IF(AND($E640=INDEX(Partidos!$F$4:$F$107,MATCH($A640,Partidos!$A$4:$A$107,0)),$F640=INDEX(Partidos!$G$4:$G$107,MATCH($A640,Partidos!$A$4:$A$107,0))),Puntuacion!$B$9,IF(($E640-$F640)=(INDEX(Partidos!$F$4:$F$107,MATCH($A640,Partidos!$A$4:$A$107,0))-INDEX(Partidos!$G$4:$G$107,MATCH($A640,Partidos!$A$4:$A$107,0))),Puntuacion!$B$10,IF(AND($H640&lt;&gt;"",$H640=INDEX(Partidos!$K$4:$K$107,MATCH($A640,Partidos!$A$4:$A$107,0))),Puntuacion!$B$11,0)))))),"")</f>
        <v/>
      </c>
      <c r="H640" s="24">
        <f>IFERROR(INDEX(Muni!H$4:H$107,MATCH($A640,Muni!$A$4:$A$107,0)),"")</f>
        <v/>
      </c>
      <c r="I640" s="24">
        <f>IFERROR(INDEX(Partidos!$J$4:$J$107,MATCH($A640,Partidos!$A$4:$A$107,0)),"")</f>
        <v/>
      </c>
      <c r="J640" s="21">
        <f>IF(AND(INDEX(Partidos!$J$4:$J$107,MATCH($A640,Partidos!$A$4:$A$107,0))&lt;&gt;"Grupos",INDEX(Partidos!$H$4:$H$107,MATCH($A640,Partidos!$A$4:$A$107,0))="Finalizado",$H640&lt;&gt;"",$H640=INDEX(Partidos!$K$4:$K$107,MATCH($A640,Partidos!$A$4:$A$107,0))),1,0)</f>
        <v/>
      </c>
    </row>
    <row r="641">
      <c r="A641" s="29" t="n">
        <v>58</v>
      </c>
      <c r="B641" s="24">
        <f>IFERROR(INDEX(Partidos!$D$4:$D$107,MATCH($A641,Partidos!$A$4:$A$107,0)),"")</f>
        <v/>
      </c>
      <c r="C641" s="24">
        <f>IFERROR(INDEX(Partidos!$E$4:$E$107,MATCH($A641,Partidos!$A$4:$A$107,0)),"")</f>
        <v/>
      </c>
      <c r="D641" s="29" t="inlineStr">
        <is>
          <t>Fer</t>
        </is>
      </c>
      <c r="E641" s="24">
        <f>IFERROR(INDEX(Fer!F$4:F$107,MATCH($A641,Fer!$A$4:$A$107,0)),"")</f>
        <v/>
      </c>
      <c r="F641" s="24">
        <f>IFERROR(INDEX(Fer!G$4:G$107,MATCH($A641,Fer!$A$4:$A$107,0)),"")</f>
        <v/>
      </c>
      <c r="G641" s="21">
        <f>IFERROR(IF(INDEX(Partidos!$H$4:$H$107,MATCH($A641,Partidos!$A$4:$A$107,0))&lt;&gt;"Finalizado","",IF(OR(NOT(ISNUMBER($E641)),NOT(ISNUMBER($F641))),"",IF(INDEX(Partidos!$J$4:$J$107,MATCH($A641,Partidos!$A$4:$A$107,0))="Grupos",IF(AND($E641=INDEX(Partidos!$F$4:$F$107,MATCH($A641,Partidos!$A$4:$A$107,0)),$F641=INDEX(Partidos!$G$4:$G$107,MATCH($A641,Partidos!$A$4:$A$107,0))),Puntuacion!$B$4,IF(($E641-$F641)=(INDEX(Partidos!$F$4:$F$107,MATCH($A641,Partidos!$A$4:$A$107,0))-INDEX(Partidos!$G$4:$G$107,MATCH($A641,Partidos!$A$4:$A$107,0))),Puntuacion!$B$5,IF(OR(AND($E641&gt;$F641,INDEX(Partidos!$F$4:$F$107,MATCH($A641,Partidos!$A$4:$A$107,0))&gt;INDEX(Partidos!$G$4:$G$107,MATCH($A641,Partidos!$A$4:$A$107,0))),AND($E641=$F641,INDEX(Partidos!$F$4:$F$107,MATCH($A641,Partidos!$A$4:$A$107,0))=INDEX(Partidos!$G$4:$G$107,MATCH($A641,Partidos!$A$4:$A$107,0))),AND($E641&lt;$F641,INDEX(Partidos!$F$4:$F$107,MATCH($A641,Partidos!$A$4:$A$107,0))&lt;INDEX(Partidos!$G$4:$G$107,MATCH($A641,Partidos!$A$4:$A$107,0)))),Puntuacion!$B$6,0))),IF(AND($E641=INDEX(Partidos!$F$4:$F$107,MATCH($A641,Partidos!$A$4:$A$107,0)),$F641=INDEX(Partidos!$G$4:$G$107,MATCH($A641,Partidos!$A$4:$A$107,0))),Puntuacion!$B$9,IF(($E641-$F641)=(INDEX(Partidos!$F$4:$F$107,MATCH($A641,Partidos!$A$4:$A$107,0))-INDEX(Partidos!$G$4:$G$107,MATCH($A641,Partidos!$A$4:$A$107,0))),Puntuacion!$B$10,IF(AND($H641&lt;&gt;"",$H641=INDEX(Partidos!$K$4:$K$107,MATCH($A641,Partidos!$A$4:$A$107,0))),Puntuacion!$B$11,0)))))),"")</f>
        <v/>
      </c>
      <c r="H641" s="24">
        <f>IFERROR(INDEX(Fer!H$4:H$107,MATCH($A641,Fer!$A$4:$A$107,0)),"")</f>
        <v/>
      </c>
      <c r="I641" s="24">
        <f>IFERROR(INDEX(Partidos!$J$4:$J$107,MATCH($A641,Partidos!$A$4:$A$107,0)),"")</f>
        <v/>
      </c>
      <c r="J641" s="21">
        <f>IF(AND(INDEX(Partidos!$J$4:$J$107,MATCH($A641,Partidos!$A$4:$A$107,0))&lt;&gt;"Grupos",INDEX(Partidos!$H$4:$H$107,MATCH($A641,Partidos!$A$4:$A$107,0))="Finalizado",$H641&lt;&gt;"",$H641=INDEX(Partidos!$K$4:$K$107,MATCH($A641,Partidos!$A$4:$A$107,0))),1,0)</f>
        <v/>
      </c>
    </row>
    <row r="642">
      <c r="A642" s="31" t="n">
        <v>59</v>
      </c>
      <c r="B642" s="24">
        <f>IFERROR(INDEX(Partidos!$D$4:$D$107,MATCH($A642,Partidos!$A$4:$A$107,0)),"")</f>
        <v/>
      </c>
      <c r="C642" s="24">
        <f>IFERROR(INDEX(Partidos!$E$4:$E$107,MATCH($A642,Partidos!$A$4:$A$107,0)),"")</f>
        <v/>
      </c>
      <c r="D642" s="31" t="inlineStr">
        <is>
          <t>Álvaro</t>
        </is>
      </c>
      <c r="E642" s="24">
        <f>IFERROR(INDEX(Álvaro!F$4:F$107,MATCH($A642,Álvaro!$A$4:$A$107,0)),"")</f>
        <v/>
      </c>
      <c r="F642" s="24">
        <f>IFERROR(INDEX(Álvaro!G$4:G$107,MATCH($A642,Álvaro!$A$4:$A$107,0)),"")</f>
        <v/>
      </c>
      <c r="G642" s="21">
        <f>IFERROR(IF(INDEX(Partidos!$H$4:$H$107,MATCH($A642,Partidos!$A$4:$A$107,0))&lt;&gt;"Finalizado","",IF(OR(NOT(ISNUMBER($E642)),NOT(ISNUMBER($F642))),"",IF(INDEX(Partidos!$J$4:$J$107,MATCH($A642,Partidos!$A$4:$A$107,0))="Grupos",IF(AND($E642=INDEX(Partidos!$F$4:$F$107,MATCH($A642,Partidos!$A$4:$A$107,0)),$F642=INDEX(Partidos!$G$4:$G$107,MATCH($A642,Partidos!$A$4:$A$107,0))),Puntuacion!$B$4,IF(($E642-$F642)=(INDEX(Partidos!$F$4:$F$107,MATCH($A642,Partidos!$A$4:$A$107,0))-INDEX(Partidos!$G$4:$G$107,MATCH($A642,Partidos!$A$4:$A$107,0))),Puntuacion!$B$5,IF(OR(AND($E642&gt;$F642,INDEX(Partidos!$F$4:$F$107,MATCH($A642,Partidos!$A$4:$A$107,0))&gt;INDEX(Partidos!$G$4:$G$107,MATCH($A642,Partidos!$A$4:$A$107,0))),AND($E642=$F642,INDEX(Partidos!$F$4:$F$107,MATCH($A642,Partidos!$A$4:$A$107,0))=INDEX(Partidos!$G$4:$G$107,MATCH($A642,Partidos!$A$4:$A$107,0))),AND($E642&lt;$F642,INDEX(Partidos!$F$4:$F$107,MATCH($A642,Partidos!$A$4:$A$107,0))&lt;INDEX(Partidos!$G$4:$G$107,MATCH($A642,Partidos!$A$4:$A$107,0)))),Puntuacion!$B$6,0))),IF(AND($E642=INDEX(Partidos!$F$4:$F$107,MATCH($A642,Partidos!$A$4:$A$107,0)),$F642=INDEX(Partidos!$G$4:$G$107,MATCH($A642,Partidos!$A$4:$A$107,0))),Puntuacion!$B$9,IF(($E642-$F642)=(INDEX(Partidos!$F$4:$F$107,MATCH($A642,Partidos!$A$4:$A$107,0))-INDEX(Partidos!$G$4:$G$107,MATCH($A642,Partidos!$A$4:$A$107,0))),Puntuacion!$B$10,IF(AND($H642&lt;&gt;"",$H642=INDEX(Partidos!$K$4:$K$107,MATCH($A642,Partidos!$A$4:$A$107,0))),Puntuacion!$B$11,0)))))),"")</f>
        <v/>
      </c>
      <c r="H642" s="24">
        <f>IFERROR(INDEX(Álvaro!H$4:H$107,MATCH($A642,Álvaro!$A$4:$A$107,0)),"")</f>
        <v/>
      </c>
      <c r="I642" s="24">
        <f>IFERROR(INDEX(Partidos!$J$4:$J$107,MATCH($A642,Partidos!$A$4:$A$107,0)),"")</f>
        <v/>
      </c>
      <c r="J642" s="21">
        <f>IF(AND(INDEX(Partidos!$J$4:$J$107,MATCH($A642,Partidos!$A$4:$A$107,0))&lt;&gt;"Grupos",INDEX(Partidos!$H$4:$H$107,MATCH($A642,Partidos!$A$4:$A$107,0))="Finalizado",$H642&lt;&gt;"",$H642=INDEX(Partidos!$K$4:$K$107,MATCH($A642,Partidos!$A$4:$A$107,0))),1,0)</f>
        <v/>
      </c>
    </row>
    <row r="643">
      <c r="A643" s="29" t="n">
        <v>59</v>
      </c>
      <c r="B643" s="24">
        <f>IFERROR(INDEX(Partidos!$D$4:$D$107,MATCH($A643,Partidos!$A$4:$A$107,0)),"")</f>
        <v/>
      </c>
      <c r="C643" s="24">
        <f>IFERROR(INDEX(Partidos!$E$4:$E$107,MATCH($A643,Partidos!$A$4:$A$107,0)),"")</f>
        <v/>
      </c>
      <c r="D643" s="29" t="inlineStr">
        <is>
          <t>Pepe</t>
        </is>
      </c>
      <c r="E643" s="24">
        <f>IFERROR(INDEX(Pepe!F$4:F$107,MATCH($A643,Pepe!$A$4:$A$107,0)),"")</f>
        <v/>
      </c>
      <c r="F643" s="24">
        <f>IFERROR(INDEX(Pepe!G$4:G$107,MATCH($A643,Pepe!$A$4:$A$107,0)),"")</f>
        <v/>
      </c>
      <c r="G643" s="21">
        <f>IFERROR(IF(INDEX(Partidos!$H$4:$H$107,MATCH($A643,Partidos!$A$4:$A$107,0))&lt;&gt;"Finalizado","",IF(OR(NOT(ISNUMBER($E643)),NOT(ISNUMBER($F643))),"",IF(INDEX(Partidos!$J$4:$J$107,MATCH($A643,Partidos!$A$4:$A$107,0))="Grupos",IF(AND($E643=INDEX(Partidos!$F$4:$F$107,MATCH($A643,Partidos!$A$4:$A$107,0)),$F643=INDEX(Partidos!$G$4:$G$107,MATCH($A643,Partidos!$A$4:$A$107,0))),Puntuacion!$B$4,IF(($E643-$F643)=(INDEX(Partidos!$F$4:$F$107,MATCH($A643,Partidos!$A$4:$A$107,0))-INDEX(Partidos!$G$4:$G$107,MATCH($A643,Partidos!$A$4:$A$107,0))),Puntuacion!$B$5,IF(OR(AND($E643&gt;$F643,INDEX(Partidos!$F$4:$F$107,MATCH($A643,Partidos!$A$4:$A$107,0))&gt;INDEX(Partidos!$G$4:$G$107,MATCH($A643,Partidos!$A$4:$A$107,0))),AND($E643=$F643,INDEX(Partidos!$F$4:$F$107,MATCH($A643,Partidos!$A$4:$A$107,0))=INDEX(Partidos!$G$4:$G$107,MATCH($A643,Partidos!$A$4:$A$107,0))),AND($E643&lt;$F643,INDEX(Partidos!$F$4:$F$107,MATCH($A643,Partidos!$A$4:$A$107,0))&lt;INDEX(Partidos!$G$4:$G$107,MATCH($A643,Partidos!$A$4:$A$107,0)))),Puntuacion!$B$6,0))),IF(AND($E643=INDEX(Partidos!$F$4:$F$107,MATCH($A643,Partidos!$A$4:$A$107,0)),$F643=INDEX(Partidos!$G$4:$G$107,MATCH($A643,Partidos!$A$4:$A$107,0))),Puntuacion!$B$9,IF(($E643-$F643)=(INDEX(Partidos!$F$4:$F$107,MATCH($A643,Partidos!$A$4:$A$107,0))-INDEX(Partidos!$G$4:$G$107,MATCH($A643,Partidos!$A$4:$A$107,0))),Puntuacion!$B$10,IF(AND($H643&lt;&gt;"",$H643=INDEX(Partidos!$K$4:$K$107,MATCH($A643,Partidos!$A$4:$A$107,0))),Puntuacion!$B$11,0)))))),"")</f>
        <v/>
      </c>
      <c r="H643" s="24">
        <f>IFERROR(INDEX(Pepe!H$4:H$107,MATCH($A643,Pepe!$A$4:$A$107,0)),"")</f>
        <v/>
      </c>
      <c r="I643" s="24">
        <f>IFERROR(INDEX(Partidos!$J$4:$J$107,MATCH($A643,Partidos!$A$4:$A$107,0)),"")</f>
        <v/>
      </c>
      <c r="J643" s="21">
        <f>IF(AND(INDEX(Partidos!$J$4:$J$107,MATCH($A643,Partidos!$A$4:$A$107,0))&lt;&gt;"Grupos",INDEX(Partidos!$H$4:$H$107,MATCH($A643,Partidos!$A$4:$A$107,0))="Finalizado",$H643&lt;&gt;"",$H643=INDEX(Partidos!$K$4:$K$107,MATCH($A643,Partidos!$A$4:$A$107,0))),1,0)</f>
        <v/>
      </c>
    </row>
    <row r="644">
      <c r="A644" s="31" t="n">
        <v>59</v>
      </c>
      <c r="B644" s="24">
        <f>IFERROR(INDEX(Partidos!$D$4:$D$107,MATCH($A644,Partidos!$A$4:$A$107,0)),"")</f>
        <v/>
      </c>
      <c r="C644" s="24">
        <f>IFERROR(INDEX(Partidos!$E$4:$E$107,MATCH($A644,Partidos!$A$4:$A$107,0)),"")</f>
        <v/>
      </c>
      <c r="D644" s="31" t="inlineStr">
        <is>
          <t>Patri</t>
        </is>
      </c>
      <c r="E644" s="24">
        <f>IFERROR(INDEX(Patri!F$4:F$107,MATCH($A644,Patri!$A$4:$A$107,0)),"")</f>
        <v/>
      </c>
      <c r="F644" s="24">
        <f>IFERROR(INDEX(Patri!G$4:G$107,MATCH($A644,Patri!$A$4:$A$107,0)),"")</f>
        <v/>
      </c>
      <c r="G644" s="21">
        <f>IFERROR(IF(INDEX(Partidos!$H$4:$H$107,MATCH($A644,Partidos!$A$4:$A$107,0))&lt;&gt;"Finalizado","",IF(OR(NOT(ISNUMBER($E644)),NOT(ISNUMBER($F644))),"",IF(INDEX(Partidos!$J$4:$J$107,MATCH($A644,Partidos!$A$4:$A$107,0))="Grupos",IF(AND($E644=INDEX(Partidos!$F$4:$F$107,MATCH($A644,Partidos!$A$4:$A$107,0)),$F644=INDEX(Partidos!$G$4:$G$107,MATCH($A644,Partidos!$A$4:$A$107,0))),Puntuacion!$B$4,IF(($E644-$F644)=(INDEX(Partidos!$F$4:$F$107,MATCH($A644,Partidos!$A$4:$A$107,0))-INDEX(Partidos!$G$4:$G$107,MATCH($A644,Partidos!$A$4:$A$107,0))),Puntuacion!$B$5,IF(OR(AND($E644&gt;$F644,INDEX(Partidos!$F$4:$F$107,MATCH($A644,Partidos!$A$4:$A$107,0))&gt;INDEX(Partidos!$G$4:$G$107,MATCH($A644,Partidos!$A$4:$A$107,0))),AND($E644=$F644,INDEX(Partidos!$F$4:$F$107,MATCH($A644,Partidos!$A$4:$A$107,0))=INDEX(Partidos!$G$4:$G$107,MATCH($A644,Partidos!$A$4:$A$107,0))),AND($E644&lt;$F644,INDEX(Partidos!$F$4:$F$107,MATCH($A644,Partidos!$A$4:$A$107,0))&lt;INDEX(Partidos!$G$4:$G$107,MATCH($A644,Partidos!$A$4:$A$107,0)))),Puntuacion!$B$6,0))),IF(AND($E644=INDEX(Partidos!$F$4:$F$107,MATCH($A644,Partidos!$A$4:$A$107,0)),$F644=INDEX(Partidos!$G$4:$G$107,MATCH($A644,Partidos!$A$4:$A$107,0))),Puntuacion!$B$9,IF(($E644-$F644)=(INDEX(Partidos!$F$4:$F$107,MATCH($A644,Partidos!$A$4:$A$107,0))-INDEX(Partidos!$G$4:$G$107,MATCH($A644,Partidos!$A$4:$A$107,0))),Puntuacion!$B$10,IF(AND($H644&lt;&gt;"",$H644=INDEX(Partidos!$K$4:$K$107,MATCH($A644,Partidos!$A$4:$A$107,0))),Puntuacion!$B$11,0)))))),"")</f>
        <v/>
      </c>
      <c r="H644" s="24">
        <f>IFERROR(INDEX(Patri!H$4:H$107,MATCH($A644,Patri!$A$4:$A$107,0)),"")</f>
        <v/>
      </c>
      <c r="I644" s="24">
        <f>IFERROR(INDEX(Partidos!$J$4:$J$107,MATCH($A644,Partidos!$A$4:$A$107,0)),"")</f>
        <v/>
      </c>
      <c r="J644" s="21">
        <f>IF(AND(INDEX(Partidos!$J$4:$J$107,MATCH($A644,Partidos!$A$4:$A$107,0))&lt;&gt;"Grupos",INDEX(Partidos!$H$4:$H$107,MATCH($A644,Partidos!$A$4:$A$107,0))="Finalizado",$H644&lt;&gt;"",$H644=INDEX(Partidos!$K$4:$K$107,MATCH($A644,Partidos!$A$4:$A$107,0))),1,0)</f>
        <v/>
      </c>
    </row>
    <row r="645">
      <c r="A645" s="29" t="n">
        <v>59</v>
      </c>
      <c r="B645" s="24">
        <f>IFERROR(INDEX(Partidos!$D$4:$D$107,MATCH($A645,Partidos!$A$4:$A$107,0)),"")</f>
        <v/>
      </c>
      <c r="C645" s="24">
        <f>IFERROR(INDEX(Partidos!$E$4:$E$107,MATCH($A645,Partidos!$A$4:$A$107,0)),"")</f>
        <v/>
      </c>
      <c r="D645" s="29" t="inlineStr">
        <is>
          <t>Kike</t>
        </is>
      </c>
      <c r="E645" s="24">
        <f>IFERROR(INDEX(Kike!F$4:F$107,MATCH($A645,Kike!$A$4:$A$107,0)),"")</f>
        <v/>
      </c>
      <c r="F645" s="24">
        <f>IFERROR(INDEX(Kike!G$4:G$107,MATCH($A645,Kike!$A$4:$A$107,0)),"")</f>
        <v/>
      </c>
      <c r="G645" s="21">
        <f>IFERROR(IF(INDEX(Partidos!$H$4:$H$107,MATCH($A645,Partidos!$A$4:$A$107,0))&lt;&gt;"Finalizado","",IF(OR(NOT(ISNUMBER($E645)),NOT(ISNUMBER($F645))),"",IF(INDEX(Partidos!$J$4:$J$107,MATCH($A645,Partidos!$A$4:$A$107,0))="Grupos",IF(AND($E645=INDEX(Partidos!$F$4:$F$107,MATCH($A645,Partidos!$A$4:$A$107,0)),$F645=INDEX(Partidos!$G$4:$G$107,MATCH($A645,Partidos!$A$4:$A$107,0))),Puntuacion!$B$4,IF(($E645-$F645)=(INDEX(Partidos!$F$4:$F$107,MATCH($A645,Partidos!$A$4:$A$107,0))-INDEX(Partidos!$G$4:$G$107,MATCH($A645,Partidos!$A$4:$A$107,0))),Puntuacion!$B$5,IF(OR(AND($E645&gt;$F645,INDEX(Partidos!$F$4:$F$107,MATCH($A645,Partidos!$A$4:$A$107,0))&gt;INDEX(Partidos!$G$4:$G$107,MATCH($A645,Partidos!$A$4:$A$107,0))),AND($E645=$F645,INDEX(Partidos!$F$4:$F$107,MATCH($A645,Partidos!$A$4:$A$107,0))=INDEX(Partidos!$G$4:$G$107,MATCH($A645,Partidos!$A$4:$A$107,0))),AND($E645&lt;$F645,INDEX(Partidos!$F$4:$F$107,MATCH($A645,Partidos!$A$4:$A$107,0))&lt;INDEX(Partidos!$G$4:$G$107,MATCH($A645,Partidos!$A$4:$A$107,0)))),Puntuacion!$B$6,0))),IF(AND($E645=INDEX(Partidos!$F$4:$F$107,MATCH($A645,Partidos!$A$4:$A$107,0)),$F645=INDEX(Partidos!$G$4:$G$107,MATCH($A645,Partidos!$A$4:$A$107,0))),Puntuacion!$B$9,IF(($E645-$F645)=(INDEX(Partidos!$F$4:$F$107,MATCH($A645,Partidos!$A$4:$A$107,0))-INDEX(Partidos!$G$4:$G$107,MATCH($A645,Partidos!$A$4:$A$107,0))),Puntuacion!$B$10,IF(AND($H645&lt;&gt;"",$H645=INDEX(Partidos!$K$4:$K$107,MATCH($A645,Partidos!$A$4:$A$107,0))),Puntuacion!$B$11,0)))))),"")</f>
        <v/>
      </c>
      <c r="H645" s="24">
        <f>IFERROR(INDEX(Kike!H$4:H$107,MATCH($A645,Kike!$A$4:$A$107,0)),"")</f>
        <v/>
      </c>
      <c r="I645" s="24">
        <f>IFERROR(INDEX(Partidos!$J$4:$J$107,MATCH($A645,Partidos!$A$4:$A$107,0)),"")</f>
        <v/>
      </c>
      <c r="J645" s="21">
        <f>IF(AND(INDEX(Partidos!$J$4:$J$107,MATCH($A645,Partidos!$A$4:$A$107,0))&lt;&gt;"Grupos",INDEX(Partidos!$H$4:$H$107,MATCH($A645,Partidos!$A$4:$A$107,0))="Finalizado",$H645&lt;&gt;"",$H645=INDEX(Partidos!$K$4:$K$107,MATCH($A645,Partidos!$A$4:$A$107,0))),1,0)</f>
        <v/>
      </c>
    </row>
    <row r="646">
      <c r="A646" s="31" t="n">
        <v>59</v>
      </c>
      <c r="B646" s="24">
        <f>IFERROR(INDEX(Partidos!$D$4:$D$107,MATCH($A646,Partidos!$A$4:$A$107,0)),"")</f>
        <v/>
      </c>
      <c r="C646" s="24">
        <f>IFERROR(INDEX(Partidos!$E$4:$E$107,MATCH($A646,Partidos!$A$4:$A$107,0)),"")</f>
        <v/>
      </c>
      <c r="D646" s="31" t="inlineStr">
        <is>
          <t>Quintero</t>
        </is>
      </c>
      <c r="E646" s="24">
        <f>IFERROR(INDEX(Quintero!F$4:F$107,MATCH($A646,Quintero!$A$4:$A$107,0)),"")</f>
        <v/>
      </c>
      <c r="F646" s="24">
        <f>IFERROR(INDEX(Quintero!G$4:G$107,MATCH($A646,Quintero!$A$4:$A$107,0)),"")</f>
        <v/>
      </c>
      <c r="G646" s="21">
        <f>IFERROR(IF(INDEX(Partidos!$H$4:$H$107,MATCH($A646,Partidos!$A$4:$A$107,0))&lt;&gt;"Finalizado","",IF(OR(NOT(ISNUMBER($E646)),NOT(ISNUMBER($F646))),"",IF(INDEX(Partidos!$J$4:$J$107,MATCH($A646,Partidos!$A$4:$A$107,0))="Grupos",IF(AND($E646=INDEX(Partidos!$F$4:$F$107,MATCH($A646,Partidos!$A$4:$A$107,0)),$F646=INDEX(Partidos!$G$4:$G$107,MATCH($A646,Partidos!$A$4:$A$107,0))),Puntuacion!$B$4,IF(($E646-$F646)=(INDEX(Partidos!$F$4:$F$107,MATCH($A646,Partidos!$A$4:$A$107,0))-INDEX(Partidos!$G$4:$G$107,MATCH($A646,Partidos!$A$4:$A$107,0))),Puntuacion!$B$5,IF(OR(AND($E646&gt;$F646,INDEX(Partidos!$F$4:$F$107,MATCH($A646,Partidos!$A$4:$A$107,0))&gt;INDEX(Partidos!$G$4:$G$107,MATCH($A646,Partidos!$A$4:$A$107,0))),AND($E646=$F646,INDEX(Partidos!$F$4:$F$107,MATCH($A646,Partidos!$A$4:$A$107,0))=INDEX(Partidos!$G$4:$G$107,MATCH($A646,Partidos!$A$4:$A$107,0))),AND($E646&lt;$F646,INDEX(Partidos!$F$4:$F$107,MATCH($A646,Partidos!$A$4:$A$107,0))&lt;INDEX(Partidos!$G$4:$G$107,MATCH($A646,Partidos!$A$4:$A$107,0)))),Puntuacion!$B$6,0))),IF(AND($E646=INDEX(Partidos!$F$4:$F$107,MATCH($A646,Partidos!$A$4:$A$107,0)),$F646=INDEX(Partidos!$G$4:$G$107,MATCH($A646,Partidos!$A$4:$A$107,0))),Puntuacion!$B$9,IF(($E646-$F646)=(INDEX(Partidos!$F$4:$F$107,MATCH($A646,Partidos!$A$4:$A$107,0))-INDEX(Partidos!$G$4:$G$107,MATCH($A646,Partidos!$A$4:$A$107,0))),Puntuacion!$B$10,IF(AND($H646&lt;&gt;"",$H646=INDEX(Partidos!$K$4:$K$107,MATCH($A646,Partidos!$A$4:$A$107,0))),Puntuacion!$B$11,0)))))),"")</f>
        <v/>
      </c>
      <c r="H646" s="24">
        <f>IFERROR(INDEX(Quintero!H$4:H$107,MATCH($A646,Quintero!$A$4:$A$107,0)),"")</f>
        <v/>
      </c>
      <c r="I646" s="24">
        <f>IFERROR(INDEX(Partidos!$J$4:$J$107,MATCH($A646,Partidos!$A$4:$A$107,0)),"")</f>
        <v/>
      </c>
      <c r="J646" s="21">
        <f>IF(AND(INDEX(Partidos!$J$4:$J$107,MATCH($A646,Partidos!$A$4:$A$107,0))&lt;&gt;"Grupos",INDEX(Partidos!$H$4:$H$107,MATCH($A646,Partidos!$A$4:$A$107,0))="Finalizado",$H646&lt;&gt;"",$H646=INDEX(Partidos!$K$4:$K$107,MATCH($A646,Partidos!$A$4:$A$107,0))),1,0)</f>
        <v/>
      </c>
    </row>
    <row r="647">
      <c r="A647" s="29" t="n">
        <v>59</v>
      </c>
      <c r="B647" s="24">
        <f>IFERROR(INDEX(Partidos!$D$4:$D$107,MATCH($A647,Partidos!$A$4:$A$107,0)),"")</f>
        <v/>
      </c>
      <c r="C647" s="24">
        <f>IFERROR(INDEX(Partidos!$E$4:$E$107,MATCH($A647,Partidos!$A$4:$A$107,0)),"")</f>
        <v/>
      </c>
      <c r="D647" s="29" t="inlineStr">
        <is>
          <t>Nacho</t>
        </is>
      </c>
      <c r="E647" s="24">
        <f>IFERROR(INDEX(Nacho!F$4:F$107,MATCH($A647,Nacho!$A$4:$A$107,0)),"")</f>
        <v/>
      </c>
      <c r="F647" s="24">
        <f>IFERROR(INDEX(Nacho!G$4:G$107,MATCH($A647,Nacho!$A$4:$A$107,0)),"")</f>
        <v/>
      </c>
      <c r="G647" s="21">
        <f>IFERROR(IF(INDEX(Partidos!$H$4:$H$107,MATCH($A647,Partidos!$A$4:$A$107,0))&lt;&gt;"Finalizado","",IF(OR(NOT(ISNUMBER($E647)),NOT(ISNUMBER($F647))),"",IF(INDEX(Partidos!$J$4:$J$107,MATCH($A647,Partidos!$A$4:$A$107,0))="Grupos",IF(AND($E647=INDEX(Partidos!$F$4:$F$107,MATCH($A647,Partidos!$A$4:$A$107,0)),$F647=INDEX(Partidos!$G$4:$G$107,MATCH($A647,Partidos!$A$4:$A$107,0))),Puntuacion!$B$4,IF(($E647-$F647)=(INDEX(Partidos!$F$4:$F$107,MATCH($A647,Partidos!$A$4:$A$107,0))-INDEX(Partidos!$G$4:$G$107,MATCH($A647,Partidos!$A$4:$A$107,0))),Puntuacion!$B$5,IF(OR(AND($E647&gt;$F647,INDEX(Partidos!$F$4:$F$107,MATCH($A647,Partidos!$A$4:$A$107,0))&gt;INDEX(Partidos!$G$4:$G$107,MATCH($A647,Partidos!$A$4:$A$107,0))),AND($E647=$F647,INDEX(Partidos!$F$4:$F$107,MATCH($A647,Partidos!$A$4:$A$107,0))=INDEX(Partidos!$G$4:$G$107,MATCH($A647,Partidos!$A$4:$A$107,0))),AND($E647&lt;$F647,INDEX(Partidos!$F$4:$F$107,MATCH($A647,Partidos!$A$4:$A$107,0))&lt;INDEX(Partidos!$G$4:$G$107,MATCH($A647,Partidos!$A$4:$A$107,0)))),Puntuacion!$B$6,0))),IF(AND($E647=INDEX(Partidos!$F$4:$F$107,MATCH($A647,Partidos!$A$4:$A$107,0)),$F647=INDEX(Partidos!$G$4:$G$107,MATCH($A647,Partidos!$A$4:$A$107,0))),Puntuacion!$B$9,IF(($E647-$F647)=(INDEX(Partidos!$F$4:$F$107,MATCH($A647,Partidos!$A$4:$A$107,0))-INDEX(Partidos!$G$4:$G$107,MATCH($A647,Partidos!$A$4:$A$107,0))),Puntuacion!$B$10,IF(AND($H647&lt;&gt;"",$H647=INDEX(Partidos!$K$4:$K$107,MATCH($A647,Partidos!$A$4:$A$107,0))),Puntuacion!$B$11,0)))))),"")</f>
        <v/>
      </c>
      <c r="H647" s="24">
        <f>IFERROR(INDEX(Nacho!H$4:H$107,MATCH($A647,Nacho!$A$4:$A$107,0)),"")</f>
        <v/>
      </c>
      <c r="I647" s="24">
        <f>IFERROR(INDEX(Partidos!$J$4:$J$107,MATCH($A647,Partidos!$A$4:$A$107,0)),"")</f>
        <v/>
      </c>
      <c r="J647" s="21">
        <f>IF(AND(INDEX(Partidos!$J$4:$J$107,MATCH($A647,Partidos!$A$4:$A$107,0))&lt;&gt;"Grupos",INDEX(Partidos!$H$4:$H$107,MATCH($A647,Partidos!$A$4:$A$107,0))="Finalizado",$H647&lt;&gt;"",$H647=INDEX(Partidos!$K$4:$K$107,MATCH($A647,Partidos!$A$4:$A$107,0))),1,0)</f>
        <v/>
      </c>
    </row>
    <row r="648">
      <c r="A648" s="31" t="n">
        <v>59</v>
      </c>
      <c r="B648" s="24">
        <f>IFERROR(INDEX(Partidos!$D$4:$D$107,MATCH($A648,Partidos!$A$4:$A$107,0)),"")</f>
        <v/>
      </c>
      <c r="C648" s="24">
        <f>IFERROR(INDEX(Partidos!$E$4:$E$107,MATCH($A648,Partidos!$A$4:$A$107,0)),"")</f>
        <v/>
      </c>
      <c r="D648" s="31" t="inlineStr">
        <is>
          <t>Luis</t>
        </is>
      </c>
      <c r="E648" s="24">
        <f>IFERROR(INDEX(Luis!F$4:F$107,MATCH($A648,Luis!$A$4:$A$107,0)),"")</f>
        <v/>
      </c>
      <c r="F648" s="24">
        <f>IFERROR(INDEX(Luis!G$4:G$107,MATCH($A648,Luis!$A$4:$A$107,0)),"")</f>
        <v/>
      </c>
      <c r="G648" s="21">
        <f>IFERROR(IF(INDEX(Partidos!$H$4:$H$107,MATCH($A648,Partidos!$A$4:$A$107,0))&lt;&gt;"Finalizado","",IF(OR(NOT(ISNUMBER($E648)),NOT(ISNUMBER($F648))),"",IF(INDEX(Partidos!$J$4:$J$107,MATCH($A648,Partidos!$A$4:$A$107,0))="Grupos",IF(AND($E648=INDEX(Partidos!$F$4:$F$107,MATCH($A648,Partidos!$A$4:$A$107,0)),$F648=INDEX(Partidos!$G$4:$G$107,MATCH($A648,Partidos!$A$4:$A$107,0))),Puntuacion!$B$4,IF(($E648-$F648)=(INDEX(Partidos!$F$4:$F$107,MATCH($A648,Partidos!$A$4:$A$107,0))-INDEX(Partidos!$G$4:$G$107,MATCH($A648,Partidos!$A$4:$A$107,0))),Puntuacion!$B$5,IF(OR(AND($E648&gt;$F648,INDEX(Partidos!$F$4:$F$107,MATCH($A648,Partidos!$A$4:$A$107,0))&gt;INDEX(Partidos!$G$4:$G$107,MATCH($A648,Partidos!$A$4:$A$107,0))),AND($E648=$F648,INDEX(Partidos!$F$4:$F$107,MATCH($A648,Partidos!$A$4:$A$107,0))=INDEX(Partidos!$G$4:$G$107,MATCH($A648,Partidos!$A$4:$A$107,0))),AND($E648&lt;$F648,INDEX(Partidos!$F$4:$F$107,MATCH($A648,Partidos!$A$4:$A$107,0))&lt;INDEX(Partidos!$G$4:$G$107,MATCH($A648,Partidos!$A$4:$A$107,0)))),Puntuacion!$B$6,0))),IF(AND($E648=INDEX(Partidos!$F$4:$F$107,MATCH($A648,Partidos!$A$4:$A$107,0)),$F648=INDEX(Partidos!$G$4:$G$107,MATCH($A648,Partidos!$A$4:$A$107,0))),Puntuacion!$B$9,IF(($E648-$F648)=(INDEX(Partidos!$F$4:$F$107,MATCH($A648,Partidos!$A$4:$A$107,0))-INDEX(Partidos!$G$4:$G$107,MATCH($A648,Partidos!$A$4:$A$107,0))),Puntuacion!$B$10,IF(AND($H648&lt;&gt;"",$H648=INDEX(Partidos!$K$4:$K$107,MATCH($A648,Partidos!$A$4:$A$107,0))),Puntuacion!$B$11,0)))))),"")</f>
        <v/>
      </c>
      <c r="H648" s="24">
        <f>IFERROR(INDEX(Luis!H$4:H$107,MATCH($A648,Luis!$A$4:$A$107,0)),"")</f>
        <v/>
      </c>
      <c r="I648" s="24">
        <f>IFERROR(INDEX(Partidos!$J$4:$J$107,MATCH($A648,Partidos!$A$4:$A$107,0)),"")</f>
        <v/>
      </c>
      <c r="J648" s="21">
        <f>IF(AND(INDEX(Partidos!$J$4:$J$107,MATCH($A648,Partidos!$A$4:$A$107,0))&lt;&gt;"Grupos",INDEX(Partidos!$H$4:$H$107,MATCH($A648,Partidos!$A$4:$A$107,0))="Finalizado",$H648&lt;&gt;"",$H648=INDEX(Partidos!$K$4:$K$107,MATCH($A648,Partidos!$A$4:$A$107,0))),1,0)</f>
        <v/>
      </c>
    </row>
    <row r="649">
      <c r="A649" s="29" t="n">
        <v>59</v>
      </c>
      <c r="B649" s="24">
        <f>IFERROR(INDEX(Partidos!$D$4:$D$107,MATCH($A649,Partidos!$A$4:$A$107,0)),"")</f>
        <v/>
      </c>
      <c r="C649" s="24">
        <f>IFERROR(INDEX(Partidos!$E$4:$E$107,MATCH($A649,Partidos!$A$4:$A$107,0)),"")</f>
        <v/>
      </c>
      <c r="D649" s="29" t="inlineStr">
        <is>
          <t>Felipe</t>
        </is>
      </c>
      <c r="E649" s="24">
        <f>IFERROR(INDEX(Felipe!F$4:F$107,MATCH($A649,Felipe!$A$4:$A$107,0)),"")</f>
        <v/>
      </c>
      <c r="F649" s="24">
        <f>IFERROR(INDEX(Felipe!G$4:G$107,MATCH($A649,Felipe!$A$4:$A$107,0)),"")</f>
        <v/>
      </c>
      <c r="G649" s="21">
        <f>IFERROR(IF(INDEX(Partidos!$H$4:$H$107,MATCH($A649,Partidos!$A$4:$A$107,0))&lt;&gt;"Finalizado","",IF(OR(NOT(ISNUMBER($E649)),NOT(ISNUMBER($F649))),"",IF(INDEX(Partidos!$J$4:$J$107,MATCH($A649,Partidos!$A$4:$A$107,0))="Grupos",IF(AND($E649=INDEX(Partidos!$F$4:$F$107,MATCH($A649,Partidos!$A$4:$A$107,0)),$F649=INDEX(Partidos!$G$4:$G$107,MATCH($A649,Partidos!$A$4:$A$107,0))),Puntuacion!$B$4,IF(($E649-$F649)=(INDEX(Partidos!$F$4:$F$107,MATCH($A649,Partidos!$A$4:$A$107,0))-INDEX(Partidos!$G$4:$G$107,MATCH($A649,Partidos!$A$4:$A$107,0))),Puntuacion!$B$5,IF(OR(AND($E649&gt;$F649,INDEX(Partidos!$F$4:$F$107,MATCH($A649,Partidos!$A$4:$A$107,0))&gt;INDEX(Partidos!$G$4:$G$107,MATCH($A649,Partidos!$A$4:$A$107,0))),AND($E649=$F649,INDEX(Partidos!$F$4:$F$107,MATCH($A649,Partidos!$A$4:$A$107,0))=INDEX(Partidos!$G$4:$G$107,MATCH($A649,Partidos!$A$4:$A$107,0))),AND($E649&lt;$F649,INDEX(Partidos!$F$4:$F$107,MATCH($A649,Partidos!$A$4:$A$107,0))&lt;INDEX(Partidos!$G$4:$G$107,MATCH($A649,Partidos!$A$4:$A$107,0)))),Puntuacion!$B$6,0))),IF(AND($E649=INDEX(Partidos!$F$4:$F$107,MATCH($A649,Partidos!$A$4:$A$107,0)),$F649=INDEX(Partidos!$G$4:$G$107,MATCH($A649,Partidos!$A$4:$A$107,0))),Puntuacion!$B$9,IF(($E649-$F649)=(INDEX(Partidos!$F$4:$F$107,MATCH($A649,Partidos!$A$4:$A$107,0))-INDEX(Partidos!$G$4:$G$107,MATCH($A649,Partidos!$A$4:$A$107,0))),Puntuacion!$B$10,IF(AND($H649&lt;&gt;"",$H649=INDEX(Partidos!$K$4:$K$107,MATCH($A649,Partidos!$A$4:$A$107,0))),Puntuacion!$B$11,0)))))),"")</f>
        <v/>
      </c>
      <c r="H649" s="24">
        <f>IFERROR(INDEX(Felipe!H$4:H$107,MATCH($A649,Felipe!$A$4:$A$107,0)),"")</f>
        <v/>
      </c>
      <c r="I649" s="24">
        <f>IFERROR(INDEX(Partidos!$J$4:$J$107,MATCH($A649,Partidos!$A$4:$A$107,0)),"")</f>
        <v/>
      </c>
      <c r="J649" s="21">
        <f>IF(AND(INDEX(Partidos!$J$4:$J$107,MATCH($A649,Partidos!$A$4:$A$107,0))&lt;&gt;"Grupos",INDEX(Partidos!$H$4:$H$107,MATCH($A649,Partidos!$A$4:$A$107,0))="Finalizado",$H649&lt;&gt;"",$H649=INDEX(Partidos!$K$4:$K$107,MATCH($A649,Partidos!$A$4:$A$107,0))),1,0)</f>
        <v/>
      </c>
    </row>
    <row r="650">
      <c r="A650" s="31" t="n">
        <v>59</v>
      </c>
      <c r="B650" s="24">
        <f>IFERROR(INDEX(Partidos!$D$4:$D$107,MATCH($A650,Partidos!$A$4:$A$107,0)),"")</f>
        <v/>
      </c>
      <c r="C650" s="24">
        <f>IFERROR(INDEX(Partidos!$E$4:$E$107,MATCH($A650,Partidos!$A$4:$A$107,0)),"")</f>
        <v/>
      </c>
      <c r="D650" s="31" t="inlineStr">
        <is>
          <t>Simón</t>
        </is>
      </c>
      <c r="E650" s="24">
        <f>IFERROR(INDEX(Simón!F$4:F$107,MATCH($A650,Simón!$A$4:$A$107,0)),"")</f>
        <v/>
      </c>
      <c r="F650" s="24">
        <f>IFERROR(INDEX(Simón!G$4:G$107,MATCH($A650,Simón!$A$4:$A$107,0)),"")</f>
        <v/>
      </c>
      <c r="G650" s="21">
        <f>IFERROR(IF(INDEX(Partidos!$H$4:$H$107,MATCH($A650,Partidos!$A$4:$A$107,0))&lt;&gt;"Finalizado","",IF(OR(NOT(ISNUMBER($E650)),NOT(ISNUMBER($F650))),"",IF(INDEX(Partidos!$J$4:$J$107,MATCH($A650,Partidos!$A$4:$A$107,0))="Grupos",IF(AND($E650=INDEX(Partidos!$F$4:$F$107,MATCH($A650,Partidos!$A$4:$A$107,0)),$F650=INDEX(Partidos!$G$4:$G$107,MATCH($A650,Partidos!$A$4:$A$107,0))),Puntuacion!$B$4,IF(($E650-$F650)=(INDEX(Partidos!$F$4:$F$107,MATCH($A650,Partidos!$A$4:$A$107,0))-INDEX(Partidos!$G$4:$G$107,MATCH($A650,Partidos!$A$4:$A$107,0))),Puntuacion!$B$5,IF(OR(AND($E650&gt;$F650,INDEX(Partidos!$F$4:$F$107,MATCH($A650,Partidos!$A$4:$A$107,0))&gt;INDEX(Partidos!$G$4:$G$107,MATCH($A650,Partidos!$A$4:$A$107,0))),AND($E650=$F650,INDEX(Partidos!$F$4:$F$107,MATCH($A650,Partidos!$A$4:$A$107,0))=INDEX(Partidos!$G$4:$G$107,MATCH($A650,Partidos!$A$4:$A$107,0))),AND($E650&lt;$F650,INDEX(Partidos!$F$4:$F$107,MATCH($A650,Partidos!$A$4:$A$107,0))&lt;INDEX(Partidos!$G$4:$G$107,MATCH($A650,Partidos!$A$4:$A$107,0)))),Puntuacion!$B$6,0))),IF(AND($E650=INDEX(Partidos!$F$4:$F$107,MATCH($A650,Partidos!$A$4:$A$107,0)),$F650=INDEX(Partidos!$G$4:$G$107,MATCH($A650,Partidos!$A$4:$A$107,0))),Puntuacion!$B$9,IF(($E650-$F650)=(INDEX(Partidos!$F$4:$F$107,MATCH($A650,Partidos!$A$4:$A$107,0))-INDEX(Partidos!$G$4:$G$107,MATCH($A650,Partidos!$A$4:$A$107,0))),Puntuacion!$B$10,IF(AND($H650&lt;&gt;"",$H650=INDEX(Partidos!$K$4:$K$107,MATCH($A650,Partidos!$A$4:$A$107,0))),Puntuacion!$B$11,0)))))),"")</f>
        <v/>
      </c>
      <c r="H650" s="24">
        <f>IFERROR(INDEX(Simón!H$4:H$107,MATCH($A650,Simón!$A$4:$A$107,0)),"")</f>
        <v/>
      </c>
      <c r="I650" s="24">
        <f>IFERROR(INDEX(Partidos!$J$4:$J$107,MATCH($A650,Partidos!$A$4:$A$107,0)),"")</f>
        <v/>
      </c>
      <c r="J650" s="21">
        <f>IF(AND(INDEX(Partidos!$J$4:$J$107,MATCH($A650,Partidos!$A$4:$A$107,0))&lt;&gt;"Grupos",INDEX(Partidos!$H$4:$H$107,MATCH($A650,Partidos!$A$4:$A$107,0))="Finalizado",$H650&lt;&gt;"",$H650=INDEX(Partidos!$K$4:$K$107,MATCH($A650,Partidos!$A$4:$A$107,0))),1,0)</f>
        <v/>
      </c>
    </row>
    <row r="651">
      <c r="A651" s="29" t="n">
        <v>59</v>
      </c>
      <c r="B651" s="24">
        <f>IFERROR(INDEX(Partidos!$D$4:$D$107,MATCH($A651,Partidos!$A$4:$A$107,0)),"")</f>
        <v/>
      </c>
      <c r="C651" s="24">
        <f>IFERROR(INDEX(Partidos!$E$4:$E$107,MATCH($A651,Partidos!$A$4:$A$107,0)),"")</f>
        <v/>
      </c>
      <c r="D651" s="29" t="inlineStr">
        <is>
          <t>Muni</t>
        </is>
      </c>
      <c r="E651" s="24">
        <f>IFERROR(INDEX(Muni!F$4:F$107,MATCH($A651,Muni!$A$4:$A$107,0)),"")</f>
        <v/>
      </c>
      <c r="F651" s="24">
        <f>IFERROR(INDEX(Muni!G$4:G$107,MATCH($A651,Muni!$A$4:$A$107,0)),"")</f>
        <v/>
      </c>
      <c r="G651" s="21">
        <f>IFERROR(IF(INDEX(Partidos!$H$4:$H$107,MATCH($A651,Partidos!$A$4:$A$107,0))&lt;&gt;"Finalizado","",IF(OR(NOT(ISNUMBER($E651)),NOT(ISNUMBER($F651))),"",IF(INDEX(Partidos!$J$4:$J$107,MATCH($A651,Partidos!$A$4:$A$107,0))="Grupos",IF(AND($E651=INDEX(Partidos!$F$4:$F$107,MATCH($A651,Partidos!$A$4:$A$107,0)),$F651=INDEX(Partidos!$G$4:$G$107,MATCH($A651,Partidos!$A$4:$A$107,0))),Puntuacion!$B$4,IF(($E651-$F651)=(INDEX(Partidos!$F$4:$F$107,MATCH($A651,Partidos!$A$4:$A$107,0))-INDEX(Partidos!$G$4:$G$107,MATCH($A651,Partidos!$A$4:$A$107,0))),Puntuacion!$B$5,IF(OR(AND($E651&gt;$F651,INDEX(Partidos!$F$4:$F$107,MATCH($A651,Partidos!$A$4:$A$107,0))&gt;INDEX(Partidos!$G$4:$G$107,MATCH($A651,Partidos!$A$4:$A$107,0))),AND($E651=$F651,INDEX(Partidos!$F$4:$F$107,MATCH($A651,Partidos!$A$4:$A$107,0))=INDEX(Partidos!$G$4:$G$107,MATCH($A651,Partidos!$A$4:$A$107,0))),AND($E651&lt;$F651,INDEX(Partidos!$F$4:$F$107,MATCH($A651,Partidos!$A$4:$A$107,0))&lt;INDEX(Partidos!$G$4:$G$107,MATCH($A651,Partidos!$A$4:$A$107,0)))),Puntuacion!$B$6,0))),IF(AND($E651=INDEX(Partidos!$F$4:$F$107,MATCH($A651,Partidos!$A$4:$A$107,0)),$F651=INDEX(Partidos!$G$4:$G$107,MATCH($A651,Partidos!$A$4:$A$107,0))),Puntuacion!$B$9,IF(($E651-$F651)=(INDEX(Partidos!$F$4:$F$107,MATCH($A651,Partidos!$A$4:$A$107,0))-INDEX(Partidos!$G$4:$G$107,MATCH($A651,Partidos!$A$4:$A$107,0))),Puntuacion!$B$10,IF(AND($H651&lt;&gt;"",$H651=INDEX(Partidos!$K$4:$K$107,MATCH($A651,Partidos!$A$4:$A$107,0))),Puntuacion!$B$11,0)))))),"")</f>
        <v/>
      </c>
      <c r="H651" s="24">
        <f>IFERROR(INDEX(Muni!H$4:H$107,MATCH($A651,Muni!$A$4:$A$107,0)),"")</f>
        <v/>
      </c>
      <c r="I651" s="24">
        <f>IFERROR(INDEX(Partidos!$J$4:$J$107,MATCH($A651,Partidos!$A$4:$A$107,0)),"")</f>
        <v/>
      </c>
      <c r="J651" s="21">
        <f>IF(AND(INDEX(Partidos!$J$4:$J$107,MATCH($A651,Partidos!$A$4:$A$107,0))&lt;&gt;"Grupos",INDEX(Partidos!$H$4:$H$107,MATCH($A651,Partidos!$A$4:$A$107,0))="Finalizado",$H651&lt;&gt;"",$H651=INDEX(Partidos!$K$4:$K$107,MATCH($A651,Partidos!$A$4:$A$107,0))),1,0)</f>
        <v/>
      </c>
    </row>
    <row r="652">
      <c r="A652" s="31" t="n">
        <v>59</v>
      </c>
      <c r="B652" s="24">
        <f>IFERROR(INDEX(Partidos!$D$4:$D$107,MATCH($A652,Partidos!$A$4:$A$107,0)),"")</f>
        <v/>
      </c>
      <c r="C652" s="24">
        <f>IFERROR(INDEX(Partidos!$E$4:$E$107,MATCH($A652,Partidos!$A$4:$A$107,0)),"")</f>
        <v/>
      </c>
      <c r="D652" s="31" t="inlineStr">
        <is>
          <t>Fer</t>
        </is>
      </c>
      <c r="E652" s="24">
        <f>IFERROR(INDEX(Fer!F$4:F$107,MATCH($A652,Fer!$A$4:$A$107,0)),"")</f>
        <v/>
      </c>
      <c r="F652" s="24">
        <f>IFERROR(INDEX(Fer!G$4:G$107,MATCH($A652,Fer!$A$4:$A$107,0)),"")</f>
        <v/>
      </c>
      <c r="G652" s="21">
        <f>IFERROR(IF(INDEX(Partidos!$H$4:$H$107,MATCH($A652,Partidos!$A$4:$A$107,0))&lt;&gt;"Finalizado","",IF(OR(NOT(ISNUMBER($E652)),NOT(ISNUMBER($F652))),"",IF(INDEX(Partidos!$J$4:$J$107,MATCH($A652,Partidos!$A$4:$A$107,0))="Grupos",IF(AND($E652=INDEX(Partidos!$F$4:$F$107,MATCH($A652,Partidos!$A$4:$A$107,0)),$F652=INDEX(Partidos!$G$4:$G$107,MATCH($A652,Partidos!$A$4:$A$107,0))),Puntuacion!$B$4,IF(($E652-$F652)=(INDEX(Partidos!$F$4:$F$107,MATCH($A652,Partidos!$A$4:$A$107,0))-INDEX(Partidos!$G$4:$G$107,MATCH($A652,Partidos!$A$4:$A$107,0))),Puntuacion!$B$5,IF(OR(AND($E652&gt;$F652,INDEX(Partidos!$F$4:$F$107,MATCH($A652,Partidos!$A$4:$A$107,0))&gt;INDEX(Partidos!$G$4:$G$107,MATCH($A652,Partidos!$A$4:$A$107,0))),AND($E652=$F652,INDEX(Partidos!$F$4:$F$107,MATCH($A652,Partidos!$A$4:$A$107,0))=INDEX(Partidos!$G$4:$G$107,MATCH($A652,Partidos!$A$4:$A$107,0))),AND($E652&lt;$F652,INDEX(Partidos!$F$4:$F$107,MATCH($A652,Partidos!$A$4:$A$107,0))&lt;INDEX(Partidos!$G$4:$G$107,MATCH($A652,Partidos!$A$4:$A$107,0)))),Puntuacion!$B$6,0))),IF(AND($E652=INDEX(Partidos!$F$4:$F$107,MATCH($A652,Partidos!$A$4:$A$107,0)),$F652=INDEX(Partidos!$G$4:$G$107,MATCH($A652,Partidos!$A$4:$A$107,0))),Puntuacion!$B$9,IF(($E652-$F652)=(INDEX(Partidos!$F$4:$F$107,MATCH($A652,Partidos!$A$4:$A$107,0))-INDEX(Partidos!$G$4:$G$107,MATCH($A652,Partidos!$A$4:$A$107,0))),Puntuacion!$B$10,IF(AND($H652&lt;&gt;"",$H652=INDEX(Partidos!$K$4:$K$107,MATCH($A652,Partidos!$A$4:$A$107,0))),Puntuacion!$B$11,0)))))),"")</f>
        <v/>
      </c>
      <c r="H652" s="24">
        <f>IFERROR(INDEX(Fer!H$4:H$107,MATCH($A652,Fer!$A$4:$A$107,0)),"")</f>
        <v/>
      </c>
      <c r="I652" s="24">
        <f>IFERROR(INDEX(Partidos!$J$4:$J$107,MATCH($A652,Partidos!$A$4:$A$107,0)),"")</f>
        <v/>
      </c>
      <c r="J652" s="21">
        <f>IF(AND(INDEX(Partidos!$J$4:$J$107,MATCH($A652,Partidos!$A$4:$A$107,0))&lt;&gt;"Grupos",INDEX(Partidos!$H$4:$H$107,MATCH($A652,Partidos!$A$4:$A$107,0))="Finalizado",$H652&lt;&gt;"",$H652=INDEX(Partidos!$K$4:$K$107,MATCH($A652,Partidos!$A$4:$A$107,0))),1,0)</f>
        <v/>
      </c>
    </row>
    <row r="653">
      <c r="A653" s="29" t="n">
        <v>60</v>
      </c>
      <c r="B653" s="24">
        <f>IFERROR(INDEX(Partidos!$D$4:$D$107,MATCH($A653,Partidos!$A$4:$A$107,0)),"")</f>
        <v/>
      </c>
      <c r="C653" s="24">
        <f>IFERROR(INDEX(Partidos!$E$4:$E$107,MATCH($A653,Partidos!$A$4:$A$107,0)),"")</f>
        <v/>
      </c>
      <c r="D653" s="29" t="inlineStr">
        <is>
          <t>Álvaro</t>
        </is>
      </c>
      <c r="E653" s="24">
        <f>IFERROR(INDEX(Álvaro!F$4:F$107,MATCH($A653,Álvaro!$A$4:$A$107,0)),"")</f>
        <v/>
      </c>
      <c r="F653" s="24">
        <f>IFERROR(INDEX(Álvaro!G$4:G$107,MATCH($A653,Álvaro!$A$4:$A$107,0)),"")</f>
        <v/>
      </c>
      <c r="G653" s="21">
        <f>IFERROR(IF(INDEX(Partidos!$H$4:$H$107,MATCH($A653,Partidos!$A$4:$A$107,0))&lt;&gt;"Finalizado","",IF(OR(NOT(ISNUMBER($E653)),NOT(ISNUMBER($F653))),"",IF(INDEX(Partidos!$J$4:$J$107,MATCH($A653,Partidos!$A$4:$A$107,0))="Grupos",IF(AND($E653=INDEX(Partidos!$F$4:$F$107,MATCH($A653,Partidos!$A$4:$A$107,0)),$F653=INDEX(Partidos!$G$4:$G$107,MATCH($A653,Partidos!$A$4:$A$107,0))),Puntuacion!$B$4,IF(($E653-$F653)=(INDEX(Partidos!$F$4:$F$107,MATCH($A653,Partidos!$A$4:$A$107,0))-INDEX(Partidos!$G$4:$G$107,MATCH($A653,Partidos!$A$4:$A$107,0))),Puntuacion!$B$5,IF(OR(AND($E653&gt;$F653,INDEX(Partidos!$F$4:$F$107,MATCH($A653,Partidos!$A$4:$A$107,0))&gt;INDEX(Partidos!$G$4:$G$107,MATCH($A653,Partidos!$A$4:$A$107,0))),AND($E653=$F653,INDEX(Partidos!$F$4:$F$107,MATCH($A653,Partidos!$A$4:$A$107,0))=INDEX(Partidos!$G$4:$G$107,MATCH($A653,Partidos!$A$4:$A$107,0))),AND($E653&lt;$F653,INDEX(Partidos!$F$4:$F$107,MATCH($A653,Partidos!$A$4:$A$107,0))&lt;INDEX(Partidos!$G$4:$G$107,MATCH($A653,Partidos!$A$4:$A$107,0)))),Puntuacion!$B$6,0))),IF(AND($E653=INDEX(Partidos!$F$4:$F$107,MATCH($A653,Partidos!$A$4:$A$107,0)),$F653=INDEX(Partidos!$G$4:$G$107,MATCH($A653,Partidos!$A$4:$A$107,0))),Puntuacion!$B$9,IF(($E653-$F653)=(INDEX(Partidos!$F$4:$F$107,MATCH($A653,Partidos!$A$4:$A$107,0))-INDEX(Partidos!$G$4:$G$107,MATCH($A653,Partidos!$A$4:$A$107,0))),Puntuacion!$B$10,IF(AND($H653&lt;&gt;"",$H653=INDEX(Partidos!$K$4:$K$107,MATCH($A653,Partidos!$A$4:$A$107,0))),Puntuacion!$B$11,0)))))),"")</f>
        <v/>
      </c>
      <c r="H653" s="24">
        <f>IFERROR(INDEX(Álvaro!H$4:H$107,MATCH($A653,Álvaro!$A$4:$A$107,0)),"")</f>
        <v/>
      </c>
      <c r="I653" s="24">
        <f>IFERROR(INDEX(Partidos!$J$4:$J$107,MATCH($A653,Partidos!$A$4:$A$107,0)),"")</f>
        <v/>
      </c>
      <c r="J653" s="21">
        <f>IF(AND(INDEX(Partidos!$J$4:$J$107,MATCH($A653,Partidos!$A$4:$A$107,0))&lt;&gt;"Grupos",INDEX(Partidos!$H$4:$H$107,MATCH($A653,Partidos!$A$4:$A$107,0))="Finalizado",$H653&lt;&gt;"",$H653=INDEX(Partidos!$K$4:$K$107,MATCH($A653,Partidos!$A$4:$A$107,0))),1,0)</f>
        <v/>
      </c>
    </row>
    <row r="654">
      <c r="A654" s="31" t="n">
        <v>60</v>
      </c>
      <c r="B654" s="24">
        <f>IFERROR(INDEX(Partidos!$D$4:$D$107,MATCH($A654,Partidos!$A$4:$A$107,0)),"")</f>
        <v/>
      </c>
      <c r="C654" s="24">
        <f>IFERROR(INDEX(Partidos!$E$4:$E$107,MATCH($A654,Partidos!$A$4:$A$107,0)),"")</f>
        <v/>
      </c>
      <c r="D654" s="31" t="inlineStr">
        <is>
          <t>Pepe</t>
        </is>
      </c>
      <c r="E654" s="24">
        <f>IFERROR(INDEX(Pepe!F$4:F$107,MATCH($A654,Pepe!$A$4:$A$107,0)),"")</f>
        <v/>
      </c>
      <c r="F654" s="24">
        <f>IFERROR(INDEX(Pepe!G$4:G$107,MATCH($A654,Pepe!$A$4:$A$107,0)),"")</f>
        <v/>
      </c>
      <c r="G654" s="21">
        <f>IFERROR(IF(INDEX(Partidos!$H$4:$H$107,MATCH($A654,Partidos!$A$4:$A$107,0))&lt;&gt;"Finalizado","",IF(OR(NOT(ISNUMBER($E654)),NOT(ISNUMBER($F654))),"",IF(INDEX(Partidos!$J$4:$J$107,MATCH($A654,Partidos!$A$4:$A$107,0))="Grupos",IF(AND($E654=INDEX(Partidos!$F$4:$F$107,MATCH($A654,Partidos!$A$4:$A$107,0)),$F654=INDEX(Partidos!$G$4:$G$107,MATCH($A654,Partidos!$A$4:$A$107,0))),Puntuacion!$B$4,IF(($E654-$F654)=(INDEX(Partidos!$F$4:$F$107,MATCH($A654,Partidos!$A$4:$A$107,0))-INDEX(Partidos!$G$4:$G$107,MATCH($A654,Partidos!$A$4:$A$107,0))),Puntuacion!$B$5,IF(OR(AND($E654&gt;$F654,INDEX(Partidos!$F$4:$F$107,MATCH($A654,Partidos!$A$4:$A$107,0))&gt;INDEX(Partidos!$G$4:$G$107,MATCH($A654,Partidos!$A$4:$A$107,0))),AND($E654=$F654,INDEX(Partidos!$F$4:$F$107,MATCH($A654,Partidos!$A$4:$A$107,0))=INDEX(Partidos!$G$4:$G$107,MATCH($A654,Partidos!$A$4:$A$107,0))),AND($E654&lt;$F654,INDEX(Partidos!$F$4:$F$107,MATCH($A654,Partidos!$A$4:$A$107,0))&lt;INDEX(Partidos!$G$4:$G$107,MATCH($A654,Partidos!$A$4:$A$107,0)))),Puntuacion!$B$6,0))),IF(AND($E654=INDEX(Partidos!$F$4:$F$107,MATCH($A654,Partidos!$A$4:$A$107,0)),$F654=INDEX(Partidos!$G$4:$G$107,MATCH($A654,Partidos!$A$4:$A$107,0))),Puntuacion!$B$9,IF(($E654-$F654)=(INDEX(Partidos!$F$4:$F$107,MATCH($A654,Partidos!$A$4:$A$107,0))-INDEX(Partidos!$G$4:$G$107,MATCH($A654,Partidos!$A$4:$A$107,0))),Puntuacion!$B$10,IF(AND($H654&lt;&gt;"",$H654=INDEX(Partidos!$K$4:$K$107,MATCH($A654,Partidos!$A$4:$A$107,0))),Puntuacion!$B$11,0)))))),"")</f>
        <v/>
      </c>
      <c r="H654" s="24">
        <f>IFERROR(INDEX(Pepe!H$4:H$107,MATCH($A654,Pepe!$A$4:$A$107,0)),"")</f>
        <v/>
      </c>
      <c r="I654" s="24">
        <f>IFERROR(INDEX(Partidos!$J$4:$J$107,MATCH($A654,Partidos!$A$4:$A$107,0)),"")</f>
        <v/>
      </c>
      <c r="J654" s="21">
        <f>IF(AND(INDEX(Partidos!$J$4:$J$107,MATCH($A654,Partidos!$A$4:$A$107,0))&lt;&gt;"Grupos",INDEX(Partidos!$H$4:$H$107,MATCH($A654,Partidos!$A$4:$A$107,0))="Finalizado",$H654&lt;&gt;"",$H654=INDEX(Partidos!$K$4:$K$107,MATCH($A654,Partidos!$A$4:$A$107,0))),1,0)</f>
        <v/>
      </c>
    </row>
    <row r="655">
      <c r="A655" s="29" t="n">
        <v>60</v>
      </c>
      <c r="B655" s="24">
        <f>IFERROR(INDEX(Partidos!$D$4:$D$107,MATCH($A655,Partidos!$A$4:$A$107,0)),"")</f>
        <v/>
      </c>
      <c r="C655" s="24">
        <f>IFERROR(INDEX(Partidos!$E$4:$E$107,MATCH($A655,Partidos!$A$4:$A$107,0)),"")</f>
        <v/>
      </c>
      <c r="D655" s="29" t="inlineStr">
        <is>
          <t>Patri</t>
        </is>
      </c>
      <c r="E655" s="24">
        <f>IFERROR(INDEX(Patri!F$4:F$107,MATCH($A655,Patri!$A$4:$A$107,0)),"")</f>
        <v/>
      </c>
      <c r="F655" s="24">
        <f>IFERROR(INDEX(Patri!G$4:G$107,MATCH($A655,Patri!$A$4:$A$107,0)),"")</f>
        <v/>
      </c>
      <c r="G655" s="21">
        <f>IFERROR(IF(INDEX(Partidos!$H$4:$H$107,MATCH($A655,Partidos!$A$4:$A$107,0))&lt;&gt;"Finalizado","",IF(OR(NOT(ISNUMBER($E655)),NOT(ISNUMBER($F655))),"",IF(INDEX(Partidos!$J$4:$J$107,MATCH($A655,Partidos!$A$4:$A$107,0))="Grupos",IF(AND($E655=INDEX(Partidos!$F$4:$F$107,MATCH($A655,Partidos!$A$4:$A$107,0)),$F655=INDEX(Partidos!$G$4:$G$107,MATCH($A655,Partidos!$A$4:$A$107,0))),Puntuacion!$B$4,IF(($E655-$F655)=(INDEX(Partidos!$F$4:$F$107,MATCH($A655,Partidos!$A$4:$A$107,0))-INDEX(Partidos!$G$4:$G$107,MATCH($A655,Partidos!$A$4:$A$107,0))),Puntuacion!$B$5,IF(OR(AND($E655&gt;$F655,INDEX(Partidos!$F$4:$F$107,MATCH($A655,Partidos!$A$4:$A$107,0))&gt;INDEX(Partidos!$G$4:$G$107,MATCH($A655,Partidos!$A$4:$A$107,0))),AND($E655=$F655,INDEX(Partidos!$F$4:$F$107,MATCH($A655,Partidos!$A$4:$A$107,0))=INDEX(Partidos!$G$4:$G$107,MATCH($A655,Partidos!$A$4:$A$107,0))),AND($E655&lt;$F655,INDEX(Partidos!$F$4:$F$107,MATCH($A655,Partidos!$A$4:$A$107,0))&lt;INDEX(Partidos!$G$4:$G$107,MATCH($A655,Partidos!$A$4:$A$107,0)))),Puntuacion!$B$6,0))),IF(AND($E655=INDEX(Partidos!$F$4:$F$107,MATCH($A655,Partidos!$A$4:$A$107,0)),$F655=INDEX(Partidos!$G$4:$G$107,MATCH($A655,Partidos!$A$4:$A$107,0))),Puntuacion!$B$9,IF(($E655-$F655)=(INDEX(Partidos!$F$4:$F$107,MATCH($A655,Partidos!$A$4:$A$107,0))-INDEX(Partidos!$G$4:$G$107,MATCH($A655,Partidos!$A$4:$A$107,0))),Puntuacion!$B$10,IF(AND($H655&lt;&gt;"",$H655=INDEX(Partidos!$K$4:$K$107,MATCH($A655,Partidos!$A$4:$A$107,0))),Puntuacion!$B$11,0)))))),"")</f>
        <v/>
      </c>
      <c r="H655" s="24">
        <f>IFERROR(INDEX(Patri!H$4:H$107,MATCH($A655,Patri!$A$4:$A$107,0)),"")</f>
        <v/>
      </c>
      <c r="I655" s="24">
        <f>IFERROR(INDEX(Partidos!$J$4:$J$107,MATCH($A655,Partidos!$A$4:$A$107,0)),"")</f>
        <v/>
      </c>
      <c r="J655" s="21">
        <f>IF(AND(INDEX(Partidos!$J$4:$J$107,MATCH($A655,Partidos!$A$4:$A$107,0))&lt;&gt;"Grupos",INDEX(Partidos!$H$4:$H$107,MATCH($A655,Partidos!$A$4:$A$107,0))="Finalizado",$H655&lt;&gt;"",$H655=INDEX(Partidos!$K$4:$K$107,MATCH($A655,Partidos!$A$4:$A$107,0))),1,0)</f>
        <v/>
      </c>
    </row>
    <row r="656">
      <c r="A656" s="31" t="n">
        <v>60</v>
      </c>
      <c r="B656" s="24">
        <f>IFERROR(INDEX(Partidos!$D$4:$D$107,MATCH($A656,Partidos!$A$4:$A$107,0)),"")</f>
        <v/>
      </c>
      <c r="C656" s="24">
        <f>IFERROR(INDEX(Partidos!$E$4:$E$107,MATCH($A656,Partidos!$A$4:$A$107,0)),"")</f>
        <v/>
      </c>
      <c r="D656" s="31" t="inlineStr">
        <is>
          <t>Kike</t>
        </is>
      </c>
      <c r="E656" s="24">
        <f>IFERROR(INDEX(Kike!F$4:F$107,MATCH($A656,Kike!$A$4:$A$107,0)),"")</f>
        <v/>
      </c>
      <c r="F656" s="24">
        <f>IFERROR(INDEX(Kike!G$4:G$107,MATCH($A656,Kike!$A$4:$A$107,0)),"")</f>
        <v/>
      </c>
      <c r="G656" s="21">
        <f>IFERROR(IF(INDEX(Partidos!$H$4:$H$107,MATCH($A656,Partidos!$A$4:$A$107,0))&lt;&gt;"Finalizado","",IF(OR(NOT(ISNUMBER($E656)),NOT(ISNUMBER($F656))),"",IF(INDEX(Partidos!$J$4:$J$107,MATCH($A656,Partidos!$A$4:$A$107,0))="Grupos",IF(AND($E656=INDEX(Partidos!$F$4:$F$107,MATCH($A656,Partidos!$A$4:$A$107,0)),$F656=INDEX(Partidos!$G$4:$G$107,MATCH($A656,Partidos!$A$4:$A$107,0))),Puntuacion!$B$4,IF(($E656-$F656)=(INDEX(Partidos!$F$4:$F$107,MATCH($A656,Partidos!$A$4:$A$107,0))-INDEX(Partidos!$G$4:$G$107,MATCH($A656,Partidos!$A$4:$A$107,0))),Puntuacion!$B$5,IF(OR(AND($E656&gt;$F656,INDEX(Partidos!$F$4:$F$107,MATCH($A656,Partidos!$A$4:$A$107,0))&gt;INDEX(Partidos!$G$4:$G$107,MATCH($A656,Partidos!$A$4:$A$107,0))),AND($E656=$F656,INDEX(Partidos!$F$4:$F$107,MATCH($A656,Partidos!$A$4:$A$107,0))=INDEX(Partidos!$G$4:$G$107,MATCH($A656,Partidos!$A$4:$A$107,0))),AND($E656&lt;$F656,INDEX(Partidos!$F$4:$F$107,MATCH($A656,Partidos!$A$4:$A$107,0))&lt;INDEX(Partidos!$G$4:$G$107,MATCH($A656,Partidos!$A$4:$A$107,0)))),Puntuacion!$B$6,0))),IF(AND($E656=INDEX(Partidos!$F$4:$F$107,MATCH($A656,Partidos!$A$4:$A$107,0)),$F656=INDEX(Partidos!$G$4:$G$107,MATCH($A656,Partidos!$A$4:$A$107,0))),Puntuacion!$B$9,IF(($E656-$F656)=(INDEX(Partidos!$F$4:$F$107,MATCH($A656,Partidos!$A$4:$A$107,0))-INDEX(Partidos!$G$4:$G$107,MATCH($A656,Partidos!$A$4:$A$107,0))),Puntuacion!$B$10,IF(AND($H656&lt;&gt;"",$H656=INDEX(Partidos!$K$4:$K$107,MATCH($A656,Partidos!$A$4:$A$107,0))),Puntuacion!$B$11,0)))))),"")</f>
        <v/>
      </c>
      <c r="H656" s="24">
        <f>IFERROR(INDEX(Kike!H$4:H$107,MATCH($A656,Kike!$A$4:$A$107,0)),"")</f>
        <v/>
      </c>
      <c r="I656" s="24">
        <f>IFERROR(INDEX(Partidos!$J$4:$J$107,MATCH($A656,Partidos!$A$4:$A$107,0)),"")</f>
        <v/>
      </c>
      <c r="J656" s="21">
        <f>IF(AND(INDEX(Partidos!$J$4:$J$107,MATCH($A656,Partidos!$A$4:$A$107,0))&lt;&gt;"Grupos",INDEX(Partidos!$H$4:$H$107,MATCH($A656,Partidos!$A$4:$A$107,0))="Finalizado",$H656&lt;&gt;"",$H656=INDEX(Partidos!$K$4:$K$107,MATCH($A656,Partidos!$A$4:$A$107,0))),1,0)</f>
        <v/>
      </c>
    </row>
    <row r="657">
      <c r="A657" s="29" t="n">
        <v>60</v>
      </c>
      <c r="B657" s="24">
        <f>IFERROR(INDEX(Partidos!$D$4:$D$107,MATCH($A657,Partidos!$A$4:$A$107,0)),"")</f>
        <v/>
      </c>
      <c r="C657" s="24">
        <f>IFERROR(INDEX(Partidos!$E$4:$E$107,MATCH($A657,Partidos!$A$4:$A$107,0)),"")</f>
        <v/>
      </c>
      <c r="D657" s="29" t="inlineStr">
        <is>
          <t>Quintero</t>
        </is>
      </c>
      <c r="E657" s="24">
        <f>IFERROR(INDEX(Quintero!F$4:F$107,MATCH($A657,Quintero!$A$4:$A$107,0)),"")</f>
        <v/>
      </c>
      <c r="F657" s="24">
        <f>IFERROR(INDEX(Quintero!G$4:G$107,MATCH($A657,Quintero!$A$4:$A$107,0)),"")</f>
        <v/>
      </c>
      <c r="G657" s="21">
        <f>IFERROR(IF(INDEX(Partidos!$H$4:$H$107,MATCH($A657,Partidos!$A$4:$A$107,0))&lt;&gt;"Finalizado","",IF(OR(NOT(ISNUMBER($E657)),NOT(ISNUMBER($F657))),"",IF(INDEX(Partidos!$J$4:$J$107,MATCH($A657,Partidos!$A$4:$A$107,0))="Grupos",IF(AND($E657=INDEX(Partidos!$F$4:$F$107,MATCH($A657,Partidos!$A$4:$A$107,0)),$F657=INDEX(Partidos!$G$4:$G$107,MATCH($A657,Partidos!$A$4:$A$107,0))),Puntuacion!$B$4,IF(($E657-$F657)=(INDEX(Partidos!$F$4:$F$107,MATCH($A657,Partidos!$A$4:$A$107,0))-INDEX(Partidos!$G$4:$G$107,MATCH($A657,Partidos!$A$4:$A$107,0))),Puntuacion!$B$5,IF(OR(AND($E657&gt;$F657,INDEX(Partidos!$F$4:$F$107,MATCH($A657,Partidos!$A$4:$A$107,0))&gt;INDEX(Partidos!$G$4:$G$107,MATCH($A657,Partidos!$A$4:$A$107,0))),AND($E657=$F657,INDEX(Partidos!$F$4:$F$107,MATCH($A657,Partidos!$A$4:$A$107,0))=INDEX(Partidos!$G$4:$G$107,MATCH($A657,Partidos!$A$4:$A$107,0))),AND($E657&lt;$F657,INDEX(Partidos!$F$4:$F$107,MATCH($A657,Partidos!$A$4:$A$107,0))&lt;INDEX(Partidos!$G$4:$G$107,MATCH($A657,Partidos!$A$4:$A$107,0)))),Puntuacion!$B$6,0))),IF(AND($E657=INDEX(Partidos!$F$4:$F$107,MATCH($A657,Partidos!$A$4:$A$107,0)),$F657=INDEX(Partidos!$G$4:$G$107,MATCH($A657,Partidos!$A$4:$A$107,0))),Puntuacion!$B$9,IF(($E657-$F657)=(INDEX(Partidos!$F$4:$F$107,MATCH($A657,Partidos!$A$4:$A$107,0))-INDEX(Partidos!$G$4:$G$107,MATCH($A657,Partidos!$A$4:$A$107,0))),Puntuacion!$B$10,IF(AND($H657&lt;&gt;"",$H657=INDEX(Partidos!$K$4:$K$107,MATCH($A657,Partidos!$A$4:$A$107,0))),Puntuacion!$B$11,0)))))),"")</f>
        <v/>
      </c>
      <c r="H657" s="24">
        <f>IFERROR(INDEX(Quintero!H$4:H$107,MATCH($A657,Quintero!$A$4:$A$107,0)),"")</f>
        <v/>
      </c>
      <c r="I657" s="24">
        <f>IFERROR(INDEX(Partidos!$J$4:$J$107,MATCH($A657,Partidos!$A$4:$A$107,0)),"")</f>
        <v/>
      </c>
      <c r="J657" s="21">
        <f>IF(AND(INDEX(Partidos!$J$4:$J$107,MATCH($A657,Partidos!$A$4:$A$107,0))&lt;&gt;"Grupos",INDEX(Partidos!$H$4:$H$107,MATCH($A657,Partidos!$A$4:$A$107,0))="Finalizado",$H657&lt;&gt;"",$H657=INDEX(Partidos!$K$4:$K$107,MATCH($A657,Partidos!$A$4:$A$107,0))),1,0)</f>
        <v/>
      </c>
    </row>
    <row r="658">
      <c r="A658" s="31" t="n">
        <v>60</v>
      </c>
      <c r="B658" s="24">
        <f>IFERROR(INDEX(Partidos!$D$4:$D$107,MATCH($A658,Partidos!$A$4:$A$107,0)),"")</f>
        <v/>
      </c>
      <c r="C658" s="24">
        <f>IFERROR(INDEX(Partidos!$E$4:$E$107,MATCH($A658,Partidos!$A$4:$A$107,0)),"")</f>
        <v/>
      </c>
      <c r="D658" s="31" t="inlineStr">
        <is>
          <t>Nacho</t>
        </is>
      </c>
      <c r="E658" s="24">
        <f>IFERROR(INDEX(Nacho!F$4:F$107,MATCH($A658,Nacho!$A$4:$A$107,0)),"")</f>
        <v/>
      </c>
      <c r="F658" s="24">
        <f>IFERROR(INDEX(Nacho!G$4:G$107,MATCH($A658,Nacho!$A$4:$A$107,0)),"")</f>
        <v/>
      </c>
      <c r="G658" s="21">
        <f>IFERROR(IF(INDEX(Partidos!$H$4:$H$107,MATCH($A658,Partidos!$A$4:$A$107,0))&lt;&gt;"Finalizado","",IF(OR(NOT(ISNUMBER($E658)),NOT(ISNUMBER($F658))),"",IF(INDEX(Partidos!$J$4:$J$107,MATCH($A658,Partidos!$A$4:$A$107,0))="Grupos",IF(AND($E658=INDEX(Partidos!$F$4:$F$107,MATCH($A658,Partidos!$A$4:$A$107,0)),$F658=INDEX(Partidos!$G$4:$G$107,MATCH($A658,Partidos!$A$4:$A$107,0))),Puntuacion!$B$4,IF(($E658-$F658)=(INDEX(Partidos!$F$4:$F$107,MATCH($A658,Partidos!$A$4:$A$107,0))-INDEX(Partidos!$G$4:$G$107,MATCH($A658,Partidos!$A$4:$A$107,0))),Puntuacion!$B$5,IF(OR(AND($E658&gt;$F658,INDEX(Partidos!$F$4:$F$107,MATCH($A658,Partidos!$A$4:$A$107,0))&gt;INDEX(Partidos!$G$4:$G$107,MATCH($A658,Partidos!$A$4:$A$107,0))),AND($E658=$F658,INDEX(Partidos!$F$4:$F$107,MATCH($A658,Partidos!$A$4:$A$107,0))=INDEX(Partidos!$G$4:$G$107,MATCH($A658,Partidos!$A$4:$A$107,0))),AND($E658&lt;$F658,INDEX(Partidos!$F$4:$F$107,MATCH($A658,Partidos!$A$4:$A$107,0))&lt;INDEX(Partidos!$G$4:$G$107,MATCH($A658,Partidos!$A$4:$A$107,0)))),Puntuacion!$B$6,0))),IF(AND($E658=INDEX(Partidos!$F$4:$F$107,MATCH($A658,Partidos!$A$4:$A$107,0)),$F658=INDEX(Partidos!$G$4:$G$107,MATCH($A658,Partidos!$A$4:$A$107,0))),Puntuacion!$B$9,IF(($E658-$F658)=(INDEX(Partidos!$F$4:$F$107,MATCH($A658,Partidos!$A$4:$A$107,0))-INDEX(Partidos!$G$4:$G$107,MATCH($A658,Partidos!$A$4:$A$107,0))),Puntuacion!$B$10,IF(AND($H658&lt;&gt;"",$H658=INDEX(Partidos!$K$4:$K$107,MATCH($A658,Partidos!$A$4:$A$107,0))),Puntuacion!$B$11,0)))))),"")</f>
        <v/>
      </c>
      <c r="H658" s="24">
        <f>IFERROR(INDEX(Nacho!H$4:H$107,MATCH($A658,Nacho!$A$4:$A$107,0)),"")</f>
        <v/>
      </c>
      <c r="I658" s="24">
        <f>IFERROR(INDEX(Partidos!$J$4:$J$107,MATCH($A658,Partidos!$A$4:$A$107,0)),"")</f>
        <v/>
      </c>
      <c r="J658" s="21">
        <f>IF(AND(INDEX(Partidos!$J$4:$J$107,MATCH($A658,Partidos!$A$4:$A$107,0))&lt;&gt;"Grupos",INDEX(Partidos!$H$4:$H$107,MATCH($A658,Partidos!$A$4:$A$107,0))="Finalizado",$H658&lt;&gt;"",$H658=INDEX(Partidos!$K$4:$K$107,MATCH($A658,Partidos!$A$4:$A$107,0))),1,0)</f>
        <v/>
      </c>
    </row>
    <row r="659">
      <c r="A659" s="29" t="n">
        <v>60</v>
      </c>
      <c r="B659" s="24">
        <f>IFERROR(INDEX(Partidos!$D$4:$D$107,MATCH($A659,Partidos!$A$4:$A$107,0)),"")</f>
        <v/>
      </c>
      <c r="C659" s="24">
        <f>IFERROR(INDEX(Partidos!$E$4:$E$107,MATCH($A659,Partidos!$A$4:$A$107,0)),"")</f>
        <v/>
      </c>
      <c r="D659" s="29" t="inlineStr">
        <is>
          <t>Luis</t>
        </is>
      </c>
      <c r="E659" s="24">
        <f>IFERROR(INDEX(Luis!F$4:F$107,MATCH($A659,Luis!$A$4:$A$107,0)),"")</f>
        <v/>
      </c>
      <c r="F659" s="24">
        <f>IFERROR(INDEX(Luis!G$4:G$107,MATCH($A659,Luis!$A$4:$A$107,0)),"")</f>
        <v/>
      </c>
      <c r="G659" s="21">
        <f>IFERROR(IF(INDEX(Partidos!$H$4:$H$107,MATCH($A659,Partidos!$A$4:$A$107,0))&lt;&gt;"Finalizado","",IF(OR(NOT(ISNUMBER($E659)),NOT(ISNUMBER($F659))),"",IF(INDEX(Partidos!$J$4:$J$107,MATCH($A659,Partidos!$A$4:$A$107,0))="Grupos",IF(AND($E659=INDEX(Partidos!$F$4:$F$107,MATCH($A659,Partidos!$A$4:$A$107,0)),$F659=INDEX(Partidos!$G$4:$G$107,MATCH($A659,Partidos!$A$4:$A$107,0))),Puntuacion!$B$4,IF(($E659-$F659)=(INDEX(Partidos!$F$4:$F$107,MATCH($A659,Partidos!$A$4:$A$107,0))-INDEX(Partidos!$G$4:$G$107,MATCH($A659,Partidos!$A$4:$A$107,0))),Puntuacion!$B$5,IF(OR(AND($E659&gt;$F659,INDEX(Partidos!$F$4:$F$107,MATCH($A659,Partidos!$A$4:$A$107,0))&gt;INDEX(Partidos!$G$4:$G$107,MATCH($A659,Partidos!$A$4:$A$107,0))),AND($E659=$F659,INDEX(Partidos!$F$4:$F$107,MATCH($A659,Partidos!$A$4:$A$107,0))=INDEX(Partidos!$G$4:$G$107,MATCH($A659,Partidos!$A$4:$A$107,0))),AND($E659&lt;$F659,INDEX(Partidos!$F$4:$F$107,MATCH($A659,Partidos!$A$4:$A$107,0))&lt;INDEX(Partidos!$G$4:$G$107,MATCH($A659,Partidos!$A$4:$A$107,0)))),Puntuacion!$B$6,0))),IF(AND($E659=INDEX(Partidos!$F$4:$F$107,MATCH($A659,Partidos!$A$4:$A$107,0)),$F659=INDEX(Partidos!$G$4:$G$107,MATCH($A659,Partidos!$A$4:$A$107,0))),Puntuacion!$B$9,IF(($E659-$F659)=(INDEX(Partidos!$F$4:$F$107,MATCH($A659,Partidos!$A$4:$A$107,0))-INDEX(Partidos!$G$4:$G$107,MATCH($A659,Partidos!$A$4:$A$107,0))),Puntuacion!$B$10,IF(AND($H659&lt;&gt;"",$H659=INDEX(Partidos!$K$4:$K$107,MATCH($A659,Partidos!$A$4:$A$107,0))),Puntuacion!$B$11,0)))))),"")</f>
        <v/>
      </c>
      <c r="H659" s="24">
        <f>IFERROR(INDEX(Luis!H$4:H$107,MATCH($A659,Luis!$A$4:$A$107,0)),"")</f>
        <v/>
      </c>
      <c r="I659" s="24">
        <f>IFERROR(INDEX(Partidos!$J$4:$J$107,MATCH($A659,Partidos!$A$4:$A$107,0)),"")</f>
        <v/>
      </c>
      <c r="J659" s="21">
        <f>IF(AND(INDEX(Partidos!$J$4:$J$107,MATCH($A659,Partidos!$A$4:$A$107,0))&lt;&gt;"Grupos",INDEX(Partidos!$H$4:$H$107,MATCH($A659,Partidos!$A$4:$A$107,0))="Finalizado",$H659&lt;&gt;"",$H659=INDEX(Partidos!$K$4:$K$107,MATCH($A659,Partidos!$A$4:$A$107,0))),1,0)</f>
        <v/>
      </c>
    </row>
    <row r="660">
      <c r="A660" s="31" t="n">
        <v>60</v>
      </c>
      <c r="B660" s="24">
        <f>IFERROR(INDEX(Partidos!$D$4:$D$107,MATCH($A660,Partidos!$A$4:$A$107,0)),"")</f>
        <v/>
      </c>
      <c r="C660" s="24">
        <f>IFERROR(INDEX(Partidos!$E$4:$E$107,MATCH($A660,Partidos!$A$4:$A$107,0)),"")</f>
        <v/>
      </c>
      <c r="D660" s="31" t="inlineStr">
        <is>
          <t>Felipe</t>
        </is>
      </c>
      <c r="E660" s="24">
        <f>IFERROR(INDEX(Felipe!F$4:F$107,MATCH($A660,Felipe!$A$4:$A$107,0)),"")</f>
        <v/>
      </c>
      <c r="F660" s="24">
        <f>IFERROR(INDEX(Felipe!G$4:G$107,MATCH($A660,Felipe!$A$4:$A$107,0)),"")</f>
        <v/>
      </c>
      <c r="G660" s="21">
        <f>IFERROR(IF(INDEX(Partidos!$H$4:$H$107,MATCH($A660,Partidos!$A$4:$A$107,0))&lt;&gt;"Finalizado","",IF(OR(NOT(ISNUMBER($E660)),NOT(ISNUMBER($F660))),"",IF(INDEX(Partidos!$J$4:$J$107,MATCH($A660,Partidos!$A$4:$A$107,0))="Grupos",IF(AND($E660=INDEX(Partidos!$F$4:$F$107,MATCH($A660,Partidos!$A$4:$A$107,0)),$F660=INDEX(Partidos!$G$4:$G$107,MATCH($A660,Partidos!$A$4:$A$107,0))),Puntuacion!$B$4,IF(($E660-$F660)=(INDEX(Partidos!$F$4:$F$107,MATCH($A660,Partidos!$A$4:$A$107,0))-INDEX(Partidos!$G$4:$G$107,MATCH($A660,Partidos!$A$4:$A$107,0))),Puntuacion!$B$5,IF(OR(AND($E660&gt;$F660,INDEX(Partidos!$F$4:$F$107,MATCH($A660,Partidos!$A$4:$A$107,0))&gt;INDEX(Partidos!$G$4:$G$107,MATCH($A660,Partidos!$A$4:$A$107,0))),AND($E660=$F660,INDEX(Partidos!$F$4:$F$107,MATCH($A660,Partidos!$A$4:$A$107,0))=INDEX(Partidos!$G$4:$G$107,MATCH($A660,Partidos!$A$4:$A$107,0))),AND($E660&lt;$F660,INDEX(Partidos!$F$4:$F$107,MATCH($A660,Partidos!$A$4:$A$107,0))&lt;INDEX(Partidos!$G$4:$G$107,MATCH($A660,Partidos!$A$4:$A$107,0)))),Puntuacion!$B$6,0))),IF(AND($E660=INDEX(Partidos!$F$4:$F$107,MATCH($A660,Partidos!$A$4:$A$107,0)),$F660=INDEX(Partidos!$G$4:$G$107,MATCH($A660,Partidos!$A$4:$A$107,0))),Puntuacion!$B$9,IF(($E660-$F660)=(INDEX(Partidos!$F$4:$F$107,MATCH($A660,Partidos!$A$4:$A$107,0))-INDEX(Partidos!$G$4:$G$107,MATCH($A660,Partidos!$A$4:$A$107,0))),Puntuacion!$B$10,IF(AND($H660&lt;&gt;"",$H660=INDEX(Partidos!$K$4:$K$107,MATCH($A660,Partidos!$A$4:$A$107,0))),Puntuacion!$B$11,0)))))),"")</f>
        <v/>
      </c>
      <c r="H660" s="24">
        <f>IFERROR(INDEX(Felipe!H$4:H$107,MATCH($A660,Felipe!$A$4:$A$107,0)),"")</f>
        <v/>
      </c>
      <c r="I660" s="24">
        <f>IFERROR(INDEX(Partidos!$J$4:$J$107,MATCH($A660,Partidos!$A$4:$A$107,0)),"")</f>
        <v/>
      </c>
      <c r="J660" s="21">
        <f>IF(AND(INDEX(Partidos!$J$4:$J$107,MATCH($A660,Partidos!$A$4:$A$107,0))&lt;&gt;"Grupos",INDEX(Partidos!$H$4:$H$107,MATCH($A660,Partidos!$A$4:$A$107,0))="Finalizado",$H660&lt;&gt;"",$H660=INDEX(Partidos!$K$4:$K$107,MATCH($A660,Partidos!$A$4:$A$107,0))),1,0)</f>
        <v/>
      </c>
    </row>
    <row r="661">
      <c r="A661" s="29" t="n">
        <v>60</v>
      </c>
      <c r="B661" s="24">
        <f>IFERROR(INDEX(Partidos!$D$4:$D$107,MATCH($A661,Partidos!$A$4:$A$107,0)),"")</f>
        <v/>
      </c>
      <c r="C661" s="24">
        <f>IFERROR(INDEX(Partidos!$E$4:$E$107,MATCH($A661,Partidos!$A$4:$A$107,0)),"")</f>
        <v/>
      </c>
      <c r="D661" s="29" t="inlineStr">
        <is>
          <t>Simón</t>
        </is>
      </c>
      <c r="E661" s="24">
        <f>IFERROR(INDEX(Simón!F$4:F$107,MATCH($A661,Simón!$A$4:$A$107,0)),"")</f>
        <v/>
      </c>
      <c r="F661" s="24">
        <f>IFERROR(INDEX(Simón!G$4:G$107,MATCH($A661,Simón!$A$4:$A$107,0)),"")</f>
        <v/>
      </c>
      <c r="G661" s="21">
        <f>IFERROR(IF(INDEX(Partidos!$H$4:$H$107,MATCH($A661,Partidos!$A$4:$A$107,0))&lt;&gt;"Finalizado","",IF(OR(NOT(ISNUMBER($E661)),NOT(ISNUMBER($F661))),"",IF(INDEX(Partidos!$J$4:$J$107,MATCH($A661,Partidos!$A$4:$A$107,0))="Grupos",IF(AND($E661=INDEX(Partidos!$F$4:$F$107,MATCH($A661,Partidos!$A$4:$A$107,0)),$F661=INDEX(Partidos!$G$4:$G$107,MATCH($A661,Partidos!$A$4:$A$107,0))),Puntuacion!$B$4,IF(($E661-$F661)=(INDEX(Partidos!$F$4:$F$107,MATCH($A661,Partidos!$A$4:$A$107,0))-INDEX(Partidos!$G$4:$G$107,MATCH($A661,Partidos!$A$4:$A$107,0))),Puntuacion!$B$5,IF(OR(AND($E661&gt;$F661,INDEX(Partidos!$F$4:$F$107,MATCH($A661,Partidos!$A$4:$A$107,0))&gt;INDEX(Partidos!$G$4:$G$107,MATCH($A661,Partidos!$A$4:$A$107,0))),AND($E661=$F661,INDEX(Partidos!$F$4:$F$107,MATCH($A661,Partidos!$A$4:$A$107,0))=INDEX(Partidos!$G$4:$G$107,MATCH($A661,Partidos!$A$4:$A$107,0))),AND($E661&lt;$F661,INDEX(Partidos!$F$4:$F$107,MATCH($A661,Partidos!$A$4:$A$107,0))&lt;INDEX(Partidos!$G$4:$G$107,MATCH($A661,Partidos!$A$4:$A$107,0)))),Puntuacion!$B$6,0))),IF(AND($E661=INDEX(Partidos!$F$4:$F$107,MATCH($A661,Partidos!$A$4:$A$107,0)),$F661=INDEX(Partidos!$G$4:$G$107,MATCH($A661,Partidos!$A$4:$A$107,0))),Puntuacion!$B$9,IF(($E661-$F661)=(INDEX(Partidos!$F$4:$F$107,MATCH($A661,Partidos!$A$4:$A$107,0))-INDEX(Partidos!$G$4:$G$107,MATCH($A661,Partidos!$A$4:$A$107,0))),Puntuacion!$B$10,IF(AND($H661&lt;&gt;"",$H661=INDEX(Partidos!$K$4:$K$107,MATCH($A661,Partidos!$A$4:$A$107,0))),Puntuacion!$B$11,0)))))),"")</f>
        <v/>
      </c>
      <c r="H661" s="24">
        <f>IFERROR(INDEX(Simón!H$4:H$107,MATCH($A661,Simón!$A$4:$A$107,0)),"")</f>
        <v/>
      </c>
      <c r="I661" s="24">
        <f>IFERROR(INDEX(Partidos!$J$4:$J$107,MATCH($A661,Partidos!$A$4:$A$107,0)),"")</f>
        <v/>
      </c>
      <c r="J661" s="21">
        <f>IF(AND(INDEX(Partidos!$J$4:$J$107,MATCH($A661,Partidos!$A$4:$A$107,0))&lt;&gt;"Grupos",INDEX(Partidos!$H$4:$H$107,MATCH($A661,Partidos!$A$4:$A$107,0))="Finalizado",$H661&lt;&gt;"",$H661=INDEX(Partidos!$K$4:$K$107,MATCH($A661,Partidos!$A$4:$A$107,0))),1,0)</f>
        <v/>
      </c>
    </row>
    <row r="662">
      <c r="A662" s="31" t="n">
        <v>60</v>
      </c>
      <c r="B662" s="24">
        <f>IFERROR(INDEX(Partidos!$D$4:$D$107,MATCH($A662,Partidos!$A$4:$A$107,0)),"")</f>
        <v/>
      </c>
      <c r="C662" s="24">
        <f>IFERROR(INDEX(Partidos!$E$4:$E$107,MATCH($A662,Partidos!$A$4:$A$107,0)),"")</f>
        <v/>
      </c>
      <c r="D662" s="31" t="inlineStr">
        <is>
          <t>Muni</t>
        </is>
      </c>
      <c r="E662" s="24">
        <f>IFERROR(INDEX(Muni!F$4:F$107,MATCH($A662,Muni!$A$4:$A$107,0)),"")</f>
        <v/>
      </c>
      <c r="F662" s="24">
        <f>IFERROR(INDEX(Muni!G$4:G$107,MATCH($A662,Muni!$A$4:$A$107,0)),"")</f>
        <v/>
      </c>
      <c r="G662" s="21">
        <f>IFERROR(IF(INDEX(Partidos!$H$4:$H$107,MATCH($A662,Partidos!$A$4:$A$107,0))&lt;&gt;"Finalizado","",IF(OR(NOT(ISNUMBER($E662)),NOT(ISNUMBER($F662))),"",IF(INDEX(Partidos!$J$4:$J$107,MATCH($A662,Partidos!$A$4:$A$107,0))="Grupos",IF(AND($E662=INDEX(Partidos!$F$4:$F$107,MATCH($A662,Partidos!$A$4:$A$107,0)),$F662=INDEX(Partidos!$G$4:$G$107,MATCH($A662,Partidos!$A$4:$A$107,0))),Puntuacion!$B$4,IF(($E662-$F662)=(INDEX(Partidos!$F$4:$F$107,MATCH($A662,Partidos!$A$4:$A$107,0))-INDEX(Partidos!$G$4:$G$107,MATCH($A662,Partidos!$A$4:$A$107,0))),Puntuacion!$B$5,IF(OR(AND($E662&gt;$F662,INDEX(Partidos!$F$4:$F$107,MATCH($A662,Partidos!$A$4:$A$107,0))&gt;INDEX(Partidos!$G$4:$G$107,MATCH($A662,Partidos!$A$4:$A$107,0))),AND($E662=$F662,INDEX(Partidos!$F$4:$F$107,MATCH($A662,Partidos!$A$4:$A$107,0))=INDEX(Partidos!$G$4:$G$107,MATCH($A662,Partidos!$A$4:$A$107,0))),AND($E662&lt;$F662,INDEX(Partidos!$F$4:$F$107,MATCH($A662,Partidos!$A$4:$A$107,0))&lt;INDEX(Partidos!$G$4:$G$107,MATCH($A662,Partidos!$A$4:$A$107,0)))),Puntuacion!$B$6,0))),IF(AND($E662=INDEX(Partidos!$F$4:$F$107,MATCH($A662,Partidos!$A$4:$A$107,0)),$F662=INDEX(Partidos!$G$4:$G$107,MATCH($A662,Partidos!$A$4:$A$107,0))),Puntuacion!$B$9,IF(($E662-$F662)=(INDEX(Partidos!$F$4:$F$107,MATCH($A662,Partidos!$A$4:$A$107,0))-INDEX(Partidos!$G$4:$G$107,MATCH($A662,Partidos!$A$4:$A$107,0))),Puntuacion!$B$10,IF(AND($H662&lt;&gt;"",$H662=INDEX(Partidos!$K$4:$K$107,MATCH($A662,Partidos!$A$4:$A$107,0))),Puntuacion!$B$11,0)))))),"")</f>
        <v/>
      </c>
      <c r="H662" s="24">
        <f>IFERROR(INDEX(Muni!H$4:H$107,MATCH($A662,Muni!$A$4:$A$107,0)),"")</f>
        <v/>
      </c>
      <c r="I662" s="24">
        <f>IFERROR(INDEX(Partidos!$J$4:$J$107,MATCH($A662,Partidos!$A$4:$A$107,0)),"")</f>
        <v/>
      </c>
      <c r="J662" s="21">
        <f>IF(AND(INDEX(Partidos!$J$4:$J$107,MATCH($A662,Partidos!$A$4:$A$107,0))&lt;&gt;"Grupos",INDEX(Partidos!$H$4:$H$107,MATCH($A662,Partidos!$A$4:$A$107,0))="Finalizado",$H662&lt;&gt;"",$H662=INDEX(Partidos!$K$4:$K$107,MATCH($A662,Partidos!$A$4:$A$107,0))),1,0)</f>
        <v/>
      </c>
    </row>
    <row r="663">
      <c r="A663" s="29" t="n">
        <v>60</v>
      </c>
      <c r="B663" s="24">
        <f>IFERROR(INDEX(Partidos!$D$4:$D$107,MATCH($A663,Partidos!$A$4:$A$107,0)),"")</f>
        <v/>
      </c>
      <c r="C663" s="24">
        <f>IFERROR(INDEX(Partidos!$E$4:$E$107,MATCH($A663,Partidos!$A$4:$A$107,0)),"")</f>
        <v/>
      </c>
      <c r="D663" s="29" t="inlineStr">
        <is>
          <t>Fer</t>
        </is>
      </c>
      <c r="E663" s="24">
        <f>IFERROR(INDEX(Fer!F$4:F$107,MATCH($A663,Fer!$A$4:$A$107,0)),"")</f>
        <v/>
      </c>
      <c r="F663" s="24">
        <f>IFERROR(INDEX(Fer!G$4:G$107,MATCH($A663,Fer!$A$4:$A$107,0)),"")</f>
        <v/>
      </c>
      <c r="G663" s="21">
        <f>IFERROR(IF(INDEX(Partidos!$H$4:$H$107,MATCH($A663,Partidos!$A$4:$A$107,0))&lt;&gt;"Finalizado","",IF(OR(NOT(ISNUMBER($E663)),NOT(ISNUMBER($F663))),"",IF(INDEX(Partidos!$J$4:$J$107,MATCH($A663,Partidos!$A$4:$A$107,0))="Grupos",IF(AND($E663=INDEX(Partidos!$F$4:$F$107,MATCH($A663,Partidos!$A$4:$A$107,0)),$F663=INDEX(Partidos!$G$4:$G$107,MATCH($A663,Partidos!$A$4:$A$107,0))),Puntuacion!$B$4,IF(($E663-$F663)=(INDEX(Partidos!$F$4:$F$107,MATCH($A663,Partidos!$A$4:$A$107,0))-INDEX(Partidos!$G$4:$G$107,MATCH($A663,Partidos!$A$4:$A$107,0))),Puntuacion!$B$5,IF(OR(AND($E663&gt;$F663,INDEX(Partidos!$F$4:$F$107,MATCH($A663,Partidos!$A$4:$A$107,0))&gt;INDEX(Partidos!$G$4:$G$107,MATCH($A663,Partidos!$A$4:$A$107,0))),AND($E663=$F663,INDEX(Partidos!$F$4:$F$107,MATCH($A663,Partidos!$A$4:$A$107,0))=INDEX(Partidos!$G$4:$G$107,MATCH($A663,Partidos!$A$4:$A$107,0))),AND($E663&lt;$F663,INDEX(Partidos!$F$4:$F$107,MATCH($A663,Partidos!$A$4:$A$107,0))&lt;INDEX(Partidos!$G$4:$G$107,MATCH($A663,Partidos!$A$4:$A$107,0)))),Puntuacion!$B$6,0))),IF(AND($E663=INDEX(Partidos!$F$4:$F$107,MATCH($A663,Partidos!$A$4:$A$107,0)),$F663=INDEX(Partidos!$G$4:$G$107,MATCH($A663,Partidos!$A$4:$A$107,0))),Puntuacion!$B$9,IF(($E663-$F663)=(INDEX(Partidos!$F$4:$F$107,MATCH($A663,Partidos!$A$4:$A$107,0))-INDEX(Partidos!$G$4:$G$107,MATCH($A663,Partidos!$A$4:$A$107,0))),Puntuacion!$B$10,IF(AND($H663&lt;&gt;"",$H663=INDEX(Partidos!$K$4:$K$107,MATCH($A663,Partidos!$A$4:$A$107,0))),Puntuacion!$B$11,0)))))),"")</f>
        <v/>
      </c>
      <c r="H663" s="24">
        <f>IFERROR(INDEX(Fer!H$4:H$107,MATCH($A663,Fer!$A$4:$A$107,0)),"")</f>
        <v/>
      </c>
      <c r="I663" s="24">
        <f>IFERROR(INDEX(Partidos!$J$4:$J$107,MATCH($A663,Partidos!$A$4:$A$107,0)),"")</f>
        <v/>
      </c>
      <c r="J663" s="21">
        <f>IF(AND(INDEX(Partidos!$J$4:$J$107,MATCH($A663,Partidos!$A$4:$A$107,0))&lt;&gt;"Grupos",INDEX(Partidos!$H$4:$H$107,MATCH($A663,Partidos!$A$4:$A$107,0))="Finalizado",$H663&lt;&gt;"",$H663=INDEX(Partidos!$K$4:$K$107,MATCH($A663,Partidos!$A$4:$A$107,0))),1,0)</f>
        <v/>
      </c>
    </row>
    <row r="664">
      <c r="A664" s="31" t="n">
        <v>61</v>
      </c>
      <c r="B664" s="24">
        <f>IFERROR(INDEX(Partidos!$D$4:$D$107,MATCH($A664,Partidos!$A$4:$A$107,0)),"")</f>
        <v/>
      </c>
      <c r="C664" s="24">
        <f>IFERROR(INDEX(Partidos!$E$4:$E$107,MATCH($A664,Partidos!$A$4:$A$107,0)),"")</f>
        <v/>
      </c>
      <c r="D664" s="31" t="inlineStr">
        <is>
          <t>Álvaro</t>
        </is>
      </c>
      <c r="E664" s="24">
        <f>IFERROR(INDEX(Álvaro!F$4:F$107,MATCH($A664,Álvaro!$A$4:$A$107,0)),"")</f>
        <v/>
      </c>
      <c r="F664" s="24">
        <f>IFERROR(INDEX(Álvaro!G$4:G$107,MATCH($A664,Álvaro!$A$4:$A$107,0)),"")</f>
        <v/>
      </c>
      <c r="G664" s="21">
        <f>IFERROR(IF(INDEX(Partidos!$H$4:$H$107,MATCH($A664,Partidos!$A$4:$A$107,0))&lt;&gt;"Finalizado","",IF(OR(NOT(ISNUMBER($E664)),NOT(ISNUMBER($F664))),"",IF(INDEX(Partidos!$J$4:$J$107,MATCH($A664,Partidos!$A$4:$A$107,0))="Grupos",IF(AND($E664=INDEX(Partidos!$F$4:$F$107,MATCH($A664,Partidos!$A$4:$A$107,0)),$F664=INDEX(Partidos!$G$4:$G$107,MATCH($A664,Partidos!$A$4:$A$107,0))),Puntuacion!$B$4,IF(($E664-$F664)=(INDEX(Partidos!$F$4:$F$107,MATCH($A664,Partidos!$A$4:$A$107,0))-INDEX(Partidos!$G$4:$G$107,MATCH($A664,Partidos!$A$4:$A$107,0))),Puntuacion!$B$5,IF(OR(AND($E664&gt;$F664,INDEX(Partidos!$F$4:$F$107,MATCH($A664,Partidos!$A$4:$A$107,0))&gt;INDEX(Partidos!$G$4:$G$107,MATCH($A664,Partidos!$A$4:$A$107,0))),AND($E664=$F664,INDEX(Partidos!$F$4:$F$107,MATCH($A664,Partidos!$A$4:$A$107,0))=INDEX(Partidos!$G$4:$G$107,MATCH($A664,Partidos!$A$4:$A$107,0))),AND($E664&lt;$F664,INDEX(Partidos!$F$4:$F$107,MATCH($A664,Partidos!$A$4:$A$107,0))&lt;INDEX(Partidos!$G$4:$G$107,MATCH($A664,Partidos!$A$4:$A$107,0)))),Puntuacion!$B$6,0))),IF(AND($E664=INDEX(Partidos!$F$4:$F$107,MATCH($A664,Partidos!$A$4:$A$107,0)),$F664=INDEX(Partidos!$G$4:$G$107,MATCH($A664,Partidos!$A$4:$A$107,0))),Puntuacion!$B$9,IF(($E664-$F664)=(INDEX(Partidos!$F$4:$F$107,MATCH($A664,Partidos!$A$4:$A$107,0))-INDEX(Partidos!$G$4:$G$107,MATCH($A664,Partidos!$A$4:$A$107,0))),Puntuacion!$B$10,IF(AND($H664&lt;&gt;"",$H664=INDEX(Partidos!$K$4:$K$107,MATCH($A664,Partidos!$A$4:$A$107,0))),Puntuacion!$B$11,0)))))),"")</f>
        <v/>
      </c>
      <c r="H664" s="24">
        <f>IFERROR(INDEX(Álvaro!H$4:H$107,MATCH($A664,Álvaro!$A$4:$A$107,0)),"")</f>
        <v/>
      </c>
      <c r="I664" s="24">
        <f>IFERROR(INDEX(Partidos!$J$4:$J$107,MATCH($A664,Partidos!$A$4:$A$107,0)),"")</f>
        <v/>
      </c>
      <c r="J664" s="21">
        <f>IF(AND(INDEX(Partidos!$J$4:$J$107,MATCH($A664,Partidos!$A$4:$A$107,0))&lt;&gt;"Grupos",INDEX(Partidos!$H$4:$H$107,MATCH($A664,Partidos!$A$4:$A$107,0))="Finalizado",$H664&lt;&gt;"",$H664=INDEX(Partidos!$K$4:$K$107,MATCH($A664,Partidos!$A$4:$A$107,0))),1,0)</f>
        <v/>
      </c>
    </row>
    <row r="665">
      <c r="A665" s="29" t="n">
        <v>61</v>
      </c>
      <c r="B665" s="24">
        <f>IFERROR(INDEX(Partidos!$D$4:$D$107,MATCH($A665,Partidos!$A$4:$A$107,0)),"")</f>
        <v/>
      </c>
      <c r="C665" s="24">
        <f>IFERROR(INDEX(Partidos!$E$4:$E$107,MATCH($A665,Partidos!$A$4:$A$107,0)),"")</f>
        <v/>
      </c>
      <c r="D665" s="29" t="inlineStr">
        <is>
          <t>Pepe</t>
        </is>
      </c>
      <c r="E665" s="24">
        <f>IFERROR(INDEX(Pepe!F$4:F$107,MATCH($A665,Pepe!$A$4:$A$107,0)),"")</f>
        <v/>
      </c>
      <c r="F665" s="24">
        <f>IFERROR(INDEX(Pepe!G$4:G$107,MATCH($A665,Pepe!$A$4:$A$107,0)),"")</f>
        <v/>
      </c>
      <c r="G665" s="21">
        <f>IFERROR(IF(INDEX(Partidos!$H$4:$H$107,MATCH($A665,Partidos!$A$4:$A$107,0))&lt;&gt;"Finalizado","",IF(OR(NOT(ISNUMBER($E665)),NOT(ISNUMBER($F665))),"",IF(INDEX(Partidos!$J$4:$J$107,MATCH($A665,Partidos!$A$4:$A$107,0))="Grupos",IF(AND($E665=INDEX(Partidos!$F$4:$F$107,MATCH($A665,Partidos!$A$4:$A$107,0)),$F665=INDEX(Partidos!$G$4:$G$107,MATCH($A665,Partidos!$A$4:$A$107,0))),Puntuacion!$B$4,IF(($E665-$F665)=(INDEX(Partidos!$F$4:$F$107,MATCH($A665,Partidos!$A$4:$A$107,0))-INDEX(Partidos!$G$4:$G$107,MATCH($A665,Partidos!$A$4:$A$107,0))),Puntuacion!$B$5,IF(OR(AND($E665&gt;$F665,INDEX(Partidos!$F$4:$F$107,MATCH($A665,Partidos!$A$4:$A$107,0))&gt;INDEX(Partidos!$G$4:$G$107,MATCH($A665,Partidos!$A$4:$A$107,0))),AND($E665=$F665,INDEX(Partidos!$F$4:$F$107,MATCH($A665,Partidos!$A$4:$A$107,0))=INDEX(Partidos!$G$4:$G$107,MATCH($A665,Partidos!$A$4:$A$107,0))),AND($E665&lt;$F665,INDEX(Partidos!$F$4:$F$107,MATCH($A665,Partidos!$A$4:$A$107,0))&lt;INDEX(Partidos!$G$4:$G$107,MATCH($A665,Partidos!$A$4:$A$107,0)))),Puntuacion!$B$6,0))),IF(AND($E665=INDEX(Partidos!$F$4:$F$107,MATCH($A665,Partidos!$A$4:$A$107,0)),$F665=INDEX(Partidos!$G$4:$G$107,MATCH($A665,Partidos!$A$4:$A$107,0))),Puntuacion!$B$9,IF(($E665-$F665)=(INDEX(Partidos!$F$4:$F$107,MATCH($A665,Partidos!$A$4:$A$107,0))-INDEX(Partidos!$G$4:$G$107,MATCH($A665,Partidos!$A$4:$A$107,0))),Puntuacion!$B$10,IF(AND($H665&lt;&gt;"",$H665=INDEX(Partidos!$K$4:$K$107,MATCH($A665,Partidos!$A$4:$A$107,0))),Puntuacion!$B$11,0)))))),"")</f>
        <v/>
      </c>
      <c r="H665" s="24">
        <f>IFERROR(INDEX(Pepe!H$4:H$107,MATCH($A665,Pepe!$A$4:$A$107,0)),"")</f>
        <v/>
      </c>
      <c r="I665" s="24">
        <f>IFERROR(INDEX(Partidos!$J$4:$J$107,MATCH($A665,Partidos!$A$4:$A$107,0)),"")</f>
        <v/>
      </c>
      <c r="J665" s="21">
        <f>IF(AND(INDEX(Partidos!$J$4:$J$107,MATCH($A665,Partidos!$A$4:$A$107,0))&lt;&gt;"Grupos",INDEX(Partidos!$H$4:$H$107,MATCH($A665,Partidos!$A$4:$A$107,0))="Finalizado",$H665&lt;&gt;"",$H665=INDEX(Partidos!$K$4:$K$107,MATCH($A665,Partidos!$A$4:$A$107,0))),1,0)</f>
        <v/>
      </c>
    </row>
    <row r="666">
      <c r="A666" s="31" t="n">
        <v>61</v>
      </c>
      <c r="B666" s="24">
        <f>IFERROR(INDEX(Partidos!$D$4:$D$107,MATCH($A666,Partidos!$A$4:$A$107,0)),"")</f>
        <v/>
      </c>
      <c r="C666" s="24">
        <f>IFERROR(INDEX(Partidos!$E$4:$E$107,MATCH($A666,Partidos!$A$4:$A$107,0)),"")</f>
        <v/>
      </c>
      <c r="D666" s="31" t="inlineStr">
        <is>
          <t>Patri</t>
        </is>
      </c>
      <c r="E666" s="24">
        <f>IFERROR(INDEX(Patri!F$4:F$107,MATCH($A666,Patri!$A$4:$A$107,0)),"")</f>
        <v/>
      </c>
      <c r="F666" s="24">
        <f>IFERROR(INDEX(Patri!G$4:G$107,MATCH($A666,Patri!$A$4:$A$107,0)),"")</f>
        <v/>
      </c>
      <c r="G666" s="21">
        <f>IFERROR(IF(INDEX(Partidos!$H$4:$H$107,MATCH($A666,Partidos!$A$4:$A$107,0))&lt;&gt;"Finalizado","",IF(OR(NOT(ISNUMBER($E666)),NOT(ISNUMBER($F666))),"",IF(INDEX(Partidos!$J$4:$J$107,MATCH($A666,Partidos!$A$4:$A$107,0))="Grupos",IF(AND($E666=INDEX(Partidos!$F$4:$F$107,MATCH($A666,Partidos!$A$4:$A$107,0)),$F666=INDEX(Partidos!$G$4:$G$107,MATCH($A666,Partidos!$A$4:$A$107,0))),Puntuacion!$B$4,IF(($E666-$F666)=(INDEX(Partidos!$F$4:$F$107,MATCH($A666,Partidos!$A$4:$A$107,0))-INDEX(Partidos!$G$4:$G$107,MATCH($A666,Partidos!$A$4:$A$107,0))),Puntuacion!$B$5,IF(OR(AND($E666&gt;$F666,INDEX(Partidos!$F$4:$F$107,MATCH($A666,Partidos!$A$4:$A$107,0))&gt;INDEX(Partidos!$G$4:$G$107,MATCH($A666,Partidos!$A$4:$A$107,0))),AND($E666=$F666,INDEX(Partidos!$F$4:$F$107,MATCH($A666,Partidos!$A$4:$A$107,0))=INDEX(Partidos!$G$4:$G$107,MATCH($A666,Partidos!$A$4:$A$107,0))),AND($E666&lt;$F666,INDEX(Partidos!$F$4:$F$107,MATCH($A666,Partidos!$A$4:$A$107,0))&lt;INDEX(Partidos!$G$4:$G$107,MATCH($A666,Partidos!$A$4:$A$107,0)))),Puntuacion!$B$6,0))),IF(AND($E666=INDEX(Partidos!$F$4:$F$107,MATCH($A666,Partidos!$A$4:$A$107,0)),$F666=INDEX(Partidos!$G$4:$G$107,MATCH($A666,Partidos!$A$4:$A$107,0))),Puntuacion!$B$9,IF(($E666-$F666)=(INDEX(Partidos!$F$4:$F$107,MATCH($A666,Partidos!$A$4:$A$107,0))-INDEX(Partidos!$G$4:$G$107,MATCH($A666,Partidos!$A$4:$A$107,0))),Puntuacion!$B$10,IF(AND($H666&lt;&gt;"",$H666=INDEX(Partidos!$K$4:$K$107,MATCH($A666,Partidos!$A$4:$A$107,0))),Puntuacion!$B$11,0)))))),"")</f>
        <v/>
      </c>
      <c r="H666" s="24">
        <f>IFERROR(INDEX(Patri!H$4:H$107,MATCH($A666,Patri!$A$4:$A$107,0)),"")</f>
        <v/>
      </c>
      <c r="I666" s="24">
        <f>IFERROR(INDEX(Partidos!$J$4:$J$107,MATCH($A666,Partidos!$A$4:$A$107,0)),"")</f>
        <v/>
      </c>
      <c r="J666" s="21">
        <f>IF(AND(INDEX(Partidos!$J$4:$J$107,MATCH($A666,Partidos!$A$4:$A$107,0))&lt;&gt;"Grupos",INDEX(Partidos!$H$4:$H$107,MATCH($A666,Partidos!$A$4:$A$107,0))="Finalizado",$H666&lt;&gt;"",$H666=INDEX(Partidos!$K$4:$K$107,MATCH($A666,Partidos!$A$4:$A$107,0))),1,0)</f>
        <v/>
      </c>
    </row>
    <row r="667">
      <c r="A667" s="29" t="n">
        <v>61</v>
      </c>
      <c r="B667" s="24">
        <f>IFERROR(INDEX(Partidos!$D$4:$D$107,MATCH($A667,Partidos!$A$4:$A$107,0)),"")</f>
        <v/>
      </c>
      <c r="C667" s="24">
        <f>IFERROR(INDEX(Partidos!$E$4:$E$107,MATCH($A667,Partidos!$A$4:$A$107,0)),"")</f>
        <v/>
      </c>
      <c r="D667" s="29" t="inlineStr">
        <is>
          <t>Kike</t>
        </is>
      </c>
      <c r="E667" s="24">
        <f>IFERROR(INDEX(Kike!F$4:F$107,MATCH($A667,Kike!$A$4:$A$107,0)),"")</f>
        <v/>
      </c>
      <c r="F667" s="24">
        <f>IFERROR(INDEX(Kike!G$4:G$107,MATCH($A667,Kike!$A$4:$A$107,0)),"")</f>
        <v/>
      </c>
      <c r="G667" s="21">
        <f>IFERROR(IF(INDEX(Partidos!$H$4:$H$107,MATCH($A667,Partidos!$A$4:$A$107,0))&lt;&gt;"Finalizado","",IF(OR(NOT(ISNUMBER($E667)),NOT(ISNUMBER($F667))),"",IF(INDEX(Partidos!$J$4:$J$107,MATCH($A667,Partidos!$A$4:$A$107,0))="Grupos",IF(AND($E667=INDEX(Partidos!$F$4:$F$107,MATCH($A667,Partidos!$A$4:$A$107,0)),$F667=INDEX(Partidos!$G$4:$G$107,MATCH($A667,Partidos!$A$4:$A$107,0))),Puntuacion!$B$4,IF(($E667-$F667)=(INDEX(Partidos!$F$4:$F$107,MATCH($A667,Partidos!$A$4:$A$107,0))-INDEX(Partidos!$G$4:$G$107,MATCH($A667,Partidos!$A$4:$A$107,0))),Puntuacion!$B$5,IF(OR(AND($E667&gt;$F667,INDEX(Partidos!$F$4:$F$107,MATCH($A667,Partidos!$A$4:$A$107,0))&gt;INDEX(Partidos!$G$4:$G$107,MATCH($A667,Partidos!$A$4:$A$107,0))),AND($E667=$F667,INDEX(Partidos!$F$4:$F$107,MATCH($A667,Partidos!$A$4:$A$107,0))=INDEX(Partidos!$G$4:$G$107,MATCH($A667,Partidos!$A$4:$A$107,0))),AND($E667&lt;$F667,INDEX(Partidos!$F$4:$F$107,MATCH($A667,Partidos!$A$4:$A$107,0))&lt;INDEX(Partidos!$G$4:$G$107,MATCH($A667,Partidos!$A$4:$A$107,0)))),Puntuacion!$B$6,0))),IF(AND($E667=INDEX(Partidos!$F$4:$F$107,MATCH($A667,Partidos!$A$4:$A$107,0)),$F667=INDEX(Partidos!$G$4:$G$107,MATCH($A667,Partidos!$A$4:$A$107,0))),Puntuacion!$B$9,IF(($E667-$F667)=(INDEX(Partidos!$F$4:$F$107,MATCH($A667,Partidos!$A$4:$A$107,0))-INDEX(Partidos!$G$4:$G$107,MATCH($A667,Partidos!$A$4:$A$107,0))),Puntuacion!$B$10,IF(AND($H667&lt;&gt;"",$H667=INDEX(Partidos!$K$4:$K$107,MATCH($A667,Partidos!$A$4:$A$107,0))),Puntuacion!$B$11,0)))))),"")</f>
        <v/>
      </c>
      <c r="H667" s="24">
        <f>IFERROR(INDEX(Kike!H$4:H$107,MATCH($A667,Kike!$A$4:$A$107,0)),"")</f>
        <v/>
      </c>
      <c r="I667" s="24">
        <f>IFERROR(INDEX(Partidos!$J$4:$J$107,MATCH($A667,Partidos!$A$4:$A$107,0)),"")</f>
        <v/>
      </c>
      <c r="J667" s="21">
        <f>IF(AND(INDEX(Partidos!$J$4:$J$107,MATCH($A667,Partidos!$A$4:$A$107,0))&lt;&gt;"Grupos",INDEX(Partidos!$H$4:$H$107,MATCH($A667,Partidos!$A$4:$A$107,0))="Finalizado",$H667&lt;&gt;"",$H667=INDEX(Partidos!$K$4:$K$107,MATCH($A667,Partidos!$A$4:$A$107,0))),1,0)</f>
        <v/>
      </c>
    </row>
    <row r="668">
      <c r="A668" s="31" t="n">
        <v>61</v>
      </c>
      <c r="B668" s="24">
        <f>IFERROR(INDEX(Partidos!$D$4:$D$107,MATCH($A668,Partidos!$A$4:$A$107,0)),"")</f>
        <v/>
      </c>
      <c r="C668" s="24">
        <f>IFERROR(INDEX(Partidos!$E$4:$E$107,MATCH($A668,Partidos!$A$4:$A$107,0)),"")</f>
        <v/>
      </c>
      <c r="D668" s="31" t="inlineStr">
        <is>
          <t>Quintero</t>
        </is>
      </c>
      <c r="E668" s="24">
        <f>IFERROR(INDEX(Quintero!F$4:F$107,MATCH($A668,Quintero!$A$4:$A$107,0)),"")</f>
        <v/>
      </c>
      <c r="F668" s="24">
        <f>IFERROR(INDEX(Quintero!G$4:G$107,MATCH($A668,Quintero!$A$4:$A$107,0)),"")</f>
        <v/>
      </c>
      <c r="G668" s="21">
        <f>IFERROR(IF(INDEX(Partidos!$H$4:$H$107,MATCH($A668,Partidos!$A$4:$A$107,0))&lt;&gt;"Finalizado","",IF(OR(NOT(ISNUMBER($E668)),NOT(ISNUMBER($F668))),"",IF(INDEX(Partidos!$J$4:$J$107,MATCH($A668,Partidos!$A$4:$A$107,0))="Grupos",IF(AND($E668=INDEX(Partidos!$F$4:$F$107,MATCH($A668,Partidos!$A$4:$A$107,0)),$F668=INDEX(Partidos!$G$4:$G$107,MATCH($A668,Partidos!$A$4:$A$107,0))),Puntuacion!$B$4,IF(($E668-$F668)=(INDEX(Partidos!$F$4:$F$107,MATCH($A668,Partidos!$A$4:$A$107,0))-INDEX(Partidos!$G$4:$G$107,MATCH($A668,Partidos!$A$4:$A$107,0))),Puntuacion!$B$5,IF(OR(AND($E668&gt;$F668,INDEX(Partidos!$F$4:$F$107,MATCH($A668,Partidos!$A$4:$A$107,0))&gt;INDEX(Partidos!$G$4:$G$107,MATCH($A668,Partidos!$A$4:$A$107,0))),AND($E668=$F668,INDEX(Partidos!$F$4:$F$107,MATCH($A668,Partidos!$A$4:$A$107,0))=INDEX(Partidos!$G$4:$G$107,MATCH($A668,Partidos!$A$4:$A$107,0))),AND($E668&lt;$F668,INDEX(Partidos!$F$4:$F$107,MATCH($A668,Partidos!$A$4:$A$107,0))&lt;INDEX(Partidos!$G$4:$G$107,MATCH($A668,Partidos!$A$4:$A$107,0)))),Puntuacion!$B$6,0))),IF(AND($E668=INDEX(Partidos!$F$4:$F$107,MATCH($A668,Partidos!$A$4:$A$107,0)),$F668=INDEX(Partidos!$G$4:$G$107,MATCH($A668,Partidos!$A$4:$A$107,0))),Puntuacion!$B$9,IF(($E668-$F668)=(INDEX(Partidos!$F$4:$F$107,MATCH($A668,Partidos!$A$4:$A$107,0))-INDEX(Partidos!$G$4:$G$107,MATCH($A668,Partidos!$A$4:$A$107,0))),Puntuacion!$B$10,IF(AND($H668&lt;&gt;"",$H668=INDEX(Partidos!$K$4:$K$107,MATCH($A668,Partidos!$A$4:$A$107,0))),Puntuacion!$B$11,0)))))),"")</f>
        <v/>
      </c>
      <c r="H668" s="24">
        <f>IFERROR(INDEX(Quintero!H$4:H$107,MATCH($A668,Quintero!$A$4:$A$107,0)),"")</f>
        <v/>
      </c>
      <c r="I668" s="24">
        <f>IFERROR(INDEX(Partidos!$J$4:$J$107,MATCH($A668,Partidos!$A$4:$A$107,0)),"")</f>
        <v/>
      </c>
      <c r="J668" s="21">
        <f>IF(AND(INDEX(Partidos!$J$4:$J$107,MATCH($A668,Partidos!$A$4:$A$107,0))&lt;&gt;"Grupos",INDEX(Partidos!$H$4:$H$107,MATCH($A668,Partidos!$A$4:$A$107,0))="Finalizado",$H668&lt;&gt;"",$H668=INDEX(Partidos!$K$4:$K$107,MATCH($A668,Partidos!$A$4:$A$107,0))),1,0)</f>
        <v/>
      </c>
    </row>
    <row r="669">
      <c r="A669" s="29" t="n">
        <v>61</v>
      </c>
      <c r="B669" s="24">
        <f>IFERROR(INDEX(Partidos!$D$4:$D$107,MATCH($A669,Partidos!$A$4:$A$107,0)),"")</f>
        <v/>
      </c>
      <c r="C669" s="24">
        <f>IFERROR(INDEX(Partidos!$E$4:$E$107,MATCH($A669,Partidos!$A$4:$A$107,0)),"")</f>
        <v/>
      </c>
      <c r="D669" s="29" t="inlineStr">
        <is>
          <t>Nacho</t>
        </is>
      </c>
      <c r="E669" s="24">
        <f>IFERROR(INDEX(Nacho!F$4:F$107,MATCH($A669,Nacho!$A$4:$A$107,0)),"")</f>
        <v/>
      </c>
      <c r="F669" s="24">
        <f>IFERROR(INDEX(Nacho!G$4:G$107,MATCH($A669,Nacho!$A$4:$A$107,0)),"")</f>
        <v/>
      </c>
      <c r="G669" s="21">
        <f>IFERROR(IF(INDEX(Partidos!$H$4:$H$107,MATCH($A669,Partidos!$A$4:$A$107,0))&lt;&gt;"Finalizado","",IF(OR(NOT(ISNUMBER($E669)),NOT(ISNUMBER($F669))),"",IF(INDEX(Partidos!$J$4:$J$107,MATCH($A669,Partidos!$A$4:$A$107,0))="Grupos",IF(AND($E669=INDEX(Partidos!$F$4:$F$107,MATCH($A669,Partidos!$A$4:$A$107,0)),$F669=INDEX(Partidos!$G$4:$G$107,MATCH($A669,Partidos!$A$4:$A$107,0))),Puntuacion!$B$4,IF(($E669-$F669)=(INDEX(Partidos!$F$4:$F$107,MATCH($A669,Partidos!$A$4:$A$107,0))-INDEX(Partidos!$G$4:$G$107,MATCH($A669,Partidos!$A$4:$A$107,0))),Puntuacion!$B$5,IF(OR(AND($E669&gt;$F669,INDEX(Partidos!$F$4:$F$107,MATCH($A669,Partidos!$A$4:$A$107,0))&gt;INDEX(Partidos!$G$4:$G$107,MATCH($A669,Partidos!$A$4:$A$107,0))),AND($E669=$F669,INDEX(Partidos!$F$4:$F$107,MATCH($A669,Partidos!$A$4:$A$107,0))=INDEX(Partidos!$G$4:$G$107,MATCH($A669,Partidos!$A$4:$A$107,0))),AND($E669&lt;$F669,INDEX(Partidos!$F$4:$F$107,MATCH($A669,Partidos!$A$4:$A$107,0))&lt;INDEX(Partidos!$G$4:$G$107,MATCH($A669,Partidos!$A$4:$A$107,0)))),Puntuacion!$B$6,0))),IF(AND($E669=INDEX(Partidos!$F$4:$F$107,MATCH($A669,Partidos!$A$4:$A$107,0)),$F669=INDEX(Partidos!$G$4:$G$107,MATCH($A669,Partidos!$A$4:$A$107,0))),Puntuacion!$B$9,IF(($E669-$F669)=(INDEX(Partidos!$F$4:$F$107,MATCH($A669,Partidos!$A$4:$A$107,0))-INDEX(Partidos!$G$4:$G$107,MATCH($A669,Partidos!$A$4:$A$107,0))),Puntuacion!$B$10,IF(AND($H669&lt;&gt;"",$H669=INDEX(Partidos!$K$4:$K$107,MATCH($A669,Partidos!$A$4:$A$107,0))),Puntuacion!$B$11,0)))))),"")</f>
        <v/>
      </c>
      <c r="H669" s="24">
        <f>IFERROR(INDEX(Nacho!H$4:H$107,MATCH($A669,Nacho!$A$4:$A$107,0)),"")</f>
        <v/>
      </c>
      <c r="I669" s="24">
        <f>IFERROR(INDEX(Partidos!$J$4:$J$107,MATCH($A669,Partidos!$A$4:$A$107,0)),"")</f>
        <v/>
      </c>
      <c r="J669" s="21">
        <f>IF(AND(INDEX(Partidos!$J$4:$J$107,MATCH($A669,Partidos!$A$4:$A$107,0))&lt;&gt;"Grupos",INDEX(Partidos!$H$4:$H$107,MATCH($A669,Partidos!$A$4:$A$107,0))="Finalizado",$H669&lt;&gt;"",$H669=INDEX(Partidos!$K$4:$K$107,MATCH($A669,Partidos!$A$4:$A$107,0))),1,0)</f>
        <v/>
      </c>
    </row>
    <row r="670">
      <c r="A670" s="31" t="n">
        <v>61</v>
      </c>
      <c r="B670" s="24">
        <f>IFERROR(INDEX(Partidos!$D$4:$D$107,MATCH($A670,Partidos!$A$4:$A$107,0)),"")</f>
        <v/>
      </c>
      <c r="C670" s="24">
        <f>IFERROR(INDEX(Partidos!$E$4:$E$107,MATCH($A670,Partidos!$A$4:$A$107,0)),"")</f>
        <v/>
      </c>
      <c r="D670" s="31" t="inlineStr">
        <is>
          <t>Luis</t>
        </is>
      </c>
      <c r="E670" s="24">
        <f>IFERROR(INDEX(Luis!F$4:F$107,MATCH($A670,Luis!$A$4:$A$107,0)),"")</f>
        <v/>
      </c>
      <c r="F670" s="24">
        <f>IFERROR(INDEX(Luis!G$4:G$107,MATCH($A670,Luis!$A$4:$A$107,0)),"")</f>
        <v/>
      </c>
      <c r="G670" s="21">
        <f>IFERROR(IF(INDEX(Partidos!$H$4:$H$107,MATCH($A670,Partidos!$A$4:$A$107,0))&lt;&gt;"Finalizado","",IF(OR(NOT(ISNUMBER($E670)),NOT(ISNUMBER($F670))),"",IF(INDEX(Partidos!$J$4:$J$107,MATCH($A670,Partidos!$A$4:$A$107,0))="Grupos",IF(AND($E670=INDEX(Partidos!$F$4:$F$107,MATCH($A670,Partidos!$A$4:$A$107,0)),$F670=INDEX(Partidos!$G$4:$G$107,MATCH($A670,Partidos!$A$4:$A$107,0))),Puntuacion!$B$4,IF(($E670-$F670)=(INDEX(Partidos!$F$4:$F$107,MATCH($A670,Partidos!$A$4:$A$107,0))-INDEX(Partidos!$G$4:$G$107,MATCH($A670,Partidos!$A$4:$A$107,0))),Puntuacion!$B$5,IF(OR(AND($E670&gt;$F670,INDEX(Partidos!$F$4:$F$107,MATCH($A670,Partidos!$A$4:$A$107,0))&gt;INDEX(Partidos!$G$4:$G$107,MATCH($A670,Partidos!$A$4:$A$107,0))),AND($E670=$F670,INDEX(Partidos!$F$4:$F$107,MATCH($A670,Partidos!$A$4:$A$107,0))=INDEX(Partidos!$G$4:$G$107,MATCH($A670,Partidos!$A$4:$A$107,0))),AND($E670&lt;$F670,INDEX(Partidos!$F$4:$F$107,MATCH($A670,Partidos!$A$4:$A$107,0))&lt;INDEX(Partidos!$G$4:$G$107,MATCH($A670,Partidos!$A$4:$A$107,0)))),Puntuacion!$B$6,0))),IF(AND($E670=INDEX(Partidos!$F$4:$F$107,MATCH($A670,Partidos!$A$4:$A$107,0)),$F670=INDEX(Partidos!$G$4:$G$107,MATCH($A670,Partidos!$A$4:$A$107,0))),Puntuacion!$B$9,IF(($E670-$F670)=(INDEX(Partidos!$F$4:$F$107,MATCH($A670,Partidos!$A$4:$A$107,0))-INDEX(Partidos!$G$4:$G$107,MATCH($A670,Partidos!$A$4:$A$107,0))),Puntuacion!$B$10,IF(AND($H670&lt;&gt;"",$H670=INDEX(Partidos!$K$4:$K$107,MATCH($A670,Partidos!$A$4:$A$107,0))),Puntuacion!$B$11,0)))))),"")</f>
        <v/>
      </c>
      <c r="H670" s="24">
        <f>IFERROR(INDEX(Luis!H$4:H$107,MATCH($A670,Luis!$A$4:$A$107,0)),"")</f>
        <v/>
      </c>
      <c r="I670" s="24">
        <f>IFERROR(INDEX(Partidos!$J$4:$J$107,MATCH($A670,Partidos!$A$4:$A$107,0)),"")</f>
        <v/>
      </c>
      <c r="J670" s="21">
        <f>IF(AND(INDEX(Partidos!$J$4:$J$107,MATCH($A670,Partidos!$A$4:$A$107,0))&lt;&gt;"Grupos",INDEX(Partidos!$H$4:$H$107,MATCH($A670,Partidos!$A$4:$A$107,0))="Finalizado",$H670&lt;&gt;"",$H670=INDEX(Partidos!$K$4:$K$107,MATCH($A670,Partidos!$A$4:$A$107,0))),1,0)</f>
        <v/>
      </c>
    </row>
    <row r="671">
      <c r="A671" s="29" t="n">
        <v>61</v>
      </c>
      <c r="B671" s="24">
        <f>IFERROR(INDEX(Partidos!$D$4:$D$107,MATCH($A671,Partidos!$A$4:$A$107,0)),"")</f>
        <v/>
      </c>
      <c r="C671" s="24">
        <f>IFERROR(INDEX(Partidos!$E$4:$E$107,MATCH($A671,Partidos!$A$4:$A$107,0)),"")</f>
        <v/>
      </c>
      <c r="D671" s="29" t="inlineStr">
        <is>
          <t>Felipe</t>
        </is>
      </c>
      <c r="E671" s="24">
        <f>IFERROR(INDEX(Felipe!F$4:F$107,MATCH($A671,Felipe!$A$4:$A$107,0)),"")</f>
        <v/>
      </c>
      <c r="F671" s="24">
        <f>IFERROR(INDEX(Felipe!G$4:G$107,MATCH($A671,Felipe!$A$4:$A$107,0)),"")</f>
        <v/>
      </c>
      <c r="G671" s="21">
        <f>IFERROR(IF(INDEX(Partidos!$H$4:$H$107,MATCH($A671,Partidos!$A$4:$A$107,0))&lt;&gt;"Finalizado","",IF(OR(NOT(ISNUMBER($E671)),NOT(ISNUMBER($F671))),"",IF(INDEX(Partidos!$J$4:$J$107,MATCH($A671,Partidos!$A$4:$A$107,0))="Grupos",IF(AND($E671=INDEX(Partidos!$F$4:$F$107,MATCH($A671,Partidos!$A$4:$A$107,0)),$F671=INDEX(Partidos!$G$4:$G$107,MATCH($A671,Partidos!$A$4:$A$107,0))),Puntuacion!$B$4,IF(($E671-$F671)=(INDEX(Partidos!$F$4:$F$107,MATCH($A671,Partidos!$A$4:$A$107,0))-INDEX(Partidos!$G$4:$G$107,MATCH($A671,Partidos!$A$4:$A$107,0))),Puntuacion!$B$5,IF(OR(AND($E671&gt;$F671,INDEX(Partidos!$F$4:$F$107,MATCH($A671,Partidos!$A$4:$A$107,0))&gt;INDEX(Partidos!$G$4:$G$107,MATCH($A671,Partidos!$A$4:$A$107,0))),AND($E671=$F671,INDEX(Partidos!$F$4:$F$107,MATCH($A671,Partidos!$A$4:$A$107,0))=INDEX(Partidos!$G$4:$G$107,MATCH($A671,Partidos!$A$4:$A$107,0))),AND($E671&lt;$F671,INDEX(Partidos!$F$4:$F$107,MATCH($A671,Partidos!$A$4:$A$107,0))&lt;INDEX(Partidos!$G$4:$G$107,MATCH($A671,Partidos!$A$4:$A$107,0)))),Puntuacion!$B$6,0))),IF(AND($E671=INDEX(Partidos!$F$4:$F$107,MATCH($A671,Partidos!$A$4:$A$107,0)),$F671=INDEX(Partidos!$G$4:$G$107,MATCH($A671,Partidos!$A$4:$A$107,0))),Puntuacion!$B$9,IF(($E671-$F671)=(INDEX(Partidos!$F$4:$F$107,MATCH($A671,Partidos!$A$4:$A$107,0))-INDEX(Partidos!$G$4:$G$107,MATCH($A671,Partidos!$A$4:$A$107,0))),Puntuacion!$B$10,IF(AND($H671&lt;&gt;"",$H671=INDEX(Partidos!$K$4:$K$107,MATCH($A671,Partidos!$A$4:$A$107,0))),Puntuacion!$B$11,0)))))),"")</f>
        <v/>
      </c>
      <c r="H671" s="24">
        <f>IFERROR(INDEX(Felipe!H$4:H$107,MATCH($A671,Felipe!$A$4:$A$107,0)),"")</f>
        <v/>
      </c>
      <c r="I671" s="24">
        <f>IFERROR(INDEX(Partidos!$J$4:$J$107,MATCH($A671,Partidos!$A$4:$A$107,0)),"")</f>
        <v/>
      </c>
      <c r="J671" s="21">
        <f>IF(AND(INDEX(Partidos!$J$4:$J$107,MATCH($A671,Partidos!$A$4:$A$107,0))&lt;&gt;"Grupos",INDEX(Partidos!$H$4:$H$107,MATCH($A671,Partidos!$A$4:$A$107,0))="Finalizado",$H671&lt;&gt;"",$H671=INDEX(Partidos!$K$4:$K$107,MATCH($A671,Partidos!$A$4:$A$107,0))),1,0)</f>
        <v/>
      </c>
    </row>
    <row r="672">
      <c r="A672" s="31" t="n">
        <v>61</v>
      </c>
      <c r="B672" s="24">
        <f>IFERROR(INDEX(Partidos!$D$4:$D$107,MATCH($A672,Partidos!$A$4:$A$107,0)),"")</f>
        <v/>
      </c>
      <c r="C672" s="24">
        <f>IFERROR(INDEX(Partidos!$E$4:$E$107,MATCH($A672,Partidos!$A$4:$A$107,0)),"")</f>
        <v/>
      </c>
      <c r="D672" s="31" t="inlineStr">
        <is>
          <t>Simón</t>
        </is>
      </c>
      <c r="E672" s="24">
        <f>IFERROR(INDEX(Simón!F$4:F$107,MATCH($A672,Simón!$A$4:$A$107,0)),"")</f>
        <v/>
      </c>
      <c r="F672" s="24">
        <f>IFERROR(INDEX(Simón!G$4:G$107,MATCH($A672,Simón!$A$4:$A$107,0)),"")</f>
        <v/>
      </c>
      <c r="G672" s="21">
        <f>IFERROR(IF(INDEX(Partidos!$H$4:$H$107,MATCH($A672,Partidos!$A$4:$A$107,0))&lt;&gt;"Finalizado","",IF(OR(NOT(ISNUMBER($E672)),NOT(ISNUMBER($F672))),"",IF(INDEX(Partidos!$J$4:$J$107,MATCH($A672,Partidos!$A$4:$A$107,0))="Grupos",IF(AND($E672=INDEX(Partidos!$F$4:$F$107,MATCH($A672,Partidos!$A$4:$A$107,0)),$F672=INDEX(Partidos!$G$4:$G$107,MATCH($A672,Partidos!$A$4:$A$107,0))),Puntuacion!$B$4,IF(($E672-$F672)=(INDEX(Partidos!$F$4:$F$107,MATCH($A672,Partidos!$A$4:$A$107,0))-INDEX(Partidos!$G$4:$G$107,MATCH($A672,Partidos!$A$4:$A$107,0))),Puntuacion!$B$5,IF(OR(AND($E672&gt;$F672,INDEX(Partidos!$F$4:$F$107,MATCH($A672,Partidos!$A$4:$A$107,0))&gt;INDEX(Partidos!$G$4:$G$107,MATCH($A672,Partidos!$A$4:$A$107,0))),AND($E672=$F672,INDEX(Partidos!$F$4:$F$107,MATCH($A672,Partidos!$A$4:$A$107,0))=INDEX(Partidos!$G$4:$G$107,MATCH($A672,Partidos!$A$4:$A$107,0))),AND($E672&lt;$F672,INDEX(Partidos!$F$4:$F$107,MATCH($A672,Partidos!$A$4:$A$107,0))&lt;INDEX(Partidos!$G$4:$G$107,MATCH($A672,Partidos!$A$4:$A$107,0)))),Puntuacion!$B$6,0))),IF(AND($E672=INDEX(Partidos!$F$4:$F$107,MATCH($A672,Partidos!$A$4:$A$107,0)),$F672=INDEX(Partidos!$G$4:$G$107,MATCH($A672,Partidos!$A$4:$A$107,0))),Puntuacion!$B$9,IF(($E672-$F672)=(INDEX(Partidos!$F$4:$F$107,MATCH($A672,Partidos!$A$4:$A$107,0))-INDEX(Partidos!$G$4:$G$107,MATCH($A672,Partidos!$A$4:$A$107,0))),Puntuacion!$B$10,IF(AND($H672&lt;&gt;"",$H672=INDEX(Partidos!$K$4:$K$107,MATCH($A672,Partidos!$A$4:$A$107,0))),Puntuacion!$B$11,0)))))),"")</f>
        <v/>
      </c>
      <c r="H672" s="24">
        <f>IFERROR(INDEX(Simón!H$4:H$107,MATCH($A672,Simón!$A$4:$A$107,0)),"")</f>
        <v/>
      </c>
      <c r="I672" s="24">
        <f>IFERROR(INDEX(Partidos!$J$4:$J$107,MATCH($A672,Partidos!$A$4:$A$107,0)),"")</f>
        <v/>
      </c>
      <c r="J672" s="21">
        <f>IF(AND(INDEX(Partidos!$J$4:$J$107,MATCH($A672,Partidos!$A$4:$A$107,0))&lt;&gt;"Grupos",INDEX(Partidos!$H$4:$H$107,MATCH($A672,Partidos!$A$4:$A$107,0))="Finalizado",$H672&lt;&gt;"",$H672=INDEX(Partidos!$K$4:$K$107,MATCH($A672,Partidos!$A$4:$A$107,0))),1,0)</f>
        <v/>
      </c>
    </row>
    <row r="673">
      <c r="A673" s="29" t="n">
        <v>61</v>
      </c>
      <c r="B673" s="24">
        <f>IFERROR(INDEX(Partidos!$D$4:$D$107,MATCH($A673,Partidos!$A$4:$A$107,0)),"")</f>
        <v/>
      </c>
      <c r="C673" s="24">
        <f>IFERROR(INDEX(Partidos!$E$4:$E$107,MATCH($A673,Partidos!$A$4:$A$107,0)),"")</f>
        <v/>
      </c>
      <c r="D673" s="29" t="inlineStr">
        <is>
          <t>Muni</t>
        </is>
      </c>
      <c r="E673" s="24">
        <f>IFERROR(INDEX(Muni!F$4:F$107,MATCH($A673,Muni!$A$4:$A$107,0)),"")</f>
        <v/>
      </c>
      <c r="F673" s="24">
        <f>IFERROR(INDEX(Muni!G$4:G$107,MATCH($A673,Muni!$A$4:$A$107,0)),"")</f>
        <v/>
      </c>
      <c r="G673" s="21">
        <f>IFERROR(IF(INDEX(Partidos!$H$4:$H$107,MATCH($A673,Partidos!$A$4:$A$107,0))&lt;&gt;"Finalizado","",IF(OR(NOT(ISNUMBER($E673)),NOT(ISNUMBER($F673))),"",IF(INDEX(Partidos!$J$4:$J$107,MATCH($A673,Partidos!$A$4:$A$107,0))="Grupos",IF(AND($E673=INDEX(Partidos!$F$4:$F$107,MATCH($A673,Partidos!$A$4:$A$107,0)),$F673=INDEX(Partidos!$G$4:$G$107,MATCH($A673,Partidos!$A$4:$A$107,0))),Puntuacion!$B$4,IF(($E673-$F673)=(INDEX(Partidos!$F$4:$F$107,MATCH($A673,Partidos!$A$4:$A$107,0))-INDEX(Partidos!$G$4:$G$107,MATCH($A673,Partidos!$A$4:$A$107,0))),Puntuacion!$B$5,IF(OR(AND($E673&gt;$F673,INDEX(Partidos!$F$4:$F$107,MATCH($A673,Partidos!$A$4:$A$107,0))&gt;INDEX(Partidos!$G$4:$G$107,MATCH($A673,Partidos!$A$4:$A$107,0))),AND($E673=$F673,INDEX(Partidos!$F$4:$F$107,MATCH($A673,Partidos!$A$4:$A$107,0))=INDEX(Partidos!$G$4:$G$107,MATCH($A673,Partidos!$A$4:$A$107,0))),AND($E673&lt;$F673,INDEX(Partidos!$F$4:$F$107,MATCH($A673,Partidos!$A$4:$A$107,0))&lt;INDEX(Partidos!$G$4:$G$107,MATCH($A673,Partidos!$A$4:$A$107,0)))),Puntuacion!$B$6,0))),IF(AND($E673=INDEX(Partidos!$F$4:$F$107,MATCH($A673,Partidos!$A$4:$A$107,0)),$F673=INDEX(Partidos!$G$4:$G$107,MATCH($A673,Partidos!$A$4:$A$107,0))),Puntuacion!$B$9,IF(($E673-$F673)=(INDEX(Partidos!$F$4:$F$107,MATCH($A673,Partidos!$A$4:$A$107,0))-INDEX(Partidos!$G$4:$G$107,MATCH($A673,Partidos!$A$4:$A$107,0))),Puntuacion!$B$10,IF(AND($H673&lt;&gt;"",$H673=INDEX(Partidos!$K$4:$K$107,MATCH($A673,Partidos!$A$4:$A$107,0))),Puntuacion!$B$11,0)))))),"")</f>
        <v/>
      </c>
      <c r="H673" s="24">
        <f>IFERROR(INDEX(Muni!H$4:H$107,MATCH($A673,Muni!$A$4:$A$107,0)),"")</f>
        <v/>
      </c>
      <c r="I673" s="24">
        <f>IFERROR(INDEX(Partidos!$J$4:$J$107,MATCH($A673,Partidos!$A$4:$A$107,0)),"")</f>
        <v/>
      </c>
      <c r="J673" s="21">
        <f>IF(AND(INDEX(Partidos!$J$4:$J$107,MATCH($A673,Partidos!$A$4:$A$107,0))&lt;&gt;"Grupos",INDEX(Partidos!$H$4:$H$107,MATCH($A673,Partidos!$A$4:$A$107,0))="Finalizado",$H673&lt;&gt;"",$H673=INDEX(Partidos!$K$4:$K$107,MATCH($A673,Partidos!$A$4:$A$107,0))),1,0)</f>
        <v/>
      </c>
    </row>
    <row r="674">
      <c r="A674" s="31" t="n">
        <v>61</v>
      </c>
      <c r="B674" s="24">
        <f>IFERROR(INDEX(Partidos!$D$4:$D$107,MATCH($A674,Partidos!$A$4:$A$107,0)),"")</f>
        <v/>
      </c>
      <c r="C674" s="24">
        <f>IFERROR(INDEX(Partidos!$E$4:$E$107,MATCH($A674,Partidos!$A$4:$A$107,0)),"")</f>
        <v/>
      </c>
      <c r="D674" s="31" t="inlineStr">
        <is>
          <t>Fer</t>
        </is>
      </c>
      <c r="E674" s="24">
        <f>IFERROR(INDEX(Fer!F$4:F$107,MATCH($A674,Fer!$A$4:$A$107,0)),"")</f>
        <v/>
      </c>
      <c r="F674" s="24">
        <f>IFERROR(INDEX(Fer!G$4:G$107,MATCH($A674,Fer!$A$4:$A$107,0)),"")</f>
        <v/>
      </c>
      <c r="G674" s="21">
        <f>IFERROR(IF(INDEX(Partidos!$H$4:$H$107,MATCH($A674,Partidos!$A$4:$A$107,0))&lt;&gt;"Finalizado","",IF(OR(NOT(ISNUMBER($E674)),NOT(ISNUMBER($F674))),"",IF(INDEX(Partidos!$J$4:$J$107,MATCH($A674,Partidos!$A$4:$A$107,0))="Grupos",IF(AND($E674=INDEX(Partidos!$F$4:$F$107,MATCH($A674,Partidos!$A$4:$A$107,0)),$F674=INDEX(Partidos!$G$4:$G$107,MATCH($A674,Partidos!$A$4:$A$107,0))),Puntuacion!$B$4,IF(($E674-$F674)=(INDEX(Partidos!$F$4:$F$107,MATCH($A674,Partidos!$A$4:$A$107,0))-INDEX(Partidos!$G$4:$G$107,MATCH($A674,Partidos!$A$4:$A$107,0))),Puntuacion!$B$5,IF(OR(AND($E674&gt;$F674,INDEX(Partidos!$F$4:$F$107,MATCH($A674,Partidos!$A$4:$A$107,0))&gt;INDEX(Partidos!$G$4:$G$107,MATCH($A674,Partidos!$A$4:$A$107,0))),AND($E674=$F674,INDEX(Partidos!$F$4:$F$107,MATCH($A674,Partidos!$A$4:$A$107,0))=INDEX(Partidos!$G$4:$G$107,MATCH($A674,Partidos!$A$4:$A$107,0))),AND($E674&lt;$F674,INDEX(Partidos!$F$4:$F$107,MATCH($A674,Partidos!$A$4:$A$107,0))&lt;INDEX(Partidos!$G$4:$G$107,MATCH($A674,Partidos!$A$4:$A$107,0)))),Puntuacion!$B$6,0))),IF(AND($E674=INDEX(Partidos!$F$4:$F$107,MATCH($A674,Partidos!$A$4:$A$107,0)),$F674=INDEX(Partidos!$G$4:$G$107,MATCH($A674,Partidos!$A$4:$A$107,0))),Puntuacion!$B$9,IF(($E674-$F674)=(INDEX(Partidos!$F$4:$F$107,MATCH($A674,Partidos!$A$4:$A$107,0))-INDEX(Partidos!$G$4:$G$107,MATCH($A674,Partidos!$A$4:$A$107,0))),Puntuacion!$B$10,IF(AND($H674&lt;&gt;"",$H674=INDEX(Partidos!$K$4:$K$107,MATCH($A674,Partidos!$A$4:$A$107,0))),Puntuacion!$B$11,0)))))),"")</f>
        <v/>
      </c>
      <c r="H674" s="24">
        <f>IFERROR(INDEX(Fer!H$4:H$107,MATCH($A674,Fer!$A$4:$A$107,0)),"")</f>
        <v/>
      </c>
      <c r="I674" s="24">
        <f>IFERROR(INDEX(Partidos!$J$4:$J$107,MATCH($A674,Partidos!$A$4:$A$107,0)),"")</f>
        <v/>
      </c>
      <c r="J674" s="21">
        <f>IF(AND(INDEX(Partidos!$J$4:$J$107,MATCH($A674,Partidos!$A$4:$A$107,0))&lt;&gt;"Grupos",INDEX(Partidos!$H$4:$H$107,MATCH($A674,Partidos!$A$4:$A$107,0))="Finalizado",$H674&lt;&gt;"",$H674=INDEX(Partidos!$K$4:$K$107,MATCH($A674,Partidos!$A$4:$A$107,0))),1,0)</f>
        <v/>
      </c>
    </row>
    <row r="675">
      <c r="A675" s="29" t="n">
        <v>62</v>
      </c>
      <c r="B675" s="24">
        <f>IFERROR(INDEX(Partidos!$D$4:$D$107,MATCH($A675,Partidos!$A$4:$A$107,0)),"")</f>
        <v/>
      </c>
      <c r="C675" s="24">
        <f>IFERROR(INDEX(Partidos!$E$4:$E$107,MATCH($A675,Partidos!$A$4:$A$107,0)),"")</f>
        <v/>
      </c>
      <c r="D675" s="29" t="inlineStr">
        <is>
          <t>Álvaro</t>
        </is>
      </c>
      <c r="E675" s="24">
        <f>IFERROR(INDEX(Álvaro!F$4:F$107,MATCH($A675,Álvaro!$A$4:$A$107,0)),"")</f>
        <v/>
      </c>
      <c r="F675" s="24">
        <f>IFERROR(INDEX(Álvaro!G$4:G$107,MATCH($A675,Álvaro!$A$4:$A$107,0)),"")</f>
        <v/>
      </c>
      <c r="G675" s="21">
        <f>IFERROR(IF(INDEX(Partidos!$H$4:$H$107,MATCH($A675,Partidos!$A$4:$A$107,0))&lt;&gt;"Finalizado","",IF(OR(NOT(ISNUMBER($E675)),NOT(ISNUMBER($F675))),"",IF(INDEX(Partidos!$J$4:$J$107,MATCH($A675,Partidos!$A$4:$A$107,0))="Grupos",IF(AND($E675=INDEX(Partidos!$F$4:$F$107,MATCH($A675,Partidos!$A$4:$A$107,0)),$F675=INDEX(Partidos!$G$4:$G$107,MATCH($A675,Partidos!$A$4:$A$107,0))),Puntuacion!$B$4,IF(($E675-$F675)=(INDEX(Partidos!$F$4:$F$107,MATCH($A675,Partidos!$A$4:$A$107,0))-INDEX(Partidos!$G$4:$G$107,MATCH($A675,Partidos!$A$4:$A$107,0))),Puntuacion!$B$5,IF(OR(AND($E675&gt;$F675,INDEX(Partidos!$F$4:$F$107,MATCH($A675,Partidos!$A$4:$A$107,0))&gt;INDEX(Partidos!$G$4:$G$107,MATCH($A675,Partidos!$A$4:$A$107,0))),AND($E675=$F675,INDEX(Partidos!$F$4:$F$107,MATCH($A675,Partidos!$A$4:$A$107,0))=INDEX(Partidos!$G$4:$G$107,MATCH($A675,Partidos!$A$4:$A$107,0))),AND($E675&lt;$F675,INDEX(Partidos!$F$4:$F$107,MATCH($A675,Partidos!$A$4:$A$107,0))&lt;INDEX(Partidos!$G$4:$G$107,MATCH($A675,Partidos!$A$4:$A$107,0)))),Puntuacion!$B$6,0))),IF(AND($E675=INDEX(Partidos!$F$4:$F$107,MATCH($A675,Partidos!$A$4:$A$107,0)),$F675=INDEX(Partidos!$G$4:$G$107,MATCH($A675,Partidos!$A$4:$A$107,0))),Puntuacion!$B$9,IF(($E675-$F675)=(INDEX(Partidos!$F$4:$F$107,MATCH($A675,Partidos!$A$4:$A$107,0))-INDEX(Partidos!$G$4:$G$107,MATCH($A675,Partidos!$A$4:$A$107,0))),Puntuacion!$B$10,IF(AND($H675&lt;&gt;"",$H675=INDEX(Partidos!$K$4:$K$107,MATCH($A675,Partidos!$A$4:$A$107,0))),Puntuacion!$B$11,0)))))),"")</f>
        <v/>
      </c>
      <c r="H675" s="24">
        <f>IFERROR(INDEX(Álvaro!H$4:H$107,MATCH($A675,Álvaro!$A$4:$A$107,0)),"")</f>
        <v/>
      </c>
      <c r="I675" s="24">
        <f>IFERROR(INDEX(Partidos!$J$4:$J$107,MATCH($A675,Partidos!$A$4:$A$107,0)),"")</f>
        <v/>
      </c>
      <c r="J675" s="21">
        <f>IF(AND(INDEX(Partidos!$J$4:$J$107,MATCH($A675,Partidos!$A$4:$A$107,0))&lt;&gt;"Grupos",INDEX(Partidos!$H$4:$H$107,MATCH($A675,Partidos!$A$4:$A$107,0))="Finalizado",$H675&lt;&gt;"",$H675=INDEX(Partidos!$K$4:$K$107,MATCH($A675,Partidos!$A$4:$A$107,0))),1,0)</f>
        <v/>
      </c>
    </row>
    <row r="676">
      <c r="A676" s="31" t="n">
        <v>62</v>
      </c>
      <c r="B676" s="24">
        <f>IFERROR(INDEX(Partidos!$D$4:$D$107,MATCH($A676,Partidos!$A$4:$A$107,0)),"")</f>
        <v/>
      </c>
      <c r="C676" s="24">
        <f>IFERROR(INDEX(Partidos!$E$4:$E$107,MATCH($A676,Partidos!$A$4:$A$107,0)),"")</f>
        <v/>
      </c>
      <c r="D676" s="31" t="inlineStr">
        <is>
          <t>Pepe</t>
        </is>
      </c>
      <c r="E676" s="24">
        <f>IFERROR(INDEX(Pepe!F$4:F$107,MATCH($A676,Pepe!$A$4:$A$107,0)),"")</f>
        <v/>
      </c>
      <c r="F676" s="24">
        <f>IFERROR(INDEX(Pepe!G$4:G$107,MATCH($A676,Pepe!$A$4:$A$107,0)),"")</f>
        <v/>
      </c>
      <c r="G676" s="21">
        <f>IFERROR(IF(INDEX(Partidos!$H$4:$H$107,MATCH($A676,Partidos!$A$4:$A$107,0))&lt;&gt;"Finalizado","",IF(OR(NOT(ISNUMBER($E676)),NOT(ISNUMBER($F676))),"",IF(INDEX(Partidos!$J$4:$J$107,MATCH($A676,Partidos!$A$4:$A$107,0))="Grupos",IF(AND($E676=INDEX(Partidos!$F$4:$F$107,MATCH($A676,Partidos!$A$4:$A$107,0)),$F676=INDEX(Partidos!$G$4:$G$107,MATCH($A676,Partidos!$A$4:$A$107,0))),Puntuacion!$B$4,IF(($E676-$F676)=(INDEX(Partidos!$F$4:$F$107,MATCH($A676,Partidos!$A$4:$A$107,0))-INDEX(Partidos!$G$4:$G$107,MATCH($A676,Partidos!$A$4:$A$107,0))),Puntuacion!$B$5,IF(OR(AND($E676&gt;$F676,INDEX(Partidos!$F$4:$F$107,MATCH($A676,Partidos!$A$4:$A$107,0))&gt;INDEX(Partidos!$G$4:$G$107,MATCH($A676,Partidos!$A$4:$A$107,0))),AND($E676=$F676,INDEX(Partidos!$F$4:$F$107,MATCH($A676,Partidos!$A$4:$A$107,0))=INDEX(Partidos!$G$4:$G$107,MATCH($A676,Partidos!$A$4:$A$107,0))),AND($E676&lt;$F676,INDEX(Partidos!$F$4:$F$107,MATCH($A676,Partidos!$A$4:$A$107,0))&lt;INDEX(Partidos!$G$4:$G$107,MATCH($A676,Partidos!$A$4:$A$107,0)))),Puntuacion!$B$6,0))),IF(AND($E676=INDEX(Partidos!$F$4:$F$107,MATCH($A676,Partidos!$A$4:$A$107,0)),$F676=INDEX(Partidos!$G$4:$G$107,MATCH($A676,Partidos!$A$4:$A$107,0))),Puntuacion!$B$9,IF(($E676-$F676)=(INDEX(Partidos!$F$4:$F$107,MATCH($A676,Partidos!$A$4:$A$107,0))-INDEX(Partidos!$G$4:$G$107,MATCH($A676,Partidos!$A$4:$A$107,0))),Puntuacion!$B$10,IF(AND($H676&lt;&gt;"",$H676=INDEX(Partidos!$K$4:$K$107,MATCH($A676,Partidos!$A$4:$A$107,0))),Puntuacion!$B$11,0)))))),"")</f>
        <v/>
      </c>
      <c r="H676" s="24">
        <f>IFERROR(INDEX(Pepe!H$4:H$107,MATCH($A676,Pepe!$A$4:$A$107,0)),"")</f>
        <v/>
      </c>
      <c r="I676" s="24">
        <f>IFERROR(INDEX(Partidos!$J$4:$J$107,MATCH($A676,Partidos!$A$4:$A$107,0)),"")</f>
        <v/>
      </c>
      <c r="J676" s="21">
        <f>IF(AND(INDEX(Partidos!$J$4:$J$107,MATCH($A676,Partidos!$A$4:$A$107,0))&lt;&gt;"Grupos",INDEX(Partidos!$H$4:$H$107,MATCH($A676,Partidos!$A$4:$A$107,0))="Finalizado",$H676&lt;&gt;"",$H676=INDEX(Partidos!$K$4:$K$107,MATCH($A676,Partidos!$A$4:$A$107,0))),1,0)</f>
        <v/>
      </c>
    </row>
    <row r="677">
      <c r="A677" s="29" t="n">
        <v>62</v>
      </c>
      <c r="B677" s="24">
        <f>IFERROR(INDEX(Partidos!$D$4:$D$107,MATCH($A677,Partidos!$A$4:$A$107,0)),"")</f>
        <v/>
      </c>
      <c r="C677" s="24">
        <f>IFERROR(INDEX(Partidos!$E$4:$E$107,MATCH($A677,Partidos!$A$4:$A$107,0)),"")</f>
        <v/>
      </c>
      <c r="D677" s="29" t="inlineStr">
        <is>
          <t>Patri</t>
        </is>
      </c>
      <c r="E677" s="24">
        <f>IFERROR(INDEX(Patri!F$4:F$107,MATCH($A677,Patri!$A$4:$A$107,0)),"")</f>
        <v/>
      </c>
      <c r="F677" s="24">
        <f>IFERROR(INDEX(Patri!G$4:G$107,MATCH($A677,Patri!$A$4:$A$107,0)),"")</f>
        <v/>
      </c>
      <c r="G677" s="21">
        <f>IFERROR(IF(INDEX(Partidos!$H$4:$H$107,MATCH($A677,Partidos!$A$4:$A$107,0))&lt;&gt;"Finalizado","",IF(OR(NOT(ISNUMBER($E677)),NOT(ISNUMBER($F677))),"",IF(INDEX(Partidos!$J$4:$J$107,MATCH($A677,Partidos!$A$4:$A$107,0))="Grupos",IF(AND($E677=INDEX(Partidos!$F$4:$F$107,MATCH($A677,Partidos!$A$4:$A$107,0)),$F677=INDEX(Partidos!$G$4:$G$107,MATCH($A677,Partidos!$A$4:$A$107,0))),Puntuacion!$B$4,IF(($E677-$F677)=(INDEX(Partidos!$F$4:$F$107,MATCH($A677,Partidos!$A$4:$A$107,0))-INDEX(Partidos!$G$4:$G$107,MATCH($A677,Partidos!$A$4:$A$107,0))),Puntuacion!$B$5,IF(OR(AND($E677&gt;$F677,INDEX(Partidos!$F$4:$F$107,MATCH($A677,Partidos!$A$4:$A$107,0))&gt;INDEX(Partidos!$G$4:$G$107,MATCH($A677,Partidos!$A$4:$A$107,0))),AND($E677=$F677,INDEX(Partidos!$F$4:$F$107,MATCH($A677,Partidos!$A$4:$A$107,0))=INDEX(Partidos!$G$4:$G$107,MATCH($A677,Partidos!$A$4:$A$107,0))),AND($E677&lt;$F677,INDEX(Partidos!$F$4:$F$107,MATCH($A677,Partidos!$A$4:$A$107,0))&lt;INDEX(Partidos!$G$4:$G$107,MATCH($A677,Partidos!$A$4:$A$107,0)))),Puntuacion!$B$6,0))),IF(AND($E677=INDEX(Partidos!$F$4:$F$107,MATCH($A677,Partidos!$A$4:$A$107,0)),$F677=INDEX(Partidos!$G$4:$G$107,MATCH($A677,Partidos!$A$4:$A$107,0))),Puntuacion!$B$9,IF(($E677-$F677)=(INDEX(Partidos!$F$4:$F$107,MATCH($A677,Partidos!$A$4:$A$107,0))-INDEX(Partidos!$G$4:$G$107,MATCH($A677,Partidos!$A$4:$A$107,0))),Puntuacion!$B$10,IF(AND($H677&lt;&gt;"",$H677=INDEX(Partidos!$K$4:$K$107,MATCH($A677,Partidos!$A$4:$A$107,0))),Puntuacion!$B$11,0)))))),"")</f>
        <v/>
      </c>
      <c r="H677" s="24">
        <f>IFERROR(INDEX(Patri!H$4:H$107,MATCH($A677,Patri!$A$4:$A$107,0)),"")</f>
        <v/>
      </c>
      <c r="I677" s="24">
        <f>IFERROR(INDEX(Partidos!$J$4:$J$107,MATCH($A677,Partidos!$A$4:$A$107,0)),"")</f>
        <v/>
      </c>
      <c r="J677" s="21">
        <f>IF(AND(INDEX(Partidos!$J$4:$J$107,MATCH($A677,Partidos!$A$4:$A$107,0))&lt;&gt;"Grupos",INDEX(Partidos!$H$4:$H$107,MATCH($A677,Partidos!$A$4:$A$107,0))="Finalizado",$H677&lt;&gt;"",$H677=INDEX(Partidos!$K$4:$K$107,MATCH($A677,Partidos!$A$4:$A$107,0))),1,0)</f>
        <v/>
      </c>
    </row>
    <row r="678">
      <c r="A678" s="31" t="n">
        <v>62</v>
      </c>
      <c r="B678" s="24">
        <f>IFERROR(INDEX(Partidos!$D$4:$D$107,MATCH($A678,Partidos!$A$4:$A$107,0)),"")</f>
        <v/>
      </c>
      <c r="C678" s="24">
        <f>IFERROR(INDEX(Partidos!$E$4:$E$107,MATCH($A678,Partidos!$A$4:$A$107,0)),"")</f>
        <v/>
      </c>
      <c r="D678" s="31" t="inlineStr">
        <is>
          <t>Kike</t>
        </is>
      </c>
      <c r="E678" s="24">
        <f>IFERROR(INDEX(Kike!F$4:F$107,MATCH($A678,Kike!$A$4:$A$107,0)),"")</f>
        <v/>
      </c>
      <c r="F678" s="24">
        <f>IFERROR(INDEX(Kike!G$4:G$107,MATCH($A678,Kike!$A$4:$A$107,0)),"")</f>
        <v/>
      </c>
      <c r="G678" s="21">
        <f>IFERROR(IF(INDEX(Partidos!$H$4:$H$107,MATCH($A678,Partidos!$A$4:$A$107,0))&lt;&gt;"Finalizado","",IF(OR(NOT(ISNUMBER($E678)),NOT(ISNUMBER($F678))),"",IF(INDEX(Partidos!$J$4:$J$107,MATCH($A678,Partidos!$A$4:$A$107,0))="Grupos",IF(AND($E678=INDEX(Partidos!$F$4:$F$107,MATCH($A678,Partidos!$A$4:$A$107,0)),$F678=INDEX(Partidos!$G$4:$G$107,MATCH($A678,Partidos!$A$4:$A$107,0))),Puntuacion!$B$4,IF(($E678-$F678)=(INDEX(Partidos!$F$4:$F$107,MATCH($A678,Partidos!$A$4:$A$107,0))-INDEX(Partidos!$G$4:$G$107,MATCH($A678,Partidos!$A$4:$A$107,0))),Puntuacion!$B$5,IF(OR(AND($E678&gt;$F678,INDEX(Partidos!$F$4:$F$107,MATCH($A678,Partidos!$A$4:$A$107,0))&gt;INDEX(Partidos!$G$4:$G$107,MATCH($A678,Partidos!$A$4:$A$107,0))),AND($E678=$F678,INDEX(Partidos!$F$4:$F$107,MATCH($A678,Partidos!$A$4:$A$107,0))=INDEX(Partidos!$G$4:$G$107,MATCH($A678,Partidos!$A$4:$A$107,0))),AND($E678&lt;$F678,INDEX(Partidos!$F$4:$F$107,MATCH($A678,Partidos!$A$4:$A$107,0))&lt;INDEX(Partidos!$G$4:$G$107,MATCH($A678,Partidos!$A$4:$A$107,0)))),Puntuacion!$B$6,0))),IF(AND($E678=INDEX(Partidos!$F$4:$F$107,MATCH($A678,Partidos!$A$4:$A$107,0)),$F678=INDEX(Partidos!$G$4:$G$107,MATCH($A678,Partidos!$A$4:$A$107,0))),Puntuacion!$B$9,IF(($E678-$F678)=(INDEX(Partidos!$F$4:$F$107,MATCH($A678,Partidos!$A$4:$A$107,0))-INDEX(Partidos!$G$4:$G$107,MATCH($A678,Partidos!$A$4:$A$107,0))),Puntuacion!$B$10,IF(AND($H678&lt;&gt;"",$H678=INDEX(Partidos!$K$4:$K$107,MATCH($A678,Partidos!$A$4:$A$107,0))),Puntuacion!$B$11,0)))))),"")</f>
        <v/>
      </c>
      <c r="H678" s="24">
        <f>IFERROR(INDEX(Kike!H$4:H$107,MATCH($A678,Kike!$A$4:$A$107,0)),"")</f>
        <v/>
      </c>
      <c r="I678" s="24">
        <f>IFERROR(INDEX(Partidos!$J$4:$J$107,MATCH($A678,Partidos!$A$4:$A$107,0)),"")</f>
        <v/>
      </c>
      <c r="J678" s="21">
        <f>IF(AND(INDEX(Partidos!$J$4:$J$107,MATCH($A678,Partidos!$A$4:$A$107,0))&lt;&gt;"Grupos",INDEX(Partidos!$H$4:$H$107,MATCH($A678,Partidos!$A$4:$A$107,0))="Finalizado",$H678&lt;&gt;"",$H678=INDEX(Partidos!$K$4:$K$107,MATCH($A678,Partidos!$A$4:$A$107,0))),1,0)</f>
        <v/>
      </c>
    </row>
    <row r="679">
      <c r="A679" s="29" t="n">
        <v>62</v>
      </c>
      <c r="B679" s="24">
        <f>IFERROR(INDEX(Partidos!$D$4:$D$107,MATCH($A679,Partidos!$A$4:$A$107,0)),"")</f>
        <v/>
      </c>
      <c r="C679" s="24">
        <f>IFERROR(INDEX(Partidos!$E$4:$E$107,MATCH($A679,Partidos!$A$4:$A$107,0)),"")</f>
        <v/>
      </c>
      <c r="D679" s="29" t="inlineStr">
        <is>
          <t>Quintero</t>
        </is>
      </c>
      <c r="E679" s="24">
        <f>IFERROR(INDEX(Quintero!F$4:F$107,MATCH($A679,Quintero!$A$4:$A$107,0)),"")</f>
        <v/>
      </c>
      <c r="F679" s="24">
        <f>IFERROR(INDEX(Quintero!G$4:G$107,MATCH($A679,Quintero!$A$4:$A$107,0)),"")</f>
        <v/>
      </c>
      <c r="G679" s="21">
        <f>IFERROR(IF(INDEX(Partidos!$H$4:$H$107,MATCH($A679,Partidos!$A$4:$A$107,0))&lt;&gt;"Finalizado","",IF(OR(NOT(ISNUMBER($E679)),NOT(ISNUMBER($F679))),"",IF(INDEX(Partidos!$J$4:$J$107,MATCH($A679,Partidos!$A$4:$A$107,0))="Grupos",IF(AND($E679=INDEX(Partidos!$F$4:$F$107,MATCH($A679,Partidos!$A$4:$A$107,0)),$F679=INDEX(Partidos!$G$4:$G$107,MATCH($A679,Partidos!$A$4:$A$107,0))),Puntuacion!$B$4,IF(($E679-$F679)=(INDEX(Partidos!$F$4:$F$107,MATCH($A679,Partidos!$A$4:$A$107,0))-INDEX(Partidos!$G$4:$G$107,MATCH($A679,Partidos!$A$4:$A$107,0))),Puntuacion!$B$5,IF(OR(AND($E679&gt;$F679,INDEX(Partidos!$F$4:$F$107,MATCH($A679,Partidos!$A$4:$A$107,0))&gt;INDEX(Partidos!$G$4:$G$107,MATCH($A679,Partidos!$A$4:$A$107,0))),AND($E679=$F679,INDEX(Partidos!$F$4:$F$107,MATCH($A679,Partidos!$A$4:$A$107,0))=INDEX(Partidos!$G$4:$G$107,MATCH($A679,Partidos!$A$4:$A$107,0))),AND($E679&lt;$F679,INDEX(Partidos!$F$4:$F$107,MATCH($A679,Partidos!$A$4:$A$107,0))&lt;INDEX(Partidos!$G$4:$G$107,MATCH($A679,Partidos!$A$4:$A$107,0)))),Puntuacion!$B$6,0))),IF(AND($E679=INDEX(Partidos!$F$4:$F$107,MATCH($A679,Partidos!$A$4:$A$107,0)),$F679=INDEX(Partidos!$G$4:$G$107,MATCH($A679,Partidos!$A$4:$A$107,0))),Puntuacion!$B$9,IF(($E679-$F679)=(INDEX(Partidos!$F$4:$F$107,MATCH($A679,Partidos!$A$4:$A$107,0))-INDEX(Partidos!$G$4:$G$107,MATCH($A679,Partidos!$A$4:$A$107,0))),Puntuacion!$B$10,IF(AND($H679&lt;&gt;"",$H679=INDEX(Partidos!$K$4:$K$107,MATCH($A679,Partidos!$A$4:$A$107,0))),Puntuacion!$B$11,0)))))),"")</f>
        <v/>
      </c>
      <c r="H679" s="24">
        <f>IFERROR(INDEX(Quintero!H$4:H$107,MATCH($A679,Quintero!$A$4:$A$107,0)),"")</f>
        <v/>
      </c>
      <c r="I679" s="24">
        <f>IFERROR(INDEX(Partidos!$J$4:$J$107,MATCH($A679,Partidos!$A$4:$A$107,0)),"")</f>
        <v/>
      </c>
      <c r="J679" s="21">
        <f>IF(AND(INDEX(Partidos!$J$4:$J$107,MATCH($A679,Partidos!$A$4:$A$107,0))&lt;&gt;"Grupos",INDEX(Partidos!$H$4:$H$107,MATCH($A679,Partidos!$A$4:$A$107,0))="Finalizado",$H679&lt;&gt;"",$H679=INDEX(Partidos!$K$4:$K$107,MATCH($A679,Partidos!$A$4:$A$107,0))),1,0)</f>
        <v/>
      </c>
    </row>
    <row r="680">
      <c r="A680" s="31" t="n">
        <v>62</v>
      </c>
      <c r="B680" s="24">
        <f>IFERROR(INDEX(Partidos!$D$4:$D$107,MATCH($A680,Partidos!$A$4:$A$107,0)),"")</f>
        <v/>
      </c>
      <c r="C680" s="24">
        <f>IFERROR(INDEX(Partidos!$E$4:$E$107,MATCH($A680,Partidos!$A$4:$A$107,0)),"")</f>
        <v/>
      </c>
      <c r="D680" s="31" t="inlineStr">
        <is>
          <t>Nacho</t>
        </is>
      </c>
      <c r="E680" s="24">
        <f>IFERROR(INDEX(Nacho!F$4:F$107,MATCH($A680,Nacho!$A$4:$A$107,0)),"")</f>
        <v/>
      </c>
      <c r="F680" s="24">
        <f>IFERROR(INDEX(Nacho!G$4:G$107,MATCH($A680,Nacho!$A$4:$A$107,0)),"")</f>
        <v/>
      </c>
      <c r="G680" s="21">
        <f>IFERROR(IF(INDEX(Partidos!$H$4:$H$107,MATCH($A680,Partidos!$A$4:$A$107,0))&lt;&gt;"Finalizado","",IF(OR(NOT(ISNUMBER($E680)),NOT(ISNUMBER($F680))),"",IF(INDEX(Partidos!$J$4:$J$107,MATCH($A680,Partidos!$A$4:$A$107,0))="Grupos",IF(AND($E680=INDEX(Partidos!$F$4:$F$107,MATCH($A680,Partidos!$A$4:$A$107,0)),$F680=INDEX(Partidos!$G$4:$G$107,MATCH($A680,Partidos!$A$4:$A$107,0))),Puntuacion!$B$4,IF(($E680-$F680)=(INDEX(Partidos!$F$4:$F$107,MATCH($A680,Partidos!$A$4:$A$107,0))-INDEX(Partidos!$G$4:$G$107,MATCH($A680,Partidos!$A$4:$A$107,0))),Puntuacion!$B$5,IF(OR(AND($E680&gt;$F680,INDEX(Partidos!$F$4:$F$107,MATCH($A680,Partidos!$A$4:$A$107,0))&gt;INDEX(Partidos!$G$4:$G$107,MATCH($A680,Partidos!$A$4:$A$107,0))),AND($E680=$F680,INDEX(Partidos!$F$4:$F$107,MATCH($A680,Partidos!$A$4:$A$107,0))=INDEX(Partidos!$G$4:$G$107,MATCH($A680,Partidos!$A$4:$A$107,0))),AND($E680&lt;$F680,INDEX(Partidos!$F$4:$F$107,MATCH($A680,Partidos!$A$4:$A$107,0))&lt;INDEX(Partidos!$G$4:$G$107,MATCH($A680,Partidos!$A$4:$A$107,0)))),Puntuacion!$B$6,0))),IF(AND($E680=INDEX(Partidos!$F$4:$F$107,MATCH($A680,Partidos!$A$4:$A$107,0)),$F680=INDEX(Partidos!$G$4:$G$107,MATCH($A680,Partidos!$A$4:$A$107,0))),Puntuacion!$B$9,IF(($E680-$F680)=(INDEX(Partidos!$F$4:$F$107,MATCH($A680,Partidos!$A$4:$A$107,0))-INDEX(Partidos!$G$4:$G$107,MATCH($A680,Partidos!$A$4:$A$107,0))),Puntuacion!$B$10,IF(AND($H680&lt;&gt;"",$H680=INDEX(Partidos!$K$4:$K$107,MATCH($A680,Partidos!$A$4:$A$107,0))),Puntuacion!$B$11,0)))))),"")</f>
        <v/>
      </c>
      <c r="H680" s="24">
        <f>IFERROR(INDEX(Nacho!H$4:H$107,MATCH($A680,Nacho!$A$4:$A$107,0)),"")</f>
        <v/>
      </c>
      <c r="I680" s="24">
        <f>IFERROR(INDEX(Partidos!$J$4:$J$107,MATCH($A680,Partidos!$A$4:$A$107,0)),"")</f>
        <v/>
      </c>
      <c r="J680" s="21">
        <f>IF(AND(INDEX(Partidos!$J$4:$J$107,MATCH($A680,Partidos!$A$4:$A$107,0))&lt;&gt;"Grupos",INDEX(Partidos!$H$4:$H$107,MATCH($A680,Partidos!$A$4:$A$107,0))="Finalizado",$H680&lt;&gt;"",$H680=INDEX(Partidos!$K$4:$K$107,MATCH($A680,Partidos!$A$4:$A$107,0))),1,0)</f>
        <v/>
      </c>
    </row>
    <row r="681">
      <c r="A681" s="29" t="n">
        <v>62</v>
      </c>
      <c r="B681" s="24">
        <f>IFERROR(INDEX(Partidos!$D$4:$D$107,MATCH($A681,Partidos!$A$4:$A$107,0)),"")</f>
        <v/>
      </c>
      <c r="C681" s="24">
        <f>IFERROR(INDEX(Partidos!$E$4:$E$107,MATCH($A681,Partidos!$A$4:$A$107,0)),"")</f>
        <v/>
      </c>
      <c r="D681" s="29" t="inlineStr">
        <is>
          <t>Luis</t>
        </is>
      </c>
      <c r="E681" s="24">
        <f>IFERROR(INDEX(Luis!F$4:F$107,MATCH($A681,Luis!$A$4:$A$107,0)),"")</f>
        <v/>
      </c>
      <c r="F681" s="24">
        <f>IFERROR(INDEX(Luis!G$4:G$107,MATCH($A681,Luis!$A$4:$A$107,0)),"")</f>
        <v/>
      </c>
      <c r="G681" s="21">
        <f>IFERROR(IF(INDEX(Partidos!$H$4:$H$107,MATCH($A681,Partidos!$A$4:$A$107,0))&lt;&gt;"Finalizado","",IF(OR(NOT(ISNUMBER($E681)),NOT(ISNUMBER($F681))),"",IF(INDEX(Partidos!$J$4:$J$107,MATCH($A681,Partidos!$A$4:$A$107,0))="Grupos",IF(AND($E681=INDEX(Partidos!$F$4:$F$107,MATCH($A681,Partidos!$A$4:$A$107,0)),$F681=INDEX(Partidos!$G$4:$G$107,MATCH($A681,Partidos!$A$4:$A$107,0))),Puntuacion!$B$4,IF(($E681-$F681)=(INDEX(Partidos!$F$4:$F$107,MATCH($A681,Partidos!$A$4:$A$107,0))-INDEX(Partidos!$G$4:$G$107,MATCH($A681,Partidos!$A$4:$A$107,0))),Puntuacion!$B$5,IF(OR(AND($E681&gt;$F681,INDEX(Partidos!$F$4:$F$107,MATCH($A681,Partidos!$A$4:$A$107,0))&gt;INDEX(Partidos!$G$4:$G$107,MATCH($A681,Partidos!$A$4:$A$107,0))),AND($E681=$F681,INDEX(Partidos!$F$4:$F$107,MATCH($A681,Partidos!$A$4:$A$107,0))=INDEX(Partidos!$G$4:$G$107,MATCH($A681,Partidos!$A$4:$A$107,0))),AND($E681&lt;$F681,INDEX(Partidos!$F$4:$F$107,MATCH($A681,Partidos!$A$4:$A$107,0))&lt;INDEX(Partidos!$G$4:$G$107,MATCH($A681,Partidos!$A$4:$A$107,0)))),Puntuacion!$B$6,0))),IF(AND($E681=INDEX(Partidos!$F$4:$F$107,MATCH($A681,Partidos!$A$4:$A$107,0)),$F681=INDEX(Partidos!$G$4:$G$107,MATCH($A681,Partidos!$A$4:$A$107,0))),Puntuacion!$B$9,IF(($E681-$F681)=(INDEX(Partidos!$F$4:$F$107,MATCH($A681,Partidos!$A$4:$A$107,0))-INDEX(Partidos!$G$4:$G$107,MATCH($A681,Partidos!$A$4:$A$107,0))),Puntuacion!$B$10,IF(AND($H681&lt;&gt;"",$H681=INDEX(Partidos!$K$4:$K$107,MATCH($A681,Partidos!$A$4:$A$107,0))),Puntuacion!$B$11,0)))))),"")</f>
        <v/>
      </c>
      <c r="H681" s="24">
        <f>IFERROR(INDEX(Luis!H$4:H$107,MATCH($A681,Luis!$A$4:$A$107,0)),"")</f>
        <v/>
      </c>
      <c r="I681" s="24">
        <f>IFERROR(INDEX(Partidos!$J$4:$J$107,MATCH($A681,Partidos!$A$4:$A$107,0)),"")</f>
        <v/>
      </c>
      <c r="J681" s="21">
        <f>IF(AND(INDEX(Partidos!$J$4:$J$107,MATCH($A681,Partidos!$A$4:$A$107,0))&lt;&gt;"Grupos",INDEX(Partidos!$H$4:$H$107,MATCH($A681,Partidos!$A$4:$A$107,0))="Finalizado",$H681&lt;&gt;"",$H681=INDEX(Partidos!$K$4:$K$107,MATCH($A681,Partidos!$A$4:$A$107,0))),1,0)</f>
        <v/>
      </c>
    </row>
    <row r="682">
      <c r="A682" s="31" t="n">
        <v>62</v>
      </c>
      <c r="B682" s="24">
        <f>IFERROR(INDEX(Partidos!$D$4:$D$107,MATCH($A682,Partidos!$A$4:$A$107,0)),"")</f>
        <v/>
      </c>
      <c r="C682" s="24">
        <f>IFERROR(INDEX(Partidos!$E$4:$E$107,MATCH($A682,Partidos!$A$4:$A$107,0)),"")</f>
        <v/>
      </c>
      <c r="D682" s="31" t="inlineStr">
        <is>
          <t>Felipe</t>
        </is>
      </c>
      <c r="E682" s="24">
        <f>IFERROR(INDEX(Felipe!F$4:F$107,MATCH($A682,Felipe!$A$4:$A$107,0)),"")</f>
        <v/>
      </c>
      <c r="F682" s="24">
        <f>IFERROR(INDEX(Felipe!G$4:G$107,MATCH($A682,Felipe!$A$4:$A$107,0)),"")</f>
        <v/>
      </c>
      <c r="G682" s="21">
        <f>IFERROR(IF(INDEX(Partidos!$H$4:$H$107,MATCH($A682,Partidos!$A$4:$A$107,0))&lt;&gt;"Finalizado","",IF(OR(NOT(ISNUMBER($E682)),NOT(ISNUMBER($F682))),"",IF(INDEX(Partidos!$J$4:$J$107,MATCH($A682,Partidos!$A$4:$A$107,0))="Grupos",IF(AND($E682=INDEX(Partidos!$F$4:$F$107,MATCH($A682,Partidos!$A$4:$A$107,0)),$F682=INDEX(Partidos!$G$4:$G$107,MATCH($A682,Partidos!$A$4:$A$107,0))),Puntuacion!$B$4,IF(($E682-$F682)=(INDEX(Partidos!$F$4:$F$107,MATCH($A682,Partidos!$A$4:$A$107,0))-INDEX(Partidos!$G$4:$G$107,MATCH($A682,Partidos!$A$4:$A$107,0))),Puntuacion!$B$5,IF(OR(AND($E682&gt;$F682,INDEX(Partidos!$F$4:$F$107,MATCH($A682,Partidos!$A$4:$A$107,0))&gt;INDEX(Partidos!$G$4:$G$107,MATCH($A682,Partidos!$A$4:$A$107,0))),AND($E682=$F682,INDEX(Partidos!$F$4:$F$107,MATCH($A682,Partidos!$A$4:$A$107,0))=INDEX(Partidos!$G$4:$G$107,MATCH($A682,Partidos!$A$4:$A$107,0))),AND($E682&lt;$F682,INDEX(Partidos!$F$4:$F$107,MATCH($A682,Partidos!$A$4:$A$107,0))&lt;INDEX(Partidos!$G$4:$G$107,MATCH($A682,Partidos!$A$4:$A$107,0)))),Puntuacion!$B$6,0))),IF(AND($E682=INDEX(Partidos!$F$4:$F$107,MATCH($A682,Partidos!$A$4:$A$107,0)),$F682=INDEX(Partidos!$G$4:$G$107,MATCH($A682,Partidos!$A$4:$A$107,0))),Puntuacion!$B$9,IF(($E682-$F682)=(INDEX(Partidos!$F$4:$F$107,MATCH($A682,Partidos!$A$4:$A$107,0))-INDEX(Partidos!$G$4:$G$107,MATCH($A682,Partidos!$A$4:$A$107,0))),Puntuacion!$B$10,IF(AND($H682&lt;&gt;"",$H682=INDEX(Partidos!$K$4:$K$107,MATCH($A682,Partidos!$A$4:$A$107,0))),Puntuacion!$B$11,0)))))),"")</f>
        <v/>
      </c>
      <c r="H682" s="24">
        <f>IFERROR(INDEX(Felipe!H$4:H$107,MATCH($A682,Felipe!$A$4:$A$107,0)),"")</f>
        <v/>
      </c>
      <c r="I682" s="24">
        <f>IFERROR(INDEX(Partidos!$J$4:$J$107,MATCH($A682,Partidos!$A$4:$A$107,0)),"")</f>
        <v/>
      </c>
      <c r="J682" s="21">
        <f>IF(AND(INDEX(Partidos!$J$4:$J$107,MATCH($A682,Partidos!$A$4:$A$107,0))&lt;&gt;"Grupos",INDEX(Partidos!$H$4:$H$107,MATCH($A682,Partidos!$A$4:$A$107,0))="Finalizado",$H682&lt;&gt;"",$H682=INDEX(Partidos!$K$4:$K$107,MATCH($A682,Partidos!$A$4:$A$107,0))),1,0)</f>
        <v/>
      </c>
    </row>
    <row r="683">
      <c r="A683" s="29" t="n">
        <v>62</v>
      </c>
      <c r="B683" s="24">
        <f>IFERROR(INDEX(Partidos!$D$4:$D$107,MATCH($A683,Partidos!$A$4:$A$107,0)),"")</f>
        <v/>
      </c>
      <c r="C683" s="24">
        <f>IFERROR(INDEX(Partidos!$E$4:$E$107,MATCH($A683,Partidos!$A$4:$A$107,0)),"")</f>
        <v/>
      </c>
      <c r="D683" s="29" t="inlineStr">
        <is>
          <t>Simón</t>
        </is>
      </c>
      <c r="E683" s="24">
        <f>IFERROR(INDEX(Simón!F$4:F$107,MATCH($A683,Simón!$A$4:$A$107,0)),"")</f>
        <v/>
      </c>
      <c r="F683" s="24">
        <f>IFERROR(INDEX(Simón!G$4:G$107,MATCH($A683,Simón!$A$4:$A$107,0)),"")</f>
        <v/>
      </c>
      <c r="G683" s="21">
        <f>IFERROR(IF(INDEX(Partidos!$H$4:$H$107,MATCH($A683,Partidos!$A$4:$A$107,0))&lt;&gt;"Finalizado","",IF(OR(NOT(ISNUMBER($E683)),NOT(ISNUMBER($F683))),"",IF(INDEX(Partidos!$J$4:$J$107,MATCH($A683,Partidos!$A$4:$A$107,0))="Grupos",IF(AND($E683=INDEX(Partidos!$F$4:$F$107,MATCH($A683,Partidos!$A$4:$A$107,0)),$F683=INDEX(Partidos!$G$4:$G$107,MATCH($A683,Partidos!$A$4:$A$107,0))),Puntuacion!$B$4,IF(($E683-$F683)=(INDEX(Partidos!$F$4:$F$107,MATCH($A683,Partidos!$A$4:$A$107,0))-INDEX(Partidos!$G$4:$G$107,MATCH($A683,Partidos!$A$4:$A$107,0))),Puntuacion!$B$5,IF(OR(AND($E683&gt;$F683,INDEX(Partidos!$F$4:$F$107,MATCH($A683,Partidos!$A$4:$A$107,0))&gt;INDEX(Partidos!$G$4:$G$107,MATCH($A683,Partidos!$A$4:$A$107,0))),AND($E683=$F683,INDEX(Partidos!$F$4:$F$107,MATCH($A683,Partidos!$A$4:$A$107,0))=INDEX(Partidos!$G$4:$G$107,MATCH($A683,Partidos!$A$4:$A$107,0))),AND($E683&lt;$F683,INDEX(Partidos!$F$4:$F$107,MATCH($A683,Partidos!$A$4:$A$107,0))&lt;INDEX(Partidos!$G$4:$G$107,MATCH($A683,Partidos!$A$4:$A$107,0)))),Puntuacion!$B$6,0))),IF(AND($E683=INDEX(Partidos!$F$4:$F$107,MATCH($A683,Partidos!$A$4:$A$107,0)),$F683=INDEX(Partidos!$G$4:$G$107,MATCH($A683,Partidos!$A$4:$A$107,0))),Puntuacion!$B$9,IF(($E683-$F683)=(INDEX(Partidos!$F$4:$F$107,MATCH($A683,Partidos!$A$4:$A$107,0))-INDEX(Partidos!$G$4:$G$107,MATCH($A683,Partidos!$A$4:$A$107,0))),Puntuacion!$B$10,IF(AND($H683&lt;&gt;"",$H683=INDEX(Partidos!$K$4:$K$107,MATCH($A683,Partidos!$A$4:$A$107,0))),Puntuacion!$B$11,0)))))),"")</f>
        <v/>
      </c>
      <c r="H683" s="24">
        <f>IFERROR(INDEX(Simón!H$4:H$107,MATCH($A683,Simón!$A$4:$A$107,0)),"")</f>
        <v/>
      </c>
      <c r="I683" s="24">
        <f>IFERROR(INDEX(Partidos!$J$4:$J$107,MATCH($A683,Partidos!$A$4:$A$107,0)),"")</f>
        <v/>
      </c>
      <c r="J683" s="21">
        <f>IF(AND(INDEX(Partidos!$J$4:$J$107,MATCH($A683,Partidos!$A$4:$A$107,0))&lt;&gt;"Grupos",INDEX(Partidos!$H$4:$H$107,MATCH($A683,Partidos!$A$4:$A$107,0))="Finalizado",$H683&lt;&gt;"",$H683=INDEX(Partidos!$K$4:$K$107,MATCH($A683,Partidos!$A$4:$A$107,0))),1,0)</f>
        <v/>
      </c>
    </row>
    <row r="684">
      <c r="A684" s="31" t="n">
        <v>62</v>
      </c>
      <c r="B684" s="24">
        <f>IFERROR(INDEX(Partidos!$D$4:$D$107,MATCH($A684,Partidos!$A$4:$A$107,0)),"")</f>
        <v/>
      </c>
      <c r="C684" s="24">
        <f>IFERROR(INDEX(Partidos!$E$4:$E$107,MATCH($A684,Partidos!$A$4:$A$107,0)),"")</f>
        <v/>
      </c>
      <c r="D684" s="31" t="inlineStr">
        <is>
          <t>Muni</t>
        </is>
      </c>
      <c r="E684" s="24">
        <f>IFERROR(INDEX(Muni!F$4:F$107,MATCH($A684,Muni!$A$4:$A$107,0)),"")</f>
        <v/>
      </c>
      <c r="F684" s="24">
        <f>IFERROR(INDEX(Muni!G$4:G$107,MATCH($A684,Muni!$A$4:$A$107,0)),"")</f>
        <v/>
      </c>
      <c r="G684" s="21">
        <f>IFERROR(IF(INDEX(Partidos!$H$4:$H$107,MATCH($A684,Partidos!$A$4:$A$107,0))&lt;&gt;"Finalizado","",IF(OR(NOT(ISNUMBER($E684)),NOT(ISNUMBER($F684))),"",IF(INDEX(Partidos!$J$4:$J$107,MATCH($A684,Partidos!$A$4:$A$107,0))="Grupos",IF(AND($E684=INDEX(Partidos!$F$4:$F$107,MATCH($A684,Partidos!$A$4:$A$107,0)),$F684=INDEX(Partidos!$G$4:$G$107,MATCH($A684,Partidos!$A$4:$A$107,0))),Puntuacion!$B$4,IF(($E684-$F684)=(INDEX(Partidos!$F$4:$F$107,MATCH($A684,Partidos!$A$4:$A$107,0))-INDEX(Partidos!$G$4:$G$107,MATCH($A684,Partidos!$A$4:$A$107,0))),Puntuacion!$B$5,IF(OR(AND($E684&gt;$F684,INDEX(Partidos!$F$4:$F$107,MATCH($A684,Partidos!$A$4:$A$107,0))&gt;INDEX(Partidos!$G$4:$G$107,MATCH($A684,Partidos!$A$4:$A$107,0))),AND($E684=$F684,INDEX(Partidos!$F$4:$F$107,MATCH($A684,Partidos!$A$4:$A$107,0))=INDEX(Partidos!$G$4:$G$107,MATCH($A684,Partidos!$A$4:$A$107,0))),AND($E684&lt;$F684,INDEX(Partidos!$F$4:$F$107,MATCH($A684,Partidos!$A$4:$A$107,0))&lt;INDEX(Partidos!$G$4:$G$107,MATCH($A684,Partidos!$A$4:$A$107,0)))),Puntuacion!$B$6,0))),IF(AND($E684=INDEX(Partidos!$F$4:$F$107,MATCH($A684,Partidos!$A$4:$A$107,0)),$F684=INDEX(Partidos!$G$4:$G$107,MATCH($A684,Partidos!$A$4:$A$107,0))),Puntuacion!$B$9,IF(($E684-$F684)=(INDEX(Partidos!$F$4:$F$107,MATCH($A684,Partidos!$A$4:$A$107,0))-INDEX(Partidos!$G$4:$G$107,MATCH($A684,Partidos!$A$4:$A$107,0))),Puntuacion!$B$10,IF(AND($H684&lt;&gt;"",$H684=INDEX(Partidos!$K$4:$K$107,MATCH($A684,Partidos!$A$4:$A$107,0))),Puntuacion!$B$11,0)))))),"")</f>
        <v/>
      </c>
      <c r="H684" s="24">
        <f>IFERROR(INDEX(Muni!H$4:H$107,MATCH($A684,Muni!$A$4:$A$107,0)),"")</f>
        <v/>
      </c>
      <c r="I684" s="24">
        <f>IFERROR(INDEX(Partidos!$J$4:$J$107,MATCH($A684,Partidos!$A$4:$A$107,0)),"")</f>
        <v/>
      </c>
      <c r="J684" s="21">
        <f>IF(AND(INDEX(Partidos!$J$4:$J$107,MATCH($A684,Partidos!$A$4:$A$107,0))&lt;&gt;"Grupos",INDEX(Partidos!$H$4:$H$107,MATCH($A684,Partidos!$A$4:$A$107,0))="Finalizado",$H684&lt;&gt;"",$H684=INDEX(Partidos!$K$4:$K$107,MATCH($A684,Partidos!$A$4:$A$107,0))),1,0)</f>
        <v/>
      </c>
    </row>
    <row r="685">
      <c r="A685" s="29" t="n">
        <v>62</v>
      </c>
      <c r="B685" s="24">
        <f>IFERROR(INDEX(Partidos!$D$4:$D$107,MATCH($A685,Partidos!$A$4:$A$107,0)),"")</f>
        <v/>
      </c>
      <c r="C685" s="24">
        <f>IFERROR(INDEX(Partidos!$E$4:$E$107,MATCH($A685,Partidos!$A$4:$A$107,0)),"")</f>
        <v/>
      </c>
      <c r="D685" s="29" t="inlineStr">
        <is>
          <t>Fer</t>
        </is>
      </c>
      <c r="E685" s="24">
        <f>IFERROR(INDEX(Fer!F$4:F$107,MATCH($A685,Fer!$A$4:$A$107,0)),"")</f>
        <v/>
      </c>
      <c r="F685" s="24">
        <f>IFERROR(INDEX(Fer!G$4:G$107,MATCH($A685,Fer!$A$4:$A$107,0)),"")</f>
        <v/>
      </c>
      <c r="G685" s="21">
        <f>IFERROR(IF(INDEX(Partidos!$H$4:$H$107,MATCH($A685,Partidos!$A$4:$A$107,0))&lt;&gt;"Finalizado","",IF(OR(NOT(ISNUMBER($E685)),NOT(ISNUMBER($F685))),"",IF(INDEX(Partidos!$J$4:$J$107,MATCH($A685,Partidos!$A$4:$A$107,0))="Grupos",IF(AND($E685=INDEX(Partidos!$F$4:$F$107,MATCH($A685,Partidos!$A$4:$A$107,0)),$F685=INDEX(Partidos!$G$4:$G$107,MATCH($A685,Partidos!$A$4:$A$107,0))),Puntuacion!$B$4,IF(($E685-$F685)=(INDEX(Partidos!$F$4:$F$107,MATCH($A685,Partidos!$A$4:$A$107,0))-INDEX(Partidos!$G$4:$G$107,MATCH($A685,Partidos!$A$4:$A$107,0))),Puntuacion!$B$5,IF(OR(AND($E685&gt;$F685,INDEX(Partidos!$F$4:$F$107,MATCH($A685,Partidos!$A$4:$A$107,0))&gt;INDEX(Partidos!$G$4:$G$107,MATCH($A685,Partidos!$A$4:$A$107,0))),AND($E685=$F685,INDEX(Partidos!$F$4:$F$107,MATCH($A685,Partidos!$A$4:$A$107,0))=INDEX(Partidos!$G$4:$G$107,MATCH($A685,Partidos!$A$4:$A$107,0))),AND($E685&lt;$F685,INDEX(Partidos!$F$4:$F$107,MATCH($A685,Partidos!$A$4:$A$107,0))&lt;INDEX(Partidos!$G$4:$G$107,MATCH($A685,Partidos!$A$4:$A$107,0)))),Puntuacion!$B$6,0))),IF(AND($E685=INDEX(Partidos!$F$4:$F$107,MATCH($A685,Partidos!$A$4:$A$107,0)),$F685=INDEX(Partidos!$G$4:$G$107,MATCH($A685,Partidos!$A$4:$A$107,0))),Puntuacion!$B$9,IF(($E685-$F685)=(INDEX(Partidos!$F$4:$F$107,MATCH($A685,Partidos!$A$4:$A$107,0))-INDEX(Partidos!$G$4:$G$107,MATCH($A685,Partidos!$A$4:$A$107,0))),Puntuacion!$B$10,IF(AND($H685&lt;&gt;"",$H685=INDEX(Partidos!$K$4:$K$107,MATCH($A685,Partidos!$A$4:$A$107,0))),Puntuacion!$B$11,0)))))),"")</f>
        <v/>
      </c>
      <c r="H685" s="24">
        <f>IFERROR(INDEX(Fer!H$4:H$107,MATCH($A685,Fer!$A$4:$A$107,0)),"")</f>
        <v/>
      </c>
      <c r="I685" s="24">
        <f>IFERROR(INDEX(Partidos!$J$4:$J$107,MATCH($A685,Partidos!$A$4:$A$107,0)),"")</f>
        <v/>
      </c>
      <c r="J685" s="21">
        <f>IF(AND(INDEX(Partidos!$J$4:$J$107,MATCH($A685,Partidos!$A$4:$A$107,0))&lt;&gt;"Grupos",INDEX(Partidos!$H$4:$H$107,MATCH($A685,Partidos!$A$4:$A$107,0))="Finalizado",$H685&lt;&gt;"",$H685=INDEX(Partidos!$K$4:$K$107,MATCH($A685,Partidos!$A$4:$A$107,0))),1,0)</f>
        <v/>
      </c>
    </row>
    <row r="686">
      <c r="A686" s="31" t="n">
        <v>63</v>
      </c>
      <c r="B686" s="24">
        <f>IFERROR(INDEX(Partidos!$D$4:$D$107,MATCH($A686,Partidos!$A$4:$A$107,0)),"")</f>
        <v/>
      </c>
      <c r="C686" s="24">
        <f>IFERROR(INDEX(Partidos!$E$4:$E$107,MATCH($A686,Partidos!$A$4:$A$107,0)),"")</f>
        <v/>
      </c>
      <c r="D686" s="31" t="inlineStr">
        <is>
          <t>Álvaro</t>
        </is>
      </c>
      <c r="E686" s="24">
        <f>IFERROR(INDEX(Álvaro!F$4:F$107,MATCH($A686,Álvaro!$A$4:$A$107,0)),"")</f>
        <v/>
      </c>
      <c r="F686" s="24">
        <f>IFERROR(INDEX(Álvaro!G$4:G$107,MATCH($A686,Álvaro!$A$4:$A$107,0)),"")</f>
        <v/>
      </c>
      <c r="G686" s="21">
        <f>IFERROR(IF(INDEX(Partidos!$H$4:$H$107,MATCH($A686,Partidos!$A$4:$A$107,0))&lt;&gt;"Finalizado","",IF(OR(NOT(ISNUMBER($E686)),NOT(ISNUMBER($F686))),"",IF(INDEX(Partidos!$J$4:$J$107,MATCH($A686,Partidos!$A$4:$A$107,0))="Grupos",IF(AND($E686=INDEX(Partidos!$F$4:$F$107,MATCH($A686,Partidos!$A$4:$A$107,0)),$F686=INDEX(Partidos!$G$4:$G$107,MATCH($A686,Partidos!$A$4:$A$107,0))),Puntuacion!$B$4,IF(($E686-$F686)=(INDEX(Partidos!$F$4:$F$107,MATCH($A686,Partidos!$A$4:$A$107,0))-INDEX(Partidos!$G$4:$G$107,MATCH($A686,Partidos!$A$4:$A$107,0))),Puntuacion!$B$5,IF(OR(AND($E686&gt;$F686,INDEX(Partidos!$F$4:$F$107,MATCH($A686,Partidos!$A$4:$A$107,0))&gt;INDEX(Partidos!$G$4:$G$107,MATCH($A686,Partidos!$A$4:$A$107,0))),AND($E686=$F686,INDEX(Partidos!$F$4:$F$107,MATCH($A686,Partidos!$A$4:$A$107,0))=INDEX(Partidos!$G$4:$G$107,MATCH($A686,Partidos!$A$4:$A$107,0))),AND($E686&lt;$F686,INDEX(Partidos!$F$4:$F$107,MATCH($A686,Partidos!$A$4:$A$107,0))&lt;INDEX(Partidos!$G$4:$G$107,MATCH($A686,Partidos!$A$4:$A$107,0)))),Puntuacion!$B$6,0))),IF(AND($E686=INDEX(Partidos!$F$4:$F$107,MATCH($A686,Partidos!$A$4:$A$107,0)),$F686=INDEX(Partidos!$G$4:$G$107,MATCH($A686,Partidos!$A$4:$A$107,0))),Puntuacion!$B$9,IF(($E686-$F686)=(INDEX(Partidos!$F$4:$F$107,MATCH($A686,Partidos!$A$4:$A$107,0))-INDEX(Partidos!$G$4:$G$107,MATCH($A686,Partidos!$A$4:$A$107,0))),Puntuacion!$B$10,IF(AND($H686&lt;&gt;"",$H686=INDEX(Partidos!$K$4:$K$107,MATCH($A686,Partidos!$A$4:$A$107,0))),Puntuacion!$B$11,0)))))),"")</f>
        <v/>
      </c>
      <c r="H686" s="24">
        <f>IFERROR(INDEX(Álvaro!H$4:H$107,MATCH($A686,Álvaro!$A$4:$A$107,0)),"")</f>
        <v/>
      </c>
      <c r="I686" s="24">
        <f>IFERROR(INDEX(Partidos!$J$4:$J$107,MATCH($A686,Partidos!$A$4:$A$107,0)),"")</f>
        <v/>
      </c>
      <c r="J686" s="21">
        <f>IF(AND(INDEX(Partidos!$J$4:$J$107,MATCH($A686,Partidos!$A$4:$A$107,0))&lt;&gt;"Grupos",INDEX(Partidos!$H$4:$H$107,MATCH($A686,Partidos!$A$4:$A$107,0))="Finalizado",$H686&lt;&gt;"",$H686=INDEX(Partidos!$K$4:$K$107,MATCH($A686,Partidos!$A$4:$A$107,0))),1,0)</f>
        <v/>
      </c>
    </row>
    <row r="687">
      <c r="A687" s="29" t="n">
        <v>63</v>
      </c>
      <c r="B687" s="24">
        <f>IFERROR(INDEX(Partidos!$D$4:$D$107,MATCH($A687,Partidos!$A$4:$A$107,0)),"")</f>
        <v/>
      </c>
      <c r="C687" s="24">
        <f>IFERROR(INDEX(Partidos!$E$4:$E$107,MATCH($A687,Partidos!$A$4:$A$107,0)),"")</f>
        <v/>
      </c>
      <c r="D687" s="29" t="inlineStr">
        <is>
          <t>Pepe</t>
        </is>
      </c>
      <c r="E687" s="24">
        <f>IFERROR(INDEX(Pepe!F$4:F$107,MATCH($A687,Pepe!$A$4:$A$107,0)),"")</f>
        <v/>
      </c>
      <c r="F687" s="24">
        <f>IFERROR(INDEX(Pepe!G$4:G$107,MATCH($A687,Pepe!$A$4:$A$107,0)),"")</f>
        <v/>
      </c>
      <c r="G687" s="21">
        <f>IFERROR(IF(INDEX(Partidos!$H$4:$H$107,MATCH($A687,Partidos!$A$4:$A$107,0))&lt;&gt;"Finalizado","",IF(OR(NOT(ISNUMBER($E687)),NOT(ISNUMBER($F687))),"",IF(INDEX(Partidos!$J$4:$J$107,MATCH($A687,Partidos!$A$4:$A$107,0))="Grupos",IF(AND($E687=INDEX(Partidos!$F$4:$F$107,MATCH($A687,Partidos!$A$4:$A$107,0)),$F687=INDEX(Partidos!$G$4:$G$107,MATCH($A687,Partidos!$A$4:$A$107,0))),Puntuacion!$B$4,IF(($E687-$F687)=(INDEX(Partidos!$F$4:$F$107,MATCH($A687,Partidos!$A$4:$A$107,0))-INDEX(Partidos!$G$4:$G$107,MATCH($A687,Partidos!$A$4:$A$107,0))),Puntuacion!$B$5,IF(OR(AND($E687&gt;$F687,INDEX(Partidos!$F$4:$F$107,MATCH($A687,Partidos!$A$4:$A$107,0))&gt;INDEX(Partidos!$G$4:$G$107,MATCH($A687,Partidos!$A$4:$A$107,0))),AND($E687=$F687,INDEX(Partidos!$F$4:$F$107,MATCH($A687,Partidos!$A$4:$A$107,0))=INDEX(Partidos!$G$4:$G$107,MATCH($A687,Partidos!$A$4:$A$107,0))),AND($E687&lt;$F687,INDEX(Partidos!$F$4:$F$107,MATCH($A687,Partidos!$A$4:$A$107,0))&lt;INDEX(Partidos!$G$4:$G$107,MATCH($A687,Partidos!$A$4:$A$107,0)))),Puntuacion!$B$6,0))),IF(AND($E687=INDEX(Partidos!$F$4:$F$107,MATCH($A687,Partidos!$A$4:$A$107,0)),$F687=INDEX(Partidos!$G$4:$G$107,MATCH($A687,Partidos!$A$4:$A$107,0))),Puntuacion!$B$9,IF(($E687-$F687)=(INDEX(Partidos!$F$4:$F$107,MATCH($A687,Partidos!$A$4:$A$107,0))-INDEX(Partidos!$G$4:$G$107,MATCH($A687,Partidos!$A$4:$A$107,0))),Puntuacion!$B$10,IF(AND($H687&lt;&gt;"",$H687=INDEX(Partidos!$K$4:$K$107,MATCH($A687,Partidos!$A$4:$A$107,0))),Puntuacion!$B$11,0)))))),"")</f>
        <v/>
      </c>
      <c r="H687" s="24">
        <f>IFERROR(INDEX(Pepe!H$4:H$107,MATCH($A687,Pepe!$A$4:$A$107,0)),"")</f>
        <v/>
      </c>
      <c r="I687" s="24">
        <f>IFERROR(INDEX(Partidos!$J$4:$J$107,MATCH($A687,Partidos!$A$4:$A$107,0)),"")</f>
        <v/>
      </c>
      <c r="J687" s="21">
        <f>IF(AND(INDEX(Partidos!$J$4:$J$107,MATCH($A687,Partidos!$A$4:$A$107,0))&lt;&gt;"Grupos",INDEX(Partidos!$H$4:$H$107,MATCH($A687,Partidos!$A$4:$A$107,0))="Finalizado",$H687&lt;&gt;"",$H687=INDEX(Partidos!$K$4:$K$107,MATCH($A687,Partidos!$A$4:$A$107,0))),1,0)</f>
        <v/>
      </c>
    </row>
    <row r="688">
      <c r="A688" s="31" t="n">
        <v>63</v>
      </c>
      <c r="B688" s="24">
        <f>IFERROR(INDEX(Partidos!$D$4:$D$107,MATCH($A688,Partidos!$A$4:$A$107,0)),"")</f>
        <v/>
      </c>
      <c r="C688" s="24">
        <f>IFERROR(INDEX(Partidos!$E$4:$E$107,MATCH($A688,Partidos!$A$4:$A$107,0)),"")</f>
        <v/>
      </c>
      <c r="D688" s="31" t="inlineStr">
        <is>
          <t>Patri</t>
        </is>
      </c>
      <c r="E688" s="24">
        <f>IFERROR(INDEX(Patri!F$4:F$107,MATCH($A688,Patri!$A$4:$A$107,0)),"")</f>
        <v/>
      </c>
      <c r="F688" s="24">
        <f>IFERROR(INDEX(Patri!G$4:G$107,MATCH($A688,Patri!$A$4:$A$107,0)),"")</f>
        <v/>
      </c>
      <c r="G688" s="21">
        <f>IFERROR(IF(INDEX(Partidos!$H$4:$H$107,MATCH($A688,Partidos!$A$4:$A$107,0))&lt;&gt;"Finalizado","",IF(OR(NOT(ISNUMBER($E688)),NOT(ISNUMBER($F688))),"",IF(INDEX(Partidos!$J$4:$J$107,MATCH($A688,Partidos!$A$4:$A$107,0))="Grupos",IF(AND($E688=INDEX(Partidos!$F$4:$F$107,MATCH($A688,Partidos!$A$4:$A$107,0)),$F688=INDEX(Partidos!$G$4:$G$107,MATCH($A688,Partidos!$A$4:$A$107,0))),Puntuacion!$B$4,IF(($E688-$F688)=(INDEX(Partidos!$F$4:$F$107,MATCH($A688,Partidos!$A$4:$A$107,0))-INDEX(Partidos!$G$4:$G$107,MATCH($A688,Partidos!$A$4:$A$107,0))),Puntuacion!$B$5,IF(OR(AND($E688&gt;$F688,INDEX(Partidos!$F$4:$F$107,MATCH($A688,Partidos!$A$4:$A$107,0))&gt;INDEX(Partidos!$G$4:$G$107,MATCH($A688,Partidos!$A$4:$A$107,0))),AND($E688=$F688,INDEX(Partidos!$F$4:$F$107,MATCH($A688,Partidos!$A$4:$A$107,0))=INDEX(Partidos!$G$4:$G$107,MATCH($A688,Partidos!$A$4:$A$107,0))),AND($E688&lt;$F688,INDEX(Partidos!$F$4:$F$107,MATCH($A688,Partidos!$A$4:$A$107,0))&lt;INDEX(Partidos!$G$4:$G$107,MATCH($A688,Partidos!$A$4:$A$107,0)))),Puntuacion!$B$6,0))),IF(AND($E688=INDEX(Partidos!$F$4:$F$107,MATCH($A688,Partidos!$A$4:$A$107,0)),$F688=INDEX(Partidos!$G$4:$G$107,MATCH($A688,Partidos!$A$4:$A$107,0))),Puntuacion!$B$9,IF(($E688-$F688)=(INDEX(Partidos!$F$4:$F$107,MATCH($A688,Partidos!$A$4:$A$107,0))-INDEX(Partidos!$G$4:$G$107,MATCH($A688,Partidos!$A$4:$A$107,0))),Puntuacion!$B$10,IF(AND($H688&lt;&gt;"",$H688=INDEX(Partidos!$K$4:$K$107,MATCH($A688,Partidos!$A$4:$A$107,0))),Puntuacion!$B$11,0)))))),"")</f>
        <v/>
      </c>
      <c r="H688" s="24">
        <f>IFERROR(INDEX(Patri!H$4:H$107,MATCH($A688,Patri!$A$4:$A$107,0)),"")</f>
        <v/>
      </c>
      <c r="I688" s="24">
        <f>IFERROR(INDEX(Partidos!$J$4:$J$107,MATCH($A688,Partidos!$A$4:$A$107,0)),"")</f>
        <v/>
      </c>
      <c r="J688" s="21">
        <f>IF(AND(INDEX(Partidos!$J$4:$J$107,MATCH($A688,Partidos!$A$4:$A$107,0))&lt;&gt;"Grupos",INDEX(Partidos!$H$4:$H$107,MATCH($A688,Partidos!$A$4:$A$107,0))="Finalizado",$H688&lt;&gt;"",$H688=INDEX(Partidos!$K$4:$K$107,MATCH($A688,Partidos!$A$4:$A$107,0))),1,0)</f>
        <v/>
      </c>
    </row>
    <row r="689">
      <c r="A689" s="29" t="n">
        <v>63</v>
      </c>
      <c r="B689" s="24">
        <f>IFERROR(INDEX(Partidos!$D$4:$D$107,MATCH($A689,Partidos!$A$4:$A$107,0)),"")</f>
        <v/>
      </c>
      <c r="C689" s="24">
        <f>IFERROR(INDEX(Partidos!$E$4:$E$107,MATCH($A689,Partidos!$A$4:$A$107,0)),"")</f>
        <v/>
      </c>
      <c r="D689" s="29" t="inlineStr">
        <is>
          <t>Kike</t>
        </is>
      </c>
      <c r="E689" s="24">
        <f>IFERROR(INDEX(Kike!F$4:F$107,MATCH($A689,Kike!$A$4:$A$107,0)),"")</f>
        <v/>
      </c>
      <c r="F689" s="24">
        <f>IFERROR(INDEX(Kike!G$4:G$107,MATCH($A689,Kike!$A$4:$A$107,0)),"")</f>
        <v/>
      </c>
      <c r="G689" s="21">
        <f>IFERROR(IF(INDEX(Partidos!$H$4:$H$107,MATCH($A689,Partidos!$A$4:$A$107,0))&lt;&gt;"Finalizado","",IF(OR(NOT(ISNUMBER($E689)),NOT(ISNUMBER($F689))),"",IF(INDEX(Partidos!$J$4:$J$107,MATCH($A689,Partidos!$A$4:$A$107,0))="Grupos",IF(AND($E689=INDEX(Partidos!$F$4:$F$107,MATCH($A689,Partidos!$A$4:$A$107,0)),$F689=INDEX(Partidos!$G$4:$G$107,MATCH($A689,Partidos!$A$4:$A$107,0))),Puntuacion!$B$4,IF(($E689-$F689)=(INDEX(Partidos!$F$4:$F$107,MATCH($A689,Partidos!$A$4:$A$107,0))-INDEX(Partidos!$G$4:$G$107,MATCH($A689,Partidos!$A$4:$A$107,0))),Puntuacion!$B$5,IF(OR(AND($E689&gt;$F689,INDEX(Partidos!$F$4:$F$107,MATCH($A689,Partidos!$A$4:$A$107,0))&gt;INDEX(Partidos!$G$4:$G$107,MATCH($A689,Partidos!$A$4:$A$107,0))),AND($E689=$F689,INDEX(Partidos!$F$4:$F$107,MATCH($A689,Partidos!$A$4:$A$107,0))=INDEX(Partidos!$G$4:$G$107,MATCH($A689,Partidos!$A$4:$A$107,0))),AND($E689&lt;$F689,INDEX(Partidos!$F$4:$F$107,MATCH($A689,Partidos!$A$4:$A$107,0))&lt;INDEX(Partidos!$G$4:$G$107,MATCH($A689,Partidos!$A$4:$A$107,0)))),Puntuacion!$B$6,0))),IF(AND($E689=INDEX(Partidos!$F$4:$F$107,MATCH($A689,Partidos!$A$4:$A$107,0)),$F689=INDEX(Partidos!$G$4:$G$107,MATCH($A689,Partidos!$A$4:$A$107,0))),Puntuacion!$B$9,IF(($E689-$F689)=(INDEX(Partidos!$F$4:$F$107,MATCH($A689,Partidos!$A$4:$A$107,0))-INDEX(Partidos!$G$4:$G$107,MATCH($A689,Partidos!$A$4:$A$107,0))),Puntuacion!$B$10,IF(AND($H689&lt;&gt;"",$H689=INDEX(Partidos!$K$4:$K$107,MATCH($A689,Partidos!$A$4:$A$107,0))),Puntuacion!$B$11,0)))))),"")</f>
        <v/>
      </c>
      <c r="H689" s="24">
        <f>IFERROR(INDEX(Kike!H$4:H$107,MATCH($A689,Kike!$A$4:$A$107,0)),"")</f>
        <v/>
      </c>
      <c r="I689" s="24">
        <f>IFERROR(INDEX(Partidos!$J$4:$J$107,MATCH($A689,Partidos!$A$4:$A$107,0)),"")</f>
        <v/>
      </c>
      <c r="J689" s="21">
        <f>IF(AND(INDEX(Partidos!$J$4:$J$107,MATCH($A689,Partidos!$A$4:$A$107,0))&lt;&gt;"Grupos",INDEX(Partidos!$H$4:$H$107,MATCH($A689,Partidos!$A$4:$A$107,0))="Finalizado",$H689&lt;&gt;"",$H689=INDEX(Partidos!$K$4:$K$107,MATCH($A689,Partidos!$A$4:$A$107,0))),1,0)</f>
        <v/>
      </c>
    </row>
    <row r="690">
      <c r="A690" s="31" t="n">
        <v>63</v>
      </c>
      <c r="B690" s="24">
        <f>IFERROR(INDEX(Partidos!$D$4:$D$107,MATCH($A690,Partidos!$A$4:$A$107,0)),"")</f>
        <v/>
      </c>
      <c r="C690" s="24">
        <f>IFERROR(INDEX(Partidos!$E$4:$E$107,MATCH($A690,Partidos!$A$4:$A$107,0)),"")</f>
        <v/>
      </c>
      <c r="D690" s="31" t="inlineStr">
        <is>
          <t>Quintero</t>
        </is>
      </c>
      <c r="E690" s="24">
        <f>IFERROR(INDEX(Quintero!F$4:F$107,MATCH($A690,Quintero!$A$4:$A$107,0)),"")</f>
        <v/>
      </c>
      <c r="F690" s="24">
        <f>IFERROR(INDEX(Quintero!G$4:G$107,MATCH($A690,Quintero!$A$4:$A$107,0)),"")</f>
        <v/>
      </c>
      <c r="G690" s="21">
        <f>IFERROR(IF(INDEX(Partidos!$H$4:$H$107,MATCH($A690,Partidos!$A$4:$A$107,0))&lt;&gt;"Finalizado","",IF(OR(NOT(ISNUMBER($E690)),NOT(ISNUMBER($F690))),"",IF(INDEX(Partidos!$J$4:$J$107,MATCH($A690,Partidos!$A$4:$A$107,0))="Grupos",IF(AND($E690=INDEX(Partidos!$F$4:$F$107,MATCH($A690,Partidos!$A$4:$A$107,0)),$F690=INDEX(Partidos!$G$4:$G$107,MATCH($A690,Partidos!$A$4:$A$107,0))),Puntuacion!$B$4,IF(($E690-$F690)=(INDEX(Partidos!$F$4:$F$107,MATCH($A690,Partidos!$A$4:$A$107,0))-INDEX(Partidos!$G$4:$G$107,MATCH($A690,Partidos!$A$4:$A$107,0))),Puntuacion!$B$5,IF(OR(AND($E690&gt;$F690,INDEX(Partidos!$F$4:$F$107,MATCH($A690,Partidos!$A$4:$A$107,0))&gt;INDEX(Partidos!$G$4:$G$107,MATCH($A690,Partidos!$A$4:$A$107,0))),AND($E690=$F690,INDEX(Partidos!$F$4:$F$107,MATCH($A690,Partidos!$A$4:$A$107,0))=INDEX(Partidos!$G$4:$G$107,MATCH($A690,Partidos!$A$4:$A$107,0))),AND($E690&lt;$F690,INDEX(Partidos!$F$4:$F$107,MATCH($A690,Partidos!$A$4:$A$107,0))&lt;INDEX(Partidos!$G$4:$G$107,MATCH($A690,Partidos!$A$4:$A$107,0)))),Puntuacion!$B$6,0))),IF(AND($E690=INDEX(Partidos!$F$4:$F$107,MATCH($A690,Partidos!$A$4:$A$107,0)),$F690=INDEX(Partidos!$G$4:$G$107,MATCH($A690,Partidos!$A$4:$A$107,0))),Puntuacion!$B$9,IF(($E690-$F690)=(INDEX(Partidos!$F$4:$F$107,MATCH($A690,Partidos!$A$4:$A$107,0))-INDEX(Partidos!$G$4:$G$107,MATCH($A690,Partidos!$A$4:$A$107,0))),Puntuacion!$B$10,IF(AND($H690&lt;&gt;"",$H690=INDEX(Partidos!$K$4:$K$107,MATCH($A690,Partidos!$A$4:$A$107,0))),Puntuacion!$B$11,0)))))),"")</f>
        <v/>
      </c>
      <c r="H690" s="24">
        <f>IFERROR(INDEX(Quintero!H$4:H$107,MATCH($A690,Quintero!$A$4:$A$107,0)),"")</f>
        <v/>
      </c>
      <c r="I690" s="24">
        <f>IFERROR(INDEX(Partidos!$J$4:$J$107,MATCH($A690,Partidos!$A$4:$A$107,0)),"")</f>
        <v/>
      </c>
      <c r="J690" s="21">
        <f>IF(AND(INDEX(Partidos!$J$4:$J$107,MATCH($A690,Partidos!$A$4:$A$107,0))&lt;&gt;"Grupos",INDEX(Partidos!$H$4:$H$107,MATCH($A690,Partidos!$A$4:$A$107,0))="Finalizado",$H690&lt;&gt;"",$H690=INDEX(Partidos!$K$4:$K$107,MATCH($A690,Partidos!$A$4:$A$107,0))),1,0)</f>
        <v/>
      </c>
    </row>
    <row r="691">
      <c r="A691" s="29" t="n">
        <v>63</v>
      </c>
      <c r="B691" s="24">
        <f>IFERROR(INDEX(Partidos!$D$4:$D$107,MATCH($A691,Partidos!$A$4:$A$107,0)),"")</f>
        <v/>
      </c>
      <c r="C691" s="24">
        <f>IFERROR(INDEX(Partidos!$E$4:$E$107,MATCH($A691,Partidos!$A$4:$A$107,0)),"")</f>
        <v/>
      </c>
      <c r="D691" s="29" t="inlineStr">
        <is>
          <t>Nacho</t>
        </is>
      </c>
      <c r="E691" s="24">
        <f>IFERROR(INDEX(Nacho!F$4:F$107,MATCH($A691,Nacho!$A$4:$A$107,0)),"")</f>
        <v/>
      </c>
      <c r="F691" s="24">
        <f>IFERROR(INDEX(Nacho!G$4:G$107,MATCH($A691,Nacho!$A$4:$A$107,0)),"")</f>
        <v/>
      </c>
      <c r="G691" s="21">
        <f>IFERROR(IF(INDEX(Partidos!$H$4:$H$107,MATCH($A691,Partidos!$A$4:$A$107,0))&lt;&gt;"Finalizado","",IF(OR(NOT(ISNUMBER($E691)),NOT(ISNUMBER($F691))),"",IF(INDEX(Partidos!$J$4:$J$107,MATCH($A691,Partidos!$A$4:$A$107,0))="Grupos",IF(AND($E691=INDEX(Partidos!$F$4:$F$107,MATCH($A691,Partidos!$A$4:$A$107,0)),$F691=INDEX(Partidos!$G$4:$G$107,MATCH($A691,Partidos!$A$4:$A$107,0))),Puntuacion!$B$4,IF(($E691-$F691)=(INDEX(Partidos!$F$4:$F$107,MATCH($A691,Partidos!$A$4:$A$107,0))-INDEX(Partidos!$G$4:$G$107,MATCH($A691,Partidos!$A$4:$A$107,0))),Puntuacion!$B$5,IF(OR(AND($E691&gt;$F691,INDEX(Partidos!$F$4:$F$107,MATCH($A691,Partidos!$A$4:$A$107,0))&gt;INDEX(Partidos!$G$4:$G$107,MATCH($A691,Partidos!$A$4:$A$107,0))),AND($E691=$F691,INDEX(Partidos!$F$4:$F$107,MATCH($A691,Partidos!$A$4:$A$107,0))=INDEX(Partidos!$G$4:$G$107,MATCH($A691,Partidos!$A$4:$A$107,0))),AND($E691&lt;$F691,INDEX(Partidos!$F$4:$F$107,MATCH($A691,Partidos!$A$4:$A$107,0))&lt;INDEX(Partidos!$G$4:$G$107,MATCH($A691,Partidos!$A$4:$A$107,0)))),Puntuacion!$B$6,0))),IF(AND($E691=INDEX(Partidos!$F$4:$F$107,MATCH($A691,Partidos!$A$4:$A$107,0)),$F691=INDEX(Partidos!$G$4:$G$107,MATCH($A691,Partidos!$A$4:$A$107,0))),Puntuacion!$B$9,IF(($E691-$F691)=(INDEX(Partidos!$F$4:$F$107,MATCH($A691,Partidos!$A$4:$A$107,0))-INDEX(Partidos!$G$4:$G$107,MATCH($A691,Partidos!$A$4:$A$107,0))),Puntuacion!$B$10,IF(AND($H691&lt;&gt;"",$H691=INDEX(Partidos!$K$4:$K$107,MATCH($A691,Partidos!$A$4:$A$107,0))),Puntuacion!$B$11,0)))))),"")</f>
        <v/>
      </c>
      <c r="H691" s="24">
        <f>IFERROR(INDEX(Nacho!H$4:H$107,MATCH($A691,Nacho!$A$4:$A$107,0)),"")</f>
        <v/>
      </c>
      <c r="I691" s="24">
        <f>IFERROR(INDEX(Partidos!$J$4:$J$107,MATCH($A691,Partidos!$A$4:$A$107,0)),"")</f>
        <v/>
      </c>
      <c r="J691" s="21">
        <f>IF(AND(INDEX(Partidos!$J$4:$J$107,MATCH($A691,Partidos!$A$4:$A$107,0))&lt;&gt;"Grupos",INDEX(Partidos!$H$4:$H$107,MATCH($A691,Partidos!$A$4:$A$107,0))="Finalizado",$H691&lt;&gt;"",$H691=INDEX(Partidos!$K$4:$K$107,MATCH($A691,Partidos!$A$4:$A$107,0))),1,0)</f>
        <v/>
      </c>
    </row>
    <row r="692">
      <c r="A692" s="31" t="n">
        <v>63</v>
      </c>
      <c r="B692" s="24">
        <f>IFERROR(INDEX(Partidos!$D$4:$D$107,MATCH($A692,Partidos!$A$4:$A$107,0)),"")</f>
        <v/>
      </c>
      <c r="C692" s="24">
        <f>IFERROR(INDEX(Partidos!$E$4:$E$107,MATCH($A692,Partidos!$A$4:$A$107,0)),"")</f>
        <v/>
      </c>
      <c r="D692" s="31" t="inlineStr">
        <is>
          <t>Luis</t>
        </is>
      </c>
      <c r="E692" s="24">
        <f>IFERROR(INDEX(Luis!F$4:F$107,MATCH($A692,Luis!$A$4:$A$107,0)),"")</f>
        <v/>
      </c>
      <c r="F692" s="24">
        <f>IFERROR(INDEX(Luis!G$4:G$107,MATCH($A692,Luis!$A$4:$A$107,0)),"")</f>
        <v/>
      </c>
      <c r="G692" s="21">
        <f>IFERROR(IF(INDEX(Partidos!$H$4:$H$107,MATCH($A692,Partidos!$A$4:$A$107,0))&lt;&gt;"Finalizado","",IF(OR(NOT(ISNUMBER($E692)),NOT(ISNUMBER($F692))),"",IF(INDEX(Partidos!$J$4:$J$107,MATCH($A692,Partidos!$A$4:$A$107,0))="Grupos",IF(AND($E692=INDEX(Partidos!$F$4:$F$107,MATCH($A692,Partidos!$A$4:$A$107,0)),$F692=INDEX(Partidos!$G$4:$G$107,MATCH($A692,Partidos!$A$4:$A$107,0))),Puntuacion!$B$4,IF(($E692-$F692)=(INDEX(Partidos!$F$4:$F$107,MATCH($A692,Partidos!$A$4:$A$107,0))-INDEX(Partidos!$G$4:$G$107,MATCH($A692,Partidos!$A$4:$A$107,0))),Puntuacion!$B$5,IF(OR(AND($E692&gt;$F692,INDEX(Partidos!$F$4:$F$107,MATCH($A692,Partidos!$A$4:$A$107,0))&gt;INDEX(Partidos!$G$4:$G$107,MATCH($A692,Partidos!$A$4:$A$107,0))),AND($E692=$F692,INDEX(Partidos!$F$4:$F$107,MATCH($A692,Partidos!$A$4:$A$107,0))=INDEX(Partidos!$G$4:$G$107,MATCH($A692,Partidos!$A$4:$A$107,0))),AND($E692&lt;$F692,INDEX(Partidos!$F$4:$F$107,MATCH($A692,Partidos!$A$4:$A$107,0))&lt;INDEX(Partidos!$G$4:$G$107,MATCH($A692,Partidos!$A$4:$A$107,0)))),Puntuacion!$B$6,0))),IF(AND($E692=INDEX(Partidos!$F$4:$F$107,MATCH($A692,Partidos!$A$4:$A$107,0)),$F692=INDEX(Partidos!$G$4:$G$107,MATCH($A692,Partidos!$A$4:$A$107,0))),Puntuacion!$B$9,IF(($E692-$F692)=(INDEX(Partidos!$F$4:$F$107,MATCH($A692,Partidos!$A$4:$A$107,0))-INDEX(Partidos!$G$4:$G$107,MATCH($A692,Partidos!$A$4:$A$107,0))),Puntuacion!$B$10,IF(AND($H692&lt;&gt;"",$H692=INDEX(Partidos!$K$4:$K$107,MATCH($A692,Partidos!$A$4:$A$107,0))),Puntuacion!$B$11,0)))))),"")</f>
        <v/>
      </c>
      <c r="H692" s="24">
        <f>IFERROR(INDEX(Luis!H$4:H$107,MATCH($A692,Luis!$A$4:$A$107,0)),"")</f>
        <v/>
      </c>
      <c r="I692" s="24">
        <f>IFERROR(INDEX(Partidos!$J$4:$J$107,MATCH($A692,Partidos!$A$4:$A$107,0)),"")</f>
        <v/>
      </c>
      <c r="J692" s="21">
        <f>IF(AND(INDEX(Partidos!$J$4:$J$107,MATCH($A692,Partidos!$A$4:$A$107,0))&lt;&gt;"Grupos",INDEX(Partidos!$H$4:$H$107,MATCH($A692,Partidos!$A$4:$A$107,0))="Finalizado",$H692&lt;&gt;"",$H692=INDEX(Partidos!$K$4:$K$107,MATCH($A692,Partidos!$A$4:$A$107,0))),1,0)</f>
        <v/>
      </c>
    </row>
    <row r="693">
      <c r="A693" s="29" t="n">
        <v>63</v>
      </c>
      <c r="B693" s="24">
        <f>IFERROR(INDEX(Partidos!$D$4:$D$107,MATCH($A693,Partidos!$A$4:$A$107,0)),"")</f>
        <v/>
      </c>
      <c r="C693" s="24">
        <f>IFERROR(INDEX(Partidos!$E$4:$E$107,MATCH($A693,Partidos!$A$4:$A$107,0)),"")</f>
        <v/>
      </c>
      <c r="D693" s="29" t="inlineStr">
        <is>
          <t>Felipe</t>
        </is>
      </c>
      <c r="E693" s="24">
        <f>IFERROR(INDEX(Felipe!F$4:F$107,MATCH($A693,Felipe!$A$4:$A$107,0)),"")</f>
        <v/>
      </c>
      <c r="F693" s="24">
        <f>IFERROR(INDEX(Felipe!G$4:G$107,MATCH($A693,Felipe!$A$4:$A$107,0)),"")</f>
        <v/>
      </c>
      <c r="G693" s="21">
        <f>IFERROR(IF(INDEX(Partidos!$H$4:$H$107,MATCH($A693,Partidos!$A$4:$A$107,0))&lt;&gt;"Finalizado","",IF(OR(NOT(ISNUMBER($E693)),NOT(ISNUMBER($F693))),"",IF(INDEX(Partidos!$J$4:$J$107,MATCH($A693,Partidos!$A$4:$A$107,0))="Grupos",IF(AND($E693=INDEX(Partidos!$F$4:$F$107,MATCH($A693,Partidos!$A$4:$A$107,0)),$F693=INDEX(Partidos!$G$4:$G$107,MATCH($A693,Partidos!$A$4:$A$107,0))),Puntuacion!$B$4,IF(($E693-$F693)=(INDEX(Partidos!$F$4:$F$107,MATCH($A693,Partidos!$A$4:$A$107,0))-INDEX(Partidos!$G$4:$G$107,MATCH($A693,Partidos!$A$4:$A$107,0))),Puntuacion!$B$5,IF(OR(AND($E693&gt;$F693,INDEX(Partidos!$F$4:$F$107,MATCH($A693,Partidos!$A$4:$A$107,0))&gt;INDEX(Partidos!$G$4:$G$107,MATCH($A693,Partidos!$A$4:$A$107,0))),AND($E693=$F693,INDEX(Partidos!$F$4:$F$107,MATCH($A693,Partidos!$A$4:$A$107,0))=INDEX(Partidos!$G$4:$G$107,MATCH($A693,Partidos!$A$4:$A$107,0))),AND($E693&lt;$F693,INDEX(Partidos!$F$4:$F$107,MATCH($A693,Partidos!$A$4:$A$107,0))&lt;INDEX(Partidos!$G$4:$G$107,MATCH($A693,Partidos!$A$4:$A$107,0)))),Puntuacion!$B$6,0))),IF(AND($E693=INDEX(Partidos!$F$4:$F$107,MATCH($A693,Partidos!$A$4:$A$107,0)),$F693=INDEX(Partidos!$G$4:$G$107,MATCH($A693,Partidos!$A$4:$A$107,0))),Puntuacion!$B$9,IF(($E693-$F693)=(INDEX(Partidos!$F$4:$F$107,MATCH($A693,Partidos!$A$4:$A$107,0))-INDEX(Partidos!$G$4:$G$107,MATCH($A693,Partidos!$A$4:$A$107,0))),Puntuacion!$B$10,IF(AND($H693&lt;&gt;"",$H693=INDEX(Partidos!$K$4:$K$107,MATCH($A693,Partidos!$A$4:$A$107,0))),Puntuacion!$B$11,0)))))),"")</f>
        <v/>
      </c>
      <c r="H693" s="24">
        <f>IFERROR(INDEX(Felipe!H$4:H$107,MATCH($A693,Felipe!$A$4:$A$107,0)),"")</f>
        <v/>
      </c>
      <c r="I693" s="24">
        <f>IFERROR(INDEX(Partidos!$J$4:$J$107,MATCH($A693,Partidos!$A$4:$A$107,0)),"")</f>
        <v/>
      </c>
      <c r="J693" s="21">
        <f>IF(AND(INDEX(Partidos!$J$4:$J$107,MATCH($A693,Partidos!$A$4:$A$107,0))&lt;&gt;"Grupos",INDEX(Partidos!$H$4:$H$107,MATCH($A693,Partidos!$A$4:$A$107,0))="Finalizado",$H693&lt;&gt;"",$H693=INDEX(Partidos!$K$4:$K$107,MATCH($A693,Partidos!$A$4:$A$107,0))),1,0)</f>
        <v/>
      </c>
    </row>
    <row r="694">
      <c r="A694" s="31" t="n">
        <v>63</v>
      </c>
      <c r="B694" s="24">
        <f>IFERROR(INDEX(Partidos!$D$4:$D$107,MATCH($A694,Partidos!$A$4:$A$107,0)),"")</f>
        <v/>
      </c>
      <c r="C694" s="24">
        <f>IFERROR(INDEX(Partidos!$E$4:$E$107,MATCH($A694,Partidos!$A$4:$A$107,0)),"")</f>
        <v/>
      </c>
      <c r="D694" s="31" t="inlineStr">
        <is>
          <t>Simón</t>
        </is>
      </c>
      <c r="E694" s="24">
        <f>IFERROR(INDEX(Simón!F$4:F$107,MATCH($A694,Simón!$A$4:$A$107,0)),"")</f>
        <v/>
      </c>
      <c r="F694" s="24">
        <f>IFERROR(INDEX(Simón!G$4:G$107,MATCH($A694,Simón!$A$4:$A$107,0)),"")</f>
        <v/>
      </c>
      <c r="G694" s="21">
        <f>IFERROR(IF(INDEX(Partidos!$H$4:$H$107,MATCH($A694,Partidos!$A$4:$A$107,0))&lt;&gt;"Finalizado","",IF(OR(NOT(ISNUMBER($E694)),NOT(ISNUMBER($F694))),"",IF(INDEX(Partidos!$J$4:$J$107,MATCH($A694,Partidos!$A$4:$A$107,0))="Grupos",IF(AND($E694=INDEX(Partidos!$F$4:$F$107,MATCH($A694,Partidos!$A$4:$A$107,0)),$F694=INDEX(Partidos!$G$4:$G$107,MATCH($A694,Partidos!$A$4:$A$107,0))),Puntuacion!$B$4,IF(($E694-$F694)=(INDEX(Partidos!$F$4:$F$107,MATCH($A694,Partidos!$A$4:$A$107,0))-INDEX(Partidos!$G$4:$G$107,MATCH($A694,Partidos!$A$4:$A$107,0))),Puntuacion!$B$5,IF(OR(AND($E694&gt;$F694,INDEX(Partidos!$F$4:$F$107,MATCH($A694,Partidos!$A$4:$A$107,0))&gt;INDEX(Partidos!$G$4:$G$107,MATCH($A694,Partidos!$A$4:$A$107,0))),AND($E694=$F694,INDEX(Partidos!$F$4:$F$107,MATCH($A694,Partidos!$A$4:$A$107,0))=INDEX(Partidos!$G$4:$G$107,MATCH($A694,Partidos!$A$4:$A$107,0))),AND($E694&lt;$F694,INDEX(Partidos!$F$4:$F$107,MATCH($A694,Partidos!$A$4:$A$107,0))&lt;INDEX(Partidos!$G$4:$G$107,MATCH($A694,Partidos!$A$4:$A$107,0)))),Puntuacion!$B$6,0))),IF(AND($E694=INDEX(Partidos!$F$4:$F$107,MATCH($A694,Partidos!$A$4:$A$107,0)),$F694=INDEX(Partidos!$G$4:$G$107,MATCH($A694,Partidos!$A$4:$A$107,0))),Puntuacion!$B$9,IF(($E694-$F694)=(INDEX(Partidos!$F$4:$F$107,MATCH($A694,Partidos!$A$4:$A$107,0))-INDEX(Partidos!$G$4:$G$107,MATCH($A694,Partidos!$A$4:$A$107,0))),Puntuacion!$B$10,IF(AND($H694&lt;&gt;"",$H694=INDEX(Partidos!$K$4:$K$107,MATCH($A694,Partidos!$A$4:$A$107,0))),Puntuacion!$B$11,0)))))),"")</f>
        <v/>
      </c>
      <c r="H694" s="24">
        <f>IFERROR(INDEX(Simón!H$4:H$107,MATCH($A694,Simón!$A$4:$A$107,0)),"")</f>
        <v/>
      </c>
      <c r="I694" s="24">
        <f>IFERROR(INDEX(Partidos!$J$4:$J$107,MATCH($A694,Partidos!$A$4:$A$107,0)),"")</f>
        <v/>
      </c>
      <c r="J694" s="21">
        <f>IF(AND(INDEX(Partidos!$J$4:$J$107,MATCH($A694,Partidos!$A$4:$A$107,0))&lt;&gt;"Grupos",INDEX(Partidos!$H$4:$H$107,MATCH($A694,Partidos!$A$4:$A$107,0))="Finalizado",$H694&lt;&gt;"",$H694=INDEX(Partidos!$K$4:$K$107,MATCH($A694,Partidos!$A$4:$A$107,0))),1,0)</f>
        <v/>
      </c>
    </row>
    <row r="695">
      <c r="A695" s="29" t="n">
        <v>63</v>
      </c>
      <c r="B695" s="24">
        <f>IFERROR(INDEX(Partidos!$D$4:$D$107,MATCH($A695,Partidos!$A$4:$A$107,0)),"")</f>
        <v/>
      </c>
      <c r="C695" s="24">
        <f>IFERROR(INDEX(Partidos!$E$4:$E$107,MATCH($A695,Partidos!$A$4:$A$107,0)),"")</f>
        <v/>
      </c>
      <c r="D695" s="29" t="inlineStr">
        <is>
          <t>Muni</t>
        </is>
      </c>
      <c r="E695" s="24">
        <f>IFERROR(INDEX(Muni!F$4:F$107,MATCH($A695,Muni!$A$4:$A$107,0)),"")</f>
        <v/>
      </c>
      <c r="F695" s="24">
        <f>IFERROR(INDEX(Muni!G$4:G$107,MATCH($A695,Muni!$A$4:$A$107,0)),"")</f>
        <v/>
      </c>
      <c r="G695" s="21">
        <f>IFERROR(IF(INDEX(Partidos!$H$4:$H$107,MATCH($A695,Partidos!$A$4:$A$107,0))&lt;&gt;"Finalizado","",IF(OR(NOT(ISNUMBER($E695)),NOT(ISNUMBER($F695))),"",IF(INDEX(Partidos!$J$4:$J$107,MATCH($A695,Partidos!$A$4:$A$107,0))="Grupos",IF(AND($E695=INDEX(Partidos!$F$4:$F$107,MATCH($A695,Partidos!$A$4:$A$107,0)),$F695=INDEX(Partidos!$G$4:$G$107,MATCH($A695,Partidos!$A$4:$A$107,0))),Puntuacion!$B$4,IF(($E695-$F695)=(INDEX(Partidos!$F$4:$F$107,MATCH($A695,Partidos!$A$4:$A$107,0))-INDEX(Partidos!$G$4:$G$107,MATCH($A695,Partidos!$A$4:$A$107,0))),Puntuacion!$B$5,IF(OR(AND($E695&gt;$F695,INDEX(Partidos!$F$4:$F$107,MATCH($A695,Partidos!$A$4:$A$107,0))&gt;INDEX(Partidos!$G$4:$G$107,MATCH($A695,Partidos!$A$4:$A$107,0))),AND($E695=$F695,INDEX(Partidos!$F$4:$F$107,MATCH($A695,Partidos!$A$4:$A$107,0))=INDEX(Partidos!$G$4:$G$107,MATCH($A695,Partidos!$A$4:$A$107,0))),AND($E695&lt;$F695,INDEX(Partidos!$F$4:$F$107,MATCH($A695,Partidos!$A$4:$A$107,0))&lt;INDEX(Partidos!$G$4:$G$107,MATCH($A695,Partidos!$A$4:$A$107,0)))),Puntuacion!$B$6,0))),IF(AND($E695=INDEX(Partidos!$F$4:$F$107,MATCH($A695,Partidos!$A$4:$A$107,0)),$F695=INDEX(Partidos!$G$4:$G$107,MATCH($A695,Partidos!$A$4:$A$107,0))),Puntuacion!$B$9,IF(($E695-$F695)=(INDEX(Partidos!$F$4:$F$107,MATCH($A695,Partidos!$A$4:$A$107,0))-INDEX(Partidos!$G$4:$G$107,MATCH($A695,Partidos!$A$4:$A$107,0))),Puntuacion!$B$10,IF(AND($H695&lt;&gt;"",$H695=INDEX(Partidos!$K$4:$K$107,MATCH($A695,Partidos!$A$4:$A$107,0))),Puntuacion!$B$11,0)))))),"")</f>
        <v/>
      </c>
      <c r="H695" s="24">
        <f>IFERROR(INDEX(Muni!H$4:H$107,MATCH($A695,Muni!$A$4:$A$107,0)),"")</f>
        <v/>
      </c>
      <c r="I695" s="24">
        <f>IFERROR(INDEX(Partidos!$J$4:$J$107,MATCH($A695,Partidos!$A$4:$A$107,0)),"")</f>
        <v/>
      </c>
      <c r="J695" s="21">
        <f>IF(AND(INDEX(Partidos!$J$4:$J$107,MATCH($A695,Partidos!$A$4:$A$107,0))&lt;&gt;"Grupos",INDEX(Partidos!$H$4:$H$107,MATCH($A695,Partidos!$A$4:$A$107,0))="Finalizado",$H695&lt;&gt;"",$H695=INDEX(Partidos!$K$4:$K$107,MATCH($A695,Partidos!$A$4:$A$107,0))),1,0)</f>
        <v/>
      </c>
    </row>
    <row r="696">
      <c r="A696" s="31" t="n">
        <v>63</v>
      </c>
      <c r="B696" s="24">
        <f>IFERROR(INDEX(Partidos!$D$4:$D$107,MATCH($A696,Partidos!$A$4:$A$107,0)),"")</f>
        <v/>
      </c>
      <c r="C696" s="24">
        <f>IFERROR(INDEX(Partidos!$E$4:$E$107,MATCH($A696,Partidos!$A$4:$A$107,0)),"")</f>
        <v/>
      </c>
      <c r="D696" s="31" t="inlineStr">
        <is>
          <t>Fer</t>
        </is>
      </c>
      <c r="E696" s="24">
        <f>IFERROR(INDEX(Fer!F$4:F$107,MATCH($A696,Fer!$A$4:$A$107,0)),"")</f>
        <v/>
      </c>
      <c r="F696" s="24">
        <f>IFERROR(INDEX(Fer!G$4:G$107,MATCH($A696,Fer!$A$4:$A$107,0)),"")</f>
        <v/>
      </c>
      <c r="G696" s="21">
        <f>IFERROR(IF(INDEX(Partidos!$H$4:$H$107,MATCH($A696,Partidos!$A$4:$A$107,0))&lt;&gt;"Finalizado","",IF(OR(NOT(ISNUMBER($E696)),NOT(ISNUMBER($F696))),"",IF(INDEX(Partidos!$J$4:$J$107,MATCH($A696,Partidos!$A$4:$A$107,0))="Grupos",IF(AND($E696=INDEX(Partidos!$F$4:$F$107,MATCH($A696,Partidos!$A$4:$A$107,0)),$F696=INDEX(Partidos!$G$4:$G$107,MATCH($A696,Partidos!$A$4:$A$107,0))),Puntuacion!$B$4,IF(($E696-$F696)=(INDEX(Partidos!$F$4:$F$107,MATCH($A696,Partidos!$A$4:$A$107,0))-INDEX(Partidos!$G$4:$G$107,MATCH($A696,Partidos!$A$4:$A$107,0))),Puntuacion!$B$5,IF(OR(AND($E696&gt;$F696,INDEX(Partidos!$F$4:$F$107,MATCH($A696,Partidos!$A$4:$A$107,0))&gt;INDEX(Partidos!$G$4:$G$107,MATCH($A696,Partidos!$A$4:$A$107,0))),AND($E696=$F696,INDEX(Partidos!$F$4:$F$107,MATCH($A696,Partidos!$A$4:$A$107,0))=INDEX(Partidos!$G$4:$G$107,MATCH($A696,Partidos!$A$4:$A$107,0))),AND($E696&lt;$F696,INDEX(Partidos!$F$4:$F$107,MATCH($A696,Partidos!$A$4:$A$107,0))&lt;INDEX(Partidos!$G$4:$G$107,MATCH($A696,Partidos!$A$4:$A$107,0)))),Puntuacion!$B$6,0))),IF(AND($E696=INDEX(Partidos!$F$4:$F$107,MATCH($A696,Partidos!$A$4:$A$107,0)),$F696=INDEX(Partidos!$G$4:$G$107,MATCH($A696,Partidos!$A$4:$A$107,0))),Puntuacion!$B$9,IF(($E696-$F696)=(INDEX(Partidos!$F$4:$F$107,MATCH($A696,Partidos!$A$4:$A$107,0))-INDEX(Partidos!$G$4:$G$107,MATCH($A696,Partidos!$A$4:$A$107,0))),Puntuacion!$B$10,IF(AND($H696&lt;&gt;"",$H696=INDEX(Partidos!$K$4:$K$107,MATCH($A696,Partidos!$A$4:$A$107,0))),Puntuacion!$B$11,0)))))),"")</f>
        <v/>
      </c>
      <c r="H696" s="24">
        <f>IFERROR(INDEX(Fer!H$4:H$107,MATCH($A696,Fer!$A$4:$A$107,0)),"")</f>
        <v/>
      </c>
      <c r="I696" s="24">
        <f>IFERROR(INDEX(Partidos!$J$4:$J$107,MATCH($A696,Partidos!$A$4:$A$107,0)),"")</f>
        <v/>
      </c>
      <c r="J696" s="21">
        <f>IF(AND(INDEX(Partidos!$J$4:$J$107,MATCH($A696,Partidos!$A$4:$A$107,0))&lt;&gt;"Grupos",INDEX(Partidos!$H$4:$H$107,MATCH($A696,Partidos!$A$4:$A$107,0))="Finalizado",$H696&lt;&gt;"",$H696=INDEX(Partidos!$K$4:$K$107,MATCH($A696,Partidos!$A$4:$A$107,0))),1,0)</f>
        <v/>
      </c>
    </row>
    <row r="697">
      <c r="A697" s="29" t="n">
        <v>64</v>
      </c>
      <c r="B697" s="24">
        <f>IFERROR(INDEX(Partidos!$D$4:$D$107,MATCH($A697,Partidos!$A$4:$A$107,0)),"")</f>
        <v/>
      </c>
      <c r="C697" s="24">
        <f>IFERROR(INDEX(Partidos!$E$4:$E$107,MATCH($A697,Partidos!$A$4:$A$107,0)),"")</f>
        <v/>
      </c>
      <c r="D697" s="29" t="inlineStr">
        <is>
          <t>Álvaro</t>
        </is>
      </c>
      <c r="E697" s="24">
        <f>IFERROR(INDEX(Álvaro!F$4:F$107,MATCH($A697,Álvaro!$A$4:$A$107,0)),"")</f>
        <v/>
      </c>
      <c r="F697" s="24">
        <f>IFERROR(INDEX(Álvaro!G$4:G$107,MATCH($A697,Álvaro!$A$4:$A$107,0)),"")</f>
        <v/>
      </c>
      <c r="G697" s="21">
        <f>IFERROR(IF(INDEX(Partidos!$H$4:$H$107,MATCH($A697,Partidos!$A$4:$A$107,0))&lt;&gt;"Finalizado","",IF(OR(NOT(ISNUMBER($E697)),NOT(ISNUMBER($F697))),"",IF(INDEX(Partidos!$J$4:$J$107,MATCH($A697,Partidos!$A$4:$A$107,0))="Grupos",IF(AND($E697=INDEX(Partidos!$F$4:$F$107,MATCH($A697,Partidos!$A$4:$A$107,0)),$F697=INDEX(Partidos!$G$4:$G$107,MATCH($A697,Partidos!$A$4:$A$107,0))),Puntuacion!$B$4,IF(($E697-$F697)=(INDEX(Partidos!$F$4:$F$107,MATCH($A697,Partidos!$A$4:$A$107,0))-INDEX(Partidos!$G$4:$G$107,MATCH($A697,Partidos!$A$4:$A$107,0))),Puntuacion!$B$5,IF(OR(AND($E697&gt;$F697,INDEX(Partidos!$F$4:$F$107,MATCH($A697,Partidos!$A$4:$A$107,0))&gt;INDEX(Partidos!$G$4:$G$107,MATCH($A697,Partidos!$A$4:$A$107,0))),AND($E697=$F697,INDEX(Partidos!$F$4:$F$107,MATCH($A697,Partidos!$A$4:$A$107,0))=INDEX(Partidos!$G$4:$G$107,MATCH($A697,Partidos!$A$4:$A$107,0))),AND($E697&lt;$F697,INDEX(Partidos!$F$4:$F$107,MATCH($A697,Partidos!$A$4:$A$107,0))&lt;INDEX(Partidos!$G$4:$G$107,MATCH($A697,Partidos!$A$4:$A$107,0)))),Puntuacion!$B$6,0))),IF(AND($E697=INDEX(Partidos!$F$4:$F$107,MATCH($A697,Partidos!$A$4:$A$107,0)),$F697=INDEX(Partidos!$G$4:$G$107,MATCH($A697,Partidos!$A$4:$A$107,0))),Puntuacion!$B$9,IF(($E697-$F697)=(INDEX(Partidos!$F$4:$F$107,MATCH($A697,Partidos!$A$4:$A$107,0))-INDEX(Partidos!$G$4:$G$107,MATCH($A697,Partidos!$A$4:$A$107,0))),Puntuacion!$B$10,IF(AND($H697&lt;&gt;"",$H697=INDEX(Partidos!$K$4:$K$107,MATCH($A697,Partidos!$A$4:$A$107,0))),Puntuacion!$B$11,0)))))),"")</f>
        <v/>
      </c>
      <c r="H697" s="24">
        <f>IFERROR(INDEX(Álvaro!H$4:H$107,MATCH($A697,Álvaro!$A$4:$A$107,0)),"")</f>
        <v/>
      </c>
      <c r="I697" s="24">
        <f>IFERROR(INDEX(Partidos!$J$4:$J$107,MATCH($A697,Partidos!$A$4:$A$107,0)),"")</f>
        <v/>
      </c>
      <c r="J697" s="21">
        <f>IF(AND(INDEX(Partidos!$J$4:$J$107,MATCH($A697,Partidos!$A$4:$A$107,0))&lt;&gt;"Grupos",INDEX(Partidos!$H$4:$H$107,MATCH($A697,Partidos!$A$4:$A$107,0))="Finalizado",$H697&lt;&gt;"",$H697=INDEX(Partidos!$K$4:$K$107,MATCH($A697,Partidos!$A$4:$A$107,0))),1,0)</f>
        <v/>
      </c>
    </row>
    <row r="698">
      <c r="A698" s="31" t="n">
        <v>64</v>
      </c>
      <c r="B698" s="24">
        <f>IFERROR(INDEX(Partidos!$D$4:$D$107,MATCH($A698,Partidos!$A$4:$A$107,0)),"")</f>
        <v/>
      </c>
      <c r="C698" s="24">
        <f>IFERROR(INDEX(Partidos!$E$4:$E$107,MATCH($A698,Partidos!$A$4:$A$107,0)),"")</f>
        <v/>
      </c>
      <c r="D698" s="31" t="inlineStr">
        <is>
          <t>Pepe</t>
        </is>
      </c>
      <c r="E698" s="24">
        <f>IFERROR(INDEX(Pepe!F$4:F$107,MATCH($A698,Pepe!$A$4:$A$107,0)),"")</f>
        <v/>
      </c>
      <c r="F698" s="24">
        <f>IFERROR(INDEX(Pepe!G$4:G$107,MATCH($A698,Pepe!$A$4:$A$107,0)),"")</f>
        <v/>
      </c>
      <c r="G698" s="21">
        <f>IFERROR(IF(INDEX(Partidos!$H$4:$H$107,MATCH($A698,Partidos!$A$4:$A$107,0))&lt;&gt;"Finalizado","",IF(OR(NOT(ISNUMBER($E698)),NOT(ISNUMBER($F698))),"",IF(INDEX(Partidos!$J$4:$J$107,MATCH($A698,Partidos!$A$4:$A$107,0))="Grupos",IF(AND($E698=INDEX(Partidos!$F$4:$F$107,MATCH($A698,Partidos!$A$4:$A$107,0)),$F698=INDEX(Partidos!$G$4:$G$107,MATCH($A698,Partidos!$A$4:$A$107,0))),Puntuacion!$B$4,IF(($E698-$F698)=(INDEX(Partidos!$F$4:$F$107,MATCH($A698,Partidos!$A$4:$A$107,0))-INDEX(Partidos!$G$4:$G$107,MATCH($A698,Partidos!$A$4:$A$107,0))),Puntuacion!$B$5,IF(OR(AND($E698&gt;$F698,INDEX(Partidos!$F$4:$F$107,MATCH($A698,Partidos!$A$4:$A$107,0))&gt;INDEX(Partidos!$G$4:$G$107,MATCH($A698,Partidos!$A$4:$A$107,0))),AND($E698=$F698,INDEX(Partidos!$F$4:$F$107,MATCH($A698,Partidos!$A$4:$A$107,0))=INDEX(Partidos!$G$4:$G$107,MATCH($A698,Partidos!$A$4:$A$107,0))),AND($E698&lt;$F698,INDEX(Partidos!$F$4:$F$107,MATCH($A698,Partidos!$A$4:$A$107,0))&lt;INDEX(Partidos!$G$4:$G$107,MATCH($A698,Partidos!$A$4:$A$107,0)))),Puntuacion!$B$6,0))),IF(AND($E698=INDEX(Partidos!$F$4:$F$107,MATCH($A698,Partidos!$A$4:$A$107,0)),$F698=INDEX(Partidos!$G$4:$G$107,MATCH($A698,Partidos!$A$4:$A$107,0))),Puntuacion!$B$9,IF(($E698-$F698)=(INDEX(Partidos!$F$4:$F$107,MATCH($A698,Partidos!$A$4:$A$107,0))-INDEX(Partidos!$G$4:$G$107,MATCH($A698,Partidos!$A$4:$A$107,0))),Puntuacion!$B$10,IF(AND($H698&lt;&gt;"",$H698=INDEX(Partidos!$K$4:$K$107,MATCH($A698,Partidos!$A$4:$A$107,0))),Puntuacion!$B$11,0)))))),"")</f>
        <v/>
      </c>
      <c r="H698" s="24">
        <f>IFERROR(INDEX(Pepe!H$4:H$107,MATCH($A698,Pepe!$A$4:$A$107,0)),"")</f>
        <v/>
      </c>
      <c r="I698" s="24">
        <f>IFERROR(INDEX(Partidos!$J$4:$J$107,MATCH($A698,Partidos!$A$4:$A$107,0)),"")</f>
        <v/>
      </c>
      <c r="J698" s="21">
        <f>IF(AND(INDEX(Partidos!$J$4:$J$107,MATCH($A698,Partidos!$A$4:$A$107,0))&lt;&gt;"Grupos",INDEX(Partidos!$H$4:$H$107,MATCH($A698,Partidos!$A$4:$A$107,0))="Finalizado",$H698&lt;&gt;"",$H698=INDEX(Partidos!$K$4:$K$107,MATCH($A698,Partidos!$A$4:$A$107,0))),1,0)</f>
        <v/>
      </c>
    </row>
    <row r="699">
      <c r="A699" s="29" t="n">
        <v>64</v>
      </c>
      <c r="B699" s="24">
        <f>IFERROR(INDEX(Partidos!$D$4:$D$107,MATCH($A699,Partidos!$A$4:$A$107,0)),"")</f>
        <v/>
      </c>
      <c r="C699" s="24">
        <f>IFERROR(INDEX(Partidos!$E$4:$E$107,MATCH($A699,Partidos!$A$4:$A$107,0)),"")</f>
        <v/>
      </c>
      <c r="D699" s="29" t="inlineStr">
        <is>
          <t>Patri</t>
        </is>
      </c>
      <c r="E699" s="24">
        <f>IFERROR(INDEX(Patri!F$4:F$107,MATCH($A699,Patri!$A$4:$A$107,0)),"")</f>
        <v/>
      </c>
      <c r="F699" s="24">
        <f>IFERROR(INDEX(Patri!G$4:G$107,MATCH($A699,Patri!$A$4:$A$107,0)),"")</f>
        <v/>
      </c>
      <c r="G699" s="21">
        <f>IFERROR(IF(INDEX(Partidos!$H$4:$H$107,MATCH($A699,Partidos!$A$4:$A$107,0))&lt;&gt;"Finalizado","",IF(OR(NOT(ISNUMBER($E699)),NOT(ISNUMBER($F699))),"",IF(INDEX(Partidos!$J$4:$J$107,MATCH($A699,Partidos!$A$4:$A$107,0))="Grupos",IF(AND($E699=INDEX(Partidos!$F$4:$F$107,MATCH($A699,Partidos!$A$4:$A$107,0)),$F699=INDEX(Partidos!$G$4:$G$107,MATCH($A699,Partidos!$A$4:$A$107,0))),Puntuacion!$B$4,IF(($E699-$F699)=(INDEX(Partidos!$F$4:$F$107,MATCH($A699,Partidos!$A$4:$A$107,0))-INDEX(Partidos!$G$4:$G$107,MATCH($A699,Partidos!$A$4:$A$107,0))),Puntuacion!$B$5,IF(OR(AND($E699&gt;$F699,INDEX(Partidos!$F$4:$F$107,MATCH($A699,Partidos!$A$4:$A$107,0))&gt;INDEX(Partidos!$G$4:$G$107,MATCH($A699,Partidos!$A$4:$A$107,0))),AND($E699=$F699,INDEX(Partidos!$F$4:$F$107,MATCH($A699,Partidos!$A$4:$A$107,0))=INDEX(Partidos!$G$4:$G$107,MATCH($A699,Partidos!$A$4:$A$107,0))),AND($E699&lt;$F699,INDEX(Partidos!$F$4:$F$107,MATCH($A699,Partidos!$A$4:$A$107,0))&lt;INDEX(Partidos!$G$4:$G$107,MATCH($A699,Partidos!$A$4:$A$107,0)))),Puntuacion!$B$6,0))),IF(AND($E699=INDEX(Partidos!$F$4:$F$107,MATCH($A699,Partidos!$A$4:$A$107,0)),$F699=INDEX(Partidos!$G$4:$G$107,MATCH($A699,Partidos!$A$4:$A$107,0))),Puntuacion!$B$9,IF(($E699-$F699)=(INDEX(Partidos!$F$4:$F$107,MATCH($A699,Partidos!$A$4:$A$107,0))-INDEX(Partidos!$G$4:$G$107,MATCH($A699,Partidos!$A$4:$A$107,0))),Puntuacion!$B$10,IF(AND($H699&lt;&gt;"",$H699=INDEX(Partidos!$K$4:$K$107,MATCH($A699,Partidos!$A$4:$A$107,0))),Puntuacion!$B$11,0)))))),"")</f>
        <v/>
      </c>
      <c r="H699" s="24">
        <f>IFERROR(INDEX(Patri!H$4:H$107,MATCH($A699,Patri!$A$4:$A$107,0)),"")</f>
        <v/>
      </c>
      <c r="I699" s="24">
        <f>IFERROR(INDEX(Partidos!$J$4:$J$107,MATCH($A699,Partidos!$A$4:$A$107,0)),"")</f>
        <v/>
      </c>
      <c r="J699" s="21">
        <f>IF(AND(INDEX(Partidos!$J$4:$J$107,MATCH($A699,Partidos!$A$4:$A$107,0))&lt;&gt;"Grupos",INDEX(Partidos!$H$4:$H$107,MATCH($A699,Partidos!$A$4:$A$107,0))="Finalizado",$H699&lt;&gt;"",$H699=INDEX(Partidos!$K$4:$K$107,MATCH($A699,Partidos!$A$4:$A$107,0))),1,0)</f>
        <v/>
      </c>
    </row>
    <row r="700">
      <c r="A700" s="31" t="n">
        <v>64</v>
      </c>
      <c r="B700" s="24">
        <f>IFERROR(INDEX(Partidos!$D$4:$D$107,MATCH($A700,Partidos!$A$4:$A$107,0)),"")</f>
        <v/>
      </c>
      <c r="C700" s="24">
        <f>IFERROR(INDEX(Partidos!$E$4:$E$107,MATCH($A700,Partidos!$A$4:$A$107,0)),"")</f>
        <v/>
      </c>
      <c r="D700" s="31" t="inlineStr">
        <is>
          <t>Kike</t>
        </is>
      </c>
      <c r="E700" s="24">
        <f>IFERROR(INDEX(Kike!F$4:F$107,MATCH($A700,Kike!$A$4:$A$107,0)),"")</f>
        <v/>
      </c>
      <c r="F700" s="24">
        <f>IFERROR(INDEX(Kike!G$4:G$107,MATCH($A700,Kike!$A$4:$A$107,0)),"")</f>
        <v/>
      </c>
      <c r="G700" s="21">
        <f>IFERROR(IF(INDEX(Partidos!$H$4:$H$107,MATCH($A700,Partidos!$A$4:$A$107,0))&lt;&gt;"Finalizado","",IF(OR(NOT(ISNUMBER($E700)),NOT(ISNUMBER($F700))),"",IF(INDEX(Partidos!$J$4:$J$107,MATCH($A700,Partidos!$A$4:$A$107,0))="Grupos",IF(AND($E700=INDEX(Partidos!$F$4:$F$107,MATCH($A700,Partidos!$A$4:$A$107,0)),$F700=INDEX(Partidos!$G$4:$G$107,MATCH($A700,Partidos!$A$4:$A$107,0))),Puntuacion!$B$4,IF(($E700-$F700)=(INDEX(Partidos!$F$4:$F$107,MATCH($A700,Partidos!$A$4:$A$107,0))-INDEX(Partidos!$G$4:$G$107,MATCH($A700,Partidos!$A$4:$A$107,0))),Puntuacion!$B$5,IF(OR(AND($E700&gt;$F700,INDEX(Partidos!$F$4:$F$107,MATCH($A700,Partidos!$A$4:$A$107,0))&gt;INDEX(Partidos!$G$4:$G$107,MATCH($A700,Partidos!$A$4:$A$107,0))),AND($E700=$F700,INDEX(Partidos!$F$4:$F$107,MATCH($A700,Partidos!$A$4:$A$107,0))=INDEX(Partidos!$G$4:$G$107,MATCH($A700,Partidos!$A$4:$A$107,0))),AND($E700&lt;$F700,INDEX(Partidos!$F$4:$F$107,MATCH($A700,Partidos!$A$4:$A$107,0))&lt;INDEX(Partidos!$G$4:$G$107,MATCH($A700,Partidos!$A$4:$A$107,0)))),Puntuacion!$B$6,0))),IF(AND($E700=INDEX(Partidos!$F$4:$F$107,MATCH($A700,Partidos!$A$4:$A$107,0)),$F700=INDEX(Partidos!$G$4:$G$107,MATCH($A700,Partidos!$A$4:$A$107,0))),Puntuacion!$B$9,IF(($E700-$F700)=(INDEX(Partidos!$F$4:$F$107,MATCH($A700,Partidos!$A$4:$A$107,0))-INDEX(Partidos!$G$4:$G$107,MATCH($A700,Partidos!$A$4:$A$107,0))),Puntuacion!$B$10,IF(AND($H700&lt;&gt;"",$H700=INDEX(Partidos!$K$4:$K$107,MATCH($A700,Partidos!$A$4:$A$107,0))),Puntuacion!$B$11,0)))))),"")</f>
        <v/>
      </c>
      <c r="H700" s="24">
        <f>IFERROR(INDEX(Kike!H$4:H$107,MATCH($A700,Kike!$A$4:$A$107,0)),"")</f>
        <v/>
      </c>
      <c r="I700" s="24">
        <f>IFERROR(INDEX(Partidos!$J$4:$J$107,MATCH($A700,Partidos!$A$4:$A$107,0)),"")</f>
        <v/>
      </c>
      <c r="J700" s="21">
        <f>IF(AND(INDEX(Partidos!$J$4:$J$107,MATCH($A700,Partidos!$A$4:$A$107,0))&lt;&gt;"Grupos",INDEX(Partidos!$H$4:$H$107,MATCH($A700,Partidos!$A$4:$A$107,0))="Finalizado",$H700&lt;&gt;"",$H700=INDEX(Partidos!$K$4:$K$107,MATCH($A700,Partidos!$A$4:$A$107,0))),1,0)</f>
        <v/>
      </c>
    </row>
    <row r="701">
      <c r="A701" s="29" t="n">
        <v>64</v>
      </c>
      <c r="B701" s="24">
        <f>IFERROR(INDEX(Partidos!$D$4:$D$107,MATCH($A701,Partidos!$A$4:$A$107,0)),"")</f>
        <v/>
      </c>
      <c r="C701" s="24">
        <f>IFERROR(INDEX(Partidos!$E$4:$E$107,MATCH($A701,Partidos!$A$4:$A$107,0)),"")</f>
        <v/>
      </c>
      <c r="D701" s="29" t="inlineStr">
        <is>
          <t>Quintero</t>
        </is>
      </c>
      <c r="E701" s="24">
        <f>IFERROR(INDEX(Quintero!F$4:F$107,MATCH($A701,Quintero!$A$4:$A$107,0)),"")</f>
        <v/>
      </c>
      <c r="F701" s="24">
        <f>IFERROR(INDEX(Quintero!G$4:G$107,MATCH($A701,Quintero!$A$4:$A$107,0)),"")</f>
        <v/>
      </c>
      <c r="G701" s="21">
        <f>IFERROR(IF(INDEX(Partidos!$H$4:$H$107,MATCH($A701,Partidos!$A$4:$A$107,0))&lt;&gt;"Finalizado","",IF(OR(NOT(ISNUMBER($E701)),NOT(ISNUMBER($F701))),"",IF(INDEX(Partidos!$J$4:$J$107,MATCH($A701,Partidos!$A$4:$A$107,0))="Grupos",IF(AND($E701=INDEX(Partidos!$F$4:$F$107,MATCH($A701,Partidos!$A$4:$A$107,0)),$F701=INDEX(Partidos!$G$4:$G$107,MATCH($A701,Partidos!$A$4:$A$107,0))),Puntuacion!$B$4,IF(($E701-$F701)=(INDEX(Partidos!$F$4:$F$107,MATCH($A701,Partidos!$A$4:$A$107,0))-INDEX(Partidos!$G$4:$G$107,MATCH($A701,Partidos!$A$4:$A$107,0))),Puntuacion!$B$5,IF(OR(AND($E701&gt;$F701,INDEX(Partidos!$F$4:$F$107,MATCH($A701,Partidos!$A$4:$A$107,0))&gt;INDEX(Partidos!$G$4:$G$107,MATCH($A701,Partidos!$A$4:$A$107,0))),AND($E701=$F701,INDEX(Partidos!$F$4:$F$107,MATCH($A701,Partidos!$A$4:$A$107,0))=INDEX(Partidos!$G$4:$G$107,MATCH($A701,Partidos!$A$4:$A$107,0))),AND($E701&lt;$F701,INDEX(Partidos!$F$4:$F$107,MATCH($A701,Partidos!$A$4:$A$107,0))&lt;INDEX(Partidos!$G$4:$G$107,MATCH($A701,Partidos!$A$4:$A$107,0)))),Puntuacion!$B$6,0))),IF(AND($E701=INDEX(Partidos!$F$4:$F$107,MATCH($A701,Partidos!$A$4:$A$107,0)),$F701=INDEX(Partidos!$G$4:$G$107,MATCH($A701,Partidos!$A$4:$A$107,0))),Puntuacion!$B$9,IF(($E701-$F701)=(INDEX(Partidos!$F$4:$F$107,MATCH($A701,Partidos!$A$4:$A$107,0))-INDEX(Partidos!$G$4:$G$107,MATCH($A701,Partidos!$A$4:$A$107,0))),Puntuacion!$B$10,IF(AND($H701&lt;&gt;"",$H701=INDEX(Partidos!$K$4:$K$107,MATCH($A701,Partidos!$A$4:$A$107,0))),Puntuacion!$B$11,0)))))),"")</f>
        <v/>
      </c>
      <c r="H701" s="24">
        <f>IFERROR(INDEX(Quintero!H$4:H$107,MATCH($A701,Quintero!$A$4:$A$107,0)),"")</f>
        <v/>
      </c>
      <c r="I701" s="24">
        <f>IFERROR(INDEX(Partidos!$J$4:$J$107,MATCH($A701,Partidos!$A$4:$A$107,0)),"")</f>
        <v/>
      </c>
      <c r="J701" s="21">
        <f>IF(AND(INDEX(Partidos!$J$4:$J$107,MATCH($A701,Partidos!$A$4:$A$107,0))&lt;&gt;"Grupos",INDEX(Partidos!$H$4:$H$107,MATCH($A701,Partidos!$A$4:$A$107,0))="Finalizado",$H701&lt;&gt;"",$H701=INDEX(Partidos!$K$4:$K$107,MATCH($A701,Partidos!$A$4:$A$107,0))),1,0)</f>
        <v/>
      </c>
    </row>
    <row r="702">
      <c r="A702" s="31" t="n">
        <v>64</v>
      </c>
      <c r="B702" s="24">
        <f>IFERROR(INDEX(Partidos!$D$4:$D$107,MATCH($A702,Partidos!$A$4:$A$107,0)),"")</f>
        <v/>
      </c>
      <c r="C702" s="24">
        <f>IFERROR(INDEX(Partidos!$E$4:$E$107,MATCH($A702,Partidos!$A$4:$A$107,0)),"")</f>
        <v/>
      </c>
      <c r="D702" s="31" t="inlineStr">
        <is>
          <t>Nacho</t>
        </is>
      </c>
      <c r="E702" s="24">
        <f>IFERROR(INDEX(Nacho!F$4:F$107,MATCH($A702,Nacho!$A$4:$A$107,0)),"")</f>
        <v/>
      </c>
      <c r="F702" s="24">
        <f>IFERROR(INDEX(Nacho!G$4:G$107,MATCH($A702,Nacho!$A$4:$A$107,0)),"")</f>
        <v/>
      </c>
      <c r="G702" s="21">
        <f>IFERROR(IF(INDEX(Partidos!$H$4:$H$107,MATCH($A702,Partidos!$A$4:$A$107,0))&lt;&gt;"Finalizado","",IF(OR(NOT(ISNUMBER($E702)),NOT(ISNUMBER($F702))),"",IF(INDEX(Partidos!$J$4:$J$107,MATCH($A702,Partidos!$A$4:$A$107,0))="Grupos",IF(AND($E702=INDEX(Partidos!$F$4:$F$107,MATCH($A702,Partidos!$A$4:$A$107,0)),$F702=INDEX(Partidos!$G$4:$G$107,MATCH($A702,Partidos!$A$4:$A$107,0))),Puntuacion!$B$4,IF(($E702-$F702)=(INDEX(Partidos!$F$4:$F$107,MATCH($A702,Partidos!$A$4:$A$107,0))-INDEX(Partidos!$G$4:$G$107,MATCH($A702,Partidos!$A$4:$A$107,0))),Puntuacion!$B$5,IF(OR(AND($E702&gt;$F702,INDEX(Partidos!$F$4:$F$107,MATCH($A702,Partidos!$A$4:$A$107,0))&gt;INDEX(Partidos!$G$4:$G$107,MATCH($A702,Partidos!$A$4:$A$107,0))),AND($E702=$F702,INDEX(Partidos!$F$4:$F$107,MATCH($A702,Partidos!$A$4:$A$107,0))=INDEX(Partidos!$G$4:$G$107,MATCH($A702,Partidos!$A$4:$A$107,0))),AND($E702&lt;$F702,INDEX(Partidos!$F$4:$F$107,MATCH($A702,Partidos!$A$4:$A$107,0))&lt;INDEX(Partidos!$G$4:$G$107,MATCH($A702,Partidos!$A$4:$A$107,0)))),Puntuacion!$B$6,0))),IF(AND($E702=INDEX(Partidos!$F$4:$F$107,MATCH($A702,Partidos!$A$4:$A$107,0)),$F702=INDEX(Partidos!$G$4:$G$107,MATCH($A702,Partidos!$A$4:$A$107,0))),Puntuacion!$B$9,IF(($E702-$F702)=(INDEX(Partidos!$F$4:$F$107,MATCH($A702,Partidos!$A$4:$A$107,0))-INDEX(Partidos!$G$4:$G$107,MATCH($A702,Partidos!$A$4:$A$107,0))),Puntuacion!$B$10,IF(AND($H702&lt;&gt;"",$H702=INDEX(Partidos!$K$4:$K$107,MATCH($A702,Partidos!$A$4:$A$107,0))),Puntuacion!$B$11,0)))))),"")</f>
        <v/>
      </c>
      <c r="H702" s="24">
        <f>IFERROR(INDEX(Nacho!H$4:H$107,MATCH($A702,Nacho!$A$4:$A$107,0)),"")</f>
        <v/>
      </c>
      <c r="I702" s="24">
        <f>IFERROR(INDEX(Partidos!$J$4:$J$107,MATCH($A702,Partidos!$A$4:$A$107,0)),"")</f>
        <v/>
      </c>
      <c r="J702" s="21">
        <f>IF(AND(INDEX(Partidos!$J$4:$J$107,MATCH($A702,Partidos!$A$4:$A$107,0))&lt;&gt;"Grupos",INDEX(Partidos!$H$4:$H$107,MATCH($A702,Partidos!$A$4:$A$107,0))="Finalizado",$H702&lt;&gt;"",$H702=INDEX(Partidos!$K$4:$K$107,MATCH($A702,Partidos!$A$4:$A$107,0))),1,0)</f>
        <v/>
      </c>
    </row>
    <row r="703">
      <c r="A703" s="29" t="n">
        <v>64</v>
      </c>
      <c r="B703" s="24">
        <f>IFERROR(INDEX(Partidos!$D$4:$D$107,MATCH($A703,Partidos!$A$4:$A$107,0)),"")</f>
        <v/>
      </c>
      <c r="C703" s="24">
        <f>IFERROR(INDEX(Partidos!$E$4:$E$107,MATCH($A703,Partidos!$A$4:$A$107,0)),"")</f>
        <v/>
      </c>
      <c r="D703" s="29" t="inlineStr">
        <is>
          <t>Luis</t>
        </is>
      </c>
      <c r="E703" s="24">
        <f>IFERROR(INDEX(Luis!F$4:F$107,MATCH($A703,Luis!$A$4:$A$107,0)),"")</f>
        <v/>
      </c>
      <c r="F703" s="24">
        <f>IFERROR(INDEX(Luis!G$4:G$107,MATCH($A703,Luis!$A$4:$A$107,0)),"")</f>
        <v/>
      </c>
      <c r="G703" s="21">
        <f>IFERROR(IF(INDEX(Partidos!$H$4:$H$107,MATCH($A703,Partidos!$A$4:$A$107,0))&lt;&gt;"Finalizado","",IF(OR(NOT(ISNUMBER($E703)),NOT(ISNUMBER($F703))),"",IF(INDEX(Partidos!$J$4:$J$107,MATCH($A703,Partidos!$A$4:$A$107,0))="Grupos",IF(AND($E703=INDEX(Partidos!$F$4:$F$107,MATCH($A703,Partidos!$A$4:$A$107,0)),$F703=INDEX(Partidos!$G$4:$G$107,MATCH($A703,Partidos!$A$4:$A$107,0))),Puntuacion!$B$4,IF(($E703-$F703)=(INDEX(Partidos!$F$4:$F$107,MATCH($A703,Partidos!$A$4:$A$107,0))-INDEX(Partidos!$G$4:$G$107,MATCH($A703,Partidos!$A$4:$A$107,0))),Puntuacion!$B$5,IF(OR(AND($E703&gt;$F703,INDEX(Partidos!$F$4:$F$107,MATCH($A703,Partidos!$A$4:$A$107,0))&gt;INDEX(Partidos!$G$4:$G$107,MATCH($A703,Partidos!$A$4:$A$107,0))),AND($E703=$F703,INDEX(Partidos!$F$4:$F$107,MATCH($A703,Partidos!$A$4:$A$107,0))=INDEX(Partidos!$G$4:$G$107,MATCH($A703,Partidos!$A$4:$A$107,0))),AND($E703&lt;$F703,INDEX(Partidos!$F$4:$F$107,MATCH($A703,Partidos!$A$4:$A$107,0))&lt;INDEX(Partidos!$G$4:$G$107,MATCH($A703,Partidos!$A$4:$A$107,0)))),Puntuacion!$B$6,0))),IF(AND($E703=INDEX(Partidos!$F$4:$F$107,MATCH($A703,Partidos!$A$4:$A$107,0)),$F703=INDEX(Partidos!$G$4:$G$107,MATCH($A703,Partidos!$A$4:$A$107,0))),Puntuacion!$B$9,IF(($E703-$F703)=(INDEX(Partidos!$F$4:$F$107,MATCH($A703,Partidos!$A$4:$A$107,0))-INDEX(Partidos!$G$4:$G$107,MATCH($A703,Partidos!$A$4:$A$107,0))),Puntuacion!$B$10,IF(AND($H703&lt;&gt;"",$H703=INDEX(Partidos!$K$4:$K$107,MATCH($A703,Partidos!$A$4:$A$107,0))),Puntuacion!$B$11,0)))))),"")</f>
        <v/>
      </c>
      <c r="H703" s="24">
        <f>IFERROR(INDEX(Luis!H$4:H$107,MATCH($A703,Luis!$A$4:$A$107,0)),"")</f>
        <v/>
      </c>
      <c r="I703" s="24">
        <f>IFERROR(INDEX(Partidos!$J$4:$J$107,MATCH($A703,Partidos!$A$4:$A$107,0)),"")</f>
        <v/>
      </c>
      <c r="J703" s="21">
        <f>IF(AND(INDEX(Partidos!$J$4:$J$107,MATCH($A703,Partidos!$A$4:$A$107,0))&lt;&gt;"Grupos",INDEX(Partidos!$H$4:$H$107,MATCH($A703,Partidos!$A$4:$A$107,0))="Finalizado",$H703&lt;&gt;"",$H703=INDEX(Partidos!$K$4:$K$107,MATCH($A703,Partidos!$A$4:$A$107,0))),1,0)</f>
        <v/>
      </c>
    </row>
    <row r="704">
      <c r="A704" s="31" t="n">
        <v>64</v>
      </c>
      <c r="B704" s="24">
        <f>IFERROR(INDEX(Partidos!$D$4:$D$107,MATCH($A704,Partidos!$A$4:$A$107,0)),"")</f>
        <v/>
      </c>
      <c r="C704" s="24">
        <f>IFERROR(INDEX(Partidos!$E$4:$E$107,MATCH($A704,Partidos!$A$4:$A$107,0)),"")</f>
        <v/>
      </c>
      <c r="D704" s="31" t="inlineStr">
        <is>
          <t>Felipe</t>
        </is>
      </c>
      <c r="E704" s="24">
        <f>IFERROR(INDEX(Felipe!F$4:F$107,MATCH($A704,Felipe!$A$4:$A$107,0)),"")</f>
        <v/>
      </c>
      <c r="F704" s="24">
        <f>IFERROR(INDEX(Felipe!G$4:G$107,MATCH($A704,Felipe!$A$4:$A$107,0)),"")</f>
        <v/>
      </c>
      <c r="G704" s="21">
        <f>IFERROR(IF(INDEX(Partidos!$H$4:$H$107,MATCH($A704,Partidos!$A$4:$A$107,0))&lt;&gt;"Finalizado","",IF(OR(NOT(ISNUMBER($E704)),NOT(ISNUMBER($F704))),"",IF(INDEX(Partidos!$J$4:$J$107,MATCH($A704,Partidos!$A$4:$A$107,0))="Grupos",IF(AND($E704=INDEX(Partidos!$F$4:$F$107,MATCH($A704,Partidos!$A$4:$A$107,0)),$F704=INDEX(Partidos!$G$4:$G$107,MATCH($A704,Partidos!$A$4:$A$107,0))),Puntuacion!$B$4,IF(($E704-$F704)=(INDEX(Partidos!$F$4:$F$107,MATCH($A704,Partidos!$A$4:$A$107,0))-INDEX(Partidos!$G$4:$G$107,MATCH($A704,Partidos!$A$4:$A$107,0))),Puntuacion!$B$5,IF(OR(AND($E704&gt;$F704,INDEX(Partidos!$F$4:$F$107,MATCH($A704,Partidos!$A$4:$A$107,0))&gt;INDEX(Partidos!$G$4:$G$107,MATCH($A704,Partidos!$A$4:$A$107,0))),AND($E704=$F704,INDEX(Partidos!$F$4:$F$107,MATCH($A704,Partidos!$A$4:$A$107,0))=INDEX(Partidos!$G$4:$G$107,MATCH($A704,Partidos!$A$4:$A$107,0))),AND($E704&lt;$F704,INDEX(Partidos!$F$4:$F$107,MATCH($A704,Partidos!$A$4:$A$107,0))&lt;INDEX(Partidos!$G$4:$G$107,MATCH($A704,Partidos!$A$4:$A$107,0)))),Puntuacion!$B$6,0))),IF(AND($E704=INDEX(Partidos!$F$4:$F$107,MATCH($A704,Partidos!$A$4:$A$107,0)),$F704=INDEX(Partidos!$G$4:$G$107,MATCH($A704,Partidos!$A$4:$A$107,0))),Puntuacion!$B$9,IF(($E704-$F704)=(INDEX(Partidos!$F$4:$F$107,MATCH($A704,Partidos!$A$4:$A$107,0))-INDEX(Partidos!$G$4:$G$107,MATCH($A704,Partidos!$A$4:$A$107,0))),Puntuacion!$B$10,IF(AND($H704&lt;&gt;"",$H704=INDEX(Partidos!$K$4:$K$107,MATCH($A704,Partidos!$A$4:$A$107,0))),Puntuacion!$B$11,0)))))),"")</f>
        <v/>
      </c>
      <c r="H704" s="24">
        <f>IFERROR(INDEX(Felipe!H$4:H$107,MATCH($A704,Felipe!$A$4:$A$107,0)),"")</f>
        <v/>
      </c>
      <c r="I704" s="24">
        <f>IFERROR(INDEX(Partidos!$J$4:$J$107,MATCH($A704,Partidos!$A$4:$A$107,0)),"")</f>
        <v/>
      </c>
      <c r="J704" s="21">
        <f>IF(AND(INDEX(Partidos!$J$4:$J$107,MATCH($A704,Partidos!$A$4:$A$107,0))&lt;&gt;"Grupos",INDEX(Partidos!$H$4:$H$107,MATCH($A704,Partidos!$A$4:$A$107,0))="Finalizado",$H704&lt;&gt;"",$H704=INDEX(Partidos!$K$4:$K$107,MATCH($A704,Partidos!$A$4:$A$107,0))),1,0)</f>
        <v/>
      </c>
    </row>
    <row r="705">
      <c r="A705" s="29" t="n">
        <v>64</v>
      </c>
      <c r="B705" s="24">
        <f>IFERROR(INDEX(Partidos!$D$4:$D$107,MATCH($A705,Partidos!$A$4:$A$107,0)),"")</f>
        <v/>
      </c>
      <c r="C705" s="24">
        <f>IFERROR(INDEX(Partidos!$E$4:$E$107,MATCH($A705,Partidos!$A$4:$A$107,0)),"")</f>
        <v/>
      </c>
      <c r="D705" s="29" t="inlineStr">
        <is>
          <t>Simón</t>
        </is>
      </c>
      <c r="E705" s="24">
        <f>IFERROR(INDEX(Simón!F$4:F$107,MATCH($A705,Simón!$A$4:$A$107,0)),"")</f>
        <v/>
      </c>
      <c r="F705" s="24">
        <f>IFERROR(INDEX(Simón!G$4:G$107,MATCH($A705,Simón!$A$4:$A$107,0)),"")</f>
        <v/>
      </c>
      <c r="G705" s="21">
        <f>IFERROR(IF(INDEX(Partidos!$H$4:$H$107,MATCH($A705,Partidos!$A$4:$A$107,0))&lt;&gt;"Finalizado","",IF(OR(NOT(ISNUMBER($E705)),NOT(ISNUMBER($F705))),"",IF(INDEX(Partidos!$J$4:$J$107,MATCH($A705,Partidos!$A$4:$A$107,0))="Grupos",IF(AND($E705=INDEX(Partidos!$F$4:$F$107,MATCH($A705,Partidos!$A$4:$A$107,0)),$F705=INDEX(Partidos!$G$4:$G$107,MATCH($A705,Partidos!$A$4:$A$107,0))),Puntuacion!$B$4,IF(($E705-$F705)=(INDEX(Partidos!$F$4:$F$107,MATCH($A705,Partidos!$A$4:$A$107,0))-INDEX(Partidos!$G$4:$G$107,MATCH($A705,Partidos!$A$4:$A$107,0))),Puntuacion!$B$5,IF(OR(AND($E705&gt;$F705,INDEX(Partidos!$F$4:$F$107,MATCH($A705,Partidos!$A$4:$A$107,0))&gt;INDEX(Partidos!$G$4:$G$107,MATCH($A705,Partidos!$A$4:$A$107,0))),AND($E705=$F705,INDEX(Partidos!$F$4:$F$107,MATCH($A705,Partidos!$A$4:$A$107,0))=INDEX(Partidos!$G$4:$G$107,MATCH($A705,Partidos!$A$4:$A$107,0))),AND($E705&lt;$F705,INDEX(Partidos!$F$4:$F$107,MATCH($A705,Partidos!$A$4:$A$107,0))&lt;INDEX(Partidos!$G$4:$G$107,MATCH($A705,Partidos!$A$4:$A$107,0)))),Puntuacion!$B$6,0))),IF(AND($E705=INDEX(Partidos!$F$4:$F$107,MATCH($A705,Partidos!$A$4:$A$107,0)),$F705=INDEX(Partidos!$G$4:$G$107,MATCH($A705,Partidos!$A$4:$A$107,0))),Puntuacion!$B$9,IF(($E705-$F705)=(INDEX(Partidos!$F$4:$F$107,MATCH($A705,Partidos!$A$4:$A$107,0))-INDEX(Partidos!$G$4:$G$107,MATCH($A705,Partidos!$A$4:$A$107,0))),Puntuacion!$B$10,IF(AND($H705&lt;&gt;"",$H705=INDEX(Partidos!$K$4:$K$107,MATCH($A705,Partidos!$A$4:$A$107,0))),Puntuacion!$B$11,0)))))),"")</f>
        <v/>
      </c>
      <c r="H705" s="24">
        <f>IFERROR(INDEX(Simón!H$4:H$107,MATCH($A705,Simón!$A$4:$A$107,0)),"")</f>
        <v/>
      </c>
      <c r="I705" s="24">
        <f>IFERROR(INDEX(Partidos!$J$4:$J$107,MATCH($A705,Partidos!$A$4:$A$107,0)),"")</f>
        <v/>
      </c>
      <c r="J705" s="21">
        <f>IF(AND(INDEX(Partidos!$J$4:$J$107,MATCH($A705,Partidos!$A$4:$A$107,0))&lt;&gt;"Grupos",INDEX(Partidos!$H$4:$H$107,MATCH($A705,Partidos!$A$4:$A$107,0))="Finalizado",$H705&lt;&gt;"",$H705=INDEX(Partidos!$K$4:$K$107,MATCH($A705,Partidos!$A$4:$A$107,0))),1,0)</f>
        <v/>
      </c>
    </row>
    <row r="706">
      <c r="A706" s="31" t="n">
        <v>64</v>
      </c>
      <c r="B706" s="24">
        <f>IFERROR(INDEX(Partidos!$D$4:$D$107,MATCH($A706,Partidos!$A$4:$A$107,0)),"")</f>
        <v/>
      </c>
      <c r="C706" s="24">
        <f>IFERROR(INDEX(Partidos!$E$4:$E$107,MATCH($A706,Partidos!$A$4:$A$107,0)),"")</f>
        <v/>
      </c>
      <c r="D706" s="31" t="inlineStr">
        <is>
          <t>Muni</t>
        </is>
      </c>
      <c r="E706" s="24">
        <f>IFERROR(INDEX(Muni!F$4:F$107,MATCH($A706,Muni!$A$4:$A$107,0)),"")</f>
        <v/>
      </c>
      <c r="F706" s="24">
        <f>IFERROR(INDEX(Muni!G$4:G$107,MATCH($A706,Muni!$A$4:$A$107,0)),"")</f>
        <v/>
      </c>
      <c r="G706" s="21">
        <f>IFERROR(IF(INDEX(Partidos!$H$4:$H$107,MATCH($A706,Partidos!$A$4:$A$107,0))&lt;&gt;"Finalizado","",IF(OR(NOT(ISNUMBER($E706)),NOT(ISNUMBER($F706))),"",IF(INDEX(Partidos!$J$4:$J$107,MATCH($A706,Partidos!$A$4:$A$107,0))="Grupos",IF(AND($E706=INDEX(Partidos!$F$4:$F$107,MATCH($A706,Partidos!$A$4:$A$107,0)),$F706=INDEX(Partidos!$G$4:$G$107,MATCH($A706,Partidos!$A$4:$A$107,0))),Puntuacion!$B$4,IF(($E706-$F706)=(INDEX(Partidos!$F$4:$F$107,MATCH($A706,Partidos!$A$4:$A$107,0))-INDEX(Partidos!$G$4:$G$107,MATCH($A706,Partidos!$A$4:$A$107,0))),Puntuacion!$B$5,IF(OR(AND($E706&gt;$F706,INDEX(Partidos!$F$4:$F$107,MATCH($A706,Partidos!$A$4:$A$107,0))&gt;INDEX(Partidos!$G$4:$G$107,MATCH($A706,Partidos!$A$4:$A$107,0))),AND($E706=$F706,INDEX(Partidos!$F$4:$F$107,MATCH($A706,Partidos!$A$4:$A$107,0))=INDEX(Partidos!$G$4:$G$107,MATCH($A706,Partidos!$A$4:$A$107,0))),AND($E706&lt;$F706,INDEX(Partidos!$F$4:$F$107,MATCH($A706,Partidos!$A$4:$A$107,0))&lt;INDEX(Partidos!$G$4:$G$107,MATCH($A706,Partidos!$A$4:$A$107,0)))),Puntuacion!$B$6,0))),IF(AND($E706=INDEX(Partidos!$F$4:$F$107,MATCH($A706,Partidos!$A$4:$A$107,0)),$F706=INDEX(Partidos!$G$4:$G$107,MATCH($A706,Partidos!$A$4:$A$107,0))),Puntuacion!$B$9,IF(($E706-$F706)=(INDEX(Partidos!$F$4:$F$107,MATCH($A706,Partidos!$A$4:$A$107,0))-INDEX(Partidos!$G$4:$G$107,MATCH($A706,Partidos!$A$4:$A$107,0))),Puntuacion!$B$10,IF(AND($H706&lt;&gt;"",$H706=INDEX(Partidos!$K$4:$K$107,MATCH($A706,Partidos!$A$4:$A$107,0))),Puntuacion!$B$11,0)))))),"")</f>
        <v/>
      </c>
      <c r="H706" s="24">
        <f>IFERROR(INDEX(Muni!H$4:H$107,MATCH($A706,Muni!$A$4:$A$107,0)),"")</f>
        <v/>
      </c>
      <c r="I706" s="24">
        <f>IFERROR(INDEX(Partidos!$J$4:$J$107,MATCH($A706,Partidos!$A$4:$A$107,0)),"")</f>
        <v/>
      </c>
      <c r="J706" s="21">
        <f>IF(AND(INDEX(Partidos!$J$4:$J$107,MATCH($A706,Partidos!$A$4:$A$107,0))&lt;&gt;"Grupos",INDEX(Partidos!$H$4:$H$107,MATCH($A706,Partidos!$A$4:$A$107,0))="Finalizado",$H706&lt;&gt;"",$H706=INDEX(Partidos!$K$4:$K$107,MATCH($A706,Partidos!$A$4:$A$107,0))),1,0)</f>
        <v/>
      </c>
    </row>
    <row r="707">
      <c r="A707" s="29" t="n">
        <v>64</v>
      </c>
      <c r="B707" s="24">
        <f>IFERROR(INDEX(Partidos!$D$4:$D$107,MATCH($A707,Partidos!$A$4:$A$107,0)),"")</f>
        <v/>
      </c>
      <c r="C707" s="24">
        <f>IFERROR(INDEX(Partidos!$E$4:$E$107,MATCH($A707,Partidos!$A$4:$A$107,0)),"")</f>
        <v/>
      </c>
      <c r="D707" s="29" t="inlineStr">
        <is>
          <t>Fer</t>
        </is>
      </c>
      <c r="E707" s="24">
        <f>IFERROR(INDEX(Fer!F$4:F$107,MATCH($A707,Fer!$A$4:$A$107,0)),"")</f>
        <v/>
      </c>
      <c r="F707" s="24">
        <f>IFERROR(INDEX(Fer!G$4:G$107,MATCH($A707,Fer!$A$4:$A$107,0)),"")</f>
        <v/>
      </c>
      <c r="G707" s="21">
        <f>IFERROR(IF(INDEX(Partidos!$H$4:$H$107,MATCH($A707,Partidos!$A$4:$A$107,0))&lt;&gt;"Finalizado","",IF(OR(NOT(ISNUMBER($E707)),NOT(ISNUMBER($F707))),"",IF(INDEX(Partidos!$J$4:$J$107,MATCH($A707,Partidos!$A$4:$A$107,0))="Grupos",IF(AND($E707=INDEX(Partidos!$F$4:$F$107,MATCH($A707,Partidos!$A$4:$A$107,0)),$F707=INDEX(Partidos!$G$4:$G$107,MATCH($A707,Partidos!$A$4:$A$107,0))),Puntuacion!$B$4,IF(($E707-$F707)=(INDEX(Partidos!$F$4:$F$107,MATCH($A707,Partidos!$A$4:$A$107,0))-INDEX(Partidos!$G$4:$G$107,MATCH($A707,Partidos!$A$4:$A$107,0))),Puntuacion!$B$5,IF(OR(AND($E707&gt;$F707,INDEX(Partidos!$F$4:$F$107,MATCH($A707,Partidos!$A$4:$A$107,0))&gt;INDEX(Partidos!$G$4:$G$107,MATCH($A707,Partidos!$A$4:$A$107,0))),AND($E707=$F707,INDEX(Partidos!$F$4:$F$107,MATCH($A707,Partidos!$A$4:$A$107,0))=INDEX(Partidos!$G$4:$G$107,MATCH($A707,Partidos!$A$4:$A$107,0))),AND($E707&lt;$F707,INDEX(Partidos!$F$4:$F$107,MATCH($A707,Partidos!$A$4:$A$107,0))&lt;INDEX(Partidos!$G$4:$G$107,MATCH($A707,Partidos!$A$4:$A$107,0)))),Puntuacion!$B$6,0))),IF(AND($E707=INDEX(Partidos!$F$4:$F$107,MATCH($A707,Partidos!$A$4:$A$107,0)),$F707=INDEX(Partidos!$G$4:$G$107,MATCH($A707,Partidos!$A$4:$A$107,0))),Puntuacion!$B$9,IF(($E707-$F707)=(INDEX(Partidos!$F$4:$F$107,MATCH($A707,Partidos!$A$4:$A$107,0))-INDEX(Partidos!$G$4:$G$107,MATCH($A707,Partidos!$A$4:$A$107,0))),Puntuacion!$B$10,IF(AND($H707&lt;&gt;"",$H707=INDEX(Partidos!$K$4:$K$107,MATCH($A707,Partidos!$A$4:$A$107,0))),Puntuacion!$B$11,0)))))),"")</f>
        <v/>
      </c>
      <c r="H707" s="24">
        <f>IFERROR(INDEX(Fer!H$4:H$107,MATCH($A707,Fer!$A$4:$A$107,0)),"")</f>
        <v/>
      </c>
      <c r="I707" s="24">
        <f>IFERROR(INDEX(Partidos!$J$4:$J$107,MATCH($A707,Partidos!$A$4:$A$107,0)),"")</f>
        <v/>
      </c>
      <c r="J707" s="21">
        <f>IF(AND(INDEX(Partidos!$J$4:$J$107,MATCH($A707,Partidos!$A$4:$A$107,0))&lt;&gt;"Grupos",INDEX(Partidos!$H$4:$H$107,MATCH($A707,Partidos!$A$4:$A$107,0))="Finalizado",$H707&lt;&gt;"",$H707=INDEX(Partidos!$K$4:$K$107,MATCH($A707,Partidos!$A$4:$A$107,0))),1,0)</f>
        <v/>
      </c>
    </row>
    <row r="708">
      <c r="A708" s="31" t="n">
        <v>65</v>
      </c>
      <c r="B708" s="24">
        <f>IFERROR(INDEX(Partidos!$D$4:$D$107,MATCH($A708,Partidos!$A$4:$A$107,0)),"")</f>
        <v/>
      </c>
      <c r="C708" s="24">
        <f>IFERROR(INDEX(Partidos!$E$4:$E$107,MATCH($A708,Partidos!$A$4:$A$107,0)),"")</f>
        <v/>
      </c>
      <c r="D708" s="31" t="inlineStr">
        <is>
          <t>Álvaro</t>
        </is>
      </c>
      <c r="E708" s="24">
        <f>IFERROR(INDEX(Álvaro!F$4:F$107,MATCH($A708,Álvaro!$A$4:$A$107,0)),"")</f>
        <v/>
      </c>
      <c r="F708" s="24">
        <f>IFERROR(INDEX(Álvaro!G$4:G$107,MATCH($A708,Álvaro!$A$4:$A$107,0)),"")</f>
        <v/>
      </c>
      <c r="G708" s="21">
        <f>IFERROR(IF(INDEX(Partidos!$H$4:$H$107,MATCH($A708,Partidos!$A$4:$A$107,0))&lt;&gt;"Finalizado","",IF(OR(NOT(ISNUMBER($E708)),NOT(ISNUMBER($F708))),"",IF(INDEX(Partidos!$J$4:$J$107,MATCH($A708,Partidos!$A$4:$A$107,0))="Grupos",IF(AND($E708=INDEX(Partidos!$F$4:$F$107,MATCH($A708,Partidos!$A$4:$A$107,0)),$F708=INDEX(Partidos!$G$4:$G$107,MATCH($A708,Partidos!$A$4:$A$107,0))),Puntuacion!$B$4,IF(($E708-$F708)=(INDEX(Partidos!$F$4:$F$107,MATCH($A708,Partidos!$A$4:$A$107,0))-INDEX(Partidos!$G$4:$G$107,MATCH($A708,Partidos!$A$4:$A$107,0))),Puntuacion!$B$5,IF(OR(AND($E708&gt;$F708,INDEX(Partidos!$F$4:$F$107,MATCH($A708,Partidos!$A$4:$A$107,0))&gt;INDEX(Partidos!$G$4:$G$107,MATCH($A708,Partidos!$A$4:$A$107,0))),AND($E708=$F708,INDEX(Partidos!$F$4:$F$107,MATCH($A708,Partidos!$A$4:$A$107,0))=INDEX(Partidos!$G$4:$G$107,MATCH($A708,Partidos!$A$4:$A$107,0))),AND($E708&lt;$F708,INDEX(Partidos!$F$4:$F$107,MATCH($A708,Partidos!$A$4:$A$107,0))&lt;INDEX(Partidos!$G$4:$G$107,MATCH($A708,Partidos!$A$4:$A$107,0)))),Puntuacion!$B$6,0))),IF(AND($E708=INDEX(Partidos!$F$4:$F$107,MATCH($A708,Partidos!$A$4:$A$107,0)),$F708=INDEX(Partidos!$G$4:$G$107,MATCH($A708,Partidos!$A$4:$A$107,0))),Puntuacion!$B$9,IF(($E708-$F708)=(INDEX(Partidos!$F$4:$F$107,MATCH($A708,Partidos!$A$4:$A$107,0))-INDEX(Partidos!$G$4:$G$107,MATCH($A708,Partidos!$A$4:$A$107,0))),Puntuacion!$B$10,IF(AND($H708&lt;&gt;"",$H708=INDEX(Partidos!$K$4:$K$107,MATCH($A708,Partidos!$A$4:$A$107,0))),Puntuacion!$B$11,0)))))),"")</f>
        <v/>
      </c>
      <c r="H708" s="24">
        <f>IFERROR(INDEX(Álvaro!H$4:H$107,MATCH($A708,Álvaro!$A$4:$A$107,0)),"")</f>
        <v/>
      </c>
      <c r="I708" s="24">
        <f>IFERROR(INDEX(Partidos!$J$4:$J$107,MATCH($A708,Partidos!$A$4:$A$107,0)),"")</f>
        <v/>
      </c>
      <c r="J708" s="21">
        <f>IF(AND(INDEX(Partidos!$J$4:$J$107,MATCH($A708,Partidos!$A$4:$A$107,0))&lt;&gt;"Grupos",INDEX(Partidos!$H$4:$H$107,MATCH($A708,Partidos!$A$4:$A$107,0))="Finalizado",$H708&lt;&gt;"",$H708=INDEX(Partidos!$K$4:$K$107,MATCH($A708,Partidos!$A$4:$A$107,0))),1,0)</f>
        <v/>
      </c>
    </row>
    <row r="709">
      <c r="A709" s="29" t="n">
        <v>65</v>
      </c>
      <c r="B709" s="24">
        <f>IFERROR(INDEX(Partidos!$D$4:$D$107,MATCH($A709,Partidos!$A$4:$A$107,0)),"")</f>
        <v/>
      </c>
      <c r="C709" s="24">
        <f>IFERROR(INDEX(Partidos!$E$4:$E$107,MATCH($A709,Partidos!$A$4:$A$107,0)),"")</f>
        <v/>
      </c>
      <c r="D709" s="29" t="inlineStr">
        <is>
          <t>Pepe</t>
        </is>
      </c>
      <c r="E709" s="24">
        <f>IFERROR(INDEX(Pepe!F$4:F$107,MATCH($A709,Pepe!$A$4:$A$107,0)),"")</f>
        <v/>
      </c>
      <c r="F709" s="24">
        <f>IFERROR(INDEX(Pepe!G$4:G$107,MATCH($A709,Pepe!$A$4:$A$107,0)),"")</f>
        <v/>
      </c>
      <c r="G709" s="21">
        <f>IFERROR(IF(INDEX(Partidos!$H$4:$H$107,MATCH($A709,Partidos!$A$4:$A$107,0))&lt;&gt;"Finalizado","",IF(OR(NOT(ISNUMBER($E709)),NOT(ISNUMBER($F709))),"",IF(INDEX(Partidos!$J$4:$J$107,MATCH($A709,Partidos!$A$4:$A$107,0))="Grupos",IF(AND($E709=INDEX(Partidos!$F$4:$F$107,MATCH($A709,Partidos!$A$4:$A$107,0)),$F709=INDEX(Partidos!$G$4:$G$107,MATCH($A709,Partidos!$A$4:$A$107,0))),Puntuacion!$B$4,IF(($E709-$F709)=(INDEX(Partidos!$F$4:$F$107,MATCH($A709,Partidos!$A$4:$A$107,0))-INDEX(Partidos!$G$4:$G$107,MATCH($A709,Partidos!$A$4:$A$107,0))),Puntuacion!$B$5,IF(OR(AND($E709&gt;$F709,INDEX(Partidos!$F$4:$F$107,MATCH($A709,Partidos!$A$4:$A$107,0))&gt;INDEX(Partidos!$G$4:$G$107,MATCH($A709,Partidos!$A$4:$A$107,0))),AND($E709=$F709,INDEX(Partidos!$F$4:$F$107,MATCH($A709,Partidos!$A$4:$A$107,0))=INDEX(Partidos!$G$4:$G$107,MATCH($A709,Partidos!$A$4:$A$107,0))),AND($E709&lt;$F709,INDEX(Partidos!$F$4:$F$107,MATCH($A709,Partidos!$A$4:$A$107,0))&lt;INDEX(Partidos!$G$4:$G$107,MATCH($A709,Partidos!$A$4:$A$107,0)))),Puntuacion!$B$6,0))),IF(AND($E709=INDEX(Partidos!$F$4:$F$107,MATCH($A709,Partidos!$A$4:$A$107,0)),$F709=INDEX(Partidos!$G$4:$G$107,MATCH($A709,Partidos!$A$4:$A$107,0))),Puntuacion!$B$9,IF(($E709-$F709)=(INDEX(Partidos!$F$4:$F$107,MATCH($A709,Partidos!$A$4:$A$107,0))-INDEX(Partidos!$G$4:$G$107,MATCH($A709,Partidos!$A$4:$A$107,0))),Puntuacion!$B$10,IF(AND($H709&lt;&gt;"",$H709=INDEX(Partidos!$K$4:$K$107,MATCH($A709,Partidos!$A$4:$A$107,0))),Puntuacion!$B$11,0)))))),"")</f>
        <v/>
      </c>
      <c r="H709" s="24">
        <f>IFERROR(INDEX(Pepe!H$4:H$107,MATCH($A709,Pepe!$A$4:$A$107,0)),"")</f>
        <v/>
      </c>
      <c r="I709" s="24">
        <f>IFERROR(INDEX(Partidos!$J$4:$J$107,MATCH($A709,Partidos!$A$4:$A$107,0)),"")</f>
        <v/>
      </c>
      <c r="J709" s="21">
        <f>IF(AND(INDEX(Partidos!$J$4:$J$107,MATCH($A709,Partidos!$A$4:$A$107,0))&lt;&gt;"Grupos",INDEX(Partidos!$H$4:$H$107,MATCH($A709,Partidos!$A$4:$A$107,0))="Finalizado",$H709&lt;&gt;"",$H709=INDEX(Partidos!$K$4:$K$107,MATCH($A709,Partidos!$A$4:$A$107,0))),1,0)</f>
        <v/>
      </c>
    </row>
    <row r="710">
      <c r="A710" s="31" t="n">
        <v>65</v>
      </c>
      <c r="B710" s="24">
        <f>IFERROR(INDEX(Partidos!$D$4:$D$107,MATCH($A710,Partidos!$A$4:$A$107,0)),"")</f>
        <v/>
      </c>
      <c r="C710" s="24">
        <f>IFERROR(INDEX(Partidos!$E$4:$E$107,MATCH($A710,Partidos!$A$4:$A$107,0)),"")</f>
        <v/>
      </c>
      <c r="D710" s="31" t="inlineStr">
        <is>
          <t>Patri</t>
        </is>
      </c>
      <c r="E710" s="24">
        <f>IFERROR(INDEX(Patri!F$4:F$107,MATCH($A710,Patri!$A$4:$A$107,0)),"")</f>
        <v/>
      </c>
      <c r="F710" s="24">
        <f>IFERROR(INDEX(Patri!G$4:G$107,MATCH($A710,Patri!$A$4:$A$107,0)),"")</f>
        <v/>
      </c>
      <c r="G710" s="21">
        <f>IFERROR(IF(INDEX(Partidos!$H$4:$H$107,MATCH($A710,Partidos!$A$4:$A$107,0))&lt;&gt;"Finalizado","",IF(OR(NOT(ISNUMBER($E710)),NOT(ISNUMBER($F710))),"",IF(INDEX(Partidos!$J$4:$J$107,MATCH($A710,Partidos!$A$4:$A$107,0))="Grupos",IF(AND($E710=INDEX(Partidos!$F$4:$F$107,MATCH($A710,Partidos!$A$4:$A$107,0)),$F710=INDEX(Partidos!$G$4:$G$107,MATCH($A710,Partidos!$A$4:$A$107,0))),Puntuacion!$B$4,IF(($E710-$F710)=(INDEX(Partidos!$F$4:$F$107,MATCH($A710,Partidos!$A$4:$A$107,0))-INDEX(Partidos!$G$4:$G$107,MATCH($A710,Partidos!$A$4:$A$107,0))),Puntuacion!$B$5,IF(OR(AND($E710&gt;$F710,INDEX(Partidos!$F$4:$F$107,MATCH($A710,Partidos!$A$4:$A$107,0))&gt;INDEX(Partidos!$G$4:$G$107,MATCH($A710,Partidos!$A$4:$A$107,0))),AND($E710=$F710,INDEX(Partidos!$F$4:$F$107,MATCH($A710,Partidos!$A$4:$A$107,0))=INDEX(Partidos!$G$4:$G$107,MATCH($A710,Partidos!$A$4:$A$107,0))),AND($E710&lt;$F710,INDEX(Partidos!$F$4:$F$107,MATCH($A710,Partidos!$A$4:$A$107,0))&lt;INDEX(Partidos!$G$4:$G$107,MATCH($A710,Partidos!$A$4:$A$107,0)))),Puntuacion!$B$6,0))),IF(AND($E710=INDEX(Partidos!$F$4:$F$107,MATCH($A710,Partidos!$A$4:$A$107,0)),$F710=INDEX(Partidos!$G$4:$G$107,MATCH($A710,Partidos!$A$4:$A$107,0))),Puntuacion!$B$9,IF(($E710-$F710)=(INDEX(Partidos!$F$4:$F$107,MATCH($A710,Partidos!$A$4:$A$107,0))-INDEX(Partidos!$G$4:$G$107,MATCH($A710,Partidos!$A$4:$A$107,0))),Puntuacion!$B$10,IF(AND($H710&lt;&gt;"",$H710=INDEX(Partidos!$K$4:$K$107,MATCH($A710,Partidos!$A$4:$A$107,0))),Puntuacion!$B$11,0)))))),"")</f>
        <v/>
      </c>
      <c r="H710" s="24">
        <f>IFERROR(INDEX(Patri!H$4:H$107,MATCH($A710,Patri!$A$4:$A$107,0)),"")</f>
        <v/>
      </c>
      <c r="I710" s="24">
        <f>IFERROR(INDEX(Partidos!$J$4:$J$107,MATCH($A710,Partidos!$A$4:$A$107,0)),"")</f>
        <v/>
      </c>
      <c r="J710" s="21">
        <f>IF(AND(INDEX(Partidos!$J$4:$J$107,MATCH($A710,Partidos!$A$4:$A$107,0))&lt;&gt;"Grupos",INDEX(Partidos!$H$4:$H$107,MATCH($A710,Partidos!$A$4:$A$107,0))="Finalizado",$H710&lt;&gt;"",$H710=INDEX(Partidos!$K$4:$K$107,MATCH($A710,Partidos!$A$4:$A$107,0))),1,0)</f>
        <v/>
      </c>
    </row>
    <row r="711">
      <c r="A711" s="29" t="n">
        <v>65</v>
      </c>
      <c r="B711" s="24">
        <f>IFERROR(INDEX(Partidos!$D$4:$D$107,MATCH($A711,Partidos!$A$4:$A$107,0)),"")</f>
        <v/>
      </c>
      <c r="C711" s="24">
        <f>IFERROR(INDEX(Partidos!$E$4:$E$107,MATCH($A711,Partidos!$A$4:$A$107,0)),"")</f>
        <v/>
      </c>
      <c r="D711" s="29" t="inlineStr">
        <is>
          <t>Kike</t>
        </is>
      </c>
      <c r="E711" s="24">
        <f>IFERROR(INDEX(Kike!F$4:F$107,MATCH($A711,Kike!$A$4:$A$107,0)),"")</f>
        <v/>
      </c>
      <c r="F711" s="24">
        <f>IFERROR(INDEX(Kike!G$4:G$107,MATCH($A711,Kike!$A$4:$A$107,0)),"")</f>
        <v/>
      </c>
      <c r="G711" s="21">
        <f>IFERROR(IF(INDEX(Partidos!$H$4:$H$107,MATCH($A711,Partidos!$A$4:$A$107,0))&lt;&gt;"Finalizado","",IF(OR(NOT(ISNUMBER($E711)),NOT(ISNUMBER($F711))),"",IF(INDEX(Partidos!$J$4:$J$107,MATCH($A711,Partidos!$A$4:$A$107,0))="Grupos",IF(AND($E711=INDEX(Partidos!$F$4:$F$107,MATCH($A711,Partidos!$A$4:$A$107,0)),$F711=INDEX(Partidos!$G$4:$G$107,MATCH($A711,Partidos!$A$4:$A$107,0))),Puntuacion!$B$4,IF(($E711-$F711)=(INDEX(Partidos!$F$4:$F$107,MATCH($A711,Partidos!$A$4:$A$107,0))-INDEX(Partidos!$G$4:$G$107,MATCH($A711,Partidos!$A$4:$A$107,0))),Puntuacion!$B$5,IF(OR(AND($E711&gt;$F711,INDEX(Partidos!$F$4:$F$107,MATCH($A711,Partidos!$A$4:$A$107,0))&gt;INDEX(Partidos!$G$4:$G$107,MATCH($A711,Partidos!$A$4:$A$107,0))),AND($E711=$F711,INDEX(Partidos!$F$4:$F$107,MATCH($A711,Partidos!$A$4:$A$107,0))=INDEX(Partidos!$G$4:$G$107,MATCH($A711,Partidos!$A$4:$A$107,0))),AND($E711&lt;$F711,INDEX(Partidos!$F$4:$F$107,MATCH($A711,Partidos!$A$4:$A$107,0))&lt;INDEX(Partidos!$G$4:$G$107,MATCH($A711,Partidos!$A$4:$A$107,0)))),Puntuacion!$B$6,0))),IF(AND($E711=INDEX(Partidos!$F$4:$F$107,MATCH($A711,Partidos!$A$4:$A$107,0)),$F711=INDEX(Partidos!$G$4:$G$107,MATCH($A711,Partidos!$A$4:$A$107,0))),Puntuacion!$B$9,IF(($E711-$F711)=(INDEX(Partidos!$F$4:$F$107,MATCH($A711,Partidos!$A$4:$A$107,0))-INDEX(Partidos!$G$4:$G$107,MATCH($A711,Partidos!$A$4:$A$107,0))),Puntuacion!$B$10,IF(AND($H711&lt;&gt;"",$H711=INDEX(Partidos!$K$4:$K$107,MATCH($A711,Partidos!$A$4:$A$107,0))),Puntuacion!$B$11,0)))))),"")</f>
        <v/>
      </c>
      <c r="H711" s="24">
        <f>IFERROR(INDEX(Kike!H$4:H$107,MATCH($A711,Kike!$A$4:$A$107,0)),"")</f>
        <v/>
      </c>
      <c r="I711" s="24">
        <f>IFERROR(INDEX(Partidos!$J$4:$J$107,MATCH($A711,Partidos!$A$4:$A$107,0)),"")</f>
        <v/>
      </c>
      <c r="J711" s="21">
        <f>IF(AND(INDEX(Partidos!$J$4:$J$107,MATCH($A711,Partidos!$A$4:$A$107,0))&lt;&gt;"Grupos",INDEX(Partidos!$H$4:$H$107,MATCH($A711,Partidos!$A$4:$A$107,0))="Finalizado",$H711&lt;&gt;"",$H711=INDEX(Partidos!$K$4:$K$107,MATCH($A711,Partidos!$A$4:$A$107,0))),1,0)</f>
        <v/>
      </c>
    </row>
    <row r="712">
      <c r="A712" s="31" t="n">
        <v>65</v>
      </c>
      <c r="B712" s="24">
        <f>IFERROR(INDEX(Partidos!$D$4:$D$107,MATCH($A712,Partidos!$A$4:$A$107,0)),"")</f>
        <v/>
      </c>
      <c r="C712" s="24">
        <f>IFERROR(INDEX(Partidos!$E$4:$E$107,MATCH($A712,Partidos!$A$4:$A$107,0)),"")</f>
        <v/>
      </c>
      <c r="D712" s="31" t="inlineStr">
        <is>
          <t>Quintero</t>
        </is>
      </c>
      <c r="E712" s="24">
        <f>IFERROR(INDEX(Quintero!F$4:F$107,MATCH($A712,Quintero!$A$4:$A$107,0)),"")</f>
        <v/>
      </c>
      <c r="F712" s="24">
        <f>IFERROR(INDEX(Quintero!G$4:G$107,MATCH($A712,Quintero!$A$4:$A$107,0)),"")</f>
        <v/>
      </c>
      <c r="G712" s="21">
        <f>IFERROR(IF(INDEX(Partidos!$H$4:$H$107,MATCH($A712,Partidos!$A$4:$A$107,0))&lt;&gt;"Finalizado","",IF(OR(NOT(ISNUMBER($E712)),NOT(ISNUMBER($F712))),"",IF(INDEX(Partidos!$J$4:$J$107,MATCH($A712,Partidos!$A$4:$A$107,0))="Grupos",IF(AND($E712=INDEX(Partidos!$F$4:$F$107,MATCH($A712,Partidos!$A$4:$A$107,0)),$F712=INDEX(Partidos!$G$4:$G$107,MATCH($A712,Partidos!$A$4:$A$107,0))),Puntuacion!$B$4,IF(($E712-$F712)=(INDEX(Partidos!$F$4:$F$107,MATCH($A712,Partidos!$A$4:$A$107,0))-INDEX(Partidos!$G$4:$G$107,MATCH($A712,Partidos!$A$4:$A$107,0))),Puntuacion!$B$5,IF(OR(AND($E712&gt;$F712,INDEX(Partidos!$F$4:$F$107,MATCH($A712,Partidos!$A$4:$A$107,0))&gt;INDEX(Partidos!$G$4:$G$107,MATCH($A712,Partidos!$A$4:$A$107,0))),AND($E712=$F712,INDEX(Partidos!$F$4:$F$107,MATCH($A712,Partidos!$A$4:$A$107,0))=INDEX(Partidos!$G$4:$G$107,MATCH($A712,Partidos!$A$4:$A$107,0))),AND($E712&lt;$F712,INDEX(Partidos!$F$4:$F$107,MATCH($A712,Partidos!$A$4:$A$107,0))&lt;INDEX(Partidos!$G$4:$G$107,MATCH($A712,Partidos!$A$4:$A$107,0)))),Puntuacion!$B$6,0))),IF(AND($E712=INDEX(Partidos!$F$4:$F$107,MATCH($A712,Partidos!$A$4:$A$107,0)),$F712=INDEX(Partidos!$G$4:$G$107,MATCH($A712,Partidos!$A$4:$A$107,0))),Puntuacion!$B$9,IF(($E712-$F712)=(INDEX(Partidos!$F$4:$F$107,MATCH($A712,Partidos!$A$4:$A$107,0))-INDEX(Partidos!$G$4:$G$107,MATCH($A712,Partidos!$A$4:$A$107,0))),Puntuacion!$B$10,IF(AND($H712&lt;&gt;"",$H712=INDEX(Partidos!$K$4:$K$107,MATCH($A712,Partidos!$A$4:$A$107,0))),Puntuacion!$B$11,0)))))),"")</f>
        <v/>
      </c>
      <c r="H712" s="24">
        <f>IFERROR(INDEX(Quintero!H$4:H$107,MATCH($A712,Quintero!$A$4:$A$107,0)),"")</f>
        <v/>
      </c>
      <c r="I712" s="24">
        <f>IFERROR(INDEX(Partidos!$J$4:$J$107,MATCH($A712,Partidos!$A$4:$A$107,0)),"")</f>
        <v/>
      </c>
      <c r="J712" s="21">
        <f>IF(AND(INDEX(Partidos!$J$4:$J$107,MATCH($A712,Partidos!$A$4:$A$107,0))&lt;&gt;"Grupos",INDEX(Partidos!$H$4:$H$107,MATCH($A712,Partidos!$A$4:$A$107,0))="Finalizado",$H712&lt;&gt;"",$H712=INDEX(Partidos!$K$4:$K$107,MATCH($A712,Partidos!$A$4:$A$107,0))),1,0)</f>
        <v/>
      </c>
    </row>
    <row r="713">
      <c r="A713" s="29" t="n">
        <v>65</v>
      </c>
      <c r="B713" s="24">
        <f>IFERROR(INDEX(Partidos!$D$4:$D$107,MATCH($A713,Partidos!$A$4:$A$107,0)),"")</f>
        <v/>
      </c>
      <c r="C713" s="24">
        <f>IFERROR(INDEX(Partidos!$E$4:$E$107,MATCH($A713,Partidos!$A$4:$A$107,0)),"")</f>
        <v/>
      </c>
      <c r="D713" s="29" t="inlineStr">
        <is>
          <t>Nacho</t>
        </is>
      </c>
      <c r="E713" s="24">
        <f>IFERROR(INDEX(Nacho!F$4:F$107,MATCH($A713,Nacho!$A$4:$A$107,0)),"")</f>
        <v/>
      </c>
      <c r="F713" s="24">
        <f>IFERROR(INDEX(Nacho!G$4:G$107,MATCH($A713,Nacho!$A$4:$A$107,0)),"")</f>
        <v/>
      </c>
      <c r="G713" s="21">
        <f>IFERROR(IF(INDEX(Partidos!$H$4:$H$107,MATCH($A713,Partidos!$A$4:$A$107,0))&lt;&gt;"Finalizado","",IF(OR(NOT(ISNUMBER($E713)),NOT(ISNUMBER($F713))),"",IF(INDEX(Partidos!$J$4:$J$107,MATCH($A713,Partidos!$A$4:$A$107,0))="Grupos",IF(AND($E713=INDEX(Partidos!$F$4:$F$107,MATCH($A713,Partidos!$A$4:$A$107,0)),$F713=INDEX(Partidos!$G$4:$G$107,MATCH($A713,Partidos!$A$4:$A$107,0))),Puntuacion!$B$4,IF(($E713-$F713)=(INDEX(Partidos!$F$4:$F$107,MATCH($A713,Partidos!$A$4:$A$107,0))-INDEX(Partidos!$G$4:$G$107,MATCH($A713,Partidos!$A$4:$A$107,0))),Puntuacion!$B$5,IF(OR(AND($E713&gt;$F713,INDEX(Partidos!$F$4:$F$107,MATCH($A713,Partidos!$A$4:$A$107,0))&gt;INDEX(Partidos!$G$4:$G$107,MATCH($A713,Partidos!$A$4:$A$107,0))),AND($E713=$F713,INDEX(Partidos!$F$4:$F$107,MATCH($A713,Partidos!$A$4:$A$107,0))=INDEX(Partidos!$G$4:$G$107,MATCH($A713,Partidos!$A$4:$A$107,0))),AND($E713&lt;$F713,INDEX(Partidos!$F$4:$F$107,MATCH($A713,Partidos!$A$4:$A$107,0))&lt;INDEX(Partidos!$G$4:$G$107,MATCH($A713,Partidos!$A$4:$A$107,0)))),Puntuacion!$B$6,0))),IF(AND($E713=INDEX(Partidos!$F$4:$F$107,MATCH($A713,Partidos!$A$4:$A$107,0)),$F713=INDEX(Partidos!$G$4:$G$107,MATCH($A713,Partidos!$A$4:$A$107,0))),Puntuacion!$B$9,IF(($E713-$F713)=(INDEX(Partidos!$F$4:$F$107,MATCH($A713,Partidos!$A$4:$A$107,0))-INDEX(Partidos!$G$4:$G$107,MATCH($A713,Partidos!$A$4:$A$107,0))),Puntuacion!$B$10,IF(AND($H713&lt;&gt;"",$H713=INDEX(Partidos!$K$4:$K$107,MATCH($A713,Partidos!$A$4:$A$107,0))),Puntuacion!$B$11,0)))))),"")</f>
        <v/>
      </c>
      <c r="H713" s="24">
        <f>IFERROR(INDEX(Nacho!H$4:H$107,MATCH($A713,Nacho!$A$4:$A$107,0)),"")</f>
        <v/>
      </c>
      <c r="I713" s="24">
        <f>IFERROR(INDEX(Partidos!$J$4:$J$107,MATCH($A713,Partidos!$A$4:$A$107,0)),"")</f>
        <v/>
      </c>
      <c r="J713" s="21">
        <f>IF(AND(INDEX(Partidos!$J$4:$J$107,MATCH($A713,Partidos!$A$4:$A$107,0))&lt;&gt;"Grupos",INDEX(Partidos!$H$4:$H$107,MATCH($A713,Partidos!$A$4:$A$107,0))="Finalizado",$H713&lt;&gt;"",$H713=INDEX(Partidos!$K$4:$K$107,MATCH($A713,Partidos!$A$4:$A$107,0))),1,0)</f>
        <v/>
      </c>
    </row>
    <row r="714">
      <c r="A714" s="31" t="n">
        <v>65</v>
      </c>
      <c r="B714" s="24">
        <f>IFERROR(INDEX(Partidos!$D$4:$D$107,MATCH($A714,Partidos!$A$4:$A$107,0)),"")</f>
        <v/>
      </c>
      <c r="C714" s="24">
        <f>IFERROR(INDEX(Partidos!$E$4:$E$107,MATCH($A714,Partidos!$A$4:$A$107,0)),"")</f>
        <v/>
      </c>
      <c r="D714" s="31" t="inlineStr">
        <is>
          <t>Luis</t>
        </is>
      </c>
      <c r="E714" s="24">
        <f>IFERROR(INDEX(Luis!F$4:F$107,MATCH($A714,Luis!$A$4:$A$107,0)),"")</f>
        <v/>
      </c>
      <c r="F714" s="24">
        <f>IFERROR(INDEX(Luis!G$4:G$107,MATCH($A714,Luis!$A$4:$A$107,0)),"")</f>
        <v/>
      </c>
      <c r="G714" s="21">
        <f>IFERROR(IF(INDEX(Partidos!$H$4:$H$107,MATCH($A714,Partidos!$A$4:$A$107,0))&lt;&gt;"Finalizado","",IF(OR(NOT(ISNUMBER($E714)),NOT(ISNUMBER($F714))),"",IF(INDEX(Partidos!$J$4:$J$107,MATCH($A714,Partidos!$A$4:$A$107,0))="Grupos",IF(AND($E714=INDEX(Partidos!$F$4:$F$107,MATCH($A714,Partidos!$A$4:$A$107,0)),$F714=INDEX(Partidos!$G$4:$G$107,MATCH($A714,Partidos!$A$4:$A$107,0))),Puntuacion!$B$4,IF(($E714-$F714)=(INDEX(Partidos!$F$4:$F$107,MATCH($A714,Partidos!$A$4:$A$107,0))-INDEX(Partidos!$G$4:$G$107,MATCH($A714,Partidos!$A$4:$A$107,0))),Puntuacion!$B$5,IF(OR(AND($E714&gt;$F714,INDEX(Partidos!$F$4:$F$107,MATCH($A714,Partidos!$A$4:$A$107,0))&gt;INDEX(Partidos!$G$4:$G$107,MATCH($A714,Partidos!$A$4:$A$107,0))),AND($E714=$F714,INDEX(Partidos!$F$4:$F$107,MATCH($A714,Partidos!$A$4:$A$107,0))=INDEX(Partidos!$G$4:$G$107,MATCH($A714,Partidos!$A$4:$A$107,0))),AND($E714&lt;$F714,INDEX(Partidos!$F$4:$F$107,MATCH($A714,Partidos!$A$4:$A$107,0))&lt;INDEX(Partidos!$G$4:$G$107,MATCH($A714,Partidos!$A$4:$A$107,0)))),Puntuacion!$B$6,0))),IF(AND($E714=INDEX(Partidos!$F$4:$F$107,MATCH($A714,Partidos!$A$4:$A$107,0)),$F714=INDEX(Partidos!$G$4:$G$107,MATCH($A714,Partidos!$A$4:$A$107,0))),Puntuacion!$B$9,IF(($E714-$F714)=(INDEX(Partidos!$F$4:$F$107,MATCH($A714,Partidos!$A$4:$A$107,0))-INDEX(Partidos!$G$4:$G$107,MATCH($A714,Partidos!$A$4:$A$107,0))),Puntuacion!$B$10,IF(AND($H714&lt;&gt;"",$H714=INDEX(Partidos!$K$4:$K$107,MATCH($A714,Partidos!$A$4:$A$107,0))),Puntuacion!$B$11,0)))))),"")</f>
        <v/>
      </c>
      <c r="H714" s="24">
        <f>IFERROR(INDEX(Luis!H$4:H$107,MATCH($A714,Luis!$A$4:$A$107,0)),"")</f>
        <v/>
      </c>
      <c r="I714" s="24">
        <f>IFERROR(INDEX(Partidos!$J$4:$J$107,MATCH($A714,Partidos!$A$4:$A$107,0)),"")</f>
        <v/>
      </c>
      <c r="J714" s="21">
        <f>IF(AND(INDEX(Partidos!$J$4:$J$107,MATCH($A714,Partidos!$A$4:$A$107,0))&lt;&gt;"Grupos",INDEX(Partidos!$H$4:$H$107,MATCH($A714,Partidos!$A$4:$A$107,0))="Finalizado",$H714&lt;&gt;"",$H714=INDEX(Partidos!$K$4:$K$107,MATCH($A714,Partidos!$A$4:$A$107,0))),1,0)</f>
        <v/>
      </c>
    </row>
    <row r="715">
      <c r="A715" s="29" t="n">
        <v>65</v>
      </c>
      <c r="B715" s="24">
        <f>IFERROR(INDEX(Partidos!$D$4:$D$107,MATCH($A715,Partidos!$A$4:$A$107,0)),"")</f>
        <v/>
      </c>
      <c r="C715" s="24">
        <f>IFERROR(INDEX(Partidos!$E$4:$E$107,MATCH($A715,Partidos!$A$4:$A$107,0)),"")</f>
        <v/>
      </c>
      <c r="D715" s="29" t="inlineStr">
        <is>
          <t>Felipe</t>
        </is>
      </c>
      <c r="E715" s="24">
        <f>IFERROR(INDEX(Felipe!F$4:F$107,MATCH($A715,Felipe!$A$4:$A$107,0)),"")</f>
        <v/>
      </c>
      <c r="F715" s="24">
        <f>IFERROR(INDEX(Felipe!G$4:G$107,MATCH($A715,Felipe!$A$4:$A$107,0)),"")</f>
        <v/>
      </c>
      <c r="G715" s="21">
        <f>IFERROR(IF(INDEX(Partidos!$H$4:$H$107,MATCH($A715,Partidos!$A$4:$A$107,0))&lt;&gt;"Finalizado","",IF(OR(NOT(ISNUMBER($E715)),NOT(ISNUMBER($F715))),"",IF(INDEX(Partidos!$J$4:$J$107,MATCH($A715,Partidos!$A$4:$A$107,0))="Grupos",IF(AND($E715=INDEX(Partidos!$F$4:$F$107,MATCH($A715,Partidos!$A$4:$A$107,0)),$F715=INDEX(Partidos!$G$4:$G$107,MATCH($A715,Partidos!$A$4:$A$107,0))),Puntuacion!$B$4,IF(($E715-$F715)=(INDEX(Partidos!$F$4:$F$107,MATCH($A715,Partidos!$A$4:$A$107,0))-INDEX(Partidos!$G$4:$G$107,MATCH($A715,Partidos!$A$4:$A$107,0))),Puntuacion!$B$5,IF(OR(AND($E715&gt;$F715,INDEX(Partidos!$F$4:$F$107,MATCH($A715,Partidos!$A$4:$A$107,0))&gt;INDEX(Partidos!$G$4:$G$107,MATCH($A715,Partidos!$A$4:$A$107,0))),AND($E715=$F715,INDEX(Partidos!$F$4:$F$107,MATCH($A715,Partidos!$A$4:$A$107,0))=INDEX(Partidos!$G$4:$G$107,MATCH($A715,Partidos!$A$4:$A$107,0))),AND($E715&lt;$F715,INDEX(Partidos!$F$4:$F$107,MATCH($A715,Partidos!$A$4:$A$107,0))&lt;INDEX(Partidos!$G$4:$G$107,MATCH($A715,Partidos!$A$4:$A$107,0)))),Puntuacion!$B$6,0))),IF(AND($E715=INDEX(Partidos!$F$4:$F$107,MATCH($A715,Partidos!$A$4:$A$107,0)),$F715=INDEX(Partidos!$G$4:$G$107,MATCH($A715,Partidos!$A$4:$A$107,0))),Puntuacion!$B$9,IF(($E715-$F715)=(INDEX(Partidos!$F$4:$F$107,MATCH($A715,Partidos!$A$4:$A$107,0))-INDEX(Partidos!$G$4:$G$107,MATCH($A715,Partidos!$A$4:$A$107,0))),Puntuacion!$B$10,IF(AND($H715&lt;&gt;"",$H715=INDEX(Partidos!$K$4:$K$107,MATCH($A715,Partidos!$A$4:$A$107,0))),Puntuacion!$B$11,0)))))),"")</f>
        <v/>
      </c>
      <c r="H715" s="24">
        <f>IFERROR(INDEX(Felipe!H$4:H$107,MATCH($A715,Felipe!$A$4:$A$107,0)),"")</f>
        <v/>
      </c>
      <c r="I715" s="24">
        <f>IFERROR(INDEX(Partidos!$J$4:$J$107,MATCH($A715,Partidos!$A$4:$A$107,0)),"")</f>
        <v/>
      </c>
      <c r="J715" s="21">
        <f>IF(AND(INDEX(Partidos!$J$4:$J$107,MATCH($A715,Partidos!$A$4:$A$107,0))&lt;&gt;"Grupos",INDEX(Partidos!$H$4:$H$107,MATCH($A715,Partidos!$A$4:$A$107,0))="Finalizado",$H715&lt;&gt;"",$H715=INDEX(Partidos!$K$4:$K$107,MATCH($A715,Partidos!$A$4:$A$107,0))),1,0)</f>
        <v/>
      </c>
    </row>
    <row r="716">
      <c r="A716" s="31" t="n">
        <v>65</v>
      </c>
      <c r="B716" s="24">
        <f>IFERROR(INDEX(Partidos!$D$4:$D$107,MATCH($A716,Partidos!$A$4:$A$107,0)),"")</f>
        <v/>
      </c>
      <c r="C716" s="24">
        <f>IFERROR(INDEX(Partidos!$E$4:$E$107,MATCH($A716,Partidos!$A$4:$A$107,0)),"")</f>
        <v/>
      </c>
      <c r="D716" s="31" t="inlineStr">
        <is>
          <t>Simón</t>
        </is>
      </c>
      <c r="E716" s="24">
        <f>IFERROR(INDEX(Simón!F$4:F$107,MATCH($A716,Simón!$A$4:$A$107,0)),"")</f>
        <v/>
      </c>
      <c r="F716" s="24">
        <f>IFERROR(INDEX(Simón!G$4:G$107,MATCH($A716,Simón!$A$4:$A$107,0)),"")</f>
        <v/>
      </c>
      <c r="G716" s="21">
        <f>IFERROR(IF(INDEX(Partidos!$H$4:$H$107,MATCH($A716,Partidos!$A$4:$A$107,0))&lt;&gt;"Finalizado","",IF(OR(NOT(ISNUMBER($E716)),NOT(ISNUMBER($F716))),"",IF(INDEX(Partidos!$J$4:$J$107,MATCH($A716,Partidos!$A$4:$A$107,0))="Grupos",IF(AND($E716=INDEX(Partidos!$F$4:$F$107,MATCH($A716,Partidos!$A$4:$A$107,0)),$F716=INDEX(Partidos!$G$4:$G$107,MATCH($A716,Partidos!$A$4:$A$107,0))),Puntuacion!$B$4,IF(($E716-$F716)=(INDEX(Partidos!$F$4:$F$107,MATCH($A716,Partidos!$A$4:$A$107,0))-INDEX(Partidos!$G$4:$G$107,MATCH($A716,Partidos!$A$4:$A$107,0))),Puntuacion!$B$5,IF(OR(AND($E716&gt;$F716,INDEX(Partidos!$F$4:$F$107,MATCH($A716,Partidos!$A$4:$A$107,0))&gt;INDEX(Partidos!$G$4:$G$107,MATCH($A716,Partidos!$A$4:$A$107,0))),AND($E716=$F716,INDEX(Partidos!$F$4:$F$107,MATCH($A716,Partidos!$A$4:$A$107,0))=INDEX(Partidos!$G$4:$G$107,MATCH($A716,Partidos!$A$4:$A$107,0))),AND($E716&lt;$F716,INDEX(Partidos!$F$4:$F$107,MATCH($A716,Partidos!$A$4:$A$107,0))&lt;INDEX(Partidos!$G$4:$G$107,MATCH($A716,Partidos!$A$4:$A$107,0)))),Puntuacion!$B$6,0))),IF(AND($E716=INDEX(Partidos!$F$4:$F$107,MATCH($A716,Partidos!$A$4:$A$107,0)),$F716=INDEX(Partidos!$G$4:$G$107,MATCH($A716,Partidos!$A$4:$A$107,0))),Puntuacion!$B$9,IF(($E716-$F716)=(INDEX(Partidos!$F$4:$F$107,MATCH($A716,Partidos!$A$4:$A$107,0))-INDEX(Partidos!$G$4:$G$107,MATCH($A716,Partidos!$A$4:$A$107,0))),Puntuacion!$B$10,IF(AND($H716&lt;&gt;"",$H716=INDEX(Partidos!$K$4:$K$107,MATCH($A716,Partidos!$A$4:$A$107,0))),Puntuacion!$B$11,0)))))),"")</f>
        <v/>
      </c>
      <c r="H716" s="24">
        <f>IFERROR(INDEX(Simón!H$4:H$107,MATCH($A716,Simón!$A$4:$A$107,0)),"")</f>
        <v/>
      </c>
      <c r="I716" s="24">
        <f>IFERROR(INDEX(Partidos!$J$4:$J$107,MATCH($A716,Partidos!$A$4:$A$107,0)),"")</f>
        <v/>
      </c>
      <c r="J716" s="21">
        <f>IF(AND(INDEX(Partidos!$J$4:$J$107,MATCH($A716,Partidos!$A$4:$A$107,0))&lt;&gt;"Grupos",INDEX(Partidos!$H$4:$H$107,MATCH($A716,Partidos!$A$4:$A$107,0))="Finalizado",$H716&lt;&gt;"",$H716=INDEX(Partidos!$K$4:$K$107,MATCH($A716,Partidos!$A$4:$A$107,0))),1,0)</f>
        <v/>
      </c>
    </row>
    <row r="717">
      <c r="A717" s="29" t="n">
        <v>65</v>
      </c>
      <c r="B717" s="24">
        <f>IFERROR(INDEX(Partidos!$D$4:$D$107,MATCH($A717,Partidos!$A$4:$A$107,0)),"")</f>
        <v/>
      </c>
      <c r="C717" s="24">
        <f>IFERROR(INDEX(Partidos!$E$4:$E$107,MATCH($A717,Partidos!$A$4:$A$107,0)),"")</f>
        <v/>
      </c>
      <c r="D717" s="29" t="inlineStr">
        <is>
          <t>Muni</t>
        </is>
      </c>
      <c r="E717" s="24">
        <f>IFERROR(INDEX(Muni!F$4:F$107,MATCH($A717,Muni!$A$4:$A$107,0)),"")</f>
        <v/>
      </c>
      <c r="F717" s="24">
        <f>IFERROR(INDEX(Muni!G$4:G$107,MATCH($A717,Muni!$A$4:$A$107,0)),"")</f>
        <v/>
      </c>
      <c r="G717" s="21">
        <f>IFERROR(IF(INDEX(Partidos!$H$4:$H$107,MATCH($A717,Partidos!$A$4:$A$107,0))&lt;&gt;"Finalizado","",IF(OR(NOT(ISNUMBER($E717)),NOT(ISNUMBER($F717))),"",IF(INDEX(Partidos!$J$4:$J$107,MATCH($A717,Partidos!$A$4:$A$107,0))="Grupos",IF(AND($E717=INDEX(Partidos!$F$4:$F$107,MATCH($A717,Partidos!$A$4:$A$107,0)),$F717=INDEX(Partidos!$G$4:$G$107,MATCH($A717,Partidos!$A$4:$A$107,0))),Puntuacion!$B$4,IF(($E717-$F717)=(INDEX(Partidos!$F$4:$F$107,MATCH($A717,Partidos!$A$4:$A$107,0))-INDEX(Partidos!$G$4:$G$107,MATCH($A717,Partidos!$A$4:$A$107,0))),Puntuacion!$B$5,IF(OR(AND($E717&gt;$F717,INDEX(Partidos!$F$4:$F$107,MATCH($A717,Partidos!$A$4:$A$107,0))&gt;INDEX(Partidos!$G$4:$G$107,MATCH($A717,Partidos!$A$4:$A$107,0))),AND($E717=$F717,INDEX(Partidos!$F$4:$F$107,MATCH($A717,Partidos!$A$4:$A$107,0))=INDEX(Partidos!$G$4:$G$107,MATCH($A717,Partidos!$A$4:$A$107,0))),AND($E717&lt;$F717,INDEX(Partidos!$F$4:$F$107,MATCH($A717,Partidos!$A$4:$A$107,0))&lt;INDEX(Partidos!$G$4:$G$107,MATCH($A717,Partidos!$A$4:$A$107,0)))),Puntuacion!$B$6,0))),IF(AND($E717=INDEX(Partidos!$F$4:$F$107,MATCH($A717,Partidos!$A$4:$A$107,0)),$F717=INDEX(Partidos!$G$4:$G$107,MATCH($A717,Partidos!$A$4:$A$107,0))),Puntuacion!$B$9,IF(($E717-$F717)=(INDEX(Partidos!$F$4:$F$107,MATCH($A717,Partidos!$A$4:$A$107,0))-INDEX(Partidos!$G$4:$G$107,MATCH($A717,Partidos!$A$4:$A$107,0))),Puntuacion!$B$10,IF(AND($H717&lt;&gt;"",$H717=INDEX(Partidos!$K$4:$K$107,MATCH($A717,Partidos!$A$4:$A$107,0))),Puntuacion!$B$11,0)))))),"")</f>
        <v/>
      </c>
      <c r="H717" s="24">
        <f>IFERROR(INDEX(Muni!H$4:H$107,MATCH($A717,Muni!$A$4:$A$107,0)),"")</f>
        <v/>
      </c>
      <c r="I717" s="24">
        <f>IFERROR(INDEX(Partidos!$J$4:$J$107,MATCH($A717,Partidos!$A$4:$A$107,0)),"")</f>
        <v/>
      </c>
      <c r="J717" s="21">
        <f>IF(AND(INDEX(Partidos!$J$4:$J$107,MATCH($A717,Partidos!$A$4:$A$107,0))&lt;&gt;"Grupos",INDEX(Partidos!$H$4:$H$107,MATCH($A717,Partidos!$A$4:$A$107,0))="Finalizado",$H717&lt;&gt;"",$H717=INDEX(Partidos!$K$4:$K$107,MATCH($A717,Partidos!$A$4:$A$107,0))),1,0)</f>
        <v/>
      </c>
    </row>
    <row r="718">
      <c r="A718" s="31" t="n">
        <v>65</v>
      </c>
      <c r="B718" s="24">
        <f>IFERROR(INDEX(Partidos!$D$4:$D$107,MATCH($A718,Partidos!$A$4:$A$107,0)),"")</f>
        <v/>
      </c>
      <c r="C718" s="24">
        <f>IFERROR(INDEX(Partidos!$E$4:$E$107,MATCH($A718,Partidos!$A$4:$A$107,0)),"")</f>
        <v/>
      </c>
      <c r="D718" s="31" t="inlineStr">
        <is>
          <t>Fer</t>
        </is>
      </c>
      <c r="E718" s="24">
        <f>IFERROR(INDEX(Fer!F$4:F$107,MATCH($A718,Fer!$A$4:$A$107,0)),"")</f>
        <v/>
      </c>
      <c r="F718" s="24">
        <f>IFERROR(INDEX(Fer!G$4:G$107,MATCH($A718,Fer!$A$4:$A$107,0)),"")</f>
        <v/>
      </c>
      <c r="G718" s="21">
        <f>IFERROR(IF(INDEX(Partidos!$H$4:$H$107,MATCH($A718,Partidos!$A$4:$A$107,0))&lt;&gt;"Finalizado","",IF(OR(NOT(ISNUMBER($E718)),NOT(ISNUMBER($F718))),"",IF(INDEX(Partidos!$J$4:$J$107,MATCH($A718,Partidos!$A$4:$A$107,0))="Grupos",IF(AND($E718=INDEX(Partidos!$F$4:$F$107,MATCH($A718,Partidos!$A$4:$A$107,0)),$F718=INDEX(Partidos!$G$4:$G$107,MATCH($A718,Partidos!$A$4:$A$107,0))),Puntuacion!$B$4,IF(($E718-$F718)=(INDEX(Partidos!$F$4:$F$107,MATCH($A718,Partidos!$A$4:$A$107,0))-INDEX(Partidos!$G$4:$G$107,MATCH($A718,Partidos!$A$4:$A$107,0))),Puntuacion!$B$5,IF(OR(AND($E718&gt;$F718,INDEX(Partidos!$F$4:$F$107,MATCH($A718,Partidos!$A$4:$A$107,0))&gt;INDEX(Partidos!$G$4:$G$107,MATCH($A718,Partidos!$A$4:$A$107,0))),AND($E718=$F718,INDEX(Partidos!$F$4:$F$107,MATCH($A718,Partidos!$A$4:$A$107,0))=INDEX(Partidos!$G$4:$G$107,MATCH($A718,Partidos!$A$4:$A$107,0))),AND($E718&lt;$F718,INDEX(Partidos!$F$4:$F$107,MATCH($A718,Partidos!$A$4:$A$107,0))&lt;INDEX(Partidos!$G$4:$G$107,MATCH($A718,Partidos!$A$4:$A$107,0)))),Puntuacion!$B$6,0))),IF(AND($E718=INDEX(Partidos!$F$4:$F$107,MATCH($A718,Partidos!$A$4:$A$107,0)),$F718=INDEX(Partidos!$G$4:$G$107,MATCH($A718,Partidos!$A$4:$A$107,0))),Puntuacion!$B$9,IF(($E718-$F718)=(INDEX(Partidos!$F$4:$F$107,MATCH($A718,Partidos!$A$4:$A$107,0))-INDEX(Partidos!$G$4:$G$107,MATCH($A718,Partidos!$A$4:$A$107,0))),Puntuacion!$B$10,IF(AND($H718&lt;&gt;"",$H718=INDEX(Partidos!$K$4:$K$107,MATCH($A718,Partidos!$A$4:$A$107,0))),Puntuacion!$B$11,0)))))),"")</f>
        <v/>
      </c>
      <c r="H718" s="24">
        <f>IFERROR(INDEX(Fer!H$4:H$107,MATCH($A718,Fer!$A$4:$A$107,0)),"")</f>
        <v/>
      </c>
      <c r="I718" s="24">
        <f>IFERROR(INDEX(Partidos!$J$4:$J$107,MATCH($A718,Partidos!$A$4:$A$107,0)),"")</f>
        <v/>
      </c>
      <c r="J718" s="21">
        <f>IF(AND(INDEX(Partidos!$J$4:$J$107,MATCH($A718,Partidos!$A$4:$A$107,0))&lt;&gt;"Grupos",INDEX(Partidos!$H$4:$H$107,MATCH($A718,Partidos!$A$4:$A$107,0))="Finalizado",$H718&lt;&gt;"",$H718=INDEX(Partidos!$K$4:$K$107,MATCH($A718,Partidos!$A$4:$A$107,0))),1,0)</f>
        <v/>
      </c>
    </row>
    <row r="719">
      <c r="A719" s="29" t="n">
        <v>66</v>
      </c>
      <c r="B719" s="24">
        <f>IFERROR(INDEX(Partidos!$D$4:$D$107,MATCH($A719,Partidos!$A$4:$A$107,0)),"")</f>
        <v/>
      </c>
      <c r="C719" s="24">
        <f>IFERROR(INDEX(Partidos!$E$4:$E$107,MATCH($A719,Partidos!$A$4:$A$107,0)),"")</f>
        <v/>
      </c>
      <c r="D719" s="29" t="inlineStr">
        <is>
          <t>Álvaro</t>
        </is>
      </c>
      <c r="E719" s="24">
        <f>IFERROR(INDEX(Álvaro!F$4:F$107,MATCH($A719,Álvaro!$A$4:$A$107,0)),"")</f>
        <v/>
      </c>
      <c r="F719" s="24">
        <f>IFERROR(INDEX(Álvaro!G$4:G$107,MATCH($A719,Álvaro!$A$4:$A$107,0)),"")</f>
        <v/>
      </c>
      <c r="G719" s="21">
        <f>IFERROR(IF(INDEX(Partidos!$H$4:$H$107,MATCH($A719,Partidos!$A$4:$A$107,0))&lt;&gt;"Finalizado","",IF(OR(NOT(ISNUMBER($E719)),NOT(ISNUMBER($F719))),"",IF(INDEX(Partidos!$J$4:$J$107,MATCH($A719,Partidos!$A$4:$A$107,0))="Grupos",IF(AND($E719=INDEX(Partidos!$F$4:$F$107,MATCH($A719,Partidos!$A$4:$A$107,0)),$F719=INDEX(Partidos!$G$4:$G$107,MATCH($A719,Partidos!$A$4:$A$107,0))),Puntuacion!$B$4,IF(($E719-$F719)=(INDEX(Partidos!$F$4:$F$107,MATCH($A719,Partidos!$A$4:$A$107,0))-INDEX(Partidos!$G$4:$G$107,MATCH($A719,Partidos!$A$4:$A$107,0))),Puntuacion!$B$5,IF(OR(AND($E719&gt;$F719,INDEX(Partidos!$F$4:$F$107,MATCH($A719,Partidos!$A$4:$A$107,0))&gt;INDEX(Partidos!$G$4:$G$107,MATCH($A719,Partidos!$A$4:$A$107,0))),AND($E719=$F719,INDEX(Partidos!$F$4:$F$107,MATCH($A719,Partidos!$A$4:$A$107,0))=INDEX(Partidos!$G$4:$G$107,MATCH($A719,Partidos!$A$4:$A$107,0))),AND($E719&lt;$F719,INDEX(Partidos!$F$4:$F$107,MATCH($A719,Partidos!$A$4:$A$107,0))&lt;INDEX(Partidos!$G$4:$G$107,MATCH($A719,Partidos!$A$4:$A$107,0)))),Puntuacion!$B$6,0))),IF(AND($E719=INDEX(Partidos!$F$4:$F$107,MATCH($A719,Partidos!$A$4:$A$107,0)),$F719=INDEX(Partidos!$G$4:$G$107,MATCH($A719,Partidos!$A$4:$A$107,0))),Puntuacion!$B$9,IF(($E719-$F719)=(INDEX(Partidos!$F$4:$F$107,MATCH($A719,Partidos!$A$4:$A$107,0))-INDEX(Partidos!$G$4:$G$107,MATCH($A719,Partidos!$A$4:$A$107,0))),Puntuacion!$B$10,IF(AND($H719&lt;&gt;"",$H719=INDEX(Partidos!$K$4:$K$107,MATCH($A719,Partidos!$A$4:$A$107,0))),Puntuacion!$B$11,0)))))),"")</f>
        <v/>
      </c>
      <c r="H719" s="24">
        <f>IFERROR(INDEX(Álvaro!H$4:H$107,MATCH($A719,Álvaro!$A$4:$A$107,0)),"")</f>
        <v/>
      </c>
      <c r="I719" s="24">
        <f>IFERROR(INDEX(Partidos!$J$4:$J$107,MATCH($A719,Partidos!$A$4:$A$107,0)),"")</f>
        <v/>
      </c>
      <c r="J719" s="21">
        <f>IF(AND(INDEX(Partidos!$J$4:$J$107,MATCH($A719,Partidos!$A$4:$A$107,0))&lt;&gt;"Grupos",INDEX(Partidos!$H$4:$H$107,MATCH($A719,Partidos!$A$4:$A$107,0))="Finalizado",$H719&lt;&gt;"",$H719=INDEX(Partidos!$K$4:$K$107,MATCH($A719,Partidos!$A$4:$A$107,0))),1,0)</f>
        <v/>
      </c>
    </row>
    <row r="720">
      <c r="A720" s="31" t="n">
        <v>66</v>
      </c>
      <c r="B720" s="24">
        <f>IFERROR(INDEX(Partidos!$D$4:$D$107,MATCH($A720,Partidos!$A$4:$A$107,0)),"")</f>
        <v/>
      </c>
      <c r="C720" s="24">
        <f>IFERROR(INDEX(Partidos!$E$4:$E$107,MATCH($A720,Partidos!$A$4:$A$107,0)),"")</f>
        <v/>
      </c>
      <c r="D720" s="31" t="inlineStr">
        <is>
          <t>Pepe</t>
        </is>
      </c>
      <c r="E720" s="24">
        <f>IFERROR(INDEX(Pepe!F$4:F$107,MATCH($A720,Pepe!$A$4:$A$107,0)),"")</f>
        <v/>
      </c>
      <c r="F720" s="24">
        <f>IFERROR(INDEX(Pepe!G$4:G$107,MATCH($A720,Pepe!$A$4:$A$107,0)),"")</f>
        <v/>
      </c>
      <c r="G720" s="21">
        <f>IFERROR(IF(INDEX(Partidos!$H$4:$H$107,MATCH($A720,Partidos!$A$4:$A$107,0))&lt;&gt;"Finalizado","",IF(OR(NOT(ISNUMBER($E720)),NOT(ISNUMBER($F720))),"",IF(INDEX(Partidos!$J$4:$J$107,MATCH($A720,Partidos!$A$4:$A$107,0))="Grupos",IF(AND($E720=INDEX(Partidos!$F$4:$F$107,MATCH($A720,Partidos!$A$4:$A$107,0)),$F720=INDEX(Partidos!$G$4:$G$107,MATCH($A720,Partidos!$A$4:$A$107,0))),Puntuacion!$B$4,IF(($E720-$F720)=(INDEX(Partidos!$F$4:$F$107,MATCH($A720,Partidos!$A$4:$A$107,0))-INDEX(Partidos!$G$4:$G$107,MATCH($A720,Partidos!$A$4:$A$107,0))),Puntuacion!$B$5,IF(OR(AND($E720&gt;$F720,INDEX(Partidos!$F$4:$F$107,MATCH($A720,Partidos!$A$4:$A$107,0))&gt;INDEX(Partidos!$G$4:$G$107,MATCH($A720,Partidos!$A$4:$A$107,0))),AND($E720=$F720,INDEX(Partidos!$F$4:$F$107,MATCH($A720,Partidos!$A$4:$A$107,0))=INDEX(Partidos!$G$4:$G$107,MATCH($A720,Partidos!$A$4:$A$107,0))),AND($E720&lt;$F720,INDEX(Partidos!$F$4:$F$107,MATCH($A720,Partidos!$A$4:$A$107,0))&lt;INDEX(Partidos!$G$4:$G$107,MATCH($A720,Partidos!$A$4:$A$107,0)))),Puntuacion!$B$6,0))),IF(AND($E720=INDEX(Partidos!$F$4:$F$107,MATCH($A720,Partidos!$A$4:$A$107,0)),$F720=INDEX(Partidos!$G$4:$G$107,MATCH($A720,Partidos!$A$4:$A$107,0))),Puntuacion!$B$9,IF(($E720-$F720)=(INDEX(Partidos!$F$4:$F$107,MATCH($A720,Partidos!$A$4:$A$107,0))-INDEX(Partidos!$G$4:$G$107,MATCH($A720,Partidos!$A$4:$A$107,0))),Puntuacion!$B$10,IF(AND($H720&lt;&gt;"",$H720=INDEX(Partidos!$K$4:$K$107,MATCH($A720,Partidos!$A$4:$A$107,0))),Puntuacion!$B$11,0)))))),"")</f>
        <v/>
      </c>
      <c r="H720" s="24">
        <f>IFERROR(INDEX(Pepe!H$4:H$107,MATCH($A720,Pepe!$A$4:$A$107,0)),"")</f>
        <v/>
      </c>
      <c r="I720" s="24">
        <f>IFERROR(INDEX(Partidos!$J$4:$J$107,MATCH($A720,Partidos!$A$4:$A$107,0)),"")</f>
        <v/>
      </c>
      <c r="J720" s="21">
        <f>IF(AND(INDEX(Partidos!$J$4:$J$107,MATCH($A720,Partidos!$A$4:$A$107,0))&lt;&gt;"Grupos",INDEX(Partidos!$H$4:$H$107,MATCH($A720,Partidos!$A$4:$A$107,0))="Finalizado",$H720&lt;&gt;"",$H720=INDEX(Partidos!$K$4:$K$107,MATCH($A720,Partidos!$A$4:$A$107,0))),1,0)</f>
        <v/>
      </c>
    </row>
    <row r="721">
      <c r="A721" s="29" t="n">
        <v>66</v>
      </c>
      <c r="B721" s="24">
        <f>IFERROR(INDEX(Partidos!$D$4:$D$107,MATCH($A721,Partidos!$A$4:$A$107,0)),"")</f>
        <v/>
      </c>
      <c r="C721" s="24">
        <f>IFERROR(INDEX(Partidos!$E$4:$E$107,MATCH($A721,Partidos!$A$4:$A$107,0)),"")</f>
        <v/>
      </c>
      <c r="D721" s="29" t="inlineStr">
        <is>
          <t>Patri</t>
        </is>
      </c>
      <c r="E721" s="24">
        <f>IFERROR(INDEX(Patri!F$4:F$107,MATCH($A721,Patri!$A$4:$A$107,0)),"")</f>
        <v/>
      </c>
      <c r="F721" s="24">
        <f>IFERROR(INDEX(Patri!G$4:G$107,MATCH($A721,Patri!$A$4:$A$107,0)),"")</f>
        <v/>
      </c>
      <c r="G721" s="21">
        <f>IFERROR(IF(INDEX(Partidos!$H$4:$H$107,MATCH($A721,Partidos!$A$4:$A$107,0))&lt;&gt;"Finalizado","",IF(OR(NOT(ISNUMBER($E721)),NOT(ISNUMBER($F721))),"",IF(INDEX(Partidos!$J$4:$J$107,MATCH($A721,Partidos!$A$4:$A$107,0))="Grupos",IF(AND($E721=INDEX(Partidos!$F$4:$F$107,MATCH($A721,Partidos!$A$4:$A$107,0)),$F721=INDEX(Partidos!$G$4:$G$107,MATCH($A721,Partidos!$A$4:$A$107,0))),Puntuacion!$B$4,IF(($E721-$F721)=(INDEX(Partidos!$F$4:$F$107,MATCH($A721,Partidos!$A$4:$A$107,0))-INDEX(Partidos!$G$4:$G$107,MATCH($A721,Partidos!$A$4:$A$107,0))),Puntuacion!$B$5,IF(OR(AND($E721&gt;$F721,INDEX(Partidos!$F$4:$F$107,MATCH($A721,Partidos!$A$4:$A$107,0))&gt;INDEX(Partidos!$G$4:$G$107,MATCH($A721,Partidos!$A$4:$A$107,0))),AND($E721=$F721,INDEX(Partidos!$F$4:$F$107,MATCH($A721,Partidos!$A$4:$A$107,0))=INDEX(Partidos!$G$4:$G$107,MATCH($A721,Partidos!$A$4:$A$107,0))),AND($E721&lt;$F721,INDEX(Partidos!$F$4:$F$107,MATCH($A721,Partidos!$A$4:$A$107,0))&lt;INDEX(Partidos!$G$4:$G$107,MATCH($A721,Partidos!$A$4:$A$107,0)))),Puntuacion!$B$6,0))),IF(AND($E721=INDEX(Partidos!$F$4:$F$107,MATCH($A721,Partidos!$A$4:$A$107,0)),$F721=INDEX(Partidos!$G$4:$G$107,MATCH($A721,Partidos!$A$4:$A$107,0))),Puntuacion!$B$9,IF(($E721-$F721)=(INDEX(Partidos!$F$4:$F$107,MATCH($A721,Partidos!$A$4:$A$107,0))-INDEX(Partidos!$G$4:$G$107,MATCH($A721,Partidos!$A$4:$A$107,0))),Puntuacion!$B$10,IF(AND($H721&lt;&gt;"",$H721=INDEX(Partidos!$K$4:$K$107,MATCH($A721,Partidos!$A$4:$A$107,0))),Puntuacion!$B$11,0)))))),"")</f>
        <v/>
      </c>
      <c r="H721" s="24">
        <f>IFERROR(INDEX(Patri!H$4:H$107,MATCH($A721,Patri!$A$4:$A$107,0)),"")</f>
        <v/>
      </c>
      <c r="I721" s="24">
        <f>IFERROR(INDEX(Partidos!$J$4:$J$107,MATCH($A721,Partidos!$A$4:$A$107,0)),"")</f>
        <v/>
      </c>
      <c r="J721" s="21">
        <f>IF(AND(INDEX(Partidos!$J$4:$J$107,MATCH($A721,Partidos!$A$4:$A$107,0))&lt;&gt;"Grupos",INDEX(Partidos!$H$4:$H$107,MATCH($A721,Partidos!$A$4:$A$107,0))="Finalizado",$H721&lt;&gt;"",$H721=INDEX(Partidos!$K$4:$K$107,MATCH($A721,Partidos!$A$4:$A$107,0))),1,0)</f>
        <v/>
      </c>
    </row>
    <row r="722">
      <c r="A722" s="31" t="n">
        <v>66</v>
      </c>
      <c r="B722" s="24">
        <f>IFERROR(INDEX(Partidos!$D$4:$D$107,MATCH($A722,Partidos!$A$4:$A$107,0)),"")</f>
        <v/>
      </c>
      <c r="C722" s="24">
        <f>IFERROR(INDEX(Partidos!$E$4:$E$107,MATCH($A722,Partidos!$A$4:$A$107,0)),"")</f>
        <v/>
      </c>
      <c r="D722" s="31" t="inlineStr">
        <is>
          <t>Kike</t>
        </is>
      </c>
      <c r="E722" s="24">
        <f>IFERROR(INDEX(Kike!F$4:F$107,MATCH($A722,Kike!$A$4:$A$107,0)),"")</f>
        <v/>
      </c>
      <c r="F722" s="24">
        <f>IFERROR(INDEX(Kike!G$4:G$107,MATCH($A722,Kike!$A$4:$A$107,0)),"")</f>
        <v/>
      </c>
      <c r="G722" s="21">
        <f>IFERROR(IF(INDEX(Partidos!$H$4:$H$107,MATCH($A722,Partidos!$A$4:$A$107,0))&lt;&gt;"Finalizado","",IF(OR(NOT(ISNUMBER($E722)),NOT(ISNUMBER($F722))),"",IF(INDEX(Partidos!$J$4:$J$107,MATCH($A722,Partidos!$A$4:$A$107,0))="Grupos",IF(AND($E722=INDEX(Partidos!$F$4:$F$107,MATCH($A722,Partidos!$A$4:$A$107,0)),$F722=INDEX(Partidos!$G$4:$G$107,MATCH($A722,Partidos!$A$4:$A$107,0))),Puntuacion!$B$4,IF(($E722-$F722)=(INDEX(Partidos!$F$4:$F$107,MATCH($A722,Partidos!$A$4:$A$107,0))-INDEX(Partidos!$G$4:$G$107,MATCH($A722,Partidos!$A$4:$A$107,0))),Puntuacion!$B$5,IF(OR(AND($E722&gt;$F722,INDEX(Partidos!$F$4:$F$107,MATCH($A722,Partidos!$A$4:$A$107,0))&gt;INDEX(Partidos!$G$4:$G$107,MATCH($A722,Partidos!$A$4:$A$107,0))),AND($E722=$F722,INDEX(Partidos!$F$4:$F$107,MATCH($A722,Partidos!$A$4:$A$107,0))=INDEX(Partidos!$G$4:$G$107,MATCH($A722,Partidos!$A$4:$A$107,0))),AND($E722&lt;$F722,INDEX(Partidos!$F$4:$F$107,MATCH($A722,Partidos!$A$4:$A$107,0))&lt;INDEX(Partidos!$G$4:$G$107,MATCH($A722,Partidos!$A$4:$A$107,0)))),Puntuacion!$B$6,0))),IF(AND($E722=INDEX(Partidos!$F$4:$F$107,MATCH($A722,Partidos!$A$4:$A$107,0)),$F722=INDEX(Partidos!$G$4:$G$107,MATCH($A722,Partidos!$A$4:$A$107,0))),Puntuacion!$B$9,IF(($E722-$F722)=(INDEX(Partidos!$F$4:$F$107,MATCH($A722,Partidos!$A$4:$A$107,0))-INDEX(Partidos!$G$4:$G$107,MATCH($A722,Partidos!$A$4:$A$107,0))),Puntuacion!$B$10,IF(AND($H722&lt;&gt;"",$H722=INDEX(Partidos!$K$4:$K$107,MATCH($A722,Partidos!$A$4:$A$107,0))),Puntuacion!$B$11,0)))))),"")</f>
        <v/>
      </c>
      <c r="H722" s="24">
        <f>IFERROR(INDEX(Kike!H$4:H$107,MATCH($A722,Kike!$A$4:$A$107,0)),"")</f>
        <v/>
      </c>
      <c r="I722" s="24">
        <f>IFERROR(INDEX(Partidos!$J$4:$J$107,MATCH($A722,Partidos!$A$4:$A$107,0)),"")</f>
        <v/>
      </c>
      <c r="J722" s="21">
        <f>IF(AND(INDEX(Partidos!$J$4:$J$107,MATCH($A722,Partidos!$A$4:$A$107,0))&lt;&gt;"Grupos",INDEX(Partidos!$H$4:$H$107,MATCH($A722,Partidos!$A$4:$A$107,0))="Finalizado",$H722&lt;&gt;"",$H722=INDEX(Partidos!$K$4:$K$107,MATCH($A722,Partidos!$A$4:$A$107,0))),1,0)</f>
        <v/>
      </c>
    </row>
    <row r="723">
      <c r="A723" s="29" t="n">
        <v>66</v>
      </c>
      <c r="B723" s="24">
        <f>IFERROR(INDEX(Partidos!$D$4:$D$107,MATCH($A723,Partidos!$A$4:$A$107,0)),"")</f>
        <v/>
      </c>
      <c r="C723" s="24">
        <f>IFERROR(INDEX(Partidos!$E$4:$E$107,MATCH($A723,Partidos!$A$4:$A$107,0)),"")</f>
        <v/>
      </c>
      <c r="D723" s="29" t="inlineStr">
        <is>
          <t>Quintero</t>
        </is>
      </c>
      <c r="E723" s="24">
        <f>IFERROR(INDEX(Quintero!F$4:F$107,MATCH($A723,Quintero!$A$4:$A$107,0)),"")</f>
        <v/>
      </c>
      <c r="F723" s="24">
        <f>IFERROR(INDEX(Quintero!G$4:G$107,MATCH($A723,Quintero!$A$4:$A$107,0)),"")</f>
        <v/>
      </c>
      <c r="G723" s="21">
        <f>IFERROR(IF(INDEX(Partidos!$H$4:$H$107,MATCH($A723,Partidos!$A$4:$A$107,0))&lt;&gt;"Finalizado","",IF(OR(NOT(ISNUMBER($E723)),NOT(ISNUMBER($F723))),"",IF(INDEX(Partidos!$J$4:$J$107,MATCH($A723,Partidos!$A$4:$A$107,0))="Grupos",IF(AND($E723=INDEX(Partidos!$F$4:$F$107,MATCH($A723,Partidos!$A$4:$A$107,0)),$F723=INDEX(Partidos!$G$4:$G$107,MATCH($A723,Partidos!$A$4:$A$107,0))),Puntuacion!$B$4,IF(($E723-$F723)=(INDEX(Partidos!$F$4:$F$107,MATCH($A723,Partidos!$A$4:$A$107,0))-INDEX(Partidos!$G$4:$G$107,MATCH($A723,Partidos!$A$4:$A$107,0))),Puntuacion!$B$5,IF(OR(AND($E723&gt;$F723,INDEX(Partidos!$F$4:$F$107,MATCH($A723,Partidos!$A$4:$A$107,0))&gt;INDEX(Partidos!$G$4:$G$107,MATCH($A723,Partidos!$A$4:$A$107,0))),AND($E723=$F723,INDEX(Partidos!$F$4:$F$107,MATCH($A723,Partidos!$A$4:$A$107,0))=INDEX(Partidos!$G$4:$G$107,MATCH($A723,Partidos!$A$4:$A$107,0))),AND($E723&lt;$F723,INDEX(Partidos!$F$4:$F$107,MATCH($A723,Partidos!$A$4:$A$107,0))&lt;INDEX(Partidos!$G$4:$G$107,MATCH($A723,Partidos!$A$4:$A$107,0)))),Puntuacion!$B$6,0))),IF(AND($E723=INDEX(Partidos!$F$4:$F$107,MATCH($A723,Partidos!$A$4:$A$107,0)),$F723=INDEX(Partidos!$G$4:$G$107,MATCH($A723,Partidos!$A$4:$A$107,0))),Puntuacion!$B$9,IF(($E723-$F723)=(INDEX(Partidos!$F$4:$F$107,MATCH($A723,Partidos!$A$4:$A$107,0))-INDEX(Partidos!$G$4:$G$107,MATCH($A723,Partidos!$A$4:$A$107,0))),Puntuacion!$B$10,IF(AND($H723&lt;&gt;"",$H723=INDEX(Partidos!$K$4:$K$107,MATCH($A723,Partidos!$A$4:$A$107,0))),Puntuacion!$B$11,0)))))),"")</f>
        <v/>
      </c>
      <c r="H723" s="24">
        <f>IFERROR(INDEX(Quintero!H$4:H$107,MATCH($A723,Quintero!$A$4:$A$107,0)),"")</f>
        <v/>
      </c>
      <c r="I723" s="24">
        <f>IFERROR(INDEX(Partidos!$J$4:$J$107,MATCH($A723,Partidos!$A$4:$A$107,0)),"")</f>
        <v/>
      </c>
      <c r="J723" s="21">
        <f>IF(AND(INDEX(Partidos!$J$4:$J$107,MATCH($A723,Partidos!$A$4:$A$107,0))&lt;&gt;"Grupos",INDEX(Partidos!$H$4:$H$107,MATCH($A723,Partidos!$A$4:$A$107,0))="Finalizado",$H723&lt;&gt;"",$H723=INDEX(Partidos!$K$4:$K$107,MATCH($A723,Partidos!$A$4:$A$107,0))),1,0)</f>
        <v/>
      </c>
    </row>
    <row r="724">
      <c r="A724" s="31" t="n">
        <v>66</v>
      </c>
      <c r="B724" s="24">
        <f>IFERROR(INDEX(Partidos!$D$4:$D$107,MATCH($A724,Partidos!$A$4:$A$107,0)),"")</f>
        <v/>
      </c>
      <c r="C724" s="24">
        <f>IFERROR(INDEX(Partidos!$E$4:$E$107,MATCH($A724,Partidos!$A$4:$A$107,0)),"")</f>
        <v/>
      </c>
      <c r="D724" s="31" t="inlineStr">
        <is>
          <t>Nacho</t>
        </is>
      </c>
      <c r="E724" s="24">
        <f>IFERROR(INDEX(Nacho!F$4:F$107,MATCH($A724,Nacho!$A$4:$A$107,0)),"")</f>
        <v/>
      </c>
      <c r="F724" s="24">
        <f>IFERROR(INDEX(Nacho!G$4:G$107,MATCH($A724,Nacho!$A$4:$A$107,0)),"")</f>
        <v/>
      </c>
      <c r="G724" s="21">
        <f>IFERROR(IF(INDEX(Partidos!$H$4:$H$107,MATCH($A724,Partidos!$A$4:$A$107,0))&lt;&gt;"Finalizado","",IF(OR(NOT(ISNUMBER($E724)),NOT(ISNUMBER($F724))),"",IF(INDEX(Partidos!$J$4:$J$107,MATCH($A724,Partidos!$A$4:$A$107,0))="Grupos",IF(AND($E724=INDEX(Partidos!$F$4:$F$107,MATCH($A724,Partidos!$A$4:$A$107,0)),$F724=INDEX(Partidos!$G$4:$G$107,MATCH($A724,Partidos!$A$4:$A$107,0))),Puntuacion!$B$4,IF(($E724-$F724)=(INDEX(Partidos!$F$4:$F$107,MATCH($A724,Partidos!$A$4:$A$107,0))-INDEX(Partidos!$G$4:$G$107,MATCH($A724,Partidos!$A$4:$A$107,0))),Puntuacion!$B$5,IF(OR(AND($E724&gt;$F724,INDEX(Partidos!$F$4:$F$107,MATCH($A724,Partidos!$A$4:$A$107,0))&gt;INDEX(Partidos!$G$4:$G$107,MATCH($A724,Partidos!$A$4:$A$107,0))),AND($E724=$F724,INDEX(Partidos!$F$4:$F$107,MATCH($A724,Partidos!$A$4:$A$107,0))=INDEX(Partidos!$G$4:$G$107,MATCH($A724,Partidos!$A$4:$A$107,0))),AND($E724&lt;$F724,INDEX(Partidos!$F$4:$F$107,MATCH($A724,Partidos!$A$4:$A$107,0))&lt;INDEX(Partidos!$G$4:$G$107,MATCH($A724,Partidos!$A$4:$A$107,0)))),Puntuacion!$B$6,0))),IF(AND($E724=INDEX(Partidos!$F$4:$F$107,MATCH($A724,Partidos!$A$4:$A$107,0)),$F724=INDEX(Partidos!$G$4:$G$107,MATCH($A724,Partidos!$A$4:$A$107,0))),Puntuacion!$B$9,IF(($E724-$F724)=(INDEX(Partidos!$F$4:$F$107,MATCH($A724,Partidos!$A$4:$A$107,0))-INDEX(Partidos!$G$4:$G$107,MATCH($A724,Partidos!$A$4:$A$107,0))),Puntuacion!$B$10,IF(AND($H724&lt;&gt;"",$H724=INDEX(Partidos!$K$4:$K$107,MATCH($A724,Partidos!$A$4:$A$107,0))),Puntuacion!$B$11,0)))))),"")</f>
        <v/>
      </c>
      <c r="H724" s="24">
        <f>IFERROR(INDEX(Nacho!H$4:H$107,MATCH($A724,Nacho!$A$4:$A$107,0)),"")</f>
        <v/>
      </c>
      <c r="I724" s="24">
        <f>IFERROR(INDEX(Partidos!$J$4:$J$107,MATCH($A724,Partidos!$A$4:$A$107,0)),"")</f>
        <v/>
      </c>
      <c r="J724" s="21">
        <f>IF(AND(INDEX(Partidos!$J$4:$J$107,MATCH($A724,Partidos!$A$4:$A$107,0))&lt;&gt;"Grupos",INDEX(Partidos!$H$4:$H$107,MATCH($A724,Partidos!$A$4:$A$107,0))="Finalizado",$H724&lt;&gt;"",$H724=INDEX(Partidos!$K$4:$K$107,MATCH($A724,Partidos!$A$4:$A$107,0))),1,0)</f>
        <v/>
      </c>
    </row>
    <row r="725">
      <c r="A725" s="29" t="n">
        <v>66</v>
      </c>
      <c r="B725" s="24">
        <f>IFERROR(INDEX(Partidos!$D$4:$D$107,MATCH($A725,Partidos!$A$4:$A$107,0)),"")</f>
        <v/>
      </c>
      <c r="C725" s="24">
        <f>IFERROR(INDEX(Partidos!$E$4:$E$107,MATCH($A725,Partidos!$A$4:$A$107,0)),"")</f>
        <v/>
      </c>
      <c r="D725" s="29" t="inlineStr">
        <is>
          <t>Luis</t>
        </is>
      </c>
      <c r="E725" s="24">
        <f>IFERROR(INDEX(Luis!F$4:F$107,MATCH($A725,Luis!$A$4:$A$107,0)),"")</f>
        <v/>
      </c>
      <c r="F725" s="24">
        <f>IFERROR(INDEX(Luis!G$4:G$107,MATCH($A725,Luis!$A$4:$A$107,0)),"")</f>
        <v/>
      </c>
      <c r="G725" s="21">
        <f>IFERROR(IF(INDEX(Partidos!$H$4:$H$107,MATCH($A725,Partidos!$A$4:$A$107,0))&lt;&gt;"Finalizado","",IF(OR(NOT(ISNUMBER($E725)),NOT(ISNUMBER($F725))),"",IF(INDEX(Partidos!$J$4:$J$107,MATCH($A725,Partidos!$A$4:$A$107,0))="Grupos",IF(AND($E725=INDEX(Partidos!$F$4:$F$107,MATCH($A725,Partidos!$A$4:$A$107,0)),$F725=INDEX(Partidos!$G$4:$G$107,MATCH($A725,Partidos!$A$4:$A$107,0))),Puntuacion!$B$4,IF(($E725-$F725)=(INDEX(Partidos!$F$4:$F$107,MATCH($A725,Partidos!$A$4:$A$107,0))-INDEX(Partidos!$G$4:$G$107,MATCH($A725,Partidos!$A$4:$A$107,0))),Puntuacion!$B$5,IF(OR(AND($E725&gt;$F725,INDEX(Partidos!$F$4:$F$107,MATCH($A725,Partidos!$A$4:$A$107,0))&gt;INDEX(Partidos!$G$4:$G$107,MATCH($A725,Partidos!$A$4:$A$107,0))),AND($E725=$F725,INDEX(Partidos!$F$4:$F$107,MATCH($A725,Partidos!$A$4:$A$107,0))=INDEX(Partidos!$G$4:$G$107,MATCH($A725,Partidos!$A$4:$A$107,0))),AND($E725&lt;$F725,INDEX(Partidos!$F$4:$F$107,MATCH($A725,Partidos!$A$4:$A$107,0))&lt;INDEX(Partidos!$G$4:$G$107,MATCH($A725,Partidos!$A$4:$A$107,0)))),Puntuacion!$B$6,0))),IF(AND($E725=INDEX(Partidos!$F$4:$F$107,MATCH($A725,Partidos!$A$4:$A$107,0)),$F725=INDEX(Partidos!$G$4:$G$107,MATCH($A725,Partidos!$A$4:$A$107,0))),Puntuacion!$B$9,IF(($E725-$F725)=(INDEX(Partidos!$F$4:$F$107,MATCH($A725,Partidos!$A$4:$A$107,0))-INDEX(Partidos!$G$4:$G$107,MATCH($A725,Partidos!$A$4:$A$107,0))),Puntuacion!$B$10,IF(AND($H725&lt;&gt;"",$H725=INDEX(Partidos!$K$4:$K$107,MATCH($A725,Partidos!$A$4:$A$107,0))),Puntuacion!$B$11,0)))))),"")</f>
        <v/>
      </c>
      <c r="H725" s="24">
        <f>IFERROR(INDEX(Luis!H$4:H$107,MATCH($A725,Luis!$A$4:$A$107,0)),"")</f>
        <v/>
      </c>
      <c r="I725" s="24">
        <f>IFERROR(INDEX(Partidos!$J$4:$J$107,MATCH($A725,Partidos!$A$4:$A$107,0)),"")</f>
        <v/>
      </c>
      <c r="J725" s="21">
        <f>IF(AND(INDEX(Partidos!$J$4:$J$107,MATCH($A725,Partidos!$A$4:$A$107,0))&lt;&gt;"Grupos",INDEX(Partidos!$H$4:$H$107,MATCH($A725,Partidos!$A$4:$A$107,0))="Finalizado",$H725&lt;&gt;"",$H725=INDEX(Partidos!$K$4:$K$107,MATCH($A725,Partidos!$A$4:$A$107,0))),1,0)</f>
        <v/>
      </c>
    </row>
    <row r="726">
      <c r="A726" s="31" t="n">
        <v>66</v>
      </c>
      <c r="B726" s="24">
        <f>IFERROR(INDEX(Partidos!$D$4:$D$107,MATCH($A726,Partidos!$A$4:$A$107,0)),"")</f>
        <v/>
      </c>
      <c r="C726" s="24">
        <f>IFERROR(INDEX(Partidos!$E$4:$E$107,MATCH($A726,Partidos!$A$4:$A$107,0)),"")</f>
        <v/>
      </c>
      <c r="D726" s="31" t="inlineStr">
        <is>
          <t>Felipe</t>
        </is>
      </c>
      <c r="E726" s="24">
        <f>IFERROR(INDEX(Felipe!F$4:F$107,MATCH($A726,Felipe!$A$4:$A$107,0)),"")</f>
        <v/>
      </c>
      <c r="F726" s="24">
        <f>IFERROR(INDEX(Felipe!G$4:G$107,MATCH($A726,Felipe!$A$4:$A$107,0)),"")</f>
        <v/>
      </c>
      <c r="G726" s="21">
        <f>IFERROR(IF(INDEX(Partidos!$H$4:$H$107,MATCH($A726,Partidos!$A$4:$A$107,0))&lt;&gt;"Finalizado","",IF(OR(NOT(ISNUMBER($E726)),NOT(ISNUMBER($F726))),"",IF(INDEX(Partidos!$J$4:$J$107,MATCH($A726,Partidos!$A$4:$A$107,0))="Grupos",IF(AND($E726=INDEX(Partidos!$F$4:$F$107,MATCH($A726,Partidos!$A$4:$A$107,0)),$F726=INDEX(Partidos!$G$4:$G$107,MATCH($A726,Partidos!$A$4:$A$107,0))),Puntuacion!$B$4,IF(($E726-$F726)=(INDEX(Partidos!$F$4:$F$107,MATCH($A726,Partidos!$A$4:$A$107,0))-INDEX(Partidos!$G$4:$G$107,MATCH($A726,Partidos!$A$4:$A$107,0))),Puntuacion!$B$5,IF(OR(AND($E726&gt;$F726,INDEX(Partidos!$F$4:$F$107,MATCH($A726,Partidos!$A$4:$A$107,0))&gt;INDEX(Partidos!$G$4:$G$107,MATCH($A726,Partidos!$A$4:$A$107,0))),AND($E726=$F726,INDEX(Partidos!$F$4:$F$107,MATCH($A726,Partidos!$A$4:$A$107,0))=INDEX(Partidos!$G$4:$G$107,MATCH($A726,Partidos!$A$4:$A$107,0))),AND($E726&lt;$F726,INDEX(Partidos!$F$4:$F$107,MATCH($A726,Partidos!$A$4:$A$107,0))&lt;INDEX(Partidos!$G$4:$G$107,MATCH($A726,Partidos!$A$4:$A$107,0)))),Puntuacion!$B$6,0))),IF(AND($E726=INDEX(Partidos!$F$4:$F$107,MATCH($A726,Partidos!$A$4:$A$107,0)),$F726=INDEX(Partidos!$G$4:$G$107,MATCH($A726,Partidos!$A$4:$A$107,0))),Puntuacion!$B$9,IF(($E726-$F726)=(INDEX(Partidos!$F$4:$F$107,MATCH($A726,Partidos!$A$4:$A$107,0))-INDEX(Partidos!$G$4:$G$107,MATCH($A726,Partidos!$A$4:$A$107,0))),Puntuacion!$B$10,IF(AND($H726&lt;&gt;"",$H726=INDEX(Partidos!$K$4:$K$107,MATCH($A726,Partidos!$A$4:$A$107,0))),Puntuacion!$B$11,0)))))),"")</f>
        <v/>
      </c>
      <c r="H726" s="24">
        <f>IFERROR(INDEX(Felipe!H$4:H$107,MATCH($A726,Felipe!$A$4:$A$107,0)),"")</f>
        <v/>
      </c>
      <c r="I726" s="24">
        <f>IFERROR(INDEX(Partidos!$J$4:$J$107,MATCH($A726,Partidos!$A$4:$A$107,0)),"")</f>
        <v/>
      </c>
      <c r="J726" s="21">
        <f>IF(AND(INDEX(Partidos!$J$4:$J$107,MATCH($A726,Partidos!$A$4:$A$107,0))&lt;&gt;"Grupos",INDEX(Partidos!$H$4:$H$107,MATCH($A726,Partidos!$A$4:$A$107,0))="Finalizado",$H726&lt;&gt;"",$H726=INDEX(Partidos!$K$4:$K$107,MATCH($A726,Partidos!$A$4:$A$107,0))),1,0)</f>
        <v/>
      </c>
    </row>
    <row r="727">
      <c r="A727" s="29" t="n">
        <v>66</v>
      </c>
      <c r="B727" s="24">
        <f>IFERROR(INDEX(Partidos!$D$4:$D$107,MATCH($A727,Partidos!$A$4:$A$107,0)),"")</f>
        <v/>
      </c>
      <c r="C727" s="24">
        <f>IFERROR(INDEX(Partidos!$E$4:$E$107,MATCH($A727,Partidos!$A$4:$A$107,0)),"")</f>
        <v/>
      </c>
      <c r="D727" s="29" t="inlineStr">
        <is>
          <t>Simón</t>
        </is>
      </c>
      <c r="E727" s="24">
        <f>IFERROR(INDEX(Simón!F$4:F$107,MATCH($A727,Simón!$A$4:$A$107,0)),"")</f>
        <v/>
      </c>
      <c r="F727" s="24">
        <f>IFERROR(INDEX(Simón!G$4:G$107,MATCH($A727,Simón!$A$4:$A$107,0)),"")</f>
        <v/>
      </c>
      <c r="G727" s="21">
        <f>IFERROR(IF(INDEX(Partidos!$H$4:$H$107,MATCH($A727,Partidos!$A$4:$A$107,0))&lt;&gt;"Finalizado","",IF(OR(NOT(ISNUMBER($E727)),NOT(ISNUMBER($F727))),"",IF(INDEX(Partidos!$J$4:$J$107,MATCH($A727,Partidos!$A$4:$A$107,0))="Grupos",IF(AND($E727=INDEX(Partidos!$F$4:$F$107,MATCH($A727,Partidos!$A$4:$A$107,0)),$F727=INDEX(Partidos!$G$4:$G$107,MATCH($A727,Partidos!$A$4:$A$107,0))),Puntuacion!$B$4,IF(($E727-$F727)=(INDEX(Partidos!$F$4:$F$107,MATCH($A727,Partidos!$A$4:$A$107,0))-INDEX(Partidos!$G$4:$G$107,MATCH($A727,Partidos!$A$4:$A$107,0))),Puntuacion!$B$5,IF(OR(AND($E727&gt;$F727,INDEX(Partidos!$F$4:$F$107,MATCH($A727,Partidos!$A$4:$A$107,0))&gt;INDEX(Partidos!$G$4:$G$107,MATCH($A727,Partidos!$A$4:$A$107,0))),AND($E727=$F727,INDEX(Partidos!$F$4:$F$107,MATCH($A727,Partidos!$A$4:$A$107,0))=INDEX(Partidos!$G$4:$G$107,MATCH($A727,Partidos!$A$4:$A$107,0))),AND($E727&lt;$F727,INDEX(Partidos!$F$4:$F$107,MATCH($A727,Partidos!$A$4:$A$107,0))&lt;INDEX(Partidos!$G$4:$G$107,MATCH($A727,Partidos!$A$4:$A$107,0)))),Puntuacion!$B$6,0))),IF(AND($E727=INDEX(Partidos!$F$4:$F$107,MATCH($A727,Partidos!$A$4:$A$107,0)),$F727=INDEX(Partidos!$G$4:$G$107,MATCH($A727,Partidos!$A$4:$A$107,0))),Puntuacion!$B$9,IF(($E727-$F727)=(INDEX(Partidos!$F$4:$F$107,MATCH($A727,Partidos!$A$4:$A$107,0))-INDEX(Partidos!$G$4:$G$107,MATCH($A727,Partidos!$A$4:$A$107,0))),Puntuacion!$B$10,IF(AND($H727&lt;&gt;"",$H727=INDEX(Partidos!$K$4:$K$107,MATCH($A727,Partidos!$A$4:$A$107,0))),Puntuacion!$B$11,0)))))),"")</f>
        <v/>
      </c>
      <c r="H727" s="24">
        <f>IFERROR(INDEX(Simón!H$4:H$107,MATCH($A727,Simón!$A$4:$A$107,0)),"")</f>
        <v/>
      </c>
      <c r="I727" s="24">
        <f>IFERROR(INDEX(Partidos!$J$4:$J$107,MATCH($A727,Partidos!$A$4:$A$107,0)),"")</f>
        <v/>
      </c>
      <c r="J727" s="21">
        <f>IF(AND(INDEX(Partidos!$J$4:$J$107,MATCH($A727,Partidos!$A$4:$A$107,0))&lt;&gt;"Grupos",INDEX(Partidos!$H$4:$H$107,MATCH($A727,Partidos!$A$4:$A$107,0))="Finalizado",$H727&lt;&gt;"",$H727=INDEX(Partidos!$K$4:$K$107,MATCH($A727,Partidos!$A$4:$A$107,0))),1,0)</f>
        <v/>
      </c>
    </row>
    <row r="728">
      <c r="A728" s="31" t="n">
        <v>66</v>
      </c>
      <c r="B728" s="24">
        <f>IFERROR(INDEX(Partidos!$D$4:$D$107,MATCH($A728,Partidos!$A$4:$A$107,0)),"")</f>
        <v/>
      </c>
      <c r="C728" s="24">
        <f>IFERROR(INDEX(Partidos!$E$4:$E$107,MATCH($A728,Partidos!$A$4:$A$107,0)),"")</f>
        <v/>
      </c>
      <c r="D728" s="31" t="inlineStr">
        <is>
          <t>Muni</t>
        </is>
      </c>
      <c r="E728" s="24">
        <f>IFERROR(INDEX(Muni!F$4:F$107,MATCH($A728,Muni!$A$4:$A$107,0)),"")</f>
        <v/>
      </c>
      <c r="F728" s="24">
        <f>IFERROR(INDEX(Muni!G$4:G$107,MATCH($A728,Muni!$A$4:$A$107,0)),"")</f>
        <v/>
      </c>
      <c r="G728" s="21">
        <f>IFERROR(IF(INDEX(Partidos!$H$4:$H$107,MATCH($A728,Partidos!$A$4:$A$107,0))&lt;&gt;"Finalizado","",IF(OR(NOT(ISNUMBER($E728)),NOT(ISNUMBER($F728))),"",IF(INDEX(Partidos!$J$4:$J$107,MATCH($A728,Partidos!$A$4:$A$107,0))="Grupos",IF(AND($E728=INDEX(Partidos!$F$4:$F$107,MATCH($A728,Partidos!$A$4:$A$107,0)),$F728=INDEX(Partidos!$G$4:$G$107,MATCH($A728,Partidos!$A$4:$A$107,0))),Puntuacion!$B$4,IF(($E728-$F728)=(INDEX(Partidos!$F$4:$F$107,MATCH($A728,Partidos!$A$4:$A$107,0))-INDEX(Partidos!$G$4:$G$107,MATCH($A728,Partidos!$A$4:$A$107,0))),Puntuacion!$B$5,IF(OR(AND($E728&gt;$F728,INDEX(Partidos!$F$4:$F$107,MATCH($A728,Partidos!$A$4:$A$107,0))&gt;INDEX(Partidos!$G$4:$G$107,MATCH($A728,Partidos!$A$4:$A$107,0))),AND($E728=$F728,INDEX(Partidos!$F$4:$F$107,MATCH($A728,Partidos!$A$4:$A$107,0))=INDEX(Partidos!$G$4:$G$107,MATCH($A728,Partidos!$A$4:$A$107,0))),AND($E728&lt;$F728,INDEX(Partidos!$F$4:$F$107,MATCH($A728,Partidos!$A$4:$A$107,0))&lt;INDEX(Partidos!$G$4:$G$107,MATCH($A728,Partidos!$A$4:$A$107,0)))),Puntuacion!$B$6,0))),IF(AND($E728=INDEX(Partidos!$F$4:$F$107,MATCH($A728,Partidos!$A$4:$A$107,0)),$F728=INDEX(Partidos!$G$4:$G$107,MATCH($A728,Partidos!$A$4:$A$107,0))),Puntuacion!$B$9,IF(($E728-$F728)=(INDEX(Partidos!$F$4:$F$107,MATCH($A728,Partidos!$A$4:$A$107,0))-INDEX(Partidos!$G$4:$G$107,MATCH($A728,Partidos!$A$4:$A$107,0))),Puntuacion!$B$10,IF(AND($H728&lt;&gt;"",$H728=INDEX(Partidos!$K$4:$K$107,MATCH($A728,Partidos!$A$4:$A$107,0))),Puntuacion!$B$11,0)))))),"")</f>
        <v/>
      </c>
      <c r="H728" s="24">
        <f>IFERROR(INDEX(Muni!H$4:H$107,MATCH($A728,Muni!$A$4:$A$107,0)),"")</f>
        <v/>
      </c>
      <c r="I728" s="24">
        <f>IFERROR(INDEX(Partidos!$J$4:$J$107,MATCH($A728,Partidos!$A$4:$A$107,0)),"")</f>
        <v/>
      </c>
      <c r="J728" s="21">
        <f>IF(AND(INDEX(Partidos!$J$4:$J$107,MATCH($A728,Partidos!$A$4:$A$107,0))&lt;&gt;"Grupos",INDEX(Partidos!$H$4:$H$107,MATCH($A728,Partidos!$A$4:$A$107,0))="Finalizado",$H728&lt;&gt;"",$H728=INDEX(Partidos!$K$4:$K$107,MATCH($A728,Partidos!$A$4:$A$107,0))),1,0)</f>
        <v/>
      </c>
    </row>
    <row r="729">
      <c r="A729" s="29" t="n">
        <v>66</v>
      </c>
      <c r="B729" s="24">
        <f>IFERROR(INDEX(Partidos!$D$4:$D$107,MATCH($A729,Partidos!$A$4:$A$107,0)),"")</f>
        <v/>
      </c>
      <c r="C729" s="24">
        <f>IFERROR(INDEX(Partidos!$E$4:$E$107,MATCH($A729,Partidos!$A$4:$A$107,0)),"")</f>
        <v/>
      </c>
      <c r="D729" s="29" t="inlineStr">
        <is>
          <t>Fer</t>
        </is>
      </c>
      <c r="E729" s="24">
        <f>IFERROR(INDEX(Fer!F$4:F$107,MATCH($A729,Fer!$A$4:$A$107,0)),"")</f>
        <v/>
      </c>
      <c r="F729" s="24">
        <f>IFERROR(INDEX(Fer!G$4:G$107,MATCH($A729,Fer!$A$4:$A$107,0)),"")</f>
        <v/>
      </c>
      <c r="G729" s="21">
        <f>IFERROR(IF(INDEX(Partidos!$H$4:$H$107,MATCH($A729,Partidos!$A$4:$A$107,0))&lt;&gt;"Finalizado","",IF(OR(NOT(ISNUMBER($E729)),NOT(ISNUMBER($F729))),"",IF(INDEX(Partidos!$J$4:$J$107,MATCH($A729,Partidos!$A$4:$A$107,0))="Grupos",IF(AND($E729=INDEX(Partidos!$F$4:$F$107,MATCH($A729,Partidos!$A$4:$A$107,0)),$F729=INDEX(Partidos!$G$4:$G$107,MATCH($A729,Partidos!$A$4:$A$107,0))),Puntuacion!$B$4,IF(($E729-$F729)=(INDEX(Partidos!$F$4:$F$107,MATCH($A729,Partidos!$A$4:$A$107,0))-INDEX(Partidos!$G$4:$G$107,MATCH($A729,Partidos!$A$4:$A$107,0))),Puntuacion!$B$5,IF(OR(AND($E729&gt;$F729,INDEX(Partidos!$F$4:$F$107,MATCH($A729,Partidos!$A$4:$A$107,0))&gt;INDEX(Partidos!$G$4:$G$107,MATCH($A729,Partidos!$A$4:$A$107,0))),AND($E729=$F729,INDEX(Partidos!$F$4:$F$107,MATCH($A729,Partidos!$A$4:$A$107,0))=INDEX(Partidos!$G$4:$G$107,MATCH($A729,Partidos!$A$4:$A$107,0))),AND($E729&lt;$F729,INDEX(Partidos!$F$4:$F$107,MATCH($A729,Partidos!$A$4:$A$107,0))&lt;INDEX(Partidos!$G$4:$G$107,MATCH($A729,Partidos!$A$4:$A$107,0)))),Puntuacion!$B$6,0))),IF(AND($E729=INDEX(Partidos!$F$4:$F$107,MATCH($A729,Partidos!$A$4:$A$107,0)),$F729=INDEX(Partidos!$G$4:$G$107,MATCH($A729,Partidos!$A$4:$A$107,0))),Puntuacion!$B$9,IF(($E729-$F729)=(INDEX(Partidos!$F$4:$F$107,MATCH($A729,Partidos!$A$4:$A$107,0))-INDEX(Partidos!$G$4:$G$107,MATCH($A729,Partidos!$A$4:$A$107,0))),Puntuacion!$B$10,IF(AND($H729&lt;&gt;"",$H729=INDEX(Partidos!$K$4:$K$107,MATCH($A729,Partidos!$A$4:$A$107,0))),Puntuacion!$B$11,0)))))),"")</f>
        <v/>
      </c>
      <c r="H729" s="24">
        <f>IFERROR(INDEX(Fer!H$4:H$107,MATCH($A729,Fer!$A$4:$A$107,0)),"")</f>
        <v/>
      </c>
      <c r="I729" s="24">
        <f>IFERROR(INDEX(Partidos!$J$4:$J$107,MATCH($A729,Partidos!$A$4:$A$107,0)),"")</f>
        <v/>
      </c>
      <c r="J729" s="21">
        <f>IF(AND(INDEX(Partidos!$J$4:$J$107,MATCH($A729,Partidos!$A$4:$A$107,0))&lt;&gt;"Grupos",INDEX(Partidos!$H$4:$H$107,MATCH($A729,Partidos!$A$4:$A$107,0))="Finalizado",$H729&lt;&gt;"",$H729=INDEX(Partidos!$K$4:$K$107,MATCH($A729,Partidos!$A$4:$A$107,0))),1,0)</f>
        <v/>
      </c>
    </row>
    <row r="730">
      <c r="A730" s="31" t="n">
        <v>67</v>
      </c>
      <c r="B730" s="24">
        <f>IFERROR(INDEX(Partidos!$D$4:$D$107,MATCH($A730,Partidos!$A$4:$A$107,0)),"")</f>
        <v/>
      </c>
      <c r="C730" s="24">
        <f>IFERROR(INDEX(Partidos!$E$4:$E$107,MATCH($A730,Partidos!$A$4:$A$107,0)),"")</f>
        <v/>
      </c>
      <c r="D730" s="31" t="inlineStr">
        <is>
          <t>Álvaro</t>
        </is>
      </c>
      <c r="E730" s="24">
        <f>IFERROR(INDEX(Álvaro!F$4:F$107,MATCH($A730,Álvaro!$A$4:$A$107,0)),"")</f>
        <v/>
      </c>
      <c r="F730" s="24">
        <f>IFERROR(INDEX(Álvaro!G$4:G$107,MATCH($A730,Álvaro!$A$4:$A$107,0)),"")</f>
        <v/>
      </c>
      <c r="G730" s="21">
        <f>IFERROR(IF(INDEX(Partidos!$H$4:$H$107,MATCH($A730,Partidos!$A$4:$A$107,0))&lt;&gt;"Finalizado","",IF(OR(NOT(ISNUMBER($E730)),NOT(ISNUMBER($F730))),"",IF(INDEX(Partidos!$J$4:$J$107,MATCH($A730,Partidos!$A$4:$A$107,0))="Grupos",IF(AND($E730=INDEX(Partidos!$F$4:$F$107,MATCH($A730,Partidos!$A$4:$A$107,0)),$F730=INDEX(Partidos!$G$4:$G$107,MATCH($A730,Partidos!$A$4:$A$107,0))),Puntuacion!$B$4,IF(($E730-$F730)=(INDEX(Partidos!$F$4:$F$107,MATCH($A730,Partidos!$A$4:$A$107,0))-INDEX(Partidos!$G$4:$G$107,MATCH($A730,Partidos!$A$4:$A$107,0))),Puntuacion!$B$5,IF(OR(AND($E730&gt;$F730,INDEX(Partidos!$F$4:$F$107,MATCH($A730,Partidos!$A$4:$A$107,0))&gt;INDEX(Partidos!$G$4:$G$107,MATCH($A730,Partidos!$A$4:$A$107,0))),AND($E730=$F730,INDEX(Partidos!$F$4:$F$107,MATCH($A730,Partidos!$A$4:$A$107,0))=INDEX(Partidos!$G$4:$G$107,MATCH($A730,Partidos!$A$4:$A$107,0))),AND($E730&lt;$F730,INDEX(Partidos!$F$4:$F$107,MATCH($A730,Partidos!$A$4:$A$107,0))&lt;INDEX(Partidos!$G$4:$G$107,MATCH($A730,Partidos!$A$4:$A$107,0)))),Puntuacion!$B$6,0))),IF(AND($E730=INDEX(Partidos!$F$4:$F$107,MATCH($A730,Partidos!$A$4:$A$107,0)),$F730=INDEX(Partidos!$G$4:$G$107,MATCH($A730,Partidos!$A$4:$A$107,0))),Puntuacion!$B$9,IF(($E730-$F730)=(INDEX(Partidos!$F$4:$F$107,MATCH($A730,Partidos!$A$4:$A$107,0))-INDEX(Partidos!$G$4:$G$107,MATCH($A730,Partidos!$A$4:$A$107,0))),Puntuacion!$B$10,IF(AND($H730&lt;&gt;"",$H730=INDEX(Partidos!$K$4:$K$107,MATCH($A730,Partidos!$A$4:$A$107,0))),Puntuacion!$B$11,0)))))),"")</f>
        <v/>
      </c>
      <c r="H730" s="24">
        <f>IFERROR(INDEX(Álvaro!H$4:H$107,MATCH($A730,Álvaro!$A$4:$A$107,0)),"")</f>
        <v/>
      </c>
      <c r="I730" s="24">
        <f>IFERROR(INDEX(Partidos!$J$4:$J$107,MATCH($A730,Partidos!$A$4:$A$107,0)),"")</f>
        <v/>
      </c>
      <c r="J730" s="21">
        <f>IF(AND(INDEX(Partidos!$J$4:$J$107,MATCH($A730,Partidos!$A$4:$A$107,0))&lt;&gt;"Grupos",INDEX(Partidos!$H$4:$H$107,MATCH($A730,Partidos!$A$4:$A$107,0))="Finalizado",$H730&lt;&gt;"",$H730=INDEX(Partidos!$K$4:$K$107,MATCH($A730,Partidos!$A$4:$A$107,0))),1,0)</f>
        <v/>
      </c>
    </row>
    <row r="731">
      <c r="A731" s="29" t="n">
        <v>67</v>
      </c>
      <c r="B731" s="24">
        <f>IFERROR(INDEX(Partidos!$D$4:$D$107,MATCH($A731,Partidos!$A$4:$A$107,0)),"")</f>
        <v/>
      </c>
      <c r="C731" s="24">
        <f>IFERROR(INDEX(Partidos!$E$4:$E$107,MATCH($A731,Partidos!$A$4:$A$107,0)),"")</f>
        <v/>
      </c>
      <c r="D731" s="29" t="inlineStr">
        <is>
          <t>Pepe</t>
        </is>
      </c>
      <c r="E731" s="24">
        <f>IFERROR(INDEX(Pepe!F$4:F$107,MATCH($A731,Pepe!$A$4:$A$107,0)),"")</f>
        <v/>
      </c>
      <c r="F731" s="24">
        <f>IFERROR(INDEX(Pepe!G$4:G$107,MATCH($A731,Pepe!$A$4:$A$107,0)),"")</f>
        <v/>
      </c>
      <c r="G731" s="21">
        <f>IFERROR(IF(INDEX(Partidos!$H$4:$H$107,MATCH($A731,Partidos!$A$4:$A$107,0))&lt;&gt;"Finalizado","",IF(OR(NOT(ISNUMBER($E731)),NOT(ISNUMBER($F731))),"",IF(INDEX(Partidos!$J$4:$J$107,MATCH($A731,Partidos!$A$4:$A$107,0))="Grupos",IF(AND($E731=INDEX(Partidos!$F$4:$F$107,MATCH($A731,Partidos!$A$4:$A$107,0)),$F731=INDEX(Partidos!$G$4:$G$107,MATCH($A731,Partidos!$A$4:$A$107,0))),Puntuacion!$B$4,IF(($E731-$F731)=(INDEX(Partidos!$F$4:$F$107,MATCH($A731,Partidos!$A$4:$A$107,0))-INDEX(Partidos!$G$4:$G$107,MATCH($A731,Partidos!$A$4:$A$107,0))),Puntuacion!$B$5,IF(OR(AND($E731&gt;$F731,INDEX(Partidos!$F$4:$F$107,MATCH($A731,Partidos!$A$4:$A$107,0))&gt;INDEX(Partidos!$G$4:$G$107,MATCH($A731,Partidos!$A$4:$A$107,0))),AND($E731=$F731,INDEX(Partidos!$F$4:$F$107,MATCH($A731,Partidos!$A$4:$A$107,0))=INDEX(Partidos!$G$4:$G$107,MATCH($A731,Partidos!$A$4:$A$107,0))),AND($E731&lt;$F731,INDEX(Partidos!$F$4:$F$107,MATCH($A731,Partidos!$A$4:$A$107,0))&lt;INDEX(Partidos!$G$4:$G$107,MATCH($A731,Partidos!$A$4:$A$107,0)))),Puntuacion!$B$6,0))),IF(AND($E731=INDEX(Partidos!$F$4:$F$107,MATCH($A731,Partidos!$A$4:$A$107,0)),$F731=INDEX(Partidos!$G$4:$G$107,MATCH($A731,Partidos!$A$4:$A$107,0))),Puntuacion!$B$9,IF(($E731-$F731)=(INDEX(Partidos!$F$4:$F$107,MATCH($A731,Partidos!$A$4:$A$107,0))-INDEX(Partidos!$G$4:$G$107,MATCH($A731,Partidos!$A$4:$A$107,0))),Puntuacion!$B$10,IF(AND($H731&lt;&gt;"",$H731=INDEX(Partidos!$K$4:$K$107,MATCH($A731,Partidos!$A$4:$A$107,0))),Puntuacion!$B$11,0)))))),"")</f>
        <v/>
      </c>
      <c r="H731" s="24">
        <f>IFERROR(INDEX(Pepe!H$4:H$107,MATCH($A731,Pepe!$A$4:$A$107,0)),"")</f>
        <v/>
      </c>
      <c r="I731" s="24">
        <f>IFERROR(INDEX(Partidos!$J$4:$J$107,MATCH($A731,Partidos!$A$4:$A$107,0)),"")</f>
        <v/>
      </c>
      <c r="J731" s="21">
        <f>IF(AND(INDEX(Partidos!$J$4:$J$107,MATCH($A731,Partidos!$A$4:$A$107,0))&lt;&gt;"Grupos",INDEX(Partidos!$H$4:$H$107,MATCH($A731,Partidos!$A$4:$A$107,0))="Finalizado",$H731&lt;&gt;"",$H731=INDEX(Partidos!$K$4:$K$107,MATCH($A731,Partidos!$A$4:$A$107,0))),1,0)</f>
        <v/>
      </c>
    </row>
    <row r="732">
      <c r="A732" s="31" t="n">
        <v>67</v>
      </c>
      <c r="B732" s="24">
        <f>IFERROR(INDEX(Partidos!$D$4:$D$107,MATCH($A732,Partidos!$A$4:$A$107,0)),"")</f>
        <v/>
      </c>
      <c r="C732" s="24">
        <f>IFERROR(INDEX(Partidos!$E$4:$E$107,MATCH($A732,Partidos!$A$4:$A$107,0)),"")</f>
        <v/>
      </c>
      <c r="D732" s="31" t="inlineStr">
        <is>
          <t>Patri</t>
        </is>
      </c>
      <c r="E732" s="24">
        <f>IFERROR(INDEX(Patri!F$4:F$107,MATCH($A732,Patri!$A$4:$A$107,0)),"")</f>
        <v/>
      </c>
      <c r="F732" s="24">
        <f>IFERROR(INDEX(Patri!G$4:G$107,MATCH($A732,Patri!$A$4:$A$107,0)),"")</f>
        <v/>
      </c>
      <c r="G732" s="21">
        <f>IFERROR(IF(INDEX(Partidos!$H$4:$H$107,MATCH($A732,Partidos!$A$4:$A$107,0))&lt;&gt;"Finalizado","",IF(OR(NOT(ISNUMBER($E732)),NOT(ISNUMBER($F732))),"",IF(INDEX(Partidos!$J$4:$J$107,MATCH($A732,Partidos!$A$4:$A$107,0))="Grupos",IF(AND($E732=INDEX(Partidos!$F$4:$F$107,MATCH($A732,Partidos!$A$4:$A$107,0)),$F732=INDEX(Partidos!$G$4:$G$107,MATCH($A732,Partidos!$A$4:$A$107,0))),Puntuacion!$B$4,IF(($E732-$F732)=(INDEX(Partidos!$F$4:$F$107,MATCH($A732,Partidos!$A$4:$A$107,0))-INDEX(Partidos!$G$4:$G$107,MATCH($A732,Partidos!$A$4:$A$107,0))),Puntuacion!$B$5,IF(OR(AND($E732&gt;$F732,INDEX(Partidos!$F$4:$F$107,MATCH($A732,Partidos!$A$4:$A$107,0))&gt;INDEX(Partidos!$G$4:$G$107,MATCH($A732,Partidos!$A$4:$A$107,0))),AND($E732=$F732,INDEX(Partidos!$F$4:$F$107,MATCH($A732,Partidos!$A$4:$A$107,0))=INDEX(Partidos!$G$4:$G$107,MATCH($A732,Partidos!$A$4:$A$107,0))),AND($E732&lt;$F732,INDEX(Partidos!$F$4:$F$107,MATCH($A732,Partidos!$A$4:$A$107,0))&lt;INDEX(Partidos!$G$4:$G$107,MATCH($A732,Partidos!$A$4:$A$107,0)))),Puntuacion!$B$6,0))),IF(AND($E732=INDEX(Partidos!$F$4:$F$107,MATCH($A732,Partidos!$A$4:$A$107,0)),$F732=INDEX(Partidos!$G$4:$G$107,MATCH($A732,Partidos!$A$4:$A$107,0))),Puntuacion!$B$9,IF(($E732-$F732)=(INDEX(Partidos!$F$4:$F$107,MATCH($A732,Partidos!$A$4:$A$107,0))-INDEX(Partidos!$G$4:$G$107,MATCH($A732,Partidos!$A$4:$A$107,0))),Puntuacion!$B$10,IF(AND($H732&lt;&gt;"",$H732=INDEX(Partidos!$K$4:$K$107,MATCH($A732,Partidos!$A$4:$A$107,0))),Puntuacion!$B$11,0)))))),"")</f>
        <v/>
      </c>
      <c r="H732" s="24">
        <f>IFERROR(INDEX(Patri!H$4:H$107,MATCH($A732,Patri!$A$4:$A$107,0)),"")</f>
        <v/>
      </c>
      <c r="I732" s="24">
        <f>IFERROR(INDEX(Partidos!$J$4:$J$107,MATCH($A732,Partidos!$A$4:$A$107,0)),"")</f>
        <v/>
      </c>
      <c r="J732" s="21">
        <f>IF(AND(INDEX(Partidos!$J$4:$J$107,MATCH($A732,Partidos!$A$4:$A$107,0))&lt;&gt;"Grupos",INDEX(Partidos!$H$4:$H$107,MATCH($A732,Partidos!$A$4:$A$107,0))="Finalizado",$H732&lt;&gt;"",$H732=INDEX(Partidos!$K$4:$K$107,MATCH($A732,Partidos!$A$4:$A$107,0))),1,0)</f>
        <v/>
      </c>
    </row>
    <row r="733">
      <c r="A733" s="29" t="n">
        <v>67</v>
      </c>
      <c r="B733" s="24">
        <f>IFERROR(INDEX(Partidos!$D$4:$D$107,MATCH($A733,Partidos!$A$4:$A$107,0)),"")</f>
        <v/>
      </c>
      <c r="C733" s="24">
        <f>IFERROR(INDEX(Partidos!$E$4:$E$107,MATCH($A733,Partidos!$A$4:$A$107,0)),"")</f>
        <v/>
      </c>
      <c r="D733" s="29" t="inlineStr">
        <is>
          <t>Kike</t>
        </is>
      </c>
      <c r="E733" s="24">
        <f>IFERROR(INDEX(Kike!F$4:F$107,MATCH($A733,Kike!$A$4:$A$107,0)),"")</f>
        <v/>
      </c>
      <c r="F733" s="24">
        <f>IFERROR(INDEX(Kike!G$4:G$107,MATCH($A733,Kike!$A$4:$A$107,0)),"")</f>
        <v/>
      </c>
      <c r="G733" s="21">
        <f>IFERROR(IF(INDEX(Partidos!$H$4:$H$107,MATCH($A733,Partidos!$A$4:$A$107,0))&lt;&gt;"Finalizado","",IF(OR(NOT(ISNUMBER($E733)),NOT(ISNUMBER($F733))),"",IF(INDEX(Partidos!$J$4:$J$107,MATCH($A733,Partidos!$A$4:$A$107,0))="Grupos",IF(AND($E733=INDEX(Partidos!$F$4:$F$107,MATCH($A733,Partidos!$A$4:$A$107,0)),$F733=INDEX(Partidos!$G$4:$G$107,MATCH($A733,Partidos!$A$4:$A$107,0))),Puntuacion!$B$4,IF(($E733-$F733)=(INDEX(Partidos!$F$4:$F$107,MATCH($A733,Partidos!$A$4:$A$107,0))-INDEX(Partidos!$G$4:$G$107,MATCH($A733,Partidos!$A$4:$A$107,0))),Puntuacion!$B$5,IF(OR(AND($E733&gt;$F733,INDEX(Partidos!$F$4:$F$107,MATCH($A733,Partidos!$A$4:$A$107,0))&gt;INDEX(Partidos!$G$4:$G$107,MATCH($A733,Partidos!$A$4:$A$107,0))),AND($E733=$F733,INDEX(Partidos!$F$4:$F$107,MATCH($A733,Partidos!$A$4:$A$107,0))=INDEX(Partidos!$G$4:$G$107,MATCH($A733,Partidos!$A$4:$A$107,0))),AND($E733&lt;$F733,INDEX(Partidos!$F$4:$F$107,MATCH($A733,Partidos!$A$4:$A$107,0))&lt;INDEX(Partidos!$G$4:$G$107,MATCH($A733,Partidos!$A$4:$A$107,0)))),Puntuacion!$B$6,0))),IF(AND($E733=INDEX(Partidos!$F$4:$F$107,MATCH($A733,Partidos!$A$4:$A$107,0)),$F733=INDEX(Partidos!$G$4:$G$107,MATCH($A733,Partidos!$A$4:$A$107,0))),Puntuacion!$B$9,IF(($E733-$F733)=(INDEX(Partidos!$F$4:$F$107,MATCH($A733,Partidos!$A$4:$A$107,0))-INDEX(Partidos!$G$4:$G$107,MATCH($A733,Partidos!$A$4:$A$107,0))),Puntuacion!$B$10,IF(AND($H733&lt;&gt;"",$H733=INDEX(Partidos!$K$4:$K$107,MATCH($A733,Partidos!$A$4:$A$107,0))),Puntuacion!$B$11,0)))))),"")</f>
        <v/>
      </c>
      <c r="H733" s="24">
        <f>IFERROR(INDEX(Kike!H$4:H$107,MATCH($A733,Kike!$A$4:$A$107,0)),"")</f>
        <v/>
      </c>
      <c r="I733" s="24">
        <f>IFERROR(INDEX(Partidos!$J$4:$J$107,MATCH($A733,Partidos!$A$4:$A$107,0)),"")</f>
        <v/>
      </c>
      <c r="J733" s="21">
        <f>IF(AND(INDEX(Partidos!$J$4:$J$107,MATCH($A733,Partidos!$A$4:$A$107,0))&lt;&gt;"Grupos",INDEX(Partidos!$H$4:$H$107,MATCH($A733,Partidos!$A$4:$A$107,0))="Finalizado",$H733&lt;&gt;"",$H733=INDEX(Partidos!$K$4:$K$107,MATCH($A733,Partidos!$A$4:$A$107,0))),1,0)</f>
        <v/>
      </c>
    </row>
    <row r="734">
      <c r="A734" s="31" t="n">
        <v>67</v>
      </c>
      <c r="B734" s="24">
        <f>IFERROR(INDEX(Partidos!$D$4:$D$107,MATCH($A734,Partidos!$A$4:$A$107,0)),"")</f>
        <v/>
      </c>
      <c r="C734" s="24">
        <f>IFERROR(INDEX(Partidos!$E$4:$E$107,MATCH($A734,Partidos!$A$4:$A$107,0)),"")</f>
        <v/>
      </c>
      <c r="D734" s="31" t="inlineStr">
        <is>
          <t>Quintero</t>
        </is>
      </c>
      <c r="E734" s="24">
        <f>IFERROR(INDEX(Quintero!F$4:F$107,MATCH($A734,Quintero!$A$4:$A$107,0)),"")</f>
        <v/>
      </c>
      <c r="F734" s="24">
        <f>IFERROR(INDEX(Quintero!G$4:G$107,MATCH($A734,Quintero!$A$4:$A$107,0)),"")</f>
        <v/>
      </c>
      <c r="G734" s="21">
        <f>IFERROR(IF(INDEX(Partidos!$H$4:$H$107,MATCH($A734,Partidos!$A$4:$A$107,0))&lt;&gt;"Finalizado","",IF(OR(NOT(ISNUMBER($E734)),NOT(ISNUMBER($F734))),"",IF(INDEX(Partidos!$J$4:$J$107,MATCH($A734,Partidos!$A$4:$A$107,0))="Grupos",IF(AND($E734=INDEX(Partidos!$F$4:$F$107,MATCH($A734,Partidos!$A$4:$A$107,0)),$F734=INDEX(Partidos!$G$4:$G$107,MATCH($A734,Partidos!$A$4:$A$107,0))),Puntuacion!$B$4,IF(($E734-$F734)=(INDEX(Partidos!$F$4:$F$107,MATCH($A734,Partidos!$A$4:$A$107,0))-INDEX(Partidos!$G$4:$G$107,MATCH($A734,Partidos!$A$4:$A$107,0))),Puntuacion!$B$5,IF(OR(AND($E734&gt;$F734,INDEX(Partidos!$F$4:$F$107,MATCH($A734,Partidos!$A$4:$A$107,0))&gt;INDEX(Partidos!$G$4:$G$107,MATCH($A734,Partidos!$A$4:$A$107,0))),AND($E734=$F734,INDEX(Partidos!$F$4:$F$107,MATCH($A734,Partidos!$A$4:$A$107,0))=INDEX(Partidos!$G$4:$G$107,MATCH($A734,Partidos!$A$4:$A$107,0))),AND($E734&lt;$F734,INDEX(Partidos!$F$4:$F$107,MATCH($A734,Partidos!$A$4:$A$107,0))&lt;INDEX(Partidos!$G$4:$G$107,MATCH($A734,Partidos!$A$4:$A$107,0)))),Puntuacion!$B$6,0))),IF(AND($E734=INDEX(Partidos!$F$4:$F$107,MATCH($A734,Partidos!$A$4:$A$107,0)),$F734=INDEX(Partidos!$G$4:$G$107,MATCH($A734,Partidos!$A$4:$A$107,0))),Puntuacion!$B$9,IF(($E734-$F734)=(INDEX(Partidos!$F$4:$F$107,MATCH($A734,Partidos!$A$4:$A$107,0))-INDEX(Partidos!$G$4:$G$107,MATCH($A734,Partidos!$A$4:$A$107,0))),Puntuacion!$B$10,IF(AND($H734&lt;&gt;"",$H734=INDEX(Partidos!$K$4:$K$107,MATCH($A734,Partidos!$A$4:$A$107,0))),Puntuacion!$B$11,0)))))),"")</f>
        <v/>
      </c>
      <c r="H734" s="24">
        <f>IFERROR(INDEX(Quintero!H$4:H$107,MATCH($A734,Quintero!$A$4:$A$107,0)),"")</f>
        <v/>
      </c>
      <c r="I734" s="24">
        <f>IFERROR(INDEX(Partidos!$J$4:$J$107,MATCH($A734,Partidos!$A$4:$A$107,0)),"")</f>
        <v/>
      </c>
      <c r="J734" s="21">
        <f>IF(AND(INDEX(Partidos!$J$4:$J$107,MATCH($A734,Partidos!$A$4:$A$107,0))&lt;&gt;"Grupos",INDEX(Partidos!$H$4:$H$107,MATCH($A734,Partidos!$A$4:$A$107,0))="Finalizado",$H734&lt;&gt;"",$H734=INDEX(Partidos!$K$4:$K$107,MATCH($A734,Partidos!$A$4:$A$107,0))),1,0)</f>
        <v/>
      </c>
    </row>
    <row r="735">
      <c r="A735" s="29" t="n">
        <v>67</v>
      </c>
      <c r="B735" s="24">
        <f>IFERROR(INDEX(Partidos!$D$4:$D$107,MATCH($A735,Partidos!$A$4:$A$107,0)),"")</f>
        <v/>
      </c>
      <c r="C735" s="24">
        <f>IFERROR(INDEX(Partidos!$E$4:$E$107,MATCH($A735,Partidos!$A$4:$A$107,0)),"")</f>
        <v/>
      </c>
      <c r="D735" s="29" t="inlineStr">
        <is>
          <t>Nacho</t>
        </is>
      </c>
      <c r="E735" s="24">
        <f>IFERROR(INDEX(Nacho!F$4:F$107,MATCH($A735,Nacho!$A$4:$A$107,0)),"")</f>
        <v/>
      </c>
      <c r="F735" s="24">
        <f>IFERROR(INDEX(Nacho!G$4:G$107,MATCH($A735,Nacho!$A$4:$A$107,0)),"")</f>
        <v/>
      </c>
      <c r="G735" s="21">
        <f>IFERROR(IF(INDEX(Partidos!$H$4:$H$107,MATCH($A735,Partidos!$A$4:$A$107,0))&lt;&gt;"Finalizado","",IF(OR(NOT(ISNUMBER($E735)),NOT(ISNUMBER($F735))),"",IF(INDEX(Partidos!$J$4:$J$107,MATCH($A735,Partidos!$A$4:$A$107,0))="Grupos",IF(AND($E735=INDEX(Partidos!$F$4:$F$107,MATCH($A735,Partidos!$A$4:$A$107,0)),$F735=INDEX(Partidos!$G$4:$G$107,MATCH($A735,Partidos!$A$4:$A$107,0))),Puntuacion!$B$4,IF(($E735-$F735)=(INDEX(Partidos!$F$4:$F$107,MATCH($A735,Partidos!$A$4:$A$107,0))-INDEX(Partidos!$G$4:$G$107,MATCH($A735,Partidos!$A$4:$A$107,0))),Puntuacion!$B$5,IF(OR(AND($E735&gt;$F735,INDEX(Partidos!$F$4:$F$107,MATCH($A735,Partidos!$A$4:$A$107,0))&gt;INDEX(Partidos!$G$4:$G$107,MATCH($A735,Partidos!$A$4:$A$107,0))),AND($E735=$F735,INDEX(Partidos!$F$4:$F$107,MATCH($A735,Partidos!$A$4:$A$107,0))=INDEX(Partidos!$G$4:$G$107,MATCH($A735,Partidos!$A$4:$A$107,0))),AND($E735&lt;$F735,INDEX(Partidos!$F$4:$F$107,MATCH($A735,Partidos!$A$4:$A$107,0))&lt;INDEX(Partidos!$G$4:$G$107,MATCH($A735,Partidos!$A$4:$A$107,0)))),Puntuacion!$B$6,0))),IF(AND($E735=INDEX(Partidos!$F$4:$F$107,MATCH($A735,Partidos!$A$4:$A$107,0)),$F735=INDEX(Partidos!$G$4:$G$107,MATCH($A735,Partidos!$A$4:$A$107,0))),Puntuacion!$B$9,IF(($E735-$F735)=(INDEX(Partidos!$F$4:$F$107,MATCH($A735,Partidos!$A$4:$A$107,0))-INDEX(Partidos!$G$4:$G$107,MATCH($A735,Partidos!$A$4:$A$107,0))),Puntuacion!$B$10,IF(AND($H735&lt;&gt;"",$H735=INDEX(Partidos!$K$4:$K$107,MATCH($A735,Partidos!$A$4:$A$107,0))),Puntuacion!$B$11,0)))))),"")</f>
        <v/>
      </c>
      <c r="H735" s="24">
        <f>IFERROR(INDEX(Nacho!H$4:H$107,MATCH($A735,Nacho!$A$4:$A$107,0)),"")</f>
        <v/>
      </c>
      <c r="I735" s="24">
        <f>IFERROR(INDEX(Partidos!$J$4:$J$107,MATCH($A735,Partidos!$A$4:$A$107,0)),"")</f>
        <v/>
      </c>
      <c r="J735" s="21">
        <f>IF(AND(INDEX(Partidos!$J$4:$J$107,MATCH($A735,Partidos!$A$4:$A$107,0))&lt;&gt;"Grupos",INDEX(Partidos!$H$4:$H$107,MATCH($A735,Partidos!$A$4:$A$107,0))="Finalizado",$H735&lt;&gt;"",$H735=INDEX(Partidos!$K$4:$K$107,MATCH($A735,Partidos!$A$4:$A$107,0))),1,0)</f>
        <v/>
      </c>
    </row>
    <row r="736">
      <c r="A736" s="31" t="n">
        <v>67</v>
      </c>
      <c r="B736" s="24">
        <f>IFERROR(INDEX(Partidos!$D$4:$D$107,MATCH($A736,Partidos!$A$4:$A$107,0)),"")</f>
        <v/>
      </c>
      <c r="C736" s="24">
        <f>IFERROR(INDEX(Partidos!$E$4:$E$107,MATCH($A736,Partidos!$A$4:$A$107,0)),"")</f>
        <v/>
      </c>
      <c r="D736" s="31" t="inlineStr">
        <is>
          <t>Luis</t>
        </is>
      </c>
      <c r="E736" s="24">
        <f>IFERROR(INDEX(Luis!F$4:F$107,MATCH($A736,Luis!$A$4:$A$107,0)),"")</f>
        <v/>
      </c>
      <c r="F736" s="24">
        <f>IFERROR(INDEX(Luis!G$4:G$107,MATCH($A736,Luis!$A$4:$A$107,0)),"")</f>
        <v/>
      </c>
      <c r="G736" s="21">
        <f>IFERROR(IF(INDEX(Partidos!$H$4:$H$107,MATCH($A736,Partidos!$A$4:$A$107,0))&lt;&gt;"Finalizado","",IF(OR(NOT(ISNUMBER($E736)),NOT(ISNUMBER($F736))),"",IF(INDEX(Partidos!$J$4:$J$107,MATCH($A736,Partidos!$A$4:$A$107,0))="Grupos",IF(AND($E736=INDEX(Partidos!$F$4:$F$107,MATCH($A736,Partidos!$A$4:$A$107,0)),$F736=INDEX(Partidos!$G$4:$G$107,MATCH($A736,Partidos!$A$4:$A$107,0))),Puntuacion!$B$4,IF(($E736-$F736)=(INDEX(Partidos!$F$4:$F$107,MATCH($A736,Partidos!$A$4:$A$107,0))-INDEX(Partidos!$G$4:$G$107,MATCH($A736,Partidos!$A$4:$A$107,0))),Puntuacion!$B$5,IF(OR(AND($E736&gt;$F736,INDEX(Partidos!$F$4:$F$107,MATCH($A736,Partidos!$A$4:$A$107,0))&gt;INDEX(Partidos!$G$4:$G$107,MATCH($A736,Partidos!$A$4:$A$107,0))),AND($E736=$F736,INDEX(Partidos!$F$4:$F$107,MATCH($A736,Partidos!$A$4:$A$107,0))=INDEX(Partidos!$G$4:$G$107,MATCH($A736,Partidos!$A$4:$A$107,0))),AND($E736&lt;$F736,INDEX(Partidos!$F$4:$F$107,MATCH($A736,Partidos!$A$4:$A$107,0))&lt;INDEX(Partidos!$G$4:$G$107,MATCH($A736,Partidos!$A$4:$A$107,0)))),Puntuacion!$B$6,0))),IF(AND($E736=INDEX(Partidos!$F$4:$F$107,MATCH($A736,Partidos!$A$4:$A$107,0)),$F736=INDEX(Partidos!$G$4:$G$107,MATCH($A736,Partidos!$A$4:$A$107,0))),Puntuacion!$B$9,IF(($E736-$F736)=(INDEX(Partidos!$F$4:$F$107,MATCH($A736,Partidos!$A$4:$A$107,0))-INDEX(Partidos!$G$4:$G$107,MATCH($A736,Partidos!$A$4:$A$107,0))),Puntuacion!$B$10,IF(AND($H736&lt;&gt;"",$H736=INDEX(Partidos!$K$4:$K$107,MATCH($A736,Partidos!$A$4:$A$107,0))),Puntuacion!$B$11,0)))))),"")</f>
        <v/>
      </c>
      <c r="H736" s="24">
        <f>IFERROR(INDEX(Luis!H$4:H$107,MATCH($A736,Luis!$A$4:$A$107,0)),"")</f>
        <v/>
      </c>
      <c r="I736" s="24">
        <f>IFERROR(INDEX(Partidos!$J$4:$J$107,MATCH($A736,Partidos!$A$4:$A$107,0)),"")</f>
        <v/>
      </c>
      <c r="J736" s="21">
        <f>IF(AND(INDEX(Partidos!$J$4:$J$107,MATCH($A736,Partidos!$A$4:$A$107,0))&lt;&gt;"Grupos",INDEX(Partidos!$H$4:$H$107,MATCH($A736,Partidos!$A$4:$A$107,0))="Finalizado",$H736&lt;&gt;"",$H736=INDEX(Partidos!$K$4:$K$107,MATCH($A736,Partidos!$A$4:$A$107,0))),1,0)</f>
        <v/>
      </c>
    </row>
    <row r="737">
      <c r="A737" s="29" t="n">
        <v>67</v>
      </c>
      <c r="B737" s="24">
        <f>IFERROR(INDEX(Partidos!$D$4:$D$107,MATCH($A737,Partidos!$A$4:$A$107,0)),"")</f>
        <v/>
      </c>
      <c r="C737" s="24">
        <f>IFERROR(INDEX(Partidos!$E$4:$E$107,MATCH($A737,Partidos!$A$4:$A$107,0)),"")</f>
        <v/>
      </c>
      <c r="D737" s="29" t="inlineStr">
        <is>
          <t>Felipe</t>
        </is>
      </c>
      <c r="E737" s="24">
        <f>IFERROR(INDEX(Felipe!F$4:F$107,MATCH($A737,Felipe!$A$4:$A$107,0)),"")</f>
        <v/>
      </c>
      <c r="F737" s="24">
        <f>IFERROR(INDEX(Felipe!G$4:G$107,MATCH($A737,Felipe!$A$4:$A$107,0)),"")</f>
        <v/>
      </c>
      <c r="G737" s="21">
        <f>IFERROR(IF(INDEX(Partidos!$H$4:$H$107,MATCH($A737,Partidos!$A$4:$A$107,0))&lt;&gt;"Finalizado","",IF(OR(NOT(ISNUMBER($E737)),NOT(ISNUMBER($F737))),"",IF(INDEX(Partidos!$J$4:$J$107,MATCH($A737,Partidos!$A$4:$A$107,0))="Grupos",IF(AND($E737=INDEX(Partidos!$F$4:$F$107,MATCH($A737,Partidos!$A$4:$A$107,0)),$F737=INDEX(Partidos!$G$4:$G$107,MATCH($A737,Partidos!$A$4:$A$107,0))),Puntuacion!$B$4,IF(($E737-$F737)=(INDEX(Partidos!$F$4:$F$107,MATCH($A737,Partidos!$A$4:$A$107,0))-INDEX(Partidos!$G$4:$G$107,MATCH($A737,Partidos!$A$4:$A$107,0))),Puntuacion!$B$5,IF(OR(AND($E737&gt;$F737,INDEX(Partidos!$F$4:$F$107,MATCH($A737,Partidos!$A$4:$A$107,0))&gt;INDEX(Partidos!$G$4:$G$107,MATCH($A737,Partidos!$A$4:$A$107,0))),AND($E737=$F737,INDEX(Partidos!$F$4:$F$107,MATCH($A737,Partidos!$A$4:$A$107,0))=INDEX(Partidos!$G$4:$G$107,MATCH($A737,Partidos!$A$4:$A$107,0))),AND($E737&lt;$F737,INDEX(Partidos!$F$4:$F$107,MATCH($A737,Partidos!$A$4:$A$107,0))&lt;INDEX(Partidos!$G$4:$G$107,MATCH($A737,Partidos!$A$4:$A$107,0)))),Puntuacion!$B$6,0))),IF(AND($E737=INDEX(Partidos!$F$4:$F$107,MATCH($A737,Partidos!$A$4:$A$107,0)),$F737=INDEX(Partidos!$G$4:$G$107,MATCH($A737,Partidos!$A$4:$A$107,0))),Puntuacion!$B$9,IF(($E737-$F737)=(INDEX(Partidos!$F$4:$F$107,MATCH($A737,Partidos!$A$4:$A$107,0))-INDEX(Partidos!$G$4:$G$107,MATCH($A737,Partidos!$A$4:$A$107,0))),Puntuacion!$B$10,IF(AND($H737&lt;&gt;"",$H737=INDEX(Partidos!$K$4:$K$107,MATCH($A737,Partidos!$A$4:$A$107,0))),Puntuacion!$B$11,0)))))),"")</f>
        <v/>
      </c>
      <c r="H737" s="24">
        <f>IFERROR(INDEX(Felipe!H$4:H$107,MATCH($A737,Felipe!$A$4:$A$107,0)),"")</f>
        <v/>
      </c>
      <c r="I737" s="24">
        <f>IFERROR(INDEX(Partidos!$J$4:$J$107,MATCH($A737,Partidos!$A$4:$A$107,0)),"")</f>
        <v/>
      </c>
      <c r="J737" s="21">
        <f>IF(AND(INDEX(Partidos!$J$4:$J$107,MATCH($A737,Partidos!$A$4:$A$107,0))&lt;&gt;"Grupos",INDEX(Partidos!$H$4:$H$107,MATCH($A737,Partidos!$A$4:$A$107,0))="Finalizado",$H737&lt;&gt;"",$H737=INDEX(Partidos!$K$4:$K$107,MATCH($A737,Partidos!$A$4:$A$107,0))),1,0)</f>
        <v/>
      </c>
    </row>
    <row r="738">
      <c r="A738" s="31" t="n">
        <v>67</v>
      </c>
      <c r="B738" s="24">
        <f>IFERROR(INDEX(Partidos!$D$4:$D$107,MATCH($A738,Partidos!$A$4:$A$107,0)),"")</f>
        <v/>
      </c>
      <c r="C738" s="24">
        <f>IFERROR(INDEX(Partidos!$E$4:$E$107,MATCH($A738,Partidos!$A$4:$A$107,0)),"")</f>
        <v/>
      </c>
      <c r="D738" s="31" t="inlineStr">
        <is>
          <t>Simón</t>
        </is>
      </c>
      <c r="E738" s="24">
        <f>IFERROR(INDEX(Simón!F$4:F$107,MATCH($A738,Simón!$A$4:$A$107,0)),"")</f>
        <v/>
      </c>
      <c r="F738" s="24">
        <f>IFERROR(INDEX(Simón!G$4:G$107,MATCH($A738,Simón!$A$4:$A$107,0)),"")</f>
        <v/>
      </c>
      <c r="G738" s="21">
        <f>IFERROR(IF(INDEX(Partidos!$H$4:$H$107,MATCH($A738,Partidos!$A$4:$A$107,0))&lt;&gt;"Finalizado","",IF(OR(NOT(ISNUMBER($E738)),NOT(ISNUMBER($F738))),"",IF(INDEX(Partidos!$J$4:$J$107,MATCH($A738,Partidos!$A$4:$A$107,0))="Grupos",IF(AND($E738=INDEX(Partidos!$F$4:$F$107,MATCH($A738,Partidos!$A$4:$A$107,0)),$F738=INDEX(Partidos!$G$4:$G$107,MATCH($A738,Partidos!$A$4:$A$107,0))),Puntuacion!$B$4,IF(($E738-$F738)=(INDEX(Partidos!$F$4:$F$107,MATCH($A738,Partidos!$A$4:$A$107,0))-INDEX(Partidos!$G$4:$G$107,MATCH($A738,Partidos!$A$4:$A$107,0))),Puntuacion!$B$5,IF(OR(AND($E738&gt;$F738,INDEX(Partidos!$F$4:$F$107,MATCH($A738,Partidos!$A$4:$A$107,0))&gt;INDEX(Partidos!$G$4:$G$107,MATCH($A738,Partidos!$A$4:$A$107,0))),AND($E738=$F738,INDEX(Partidos!$F$4:$F$107,MATCH($A738,Partidos!$A$4:$A$107,0))=INDEX(Partidos!$G$4:$G$107,MATCH($A738,Partidos!$A$4:$A$107,0))),AND($E738&lt;$F738,INDEX(Partidos!$F$4:$F$107,MATCH($A738,Partidos!$A$4:$A$107,0))&lt;INDEX(Partidos!$G$4:$G$107,MATCH($A738,Partidos!$A$4:$A$107,0)))),Puntuacion!$B$6,0))),IF(AND($E738=INDEX(Partidos!$F$4:$F$107,MATCH($A738,Partidos!$A$4:$A$107,0)),$F738=INDEX(Partidos!$G$4:$G$107,MATCH($A738,Partidos!$A$4:$A$107,0))),Puntuacion!$B$9,IF(($E738-$F738)=(INDEX(Partidos!$F$4:$F$107,MATCH($A738,Partidos!$A$4:$A$107,0))-INDEX(Partidos!$G$4:$G$107,MATCH($A738,Partidos!$A$4:$A$107,0))),Puntuacion!$B$10,IF(AND($H738&lt;&gt;"",$H738=INDEX(Partidos!$K$4:$K$107,MATCH($A738,Partidos!$A$4:$A$107,0))),Puntuacion!$B$11,0)))))),"")</f>
        <v/>
      </c>
      <c r="H738" s="24">
        <f>IFERROR(INDEX(Simón!H$4:H$107,MATCH($A738,Simón!$A$4:$A$107,0)),"")</f>
        <v/>
      </c>
      <c r="I738" s="24">
        <f>IFERROR(INDEX(Partidos!$J$4:$J$107,MATCH($A738,Partidos!$A$4:$A$107,0)),"")</f>
        <v/>
      </c>
      <c r="J738" s="21">
        <f>IF(AND(INDEX(Partidos!$J$4:$J$107,MATCH($A738,Partidos!$A$4:$A$107,0))&lt;&gt;"Grupos",INDEX(Partidos!$H$4:$H$107,MATCH($A738,Partidos!$A$4:$A$107,0))="Finalizado",$H738&lt;&gt;"",$H738=INDEX(Partidos!$K$4:$K$107,MATCH($A738,Partidos!$A$4:$A$107,0))),1,0)</f>
        <v/>
      </c>
    </row>
    <row r="739">
      <c r="A739" s="29" t="n">
        <v>67</v>
      </c>
      <c r="B739" s="24">
        <f>IFERROR(INDEX(Partidos!$D$4:$D$107,MATCH($A739,Partidos!$A$4:$A$107,0)),"")</f>
        <v/>
      </c>
      <c r="C739" s="24">
        <f>IFERROR(INDEX(Partidos!$E$4:$E$107,MATCH($A739,Partidos!$A$4:$A$107,0)),"")</f>
        <v/>
      </c>
      <c r="D739" s="29" t="inlineStr">
        <is>
          <t>Muni</t>
        </is>
      </c>
      <c r="E739" s="24">
        <f>IFERROR(INDEX(Muni!F$4:F$107,MATCH($A739,Muni!$A$4:$A$107,0)),"")</f>
        <v/>
      </c>
      <c r="F739" s="24">
        <f>IFERROR(INDEX(Muni!G$4:G$107,MATCH($A739,Muni!$A$4:$A$107,0)),"")</f>
        <v/>
      </c>
      <c r="G739" s="21">
        <f>IFERROR(IF(INDEX(Partidos!$H$4:$H$107,MATCH($A739,Partidos!$A$4:$A$107,0))&lt;&gt;"Finalizado","",IF(OR(NOT(ISNUMBER($E739)),NOT(ISNUMBER($F739))),"",IF(INDEX(Partidos!$J$4:$J$107,MATCH($A739,Partidos!$A$4:$A$107,0))="Grupos",IF(AND($E739=INDEX(Partidos!$F$4:$F$107,MATCH($A739,Partidos!$A$4:$A$107,0)),$F739=INDEX(Partidos!$G$4:$G$107,MATCH($A739,Partidos!$A$4:$A$107,0))),Puntuacion!$B$4,IF(($E739-$F739)=(INDEX(Partidos!$F$4:$F$107,MATCH($A739,Partidos!$A$4:$A$107,0))-INDEX(Partidos!$G$4:$G$107,MATCH($A739,Partidos!$A$4:$A$107,0))),Puntuacion!$B$5,IF(OR(AND($E739&gt;$F739,INDEX(Partidos!$F$4:$F$107,MATCH($A739,Partidos!$A$4:$A$107,0))&gt;INDEX(Partidos!$G$4:$G$107,MATCH($A739,Partidos!$A$4:$A$107,0))),AND($E739=$F739,INDEX(Partidos!$F$4:$F$107,MATCH($A739,Partidos!$A$4:$A$107,0))=INDEX(Partidos!$G$4:$G$107,MATCH($A739,Partidos!$A$4:$A$107,0))),AND($E739&lt;$F739,INDEX(Partidos!$F$4:$F$107,MATCH($A739,Partidos!$A$4:$A$107,0))&lt;INDEX(Partidos!$G$4:$G$107,MATCH($A739,Partidos!$A$4:$A$107,0)))),Puntuacion!$B$6,0))),IF(AND($E739=INDEX(Partidos!$F$4:$F$107,MATCH($A739,Partidos!$A$4:$A$107,0)),$F739=INDEX(Partidos!$G$4:$G$107,MATCH($A739,Partidos!$A$4:$A$107,0))),Puntuacion!$B$9,IF(($E739-$F739)=(INDEX(Partidos!$F$4:$F$107,MATCH($A739,Partidos!$A$4:$A$107,0))-INDEX(Partidos!$G$4:$G$107,MATCH($A739,Partidos!$A$4:$A$107,0))),Puntuacion!$B$10,IF(AND($H739&lt;&gt;"",$H739=INDEX(Partidos!$K$4:$K$107,MATCH($A739,Partidos!$A$4:$A$107,0))),Puntuacion!$B$11,0)))))),"")</f>
        <v/>
      </c>
      <c r="H739" s="24">
        <f>IFERROR(INDEX(Muni!H$4:H$107,MATCH($A739,Muni!$A$4:$A$107,0)),"")</f>
        <v/>
      </c>
      <c r="I739" s="24">
        <f>IFERROR(INDEX(Partidos!$J$4:$J$107,MATCH($A739,Partidos!$A$4:$A$107,0)),"")</f>
        <v/>
      </c>
      <c r="J739" s="21">
        <f>IF(AND(INDEX(Partidos!$J$4:$J$107,MATCH($A739,Partidos!$A$4:$A$107,0))&lt;&gt;"Grupos",INDEX(Partidos!$H$4:$H$107,MATCH($A739,Partidos!$A$4:$A$107,0))="Finalizado",$H739&lt;&gt;"",$H739=INDEX(Partidos!$K$4:$K$107,MATCH($A739,Partidos!$A$4:$A$107,0))),1,0)</f>
        <v/>
      </c>
    </row>
    <row r="740">
      <c r="A740" s="31" t="n">
        <v>67</v>
      </c>
      <c r="B740" s="24">
        <f>IFERROR(INDEX(Partidos!$D$4:$D$107,MATCH($A740,Partidos!$A$4:$A$107,0)),"")</f>
        <v/>
      </c>
      <c r="C740" s="24">
        <f>IFERROR(INDEX(Partidos!$E$4:$E$107,MATCH($A740,Partidos!$A$4:$A$107,0)),"")</f>
        <v/>
      </c>
      <c r="D740" s="31" t="inlineStr">
        <is>
          <t>Fer</t>
        </is>
      </c>
      <c r="E740" s="24">
        <f>IFERROR(INDEX(Fer!F$4:F$107,MATCH($A740,Fer!$A$4:$A$107,0)),"")</f>
        <v/>
      </c>
      <c r="F740" s="24">
        <f>IFERROR(INDEX(Fer!G$4:G$107,MATCH($A740,Fer!$A$4:$A$107,0)),"")</f>
        <v/>
      </c>
      <c r="G740" s="21">
        <f>IFERROR(IF(INDEX(Partidos!$H$4:$H$107,MATCH($A740,Partidos!$A$4:$A$107,0))&lt;&gt;"Finalizado","",IF(OR(NOT(ISNUMBER($E740)),NOT(ISNUMBER($F740))),"",IF(INDEX(Partidos!$J$4:$J$107,MATCH($A740,Partidos!$A$4:$A$107,0))="Grupos",IF(AND($E740=INDEX(Partidos!$F$4:$F$107,MATCH($A740,Partidos!$A$4:$A$107,0)),$F740=INDEX(Partidos!$G$4:$G$107,MATCH($A740,Partidos!$A$4:$A$107,0))),Puntuacion!$B$4,IF(($E740-$F740)=(INDEX(Partidos!$F$4:$F$107,MATCH($A740,Partidos!$A$4:$A$107,0))-INDEX(Partidos!$G$4:$G$107,MATCH($A740,Partidos!$A$4:$A$107,0))),Puntuacion!$B$5,IF(OR(AND($E740&gt;$F740,INDEX(Partidos!$F$4:$F$107,MATCH($A740,Partidos!$A$4:$A$107,0))&gt;INDEX(Partidos!$G$4:$G$107,MATCH($A740,Partidos!$A$4:$A$107,0))),AND($E740=$F740,INDEX(Partidos!$F$4:$F$107,MATCH($A740,Partidos!$A$4:$A$107,0))=INDEX(Partidos!$G$4:$G$107,MATCH($A740,Partidos!$A$4:$A$107,0))),AND($E740&lt;$F740,INDEX(Partidos!$F$4:$F$107,MATCH($A740,Partidos!$A$4:$A$107,0))&lt;INDEX(Partidos!$G$4:$G$107,MATCH($A740,Partidos!$A$4:$A$107,0)))),Puntuacion!$B$6,0))),IF(AND($E740=INDEX(Partidos!$F$4:$F$107,MATCH($A740,Partidos!$A$4:$A$107,0)),$F740=INDEX(Partidos!$G$4:$G$107,MATCH($A740,Partidos!$A$4:$A$107,0))),Puntuacion!$B$9,IF(($E740-$F740)=(INDEX(Partidos!$F$4:$F$107,MATCH($A740,Partidos!$A$4:$A$107,0))-INDEX(Partidos!$G$4:$G$107,MATCH($A740,Partidos!$A$4:$A$107,0))),Puntuacion!$B$10,IF(AND($H740&lt;&gt;"",$H740=INDEX(Partidos!$K$4:$K$107,MATCH($A740,Partidos!$A$4:$A$107,0))),Puntuacion!$B$11,0)))))),"")</f>
        <v/>
      </c>
      <c r="H740" s="24">
        <f>IFERROR(INDEX(Fer!H$4:H$107,MATCH($A740,Fer!$A$4:$A$107,0)),"")</f>
        <v/>
      </c>
      <c r="I740" s="24">
        <f>IFERROR(INDEX(Partidos!$J$4:$J$107,MATCH($A740,Partidos!$A$4:$A$107,0)),"")</f>
        <v/>
      </c>
      <c r="J740" s="21">
        <f>IF(AND(INDEX(Partidos!$J$4:$J$107,MATCH($A740,Partidos!$A$4:$A$107,0))&lt;&gt;"Grupos",INDEX(Partidos!$H$4:$H$107,MATCH($A740,Partidos!$A$4:$A$107,0))="Finalizado",$H740&lt;&gt;"",$H740=INDEX(Partidos!$K$4:$K$107,MATCH($A740,Partidos!$A$4:$A$107,0))),1,0)</f>
        <v/>
      </c>
    </row>
    <row r="741">
      <c r="A741" s="29" t="n">
        <v>68</v>
      </c>
      <c r="B741" s="24">
        <f>IFERROR(INDEX(Partidos!$D$4:$D$107,MATCH($A741,Partidos!$A$4:$A$107,0)),"")</f>
        <v/>
      </c>
      <c r="C741" s="24">
        <f>IFERROR(INDEX(Partidos!$E$4:$E$107,MATCH($A741,Partidos!$A$4:$A$107,0)),"")</f>
        <v/>
      </c>
      <c r="D741" s="29" t="inlineStr">
        <is>
          <t>Álvaro</t>
        </is>
      </c>
      <c r="E741" s="24">
        <f>IFERROR(INDEX(Álvaro!F$4:F$107,MATCH($A741,Álvaro!$A$4:$A$107,0)),"")</f>
        <v/>
      </c>
      <c r="F741" s="24">
        <f>IFERROR(INDEX(Álvaro!G$4:G$107,MATCH($A741,Álvaro!$A$4:$A$107,0)),"")</f>
        <v/>
      </c>
      <c r="G741" s="21">
        <f>IFERROR(IF(INDEX(Partidos!$H$4:$H$107,MATCH($A741,Partidos!$A$4:$A$107,0))&lt;&gt;"Finalizado","",IF(OR(NOT(ISNUMBER($E741)),NOT(ISNUMBER($F741))),"",IF(INDEX(Partidos!$J$4:$J$107,MATCH($A741,Partidos!$A$4:$A$107,0))="Grupos",IF(AND($E741=INDEX(Partidos!$F$4:$F$107,MATCH($A741,Partidos!$A$4:$A$107,0)),$F741=INDEX(Partidos!$G$4:$G$107,MATCH($A741,Partidos!$A$4:$A$107,0))),Puntuacion!$B$4,IF(($E741-$F741)=(INDEX(Partidos!$F$4:$F$107,MATCH($A741,Partidos!$A$4:$A$107,0))-INDEX(Partidos!$G$4:$G$107,MATCH($A741,Partidos!$A$4:$A$107,0))),Puntuacion!$B$5,IF(OR(AND($E741&gt;$F741,INDEX(Partidos!$F$4:$F$107,MATCH($A741,Partidos!$A$4:$A$107,0))&gt;INDEX(Partidos!$G$4:$G$107,MATCH($A741,Partidos!$A$4:$A$107,0))),AND($E741=$F741,INDEX(Partidos!$F$4:$F$107,MATCH($A741,Partidos!$A$4:$A$107,0))=INDEX(Partidos!$G$4:$G$107,MATCH($A741,Partidos!$A$4:$A$107,0))),AND($E741&lt;$F741,INDEX(Partidos!$F$4:$F$107,MATCH($A741,Partidos!$A$4:$A$107,0))&lt;INDEX(Partidos!$G$4:$G$107,MATCH($A741,Partidos!$A$4:$A$107,0)))),Puntuacion!$B$6,0))),IF(AND($E741=INDEX(Partidos!$F$4:$F$107,MATCH($A741,Partidos!$A$4:$A$107,0)),$F741=INDEX(Partidos!$G$4:$G$107,MATCH($A741,Partidos!$A$4:$A$107,0))),Puntuacion!$B$9,IF(($E741-$F741)=(INDEX(Partidos!$F$4:$F$107,MATCH($A741,Partidos!$A$4:$A$107,0))-INDEX(Partidos!$G$4:$G$107,MATCH($A741,Partidos!$A$4:$A$107,0))),Puntuacion!$B$10,IF(AND($H741&lt;&gt;"",$H741=INDEX(Partidos!$K$4:$K$107,MATCH($A741,Partidos!$A$4:$A$107,0))),Puntuacion!$B$11,0)))))),"")</f>
        <v/>
      </c>
      <c r="H741" s="24">
        <f>IFERROR(INDEX(Álvaro!H$4:H$107,MATCH($A741,Álvaro!$A$4:$A$107,0)),"")</f>
        <v/>
      </c>
      <c r="I741" s="24">
        <f>IFERROR(INDEX(Partidos!$J$4:$J$107,MATCH($A741,Partidos!$A$4:$A$107,0)),"")</f>
        <v/>
      </c>
      <c r="J741" s="21">
        <f>IF(AND(INDEX(Partidos!$J$4:$J$107,MATCH($A741,Partidos!$A$4:$A$107,0))&lt;&gt;"Grupos",INDEX(Partidos!$H$4:$H$107,MATCH($A741,Partidos!$A$4:$A$107,0))="Finalizado",$H741&lt;&gt;"",$H741=INDEX(Partidos!$K$4:$K$107,MATCH($A741,Partidos!$A$4:$A$107,0))),1,0)</f>
        <v/>
      </c>
    </row>
    <row r="742">
      <c r="A742" s="31" t="n">
        <v>68</v>
      </c>
      <c r="B742" s="24">
        <f>IFERROR(INDEX(Partidos!$D$4:$D$107,MATCH($A742,Partidos!$A$4:$A$107,0)),"")</f>
        <v/>
      </c>
      <c r="C742" s="24">
        <f>IFERROR(INDEX(Partidos!$E$4:$E$107,MATCH($A742,Partidos!$A$4:$A$107,0)),"")</f>
        <v/>
      </c>
      <c r="D742" s="31" t="inlineStr">
        <is>
          <t>Pepe</t>
        </is>
      </c>
      <c r="E742" s="24">
        <f>IFERROR(INDEX(Pepe!F$4:F$107,MATCH($A742,Pepe!$A$4:$A$107,0)),"")</f>
        <v/>
      </c>
      <c r="F742" s="24">
        <f>IFERROR(INDEX(Pepe!G$4:G$107,MATCH($A742,Pepe!$A$4:$A$107,0)),"")</f>
        <v/>
      </c>
      <c r="G742" s="21">
        <f>IFERROR(IF(INDEX(Partidos!$H$4:$H$107,MATCH($A742,Partidos!$A$4:$A$107,0))&lt;&gt;"Finalizado","",IF(OR(NOT(ISNUMBER($E742)),NOT(ISNUMBER($F742))),"",IF(INDEX(Partidos!$J$4:$J$107,MATCH($A742,Partidos!$A$4:$A$107,0))="Grupos",IF(AND($E742=INDEX(Partidos!$F$4:$F$107,MATCH($A742,Partidos!$A$4:$A$107,0)),$F742=INDEX(Partidos!$G$4:$G$107,MATCH($A742,Partidos!$A$4:$A$107,0))),Puntuacion!$B$4,IF(($E742-$F742)=(INDEX(Partidos!$F$4:$F$107,MATCH($A742,Partidos!$A$4:$A$107,0))-INDEX(Partidos!$G$4:$G$107,MATCH($A742,Partidos!$A$4:$A$107,0))),Puntuacion!$B$5,IF(OR(AND($E742&gt;$F742,INDEX(Partidos!$F$4:$F$107,MATCH($A742,Partidos!$A$4:$A$107,0))&gt;INDEX(Partidos!$G$4:$G$107,MATCH($A742,Partidos!$A$4:$A$107,0))),AND($E742=$F742,INDEX(Partidos!$F$4:$F$107,MATCH($A742,Partidos!$A$4:$A$107,0))=INDEX(Partidos!$G$4:$G$107,MATCH($A742,Partidos!$A$4:$A$107,0))),AND($E742&lt;$F742,INDEX(Partidos!$F$4:$F$107,MATCH($A742,Partidos!$A$4:$A$107,0))&lt;INDEX(Partidos!$G$4:$G$107,MATCH($A742,Partidos!$A$4:$A$107,0)))),Puntuacion!$B$6,0))),IF(AND($E742=INDEX(Partidos!$F$4:$F$107,MATCH($A742,Partidos!$A$4:$A$107,0)),$F742=INDEX(Partidos!$G$4:$G$107,MATCH($A742,Partidos!$A$4:$A$107,0))),Puntuacion!$B$9,IF(($E742-$F742)=(INDEX(Partidos!$F$4:$F$107,MATCH($A742,Partidos!$A$4:$A$107,0))-INDEX(Partidos!$G$4:$G$107,MATCH($A742,Partidos!$A$4:$A$107,0))),Puntuacion!$B$10,IF(AND($H742&lt;&gt;"",$H742=INDEX(Partidos!$K$4:$K$107,MATCH($A742,Partidos!$A$4:$A$107,0))),Puntuacion!$B$11,0)))))),"")</f>
        <v/>
      </c>
      <c r="H742" s="24">
        <f>IFERROR(INDEX(Pepe!H$4:H$107,MATCH($A742,Pepe!$A$4:$A$107,0)),"")</f>
        <v/>
      </c>
      <c r="I742" s="24">
        <f>IFERROR(INDEX(Partidos!$J$4:$J$107,MATCH($A742,Partidos!$A$4:$A$107,0)),"")</f>
        <v/>
      </c>
      <c r="J742" s="21">
        <f>IF(AND(INDEX(Partidos!$J$4:$J$107,MATCH($A742,Partidos!$A$4:$A$107,0))&lt;&gt;"Grupos",INDEX(Partidos!$H$4:$H$107,MATCH($A742,Partidos!$A$4:$A$107,0))="Finalizado",$H742&lt;&gt;"",$H742=INDEX(Partidos!$K$4:$K$107,MATCH($A742,Partidos!$A$4:$A$107,0))),1,0)</f>
        <v/>
      </c>
    </row>
    <row r="743">
      <c r="A743" s="29" t="n">
        <v>68</v>
      </c>
      <c r="B743" s="24">
        <f>IFERROR(INDEX(Partidos!$D$4:$D$107,MATCH($A743,Partidos!$A$4:$A$107,0)),"")</f>
        <v/>
      </c>
      <c r="C743" s="24">
        <f>IFERROR(INDEX(Partidos!$E$4:$E$107,MATCH($A743,Partidos!$A$4:$A$107,0)),"")</f>
        <v/>
      </c>
      <c r="D743" s="29" t="inlineStr">
        <is>
          <t>Patri</t>
        </is>
      </c>
      <c r="E743" s="24">
        <f>IFERROR(INDEX(Patri!F$4:F$107,MATCH($A743,Patri!$A$4:$A$107,0)),"")</f>
        <v/>
      </c>
      <c r="F743" s="24">
        <f>IFERROR(INDEX(Patri!G$4:G$107,MATCH($A743,Patri!$A$4:$A$107,0)),"")</f>
        <v/>
      </c>
      <c r="G743" s="21">
        <f>IFERROR(IF(INDEX(Partidos!$H$4:$H$107,MATCH($A743,Partidos!$A$4:$A$107,0))&lt;&gt;"Finalizado","",IF(OR(NOT(ISNUMBER($E743)),NOT(ISNUMBER($F743))),"",IF(INDEX(Partidos!$J$4:$J$107,MATCH($A743,Partidos!$A$4:$A$107,0))="Grupos",IF(AND($E743=INDEX(Partidos!$F$4:$F$107,MATCH($A743,Partidos!$A$4:$A$107,0)),$F743=INDEX(Partidos!$G$4:$G$107,MATCH($A743,Partidos!$A$4:$A$107,0))),Puntuacion!$B$4,IF(($E743-$F743)=(INDEX(Partidos!$F$4:$F$107,MATCH($A743,Partidos!$A$4:$A$107,0))-INDEX(Partidos!$G$4:$G$107,MATCH($A743,Partidos!$A$4:$A$107,0))),Puntuacion!$B$5,IF(OR(AND($E743&gt;$F743,INDEX(Partidos!$F$4:$F$107,MATCH($A743,Partidos!$A$4:$A$107,0))&gt;INDEX(Partidos!$G$4:$G$107,MATCH($A743,Partidos!$A$4:$A$107,0))),AND($E743=$F743,INDEX(Partidos!$F$4:$F$107,MATCH($A743,Partidos!$A$4:$A$107,0))=INDEX(Partidos!$G$4:$G$107,MATCH($A743,Partidos!$A$4:$A$107,0))),AND($E743&lt;$F743,INDEX(Partidos!$F$4:$F$107,MATCH($A743,Partidos!$A$4:$A$107,0))&lt;INDEX(Partidos!$G$4:$G$107,MATCH($A743,Partidos!$A$4:$A$107,0)))),Puntuacion!$B$6,0))),IF(AND($E743=INDEX(Partidos!$F$4:$F$107,MATCH($A743,Partidos!$A$4:$A$107,0)),$F743=INDEX(Partidos!$G$4:$G$107,MATCH($A743,Partidos!$A$4:$A$107,0))),Puntuacion!$B$9,IF(($E743-$F743)=(INDEX(Partidos!$F$4:$F$107,MATCH($A743,Partidos!$A$4:$A$107,0))-INDEX(Partidos!$G$4:$G$107,MATCH($A743,Partidos!$A$4:$A$107,0))),Puntuacion!$B$10,IF(AND($H743&lt;&gt;"",$H743=INDEX(Partidos!$K$4:$K$107,MATCH($A743,Partidos!$A$4:$A$107,0))),Puntuacion!$B$11,0)))))),"")</f>
        <v/>
      </c>
      <c r="H743" s="24">
        <f>IFERROR(INDEX(Patri!H$4:H$107,MATCH($A743,Patri!$A$4:$A$107,0)),"")</f>
        <v/>
      </c>
      <c r="I743" s="24">
        <f>IFERROR(INDEX(Partidos!$J$4:$J$107,MATCH($A743,Partidos!$A$4:$A$107,0)),"")</f>
        <v/>
      </c>
      <c r="J743" s="21">
        <f>IF(AND(INDEX(Partidos!$J$4:$J$107,MATCH($A743,Partidos!$A$4:$A$107,0))&lt;&gt;"Grupos",INDEX(Partidos!$H$4:$H$107,MATCH($A743,Partidos!$A$4:$A$107,0))="Finalizado",$H743&lt;&gt;"",$H743=INDEX(Partidos!$K$4:$K$107,MATCH($A743,Partidos!$A$4:$A$107,0))),1,0)</f>
        <v/>
      </c>
    </row>
    <row r="744">
      <c r="A744" s="31" t="n">
        <v>68</v>
      </c>
      <c r="B744" s="24">
        <f>IFERROR(INDEX(Partidos!$D$4:$D$107,MATCH($A744,Partidos!$A$4:$A$107,0)),"")</f>
        <v/>
      </c>
      <c r="C744" s="24">
        <f>IFERROR(INDEX(Partidos!$E$4:$E$107,MATCH($A744,Partidos!$A$4:$A$107,0)),"")</f>
        <v/>
      </c>
      <c r="D744" s="31" t="inlineStr">
        <is>
          <t>Kike</t>
        </is>
      </c>
      <c r="E744" s="24">
        <f>IFERROR(INDEX(Kike!F$4:F$107,MATCH($A744,Kike!$A$4:$A$107,0)),"")</f>
        <v/>
      </c>
      <c r="F744" s="24">
        <f>IFERROR(INDEX(Kike!G$4:G$107,MATCH($A744,Kike!$A$4:$A$107,0)),"")</f>
        <v/>
      </c>
      <c r="G744" s="21">
        <f>IFERROR(IF(INDEX(Partidos!$H$4:$H$107,MATCH($A744,Partidos!$A$4:$A$107,0))&lt;&gt;"Finalizado","",IF(OR(NOT(ISNUMBER($E744)),NOT(ISNUMBER($F744))),"",IF(INDEX(Partidos!$J$4:$J$107,MATCH($A744,Partidos!$A$4:$A$107,0))="Grupos",IF(AND($E744=INDEX(Partidos!$F$4:$F$107,MATCH($A744,Partidos!$A$4:$A$107,0)),$F744=INDEX(Partidos!$G$4:$G$107,MATCH($A744,Partidos!$A$4:$A$107,0))),Puntuacion!$B$4,IF(($E744-$F744)=(INDEX(Partidos!$F$4:$F$107,MATCH($A744,Partidos!$A$4:$A$107,0))-INDEX(Partidos!$G$4:$G$107,MATCH($A744,Partidos!$A$4:$A$107,0))),Puntuacion!$B$5,IF(OR(AND($E744&gt;$F744,INDEX(Partidos!$F$4:$F$107,MATCH($A744,Partidos!$A$4:$A$107,0))&gt;INDEX(Partidos!$G$4:$G$107,MATCH($A744,Partidos!$A$4:$A$107,0))),AND($E744=$F744,INDEX(Partidos!$F$4:$F$107,MATCH($A744,Partidos!$A$4:$A$107,0))=INDEX(Partidos!$G$4:$G$107,MATCH($A744,Partidos!$A$4:$A$107,0))),AND($E744&lt;$F744,INDEX(Partidos!$F$4:$F$107,MATCH($A744,Partidos!$A$4:$A$107,0))&lt;INDEX(Partidos!$G$4:$G$107,MATCH($A744,Partidos!$A$4:$A$107,0)))),Puntuacion!$B$6,0))),IF(AND($E744=INDEX(Partidos!$F$4:$F$107,MATCH($A744,Partidos!$A$4:$A$107,0)),$F744=INDEX(Partidos!$G$4:$G$107,MATCH($A744,Partidos!$A$4:$A$107,0))),Puntuacion!$B$9,IF(($E744-$F744)=(INDEX(Partidos!$F$4:$F$107,MATCH($A744,Partidos!$A$4:$A$107,0))-INDEX(Partidos!$G$4:$G$107,MATCH($A744,Partidos!$A$4:$A$107,0))),Puntuacion!$B$10,IF(AND($H744&lt;&gt;"",$H744=INDEX(Partidos!$K$4:$K$107,MATCH($A744,Partidos!$A$4:$A$107,0))),Puntuacion!$B$11,0)))))),"")</f>
        <v/>
      </c>
      <c r="H744" s="24">
        <f>IFERROR(INDEX(Kike!H$4:H$107,MATCH($A744,Kike!$A$4:$A$107,0)),"")</f>
        <v/>
      </c>
      <c r="I744" s="24">
        <f>IFERROR(INDEX(Partidos!$J$4:$J$107,MATCH($A744,Partidos!$A$4:$A$107,0)),"")</f>
        <v/>
      </c>
      <c r="J744" s="21">
        <f>IF(AND(INDEX(Partidos!$J$4:$J$107,MATCH($A744,Partidos!$A$4:$A$107,0))&lt;&gt;"Grupos",INDEX(Partidos!$H$4:$H$107,MATCH($A744,Partidos!$A$4:$A$107,0))="Finalizado",$H744&lt;&gt;"",$H744=INDEX(Partidos!$K$4:$K$107,MATCH($A744,Partidos!$A$4:$A$107,0))),1,0)</f>
        <v/>
      </c>
    </row>
    <row r="745">
      <c r="A745" s="29" t="n">
        <v>68</v>
      </c>
      <c r="B745" s="24">
        <f>IFERROR(INDEX(Partidos!$D$4:$D$107,MATCH($A745,Partidos!$A$4:$A$107,0)),"")</f>
        <v/>
      </c>
      <c r="C745" s="24">
        <f>IFERROR(INDEX(Partidos!$E$4:$E$107,MATCH($A745,Partidos!$A$4:$A$107,0)),"")</f>
        <v/>
      </c>
      <c r="D745" s="29" t="inlineStr">
        <is>
          <t>Quintero</t>
        </is>
      </c>
      <c r="E745" s="24">
        <f>IFERROR(INDEX(Quintero!F$4:F$107,MATCH($A745,Quintero!$A$4:$A$107,0)),"")</f>
        <v/>
      </c>
      <c r="F745" s="24">
        <f>IFERROR(INDEX(Quintero!G$4:G$107,MATCH($A745,Quintero!$A$4:$A$107,0)),"")</f>
        <v/>
      </c>
      <c r="G745" s="21">
        <f>IFERROR(IF(INDEX(Partidos!$H$4:$H$107,MATCH($A745,Partidos!$A$4:$A$107,0))&lt;&gt;"Finalizado","",IF(OR(NOT(ISNUMBER($E745)),NOT(ISNUMBER($F745))),"",IF(INDEX(Partidos!$J$4:$J$107,MATCH($A745,Partidos!$A$4:$A$107,0))="Grupos",IF(AND($E745=INDEX(Partidos!$F$4:$F$107,MATCH($A745,Partidos!$A$4:$A$107,0)),$F745=INDEX(Partidos!$G$4:$G$107,MATCH($A745,Partidos!$A$4:$A$107,0))),Puntuacion!$B$4,IF(($E745-$F745)=(INDEX(Partidos!$F$4:$F$107,MATCH($A745,Partidos!$A$4:$A$107,0))-INDEX(Partidos!$G$4:$G$107,MATCH($A745,Partidos!$A$4:$A$107,0))),Puntuacion!$B$5,IF(OR(AND($E745&gt;$F745,INDEX(Partidos!$F$4:$F$107,MATCH($A745,Partidos!$A$4:$A$107,0))&gt;INDEX(Partidos!$G$4:$G$107,MATCH($A745,Partidos!$A$4:$A$107,0))),AND($E745=$F745,INDEX(Partidos!$F$4:$F$107,MATCH($A745,Partidos!$A$4:$A$107,0))=INDEX(Partidos!$G$4:$G$107,MATCH($A745,Partidos!$A$4:$A$107,0))),AND($E745&lt;$F745,INDEX(Partidos!$F$4:$F$107,MATCH($A745,Partidos!$A$4:$A$107,0))&lt;INDEX(Partidos!$G$4:$G$107,MATCH($A745,Partidos!$A$4:$A$107,0)))),Puntuacion!$B$6,0))),IF(AND($E745=INDEX(Partidos!$F$4:$F$107,MATCH($A745,Partidos!$A$4:$A$107,0)),$F745=INDEX(Partidos!$G$4:$G$107,MATCH($A745,Partidos!$A$4:$A$107,0))),Puntuacion!$B$9,IF(($E745-$F745)=(INDEX(Partidos!$F$4:$F$107,MATCH($A745,Partidos!$A$4:$A$107,0))-INDEX(Partidos!$G$4:$G$107,MATCH($A745,Partidos!$A$4:$A$107,0))),Puntuacion!$B$10,IF(AND($H745&lt;&gt;"",$H745=INDEX(Partidos!$K$4:$K$107,MATCH($A745,Partidos!$A$4:$A$107,0))),Puntuacion!$B$11,0)))))),"")</f>
        <v/>
      </c>
      <c r="H745" s="24">
        <f>IFERROR(INDEX(Quintero!H$4:H$107,MATCH($A745,Quintero!$A$4:$A$107,0)),"")</f>
        <v/>
      </c>
      <c r="I745" s="24">
        <f>IFERROR(INDEX(Partidos!$J$4:$J$107,MATCH($A745,Partidos!$A$4:$A$107,0)),"")</f>
        <v/>
      </c>
      <c r="J745" s="21">
        <f>IF(AND(INDEX(Partidos!$J$4:$J$107,MATCH($A745,Partidos!$A$4:$A$107,0))&lt;&gt;"Grupos",INDEX(Partidos!$H$4:$H$107,MATCH($A745,Partidos!$A$4:$A$107,0))="Finalizado",$H745&lt;&gt;"",$H745=INDEX(Partidos!$K$4:$K$107,MATCH($A745,Partidos!$A$4:$A$107,0))),1,0)</f>
        <v/>
      </c>
    </row>
    <row r="746">
      <c r="A746" s="31" t="n">
        <v>68</v>
      </c>
      <c r="B746" s="24">
        <f>IFERROR(INDEX(Partidos!$D$4:$D$107,MATCH($A746,Partidos!$A$4:$A$107,0)),"")</f>
        <v/>
      </c>
      <c r="C746" s="24">
        <f>IFERROR(INDEX(Partidos!$E$4:$E$107,MATCH($A746,Partidos!$A$4:$A$107,0)),"")</f>
        <v/>
      </c>
      <c r="D746" s="31" t="inlineStr">
        <is>
          <t>Nacho</t>
        </is>
      </c>
      <c r="E746" s="24">
        <f>IFERROR(INDEX(Nacho!F$4:F$107,MATCH($A746,Nacho!$A$4:$A$107,0)),"")</f>
        <v/>
      </c>
      <c r="F746" s="24">
        <f>IFERROR(INDEX(Nacho!G$4:G$107,MATCH($A746,Nacho!$A$4:$A$107,0)),"")</f>
        <v/>
      </c>
      <c r="G746" s="21">
        <f>IFERROR(IF(INDEX(Partidos!$H$4:$H$107,MATCH($A746,Partidos!$A$4:$A$107,0))&lt;&gt;"Finalizado","",IF(OR(NOT(ISNUMBER($E746)),NOT(ISNUMBER($F746))),"",IF(INDEX(Partidos!$J$4:$J$107,MATCH($A746,Partidos!$A$4:$A$107,0))="Grupos",IF(AND($E746=INDEX(Partidos!$F$4:$F$107,MATCH($A746,Partidos!$A$4:$A$107,0)),$F746=INDEX(Partidos!$G$4:$G$107,MATCH($A746,Partidos!$A$4:$A$107,0))),Puntuacion!$B$4,IF(($E746-$F746)=(INDEX(Partidos!$F$4:$F$107,MATCH($A746,Partidos!$A$4:$A$107,0))-INDEX(Partidos!$G$4:$G$107,MATCH($A746,Partidos!$A$4:$A$107,0))),Puntuacion!$B$5,IF(OR(AND($E746&gt;$F746,INDEX(Partidos!$F$4:$F$107,MATCH($A746,Partidos!$A$4:$A$107,0))&gt;INDEX(Partidos!$G$4:$G$107,MATCH($A746,Partidos!$A$4:$A$107,0))),AND($E746=$F746,INDEX(Partidos!$F$4:$F$107,MATCH($A746,Partidos!$A$4:$A$107,0))=INDEX(Partidos!$G$4:$G$107,MATCH($A746,Partidos!$A$4:$A$107,0))),AND($E746&lt;$F746,INDEX(Partidos!$F$4:$F$107,MATCH($A746,Partidos!$A$4:$A$107,0))&lt;INDEX(Partidos!$G$4:$G$107,MATCH($A746,Partidos!$A$4:$A$107,0)))),Puntuacion!$B$6,0))),IF(AND($E746=INDEX(Partidos!$F$4:$F$107,MATCH($A746,Partidos!$A$4:$A$107,0)),$F746=INDEX(Partidos!$G$4:$G$107,MATCH($A746,Partidos!$A$4:$A$107,0))),Puntuacion!$B$9,IF(($E746-$F746)=(INDEX(Partidos!$F$4:$F$107,MATCH($A746,Partidos!$A$4:$A$107,0))-INDEX(Partidos!$G$4:$G$107,MATCH($A746,Partidos!$A$4:$A$107,0))),Puntuacion!$B$10,IF(AND($H746&lt;&gt;"",$H746=INDEX(Partidos!$K$4:$K$107,MATCH($A746,Partidos!$A$4:$A$107,0))),Puntuacion!$B$11,0)))))),"")</f>
        <v/>
      </c>
      <c r="H746" s="24">
        <f>IFERROR(INDEX(Nacho!H$4:H$107,MATCH($A746,Nacho!$A$4:$A$107,0)),"")</f>
        <v/>
      </c>
      <c r="I746" s="24">
        <f>IFERROR(INDEX(Partidos!$J$4:$J$107,MATCH($A746,Partidos!$A$4:$A$107,0)),"")</f>
        <v/>
      </c>
      <c r="J746" s="21">
        <f>IF(AND(INDEX(Partidos!$J$4:$J$107,MATCH($A746,Partidos!$A$4:$A$107,0))&lt;&gt;"Grupos",INDEX(Partidos!$H$4:$H$107,MATCH($A746,Partidos!$A$4:$A$107,0))="Finalizado",$H746&lt;&gt;"",$H746=INDEX(Partidos!$K$4:$K$107,MATCH($A746,Partidos!$A$4:$A$107,0))),1,0)</f>
        <v/>
      </c>
    </row>
    <row r="747">
      <c r="A747" s="29" t="n">
        <v>68</v>
      </c>
      <c r="B747" s="24">
        <f>IFERROR(INDEX(Partidos!$D$4:$D$107,MATCH($A747,Partidos!$A$4:$A$107,0)),"")</f>
        <v/>
      </c>
      <c r="C747" s="24">
        <f>IFERROR(INDEX(Partidos!$E$4:$E$107,MATCH($A747,Partidos!$A$4:$A$107,0)),"")</f>
        <v/>
      </c>
      <c r="D747" s="29" t="inlineStr">
        <is>
          <t>Luis</t>
        </is>
      </c>
      <c r="E747" s="24">
        <f>IFERROR(INDEX(Luis!F$4:F$107,MATCH($A747,Luis!$A$4:$A$107,0)),"")</f>
        <v/>
      </c>
      <c r="F747" s="24">
        <f>IFERROR(INDEX(Luis!G$4:G$107,MATCH($A747,Luis!$A$4:$A$107,0)),"")</f>
        <v/>
      </c>
      <c r="G747" s="21">
        <f>IFERROR(IF(INDEX(Partidos!$H$4:$H$107,MATCH($A747,Partidos!$A$4:$A$107,0))&lt;&gt;"Finalizado","",IF(OR(NOT(ISNUMBER($E747)),NOT(ISNUMBER($F747))),"",IF(INDEX(Partidos!$J$4:$J$107,MATCH($A747,Partidos!$A$4:$A$107,0))="Grupos",IF(AND($E747=INDEX(Partidos!$F$4:$F$107,MATCH($A747,Partidos!$A$4:$A$107,0)),$F747=INDEX(Partidos!$G$4:$G$107,MATCH($A747,Partidos!$A$4:$A$107,0))),Puntuacion!$B$4,IF(($E747-$F747)=(INDEX(Partidos!$F$4:$F$107,MATCH($A747,Partidos!$A$4:$A$107,0))-INDEX(Partidos!$G$4:$G$107,MATCH($A747,Partidos!$A$4:$A$107,0))),Puntuacion!$B$5,IF(OR(AND($E747&gt;$F747,INDEX(Partidos!$F$4:$F$107,MATCH($A747,Partidos!$A$4:$A$107,0))&gt;INDEX(Partidos!$G$4:$G$107,MATCH($A747,Partidos!$A$4:$A$107,0))),AND($E747=$F747,INDEX(Partidos!$F$4:$F$107,MATCH($A747,Partidos!$A$4:$A$107,0))=INDEX(Partidos!$G$4:$G$107,MATCH($A747,Partidos!$A$4:$A$107,0))),AND($E747&lt;$F747,INDEX(Partidos!$F$4:$F$107,MATCH($A747,Partidos!$A$4:$A$107,0))&lt;INDEX(Partidos!$G$4:$G$107,MATCH($A747,Partidos!$A$4:$A$107,0)))),Puntuacion!$B$6,0))),IF(AND($E747=INDEX(Partidos!$F$4:$F$107,MATCH($A747,Partidos!$A$4:$A$107,0)),$F747=INDEX(Partidos!$G$4:$G$107,MATCH($A747,Partidos!$A$4:$A$107,0))),Puntuacion!$B$9,IF(($E747-$F747)=(INDEX(Partidos!$F$4:$F$107,MATCH($A747,Partidos!$A$4:$A$107,0))-INDEX(Partidos!$G$4:$G$107,MATCH($A747,Partidos!$A$4:$A$107,0))),Puntuacion!$B$10,IF(AND($H747&lt;&gt;"",$H747=INDEX(Partidos!$K$4:$K$107,MATCH($A747,Partidos!$A$4:$A$107,0))),Puntuacion!$B$11,0)))))),"")</f>
        <v/>
      </c>
      <c r="H747" s="24">
        <f>IFERROR(INDEX(Luis!H$4:H$107,MATCH($A747,Luis!$A$4:$A$107,0)),"")</f>
        <v/>
      </c>
      <c r="I747" s="24">
        <f>IFERROR(INDEX(Partidos!$J$4:$J$107,MATCH($A747,Partidos!$A$4:$A$107,0)),"")</f>
        <v/>
      </c>
      <c r="J747" s="21">
        <f>IF(AND(INDEX(Partidos!$J$4:$J$107,MATCH($A747,Partidos!$A$4:$A$107,0))&lt;&gt;"Grupos",INDEX(Partidos!$H$4:$H$107,MATCH($A747,Partidos!$A$4:$A$107,0))="Finalizado",$H747&lt;&gt;"",$H747=INDEX(Partidos!$K$4:$K$107,MATCH($A747,Partidos!$A$4:$A$107,0))),1,0)</f>
        <v/>
      </c>
    </row>
    <row r="748">
      <c r="A748" s="31" t="n">
        <v>68</v>
      </c>
      <c r="B748" s="24">
        <f>IFERROR(INDEX(Partidos!$D$4:$D$107,MATCH($A748,Partidos!$A$4:$A$107,0)),"")</f>
        <v/>
      </c>
      <c r="C748" s="24">
        <f>IFERROR(INDEX(Partidos!$E$4:$E$107,MATCH($A748,Partidos!$A$4:$A$107,0)),"")</f>
        <v/>
      </c>
      <c r="D748" s="31" t="inlineStr">
        <is>
          <t>Felipe</t>
        </is>
      </c>
      <c r="E748" s="24">
        <f>IFERROR(INDEX(Felipe!F$4:F$107,MATCH($A748,Felipe!$A$4:$A$107,0)),"")</f>
        <v/>
      </c>
      <c r="F748" s="24">
        <f>IFERROR(INDEX(Felipe!G$4:G$107,MATCH($A748,Felipe!$A$4:$A$107,0)),"")</f>
        <v/>
      </c>
      <c r="G748" s="21">
        <f>IFERROR(IF(INDEX(Partidos!$H$4:$H$107,MATCH($A748,Partidos!$A$4:$A$107,0))&lt;&gt;"Finalizado","",IF(OR(NOT(ISNUMBER($E748)),NOT(ISNUMBER($F748))),"",IF(INDEX(Partidos!$J$4:$J$107,MATCH($A748,Partidos!$A$4:$A$107,0))="Grupos",IF(AND($E748=INDEX(Partidos!$F$4:$F$107,MATCH($A748,Partidos!$A$4:$A$107,0)),$F748=INDEX(Partidos!$G$4:$G$107,MATCH($A748,Partidos!$A$4:$A$107,0))),Puntuacion!$B$4,IF(($E748-$F748)=(INDEX(Partidos!$F$4:$F$107,MATCH($A748,Partidos!$A$4:$A$107,0))-INDEX(Partidos!$G$4:$G$107,MATCH($A748,Partidos!$A$4:$A$107,0))),Puntuacion!$B$5,IF(OR(AND($E748&gt;$F748,INDEX(Partidos!$F$4:$F$107,MATCH($A748,Partidos!$A$4:$A$107,0))&gt;INDEX(Partidos!$G$4:$G$107,MATCH($A748,Partidos!$A$4:$A$107,0))),AND($E748=$F748,INDEX(Partidos!$F$4:$F$107,MATCH($A748,Partidos!$A$4:$A$107,0))=INDEX(Partidos!$G$4:$G$107,MATCH($A748,Partidos!$A$4:$A$107,0))),AND($E748&lt;$F748,INDEX(Partidos!$F$4:$F$107,MATCH($A748,Partidos!$A$4:$A$107,0))&lt;INDEX(Partidos!$G$4:$G$107,MATCH($A748,Partidos!$A$4:$A$107,0)))),Puntuacion!$B$6,0))),IF(AND($E748=INDEX(Partidos!$F$4:$F$107,MATCH($A748,Partidos!$A$4:$A$107,0)),$F748=INDEX(Partidos!$G$4:$G$107,MATCH($A748,Partidos!$A$4:$A$107,0))),Puntuacion!$B$9,IF(($E748-$F748)=(INDEX(Partidos!$F$4:$F$107,MATCH($A748,Partidos!$A$4:$A$107,0))-INDEX(Partidos!$G$4:$G$107,MATCH($A748,Partidos!$A$4:$A$107,0))),Puntuacion!$B$10,IF(AND($H748&lt;&gt;"",$H748=INDEX(Partidos!$K$4:$K$107,MATCH($A748,Partidos!$A$4:$A$107,0))),Puntuacion!$B$11,0)))))),"")</f>
        <v/>
      </c>
      <c r="H748" s="24">
        <f>IFERROR(INDEX(Felipe!H$4:H$107,MATCH($A748,Felipe!$A$4:$A$107,0)),"")</f>
        <v/>
      </c>
      <c r="I748" s="24">
        <f>IFERROR(INDEX(Partidos!$J$4:$J$107,MATCH($A748,Partidos!$A$4:$A$107,0)),"")</f>
        <v/>
      </c>
      <c r="J748" s="21">
        <f>IF(AND(INDEX(Partidos!$J$4:$J$107,MATCH($A748,Partidos!$A$4:$A$107,0))&lt;&gt;"Grupos",INDEX(Partidos!$H$4:$H$107,MATCH($A748,Partidos!$A$4:$A$107,0))="Finalizado",$H748&lt;&gt;"",$H748=INDEX(Partidos!$K$4:$K$107,MATCH($A748,Partidos!$A$4:$A$107,0))),1,0)</f>
        <v/>
      </c>
    </row>
    <row r="749">
      <c r="A749" s="29" t="n">
        <v>68</v>
      </c>
      <c r="B749" s="24">
        <f>IFERROR(INDEX(Partidos!$D$4:$D$107,MATCH($A749,Partidos!$A$4:$A$107,0)),"")</f>
        <v/>
      </c>
      <c r="C749" s="24">
        <f>IFERROR(INDEX(Partidos!$E$4:$E$107,MATCH($A749,Partidos!$A$4:$A$107,0)),"")</f>
        <v/>
      </c>
      <c r="D749" s="29" t="inlineStr">
        <is>
          <t>Simón</t>
        </is>
      </c>
      <c r="E749" s="24">
        <f>IFERROR(INDEX(Simón!F$4:F$107,MATCH($A749,Simón!$A$4:$A$107,0)),"")</f>
        <v/>
      </c>
      <c r="F749" s="24">
        <f>IFERROR(INDEX(Simón!G$4:G$107,MATCH($A749,Simón!$A$4:$A$107,0)),"")</f>
        <v/>
      </c>
      <c r="G749" s="21">
        <f>IFERROR(IF(INDEX(Partidos!$H$4:$H$107,MATCH($A749,Partidos!$A$4:$A$107,0))&lt;&gt;"Finalizado","",IF(OR(NOT(ISNUMBER($E749)),NOT(ISNUMBER($F749))),"",IF(INDEX(Partidos!$J$4:$J$107,MATCH($A749,Partidos!$A$4:$A$107,0))="Grupos",IF(AND($E749=INDEX(Partidos!$F$4:$F$107,MATCH($A749,Partidos!$A$4:$A$107,0)),$F749=INDEX(Partidos!$G$4:$G$107,MATCH($A749,Partidos!$A$4:$A$107,0))),Puntuacion!$B$4,IF(($E749-$F749)=(INDEX(Partidos!$F$4:$F$107,MATCH($A749,Partidos!$A$4:$A$107,0))-INDEX(Partidos!$G$4:$G$107,MATCH($A749,Partidos!$A$4:$A$107,0))),Puntuacion!$B$5,IF(OR(AND($E749&gt;$F749,INDEX(Partidos!$F$4:$F$107,MATCH($A749,Partidos!$A$4:$A$107,0))&gt;INDEX(Partidos!$G$4:$G$107,MATCH($A749,Partidos!$A$4:$A$107,0))),AND($E749=$F749,INDEX(Partidos!$F$4:$F$107,MATCH($A749,Partidos!$A$4:$A$107,0))=INDEX(Partidos!$G$4:$G$107,MATCH($A749,Partidos!$A$4:$A$107,0))),AND($E749&lt;$F749,INDEX(Partidos!$F$4:$F$107,MATCH($A749,Partidos!$A$4:$A$107,0))&lt;INDEX(Partidos!$G$4:$G$107,MATCH($A749,Partidos!$A$4:$A$107,0)))),Puntuacion!$B$6,0))),IF(AND($E749=INDEX(Partidos!$F$4:$F$107,MATCH($A749,Partidos!$A$4:$A$107,0)),$F749=INDEX(Partidos!$G$4:$G$107,MATCH($A749,Partidos!$A$4:$A$107,0))),Puntuacion!$B$9,IF(($E749-$F749)=(INDEX(Partidos!$F$4:$F$107,MATCH($A749,Partidos!$A$4:$A$107,0))-INDEX(Partidos!$G$4:$G$107,MATCH($A749,Partidos!$A$4:$A$107,0))),Puntuacion!$B$10,IF(AND($H749&lt;&gt;"",$H749=INDEX(Partidos!$K$4:$K$107,MATCH($A749,Partidos!$A$4:$A$107,0))),Puntuacion!$B$11,0)))))),"")</f>
        <v/>
      </c>
      <c r="H749" s="24">
        <f>IFERROR(INDEX(Simón!H$4:H$107,MATCH($A749,Simón!$A$4:$A$107,0)),"")</f>
        <v/>
      </c>
      <c r="I749" s="24">
        <f>IFERROR(INDEX(Partidos!$J$4:$J$107,MATCH($A749,Partidos!$A$4:$A$107,0)),"")</f>
        <v/>
      </c>
      <c r="J749" s="21">
        <f>IF(AND(INDEX(Partidos!$J$4:$J$107,MATCH($A749,Partidos!$A$4:$A$107,0))&lt;&gt;"Grupos",INDEX(Partidos!$H$4:$H$107,MATCH($A749,Partidos!$A$4:$A$107,0))="Finalizado",$H749&lt;&gt;"",$H749=INDEX(Partidos!$K$4:$K$107,MATCH($A749,Partidos!$A$4:$A$107,0))),1,0)</f>
        <v/>
      </c>
    </row>
    <row r="750">
      <c r="A750" s="31" t="n">
        <v>68</v>
      </c>
      <c r="B750" s="24">
        <f>IFERROR(INDEX(Partidos!$D$4:$D$107,MATCH($A750,Partidos!$A$4:$A$107,0)),"")</f>
        <v/>
      </c>
      <c r="C750" s="24">
        <f>IFERROR(INDEX(Partidos!$E$4:$E$107,MATCH($A750,Partidos!$A$4:$A$107,0)),"")</f>
        <v/>
      </c>
      <c r="D750" s="31" t="inlineStr">
        <is>
          <t>Muni</t>
        </is>
      </c>
      <c r="E750" s="24">
        <f>IFERROR(INDEX(Muni!F$4:F$107,MATCH($A750,Muni!$A$4:$A$107,0)),"")</f>
        <v/>
      </c>
      <c r="F750" s="24">
        <f>IFERROR(INDEX(Muni!G$4:G$107,MATCH($A750,Muni!$A$4:$A$107,0)),"")</f>
        <v/>
      </c>
      <c r="G750" s="21">
        <f>IFERROR(IF(INDEX(Partidos!$H$4:$H$107,MATCH($A750,Partidos!$A$4:$A$107,0))&lt;&gt;"Finalizado","",IF(OR(NOT(ISNUMBER($E750)),NOT(ISNUMBER($F750))),"",IF(INDEX(Partidos!$J$4:$J$107,MATCH($A750,Partidos!$A$4:$A$107,0))="Grupos",IF(AND($E750=INDEX(Partidos!$F$4:$F$107,MATCH($A750,Partidos!$A$4:$A$107,0)),$F750=INDEX(Partidos!$G$4:$G$107,MATCH($A750,Partidos!$A$4:$A$107,0))),Puntuacion!$B$4,IF(($E750-$F750)=(INDEX(Partidos!$F$4:$F$107,MATCH($A750,Partidos!$A$4:$A$107,0))-INDEX(Partidos!$G$4:$G$107,MATCH($A750,Partidos!$A$4:$A$107,0))),Puntuacion!$B$5,IF(OR(AND($E750&gt;$F750,INDEX(Partidos!$F$4:$F$107,MATCH($A750,Partidos!$A$4:$A$107,0))&gt;INDEX(Partidos!$G$4:$G$107,MATCH($A750,Partidos!$A$4:$A$107,0))),AND($E750=$F750,INDEX(Partidos!$F$4:$F$107,MATCH($A750,Partidos!$A$4:$A$107,0))=INDEX(Partidos!$G$4:$G$107,MATCH($A750,Partidos!$A$4:$A$107,0))),AND($E750&lt;$F750,INDEX(Partidos!$F$4:$F$107,MATCH($A750,Partidos!$A$4:$A$107,0))&lt;INDEX(Partidos!$G$4:$G$107,MATCH($A750,Partidos!$A$4:$A$107,0)))),Puntuacion!$B$6,0))),IF(AND($E750=INDEX(Partidos!$F$4:$F$107,MATCH($A750,Partidos!$A$4:$A$107,0)),$F750=INDEX(Partidos!$G$4:$G$107,MATCH($A750,Partidos!$A$4:$A$107,0))),Puntuacion!$B$9,IF(($E750-$F750)=(INDEX(Partidos!$F$4:$F$107,MATCH($A750,Partidos!$A$4:$A$107,0))-INDEX(Partidos!$G$4:$G$107,MATCH($A750,Partidos!$A$4:$A$107,0))),Puntuacion!$B$10,IF(AND($H750&lt;&gt;"",$H750=INDEX(Partidos!$K$4:$K$107,MATCH($A750,Partidos!$A$4:$A$107,0))),Puntuacion!$B$11,0)))))),"")</f>
        <v/>
      </c>
      <c r="H750" s="24">
        <f>IFERROR(INDEX(Muni!H$4:H$107,MATCH($A750,Muni!$A$4:$A$107,0)),"")</f>
        <v/>
      </c>
      <c r="I750" s="24">
        <f>IFERROR(INDEX(Partidos!$J$4:$J$107,MATCH($A750,Partidos!$A$4:$A$107,0)),"")</f>
        <v/>
      </c>
      <c r="J750" s="21">
        <f>IF(AND(INDEX(Partidos!$J$4:$J$107,MATCH($A750,Partidos!$A$4:$A$107,0))&lt;&gt;"Grupos",INDEX(Partidos!$H$4:$H$107,MATCH($A750,Partidos!$A$4:$A$107,0))="Finalizado",$H750&lt;&gt;"",$H750=INDEX(Partidos!$K$4:$K$107,MATCH($A750,Partidos!$A$4:$A$107,0))),1,0)</f>
        <v/>
      </c>
    </row>
    <row r="751">
      <c r="A751" s="29" t="n">
        <v>68</v>
      </c>
      <c r="B751" s="24">
        <f>IFERROR(INDEX(Partidos!$D$4:$D$107,MATCH($A751,Partidos!$A$4:$A$107,0)),"")</f>
        <v/>
      </c>
      <c r="C751" s="24">
        <f>IFERROR(INDEX(Partidos!$E$4:$E$107,MATCH($A751,Partidos!$A$4:$A$107,0)),"")</f>
        <v/>
      </c>
      <c r="D751" s="29" t="inlineStr">
        <is>
          <t>Fer</t>
        </is>
      </c>
      <c r="E751" s="24">
        <f>IFERROR(INDEX(Fer!F$4:F$107,MATCH($A751,Fer!$A$4:$A$107,0)),"")</f>
        <v/>
      </c>
      <c r="F751" s="24">
        <f>IFERROR(INDEX(Fer!G$4:G$107,MATCH($A751,Fer!$A$4:$A$107,0)),"")</f>
        <v/>
      </c>
      <c r="G751" s="21">
        <f>IFERROR(IF(INDEX(Partidos!$H$4:$H$107,MATCH($A751,Partidos!$A$4:$A$107,0))&lt;&gt;"Finalizado","",IF(OR(NOT(ISNUMBER($E751)),NOT(ISNUMBER($F751))),"",IF(INDEX(Partidos!$J$4:$J$107,MATCH($A751,Partidos!$A$4:$A$107,0))="Grupos",IF(AND($E751=INDEX(Partidos!$F$4:$F$107,MATCH($A751,Partidos!$A$4:$A$107,0)),$F751=INDEX(Partidos!$G$4:$G$107,MATCH($A751,Partidos!$A$4:$A$107,0))),Puntuacion!$B$4,IF(($E751-$F751)=(INDEX(Partidos!$F$4:$F$107,MATCH($A751,Partidos!$A$4:$A$107,0))-INDEX(Partidos!$G$4:$G$107,MATCH($A751,Partidos!$A$4:$A$107,0))),Puntuacion!$B$5,IF(OR(AND($E751&gt;$F751,INDEX(Partidos!$F$4:$F$107,MATCH($A751,Partidos!$A$4:$A$107,0))&gt;INDEX(Partidos!$G$4:$G$107,MATCH($A751,Partidos!$A$4:$A$107,0))),AND($E751=$F751,INDEX(Partidos!$F$4:$F$107,MATCH($A751,Partidos!$A$4:$A$107,0))=INDEX(Partidos!$G$4:$G$107,MATCH($A751,Partidos!$A$4:$A$107,0))),AND($E751&lt;$F751,INDEX(Partidos!$F$4:$F$107,MATCH($A751,Partidos!$A$4:$A$107,0))&lt;INDEX(Partidos!$G$4:$G$107,MATCH($A751,Partidos!$A$4:$A$107,0)))),Puntuacion!$B$6,0))),IF(AND($E751=INDEX(Partidos!$F$4:$F$107,MATCH($A751,Partidos!$A$4:$A$107,0)),$F751=INDEX(Partidos!$G$4:$G$107,MATCH($A751,Partidos!$A$4:$A$107,0))),Puntuacion!$B$9,IF(($E751-$F751)=(INDEX(Partidos!$F$4:$F$107,MATCH($A751,Partidos!$A$4:$A$107,0))-INDEX(Partidos!$G$4:$G$107,MATCH($A751,Partidos!$A$4:$A$107,0))),Puntuacion!$B$10,IF(AND($H751&lt;&gt;"",$H751=INDEX(Partidos!$K$4:$K$107,MATCH($A751,Partidos!$A$4:$A$107,0))),Puntuacion!$B$11,0)))))),"")</f>
        <v/>
      </c>
      <c r="H751" s="24">
        <f>IFERROR(INDEX(Fer!H$4:H$107,MATCH($A751,Fer!$A$4:$A$107,0)),"")</f>
        <v/>
      </c>
      <c r="I751" s="24">
        <f>IFERROR(INDEX(Partidos!$J$4:$J$107,MATCH($A751,Partidos!$A$4:$A$107,0)),"")</f>
        <v/>
      </c>
      <c r="J751" s="21">
        <f>IF(AND(INDEX(Partidos!$J$4:$J$107,MATCH($A751,Partidos!$A$4:$A$107,0))&lt;&gt;"Grupos",INDEX(Partidos!$H$4:$H$107,MATCH($A751,Partidos!$A$4:$A$107,0))="Finalizado",$H751&lt;&gt;"",$H751=INDEX(Partidos!$K$4:$K$107,MATCH($A751,Partidos!$A$4:$A$107,0))),1,0)</f>
        <v/>
      </c>
    </row>
    <row r="752">
      <c r="A752" s="31" t="n">
        <v>69</v>
      </c>
      <c r="B752" s="24">
        <f>IFERROR(INDEX(Partidos!$D$4:$D$107,MATCH($A752,Partidos!$A$4:$A$107,0)),"")</f>
        <v/>
      </c>
      <c r="C752" s="24">
        <f>IFERROR(INDEX(Partidos!$E$4:$E$107,MATCH($A752,Partidos!$A$4:$A$107,0)),"")</f>
        <v/>
      </c>
      <c r="D752" s="31" t="inlineStr">
        <is>
          <t>Álvaro</t>
        </is>
      </c>
      <c r="E752" s="24">
        <f>IFERROR(INDEX(Álvaro!F$4:F$107,MATCH($A752,Álvaro!$A$4:$A$107,0)),"")</f>
        <v/>
      </c>
      <c r="F752" s="24">
        <f>IFERROR(INDEX(Álvaro!G$4:G$107,MATCH($A752,Álvaro!$A$4:$A$107,0)),"")</f>
        <v/>
      </c>
      <c r="G752" s="21">
        <f>IFERROR(IF(INDEX(Partidos!$H$4:$H$107,MATCH($A752,Partidos!$A$4:$A$107,0))&lt;&gt;"Finalizado","",IF(OR(NOT(ISNUMBER($E752)),NOT(ISNUMBER($F752))),"",IF(INDEX(Partidos!$J$4:$J$107,MATCH($A752,Partidos!$A$4:$A$107,0))="Grupos",IF(AND($E752=INDEX(Partidos!$F$4:$F$107,MATCH($A752,Partidos!$A$4:$A$107,0)),$F752=INDEX(Partidos!$G$4:$G$107,MATCH($A752,Partidos!$A$4:$A$107,0))),Puntuacion!$B$4,IF(($E752-$F752)=(INDEX(Partidos!$F$4:$F$107,MATCH($A752,Partidos!$A$4:$A$107,0))-INDEX(Partidos!$G$4:$G$107,MATCH($A752,Partidos!$A$4:$A$107,0))),Puntuacion!$B$5,IF(OR(AND($E752&gt;$F752,INDEX(Partidos!$F$4:$F$107,MATCH($A752,Partidos!$A$4:$A$107,0))&gt;INDEX(Partidos!$G$4:$G$107,MATCH($A752,Partidos!$A$4:$A$107,0))),AND($E752=$F752,INDEX(Partidos!$F$4:$F$107,MATCH($A752,Partidos!$A$4:$A$107,0))=INDEX(Partidos!$G$4:$G$107,MATCH($A752,Partidos!$A$4:$A$107,0))),AND($E752&lt;$F752,INDEX(Partidos!$F$4:$F$107,MATCH($A752,Partidos!$A$4:$A$107,0))&lt;INDEX(Partidos!$G$4:$G$107,MATCH($A752,Partidos!$A$4:$A$107,0)))),Puntuacion!$B$6,0))),IF(AND($E752=INDEX(Partidos!$F$4:$F$107,MATCH($A752,Partidos!$A$4:$A$107,0)),$F752=INDEX(Partidos!$G$4:$G$107,MATCH($A752,Partidos!$A$4:$A$107,0))),Puntuacion!$B$9,IF(($E752-$F752)=(INDEX(Partidos!$F$4:$F$107,MATCH($A752,Partidos!$A$4:$A$107,0))-INDEX(Partidos!$G$4:$G$107,MATCH($A752,Partidos!$A$4:$A$107,0))),Puntuacion!$B$10,IF(AND($H752&lt;&gt;"",$H752=INDEX(Partidos!$K$4:$K$107,MATCH($A752,Partidos!$A$4:$A$107,0))),Puntuacion!$B$11,0)))))),"")</f>
        <v/>
      </c>
      <c r="H752" s="24">
        <f>IFERROR(INDEX(Álvaro!H$4:H$107,MATCH($A752,Álvaro!$A$4:$A$107,0)),"")</f>
        <v/>
      </c>
      <c r="I752" s="24">
        <f>IFERROR(INDEX(Partidos!$J$4:$J$107,MATCH($A752,Partidos!$A$4:$A$107,0)),"")</f>
        <v/>
      </c>
      <c r="J752" s="21">
        <f>IF(AND(INDEX(Partidos!$J$4:$J$107,MATCH($A752,Partidos!$A$4:$A$107,0))&lt;&gt;"Grupos",INDEX(Partidos!$H$4:$H$107,MATCH($A752,Partidos!$A$4:$A$107,0))="Finalizado",$H752&lt;&gt;"",$H752=INDEX(Partidos!$K$4:$K$107,MATCH($A752,Partidos!$A$4:$A$107,0))),1,0)</f>
        <v/>
      </c>
    </row>
    <row r="753">
      <c r="A753" s="29" t="n">
        <v>69</v>
      </c>
      <c r="B753" s="24">
        <f>IFERROR(INDEX(Partidos!$D$4:$D$107,MATCH($A753,Partidos!$A$4:$A$107,0)),"")</f>
        <v/>
      </c>
      <c r="C753" s="24">
        <f>IFERROR(INDEX(Partidos!$E$4:$E$107,MATCH($A753,Partidos!$A$4:$A$107,0)),"")</f>
        <v/>
      </c>
      <c r="D753" s="29" t="inlineStr">
        <is>
          <t>Pepe</t>
        </is>
      </c>
      <c r="E753" s="24">
        <f>IFERROR(INDEX(Pepe!F$4:F$107,MATCH($A753,Pepe!$A$4:$A$107,0)),"")</f>
        <v/>
      </c>
      <c r="F753" s="24">
        <f>IFERROR(INDEX(Pepe!G$4:G$107,MATCH($A753,Pepe!$A$4:$A$107,0)),"")</f>
        <v/>
      </c>
      <c r="G753" s="21">
        <f>IFERROR(IF(INDEX(Partidos!$H$4:$H$107,MATCH($A753,Partidos!$A$4:$A$107,0))&lt;&gt;"Finalizado","",IF(OR(NOT(ISNUMBER($E753)),NOT(ISNUMBER($F753))),"",IF(INDEX(Partidos!$J$4:$J$107,MATCH($A753,Partidos!$A$4:$A$107,0))="Grupos",IF(AND($E753=INDEX(Partidos!$F$4:$F$107,MATCH($A753,Partidos!$A$4:$A$107,0)),$F753=INDEX(Partidos!$G$4:$G$107,MATCH($A753,Partidos!$A$4:$A$107,0))),Puntuacion!$B$4,IF(($E753-$F753)=(INDEX(Partidos!$F$4:$F$107,MATCH($A753,Partidos!$A$4:$A$107,0))-INDEX(Partidos!$G$4:$G$107,MATCH($A753,Partidos!$A$4:$A$107,0))),Puntuacion!$B$5,IF(OR(AND($E753&gt;$F753,INDEX(Partidos!$F$4:$F$107,MATCH($A753,Partidos!$A$4:$A$107,0))&gt;INDEX(Partidos!$G$4:$G$107,MATCH($A753,Partidos!$A$4:$A$107,0))),AND($E753=$F753,INDEX(Partidos!$F$4:$F$107,MATCH($A753,Partidos!$A$4:$A$107,0))=INDEX(Partidos!$G$4:$G$107,MATCH($A753,Partidos!$A$4:$A$107,0))),AND($E753&lt;$F753,INDEX(Partidos!$F$4:$F$107,MATCH($A753,Partidos!$A$4:$A$107,0))&lt;INDEX(Partidos!$G$4:$G$107,MATCH($A753,Partidos!$A$4:$A$107,0)))),Puntuacion!$B$6,0))),IF(AND($E753=INDEX(Partidos!$F$4:$F$107,MATCH($A753,Partidos!$A$4:$A$107,0)),$F753=INDEX(Partidos!$G$4:$G$107,MATCH($A753,Partidos!$A$4:$A$107,0))),Puntuacion!$B$9,IF(($E753-$F753)=(INDEX(Partidos!$F$4:$F$107,MATCH($A753,Partidos!$A$4:$A$107,0))-INDEX(Partidos!$G$4:$G$107,MATCH($A753,Partidos!$A$4:$A$107,0))),Puntuacion!$B$10,IF(AND($H753&lt;&gt;"",$H753=INDEX(Partidos!$K$4:$K$107,MATCH($A753,Partidos!$A$4:$A$107,0))),Puntuacion!$B$11,0)))))),"")</f>
        <v/>
      </c>
      <c r="H753" s="24">
        <f>IFERROR(INDEX(Pepe!H$4:H$107,MATCH($A753,Pepe!$A$4:$A$107,0)),"")</f>
        <v/>
      </c>
      <c r="I753" s="24">
        <f>IFERROR(INDEX(Partidos!$J$4:$J$107,MATCH($A753,Partidos!$A$4:$A$107,0)),"")</f>
        <v/>
      </c>
      <c r="J753" s="21">
        <f>IF(AND(INDEX(Partidos!$J$4:$J$107,MATCH($A753,Partidos!$A$4:$A$107,0))&lt;&gt;"Grupos",INDEX(Partidos!$H$4:$H$107,MATCH($A753,Partidos!$A$4:$A$107,0))="Finalizado",$H753&lt;&gt;"",$H753=INDEX(Partidos!$K$4:$K$107,MATCH($A753,Partidos!$A$4:$A$107,0))),1,0)</f>
        <v/>
      </c>
    </row>
    <row r="754">
      <c r="A754" s="31" t="n">
        <v>69</v>
      </c>
      <c r="B754" s="24">
        <f>IFERROR(INDEX(Partidos!$D$4:$D$107,MATCH($A754,Partidos!$A$4:$A$107,0)),"")</f>
        <v/>
      </c>
      <c r="C754" s="24">
        <f>IFERROR(INDEX(Partidos!$E$4:$E$107,MATCH($A754,Partidos!$A$4:$A$107,0)),"")</f>
        <v/>
      </c>
      <c r="D754" s="31" t="inlineStr">
        <is>
          <t>Patri</t>
        </is>
      </c>
      <c r="E754" s="24">
        <f>IFERROR(INDEX(Patri!F$4:F$107,MATCH($A754,Patri!$A$4:$A$107,0)),"")</f>
        <v/>
      </c>
      <c r="F754" s="24">
        <f>IFERROR(INDEX(Patri!G$4:G$107,MATCH($A754,Patri!$A$4:$A$107,0)),"")</f>
        <v/>
      </c>
      <c r="G754" s="21">
        <f>IFERROR(IF(INDEX(Partidos!$H$4:$H$107,MATCH($A754,Partidos!$A$4:$A$107,0))&lt;&gt;"Finalizado","",IF(OR(NOT(ISNUMBER($E754)),NOT(ISNUMBER($F754))),"",IF(INDEX(Partidos!$J$4:$J$107,MATCH($A754,Partidos!$A$4:$A$107,0))="Grupos",IF(AND($E754=INDEX(Partidos!$F$4:$F$107,MATCH($A754,Partidos!$A$4:$A$107,0)),$F754=INDEX(Partidos!$G$4:$G$107,MATCH($A754,Partidos!$A$4:$A$107,0))),Puntuacion!$B$4,IF(($E754-$F754)=(INDEX(Partidos!$F$4:$F$107,MATCH($A754,Partidos!$A$4:$A$107,0))-INDEX(Partidos!$G$4:$G$107,MATCH($A754,Partidos!$A$4:$A$107,0))),Puntuacion!$B$5,IF(OR(AND($E754&gt;$F754,INDEX(Partidos!$F$4:$F$107,MATCH($A754,Partidos!$A$4:$A$107,0))&gt;INDEX(Partidos!$G$4:$G$107,MATCH($A754,Partidos!$A$4:$A$107,0))),AND($E754=$F754,INDEX(Partidos!$F$4:$F$107,MATCH($A754,Partidos!$A$4:$A$107,0))=INDEX(Partidos!$G$4:$G$107,MATCH($A754,Partidos!$A$4:$A$107,0))),AND($E754&lt;$F754,INDEX(Partidos!$F$4:$F$107,MATCH($A754,Partidos!$A$4:$A$107,0))&lt;INDEX(Partidos!$G$4:$G$107,MATCH($A754,Partidos!$A$4:$A$107,0)))),Puntuacion!$B$6,0))),IF(AND($E754=INDEX(Partidos!$F$4:$F$107,MATCH($A754,Partidos!$A$4:$A$107,0)),$F754=INDEX(Partidos!$G$4:$G$107,MATCH($A754,Partidos!$A$4:$A$107,0))),Puntuacion!$B$9,IF(($E754-$F754)=(INDEX(Partidos!$F$4:$F$107,MATCH($A754,Partidos!$A$4:$A$107,0))-INDEX(Partidos!$G$4:$G$107,MATCH($A754,Partidos!$A$4:$A$107,0))),Puntuacion!$B$10,IF(AND($H754&lt;&gt;"",$H754=INDEX(Partidos!$K$4:$K$107,MATCH($A754,Partidos!$A$4:$A$107,0))),Puntuacion!$B$11,0)))))),"")</f>
        <v/>
      </c>
      <c r="H754" s="24">
        <f>IFERROR(INDEX(Patri!H$4:H$107,MATCH($A754,Patri!$A$4:$A$107,0)),"")</f>
        <v/>
      </c>
      <c r="I754" s="24">
        <f>IFERROR(INDEX(Partidos!$J$4:$J$107,MATCH($A754,Partidos!$A$4:$A$107,0)),"")</f>
        <v/>
      </c>
      <c r="J754" s="21">
        <f>IF(AND(INDEX(Partidos!$J$4:$J$107,MATCH($A754,Partidos!$A$4:$A$107,0))&lt;&gt;"Grupos",INDEX(Partidos!$H$4:$H$107,MATCH($A754,Partidos!$A$4:$A$107,0))="Finalizado",$H754&lt;&gt;"",$H754=INDEX(Partidos!$K$4:$K$107,MATCH($A754,Partidos!$A$4:$A$107,0))),1,0)</f>
        <v/>
      </c>
    </row>
    <row r="755">
      <c r="A755" s="29" t="n">
        <v>69</v>
      </c>
      <c r="B755" s="24">
        <f>IFERROR(INDEX(Partidos!$D$4:$D$107,MATCH($A755,Partidos!$A$4:$A$107,0)),"")</f>
        <v/>
      </c>
      <c r="C755" s="24">
        <f>IFERROR(INDEX(Partidos!$E$4:$E$107,MATCH($A755,Partidos!$A$4:$A$107,0)),"")</f>
        <v/>
      </c>
      <c r="D755" s="29" t="inlineStr">
        <is>
          <t>Kike</t>
        </is>
      </c>
      <c r="E755" s="24">
        <f>IFERROR(INDEX(Kike!F$4:F$107,MATCH($A755,Kike!$A$4:$A$107,0)),"")</f>
        <v/>
      </c>
      <c r="F755" s="24">
        <f>IFERROR(INDEX(Kike!G$4:G$107,MATCH($A755,Kike!$A$4:$A$107,0)),"")</f>
        <v/>
      </c>
      <c r="G755" s="21">
        <f>IFERROR(IF(INDEX(Partidos!$H$4:$H$107,MATCH($A755,Partidos!$A$4:$A$107,0))&lt;&gt;"Finalizado","",IF(OR(NOT(ISNUMBER($E755)),NOT(ISNUMBER($F755))),"",IF(INDEX(Partidos!$J$4:$J$107,MATCH($A755,Partidos!$A$4:$A$107,0))="Grupos",IF(AND($E755=INDEX(Partidos!$F$4:$F$107,MATCH($A755,Partidos!$A$4:$A$107,0)),$F755=INDEX(Partidos!$G$4:$G$107,MATCH($A755,Partidos!$A$4:$A$107,0))),Puntuacion!$B$4,IF(($E755-$F755)=(INDEX(Partidos!$F$4:$F$107,MATCH($A755,Partidos!$A$4:$A$107,0))-INDEX(Partidos!$G$4:$G$107,MATCH($A755,Partidos!$A$4:$A$107,0))),Puntuacion!$B$5,IF(OR(AND($E755&gt;$F755,INDEX(Partidos!$F$4:$F$107,MATCH($A755,Partidos!$A$4:$A$107,0))&gt;INDEX(Partidos!$G$4:$G$107,MATCH($A755,Partidos!$A$4:$A$107,0))),AND($E755=$F755,INDEX(Partidos!$F$4:$F$107,MATCH($A755,Partidos!$A$4:$A$107,0))=INDEX(Partidos!$G$4:$G$107,MATCH($A755,Partidos!$A$4:$A$107,0))),AND($E755&lt;$F755,INDEX(Partidos!$F$4:$F$107,MATCH($A755,Partidos!$A$4:$A$107,0))&lt;INDEX(Partidos!$G$4:$G$107,MATCH($A755,Partidos!$A$4:$A$107,0)))),Puntuacion!$B$6,0))),IF(AND($E755=INDEX(Partidos!$F$4:$F$107,MATCH($A755,Partidos!$A$4:$A$107,0)),$F755=INDEX(Partidos!$G$4:$G$107,MATCH($A755,Partidos!$A$4:$A$107,0))),Puntuacion!$B$9,IF(($E755-$F755)=(INDEX(Partidos!$F$4:$F$107,MATCH($A755,Partidos!$A$4:$A$107,0))-INDEX(Partidos!$G$4:$G$107,MATCH($A755,Partidos!$A$4:$A$107,0))),Puntuacion!$B$10,IF(AND($H755&lt;&gt;"",$H755=INDEX(Partidos!$K$4:$K$107,MATCH($A755,Partidos!$A$4:$A$107,0))),Puntuacion!$B$11,0)))))),"")</f>
        <v/>
      </c>
      <c r="H755" s="24">
        <f>IFERROR(INDEX(Kike!H$4:H$107,MATCH($A755,Kike!$A$4:$A$107,0)),"")</f>
        <v/>
      </c>
      <c r="I755" s="24">
        <f>IFERROR(INDEX(Partidos!$J$4:$J$107,MATCH($A755,Partidos!$A$4:$A$107,0)),"")</f>
        <v/>
      </c>
      <c r="J755" s="21">
        <f>IF(AND(INDEX(Partidos!$J$4:$J$107,MATCH($A755,Partidos!$A$4:$A$107,0))&lt;&gt;"Grupos",INDEX(Partidos!$H$4:$H$107,MATCH($A755,Partidos!$A$4:$A$107,0))="Finalizado",$H755&lt;&gt;"",$H755=INDEX(Partidos!$K$4:$K$107,MATCH($A755,Partidos!$A$4:$A$107,0))),1,0)</f>
        <v/>
      </c>
    </row>
    <row r="756">
      <c r="A756" s="31" t="n">
        <v>69</v>
      </c>
      <c r="B756" s="24">
        <f>IFERROR(INDEX(Partidos!$D$4:$D$107,MATCH($A756,Partidos!$A$4:$A$107,0)),"")</f>
        <v/>
      </c>
      <c r="C756" s="24">
        <f>IFERROR(INDEX(Partidos!$E$4:$E$107,MATCH($A756,Partidos!$A$4:$A$107,0)),"")</f>
        <v/>
      </c>
      <c r="D756" s="31" t="inlineStr">
        <is>
          <t>Quintero</t>
        </is>
      </c>
      <c r="E756" s="24">
        <f>IFERROR(INDEX(Quintero!F$4:F$107,MATCH($A756,Quintero!$A$4:$A$107,0)),"")</f>
        <v/>
      </c>
      <c r="F756" s="24">
        <f>IFERROR(INDEX(Quintero!G$4:G$107,MATCH($A756,Quintero!$A$4:$A$107,0)),"")</f>
        <v/>
      </c>
      <c r="G756" s="21">
        <f>IFERROR(IF(INDEX(Partidos!$H$4:$H$107,MATCH($A756,Partidos!$A$4:$A$107,0))&lt;&gt;"Finalizado","",IF(OR(NOT(ISNUMBER($E756)),NOT(ISNUMBER($F756))),"",IF(INDEX(Partidos!$J$4:$J$107,MATCH($A756,Partidos!$A$4:$A$107,0))="Grupos",IF(AND($E756=INDEX(Partidos!$F$4:$F$107,MATCH($A756,Partidos!$A$4:$A$107,0)),$F756=INDEX(Partidos!$G$4:$G$107,MATCH($A756,Partidos!$A$4:$A$107,0))),Puntuacion!$B$4,IF(($E756-$F756)=(INDEX(Partidos!$F$4:$F$107,MATCH($A756,Partidos!$A$4:$A$107,0))-INDEX(Partidos!$G$4:$G$107,MATCH($A756,Partidos!$A$4:$A$107,0))),Puntuacion!$B$5,IF(OR(AND($E756&gt;$F756,INDEX(Partidos!$F$4:$F$107,MATCH($A756,Partidos!$A$4:$A$107,0))&gt;INDEX(Partidos!$G$4:$G$107,MATCH($A756,Partidos!$A$4:$A$107,0))),AND($E756=$F756,INDEX(Partidos!$F$4:$F$107,MATCH($A756,Partidos!$A$4:$A$107,0))=INDEX(Partidos!$G$4:$G$107,MATCH($A756,Partidos!$A$4:$A$107,0))),AND($E756&lt;$F756,INDEX(Partidos!$F$4:$F$107,MATCH($A756,Partidos!$A$4:$A$107,0))&lt;INDEX(Partidos!$G$4:$G$107,MATCH($A756,Partidos!$A$4:$A$107,0)))),Puntuacion!$B$6,0))),IF(AND($E756=INDEX(Partidos!$F$4:$F$107,MATCH($A756,Partidos!$A$4:$A$107,0)),$F756=INDEX(Partidos!$G$4:$G$107,MATCH($A756,Partidos!$A$4:$A$107,0))),Puntuacion!$B$9,IF(($E756-$F756)=(INDEX(Partidos!$F$4:$F$107,MATCH($A756,Partidos!$A$4:$A$107,0))-INDEX(Partidos!$G$4:$G$107,MATCH($A756,Partidos!$A$4:$A$107,0))),Puntuacion!$B$10,IF(AND($H756&lt;&gt;"",$H756=INDEX(Partidos!$K$4:$K$107,MATCH($A756,Partidos!$A$4:$A$107,0))),Puntuacion!$B$11,0)))))),"")</f>
        <v/>
      </c>
      <c r="H756" s="24">
        <f>IFERROR(INDEX(Quintero!H$4:H$107,MATCH($A756,Quintero!$A$4:$A$107,0)),"")</f>
        <v/>
      </c>
      <c r="I756" s="24">
        <f>IFERROR(INDEX(Partidos!$J$4:$J$107,MATCH($A756,Partidos!$A$4:$A$107,0)),"")</f>
        <v/>
      </c>
      <c r="J756" s="21">
        <f>IF(AND(INDEX(Partidos!$J$4:$J$107,MATCH($A756,Partidos!$A$4:$A$107,0))&lt;&gt;"Grupos",INDEX(Partidos!$H$4:$H$107,MATCH($A756,Partidos!$A$4:$A$107,0))="Finalizado",$H756&lt;&gt;"",$H756=INDEX(Partidos!$K$4:$K$107,MATCH($A756,Partidos!$A$4:$A$107,0))),1,0)</f>
        <v/>
      </c>
    </row>
    <row r="757">
      <c r="A757" s="29" t="n">
        <v>69</v>
      </c>
      <c r="B757" s="24">
        <f>IFERROR(INDEX(Partidos!$D$4:$D$107,MATCH($A757,Partidos!$A$4:$A$107,0)),"")</f>
        <v/>
      </c>
      <c r="C757" s="24">
        <f>IFERROR(INDEX(Partidos!$E$4:$E$107,MATCH($A757,Partidos!$A$4:$A$107,0)),"")</f>
        <v/>
      </c>
      <c r="D757" s="29" t="inlineStr">
        <is>
          <t>Nacho</t>
        </is>
      </c>
      <c r="E757" s="24">
        <f>IFERROR(INDEX(Nacho!F$4:F$107,MATCH($A757,Nacho!$A$4:$A$107,0)),"")</f>
        <v/>
      </c>
      <c r="F757" s="24">
        <f>IFERROR(INDEX(Nacho!G$4:G$107,MATCH($A757,Nacho!$A$4:$A$107,0)),"")</f>
        <v/>
      </c>
      <c r="G757" s="21">
        <f>IFERROR(IF(INDEX(Partidos!$H$4:$H$107,MATCH($A757,Partidos!$A$4:$A$107,0))&lt;&gt;"Finalizado","",IF(OR(NOT(ISNUMBER($E757)),NOT(ISNUMBER($F757))),"",IF(INDEX(Partidos!$J$4:$J$107,MATCH($A757,Partidos!$A$4:$A$107,0))="Grupos",IF(AND($E757=INDEX(Partidos!$F$4:$F$107,MATCH($A757,Partidos!$A$4:$A$107,0)),$F757=INDEX(Partidos!$G$4:$G$107,MATCH($A757,Partidos!$A$4:$A$107,0))),Puntuacion!$B$4,IF(($E757-$F757)=(INDEX(Partidos!$F$4:$F$107,MATCH($A757,Partidos!$A$4:$A$107,0))-INDEX(Partidos!$G$4:$G$107,MATCH($A757,Partidos!$A$4:$A$107,0))),Puntuacion!$B$5,IF(OR(AND($E757&gt;$F757,INDEX(Partidos!$F$4:$F$107,MATCH($A757,Partidos!$A$4:$A$107,0))&gt;INDEX(Partidos!$G$4:$G$107,MATCH($A757,Partidos!$A$4:$A$107,0))),AND($E757=$F757,INDEX(Partidos!$F$4:$F$107,MATCH($A757,Partidos!$A$4:$A$107,0))=INDEX(Partidos!$G$4:$G$107,MATCH($A757,Partidos!$A$4:$A$107,0))),AND($E757&lt;$F757,INDEX(Partidos!$F$4:$F$107,MATCH($A757,Partidos!$A$4:$A$107,0))&lt;INDEX(Partidos!$G$4:$G$107,MATCH($A757,Partidos!$A$4:$A$107,0)))),Puntuacion!$B$6,0))),IF(AND($E757=INDEX(Partidos!$F$4:$F$107,MATCH($A757,Partidos!$A$4:$A$107,0)),$F757=INDEX(Partidos!$G$4:$G$107,MATCH($A757,Partidos!$A$4:$A$107,0))),Puntuacion!$B$9,IF(($E757-$F757)=(INDEX(Partidos!$F$4:$F$107,MATCH($A757,Partidos!$A$4:$A$107,0))-INDEX(Partidos!$G$4:$G$107,MATCH($A757,Partidos!$A$4:$A$107,0))),Puntuacion!$B$10,IF(AND($H757&lt;&gt;"",$H757=INDEX(Partidos!$K$4:$K$107,MATCH($A757,Partidos!$A$4:$A$107,0))),Puntuacion!$B$11,0)))))),"")</f>
        <v/>
      </c>
      <c r="H757" s="24">
        <f>IFERROR(INDEX(Nacho!H$4:H$107,MATCH($A757,Nacho!$A$4:$A$107,0)),"")</f>
        <v/>
      </c>
      <c r="I757" s="24">
        <f>IFERROR(INDEX(Partidos!$J$4:$J$107,MATCH($A757,Partidos!$A$4:$A$107,0)),"")</f>
        <v/>
      </c>
      <c r="J757" s="21">
        <f>IF(AND(INDEX(Partidos!$J$4:$J$107,MATCH($A757,Partidos!$A$4:$A$107,0))&lt;&gt;"Grupos",INDEX(Partidos!$H$4:$H$107,MATCH($A757,Partidos!$A$4:$A$107,0))="Finalizado",$H757&lt;&gt;"",$H757=INDEX(Partidos!$K$4:$K$107,MATCH($A757,Partidos!$A$4:$A$107,0))),1,0)</f>
        <v/>
      </c>
    </row>
    <row r="758">
      <c r="A758" s="31" t="n">
        <v>69</v>
      </c>
      <c r="B758" s="24">
        <f>IFERROR(INDEX(Partidos!$D$4:$D$107,MATCH($A758,Partidos!$A$4:$A$107,0)),"")</f>
        <v/>
      </c>
      <c r="C758" s="24">
        <f>IFERROR(INDEX(Partidos!$E$4:$E$107,MATCH($A758,Partidos!$A$4:$A$107,0)),"")</f>
        <v/>
      </c>
      <c r="D758" s="31" t="inlineStr">
        <is>
          <t>Luis</t>
        </is>
      </c>
      <c r="E758" s="24">
        <f>IFERROR(INDEX(Luis!F$4:F$107,MATCH($A758,Luis!$A$4:$A$107,0)),"")</f>
        <v/>
      </c>
      <c r="F758" s="24">
        <f>IFERROR(INDEX(Luis!G$4:G$107,MATCH($A758,Luis!$A$4:$A$107,0)),"")</f>
        <v/>
      </c>
      <c r="G758" s="21">
        <f>IFERROR(IF(INDEX(Partidos!$H$4:$H$107,MATCH($A758,Partidos!$A$4:$A$107,0))&lt;&gt;"Finalizado","",IF(OR(NOT(ISNUMBER($E758)),NOT(ISNUMBER($F758))),"",IF(INDEX(Partidos!$J$4:$J$107,MATCH($A758,Partidos!$A$4:$A$107,0))="Grupos",IF(AND($E758=INDEX(Partidos!$F$4:$F$107,MATCH($A758,Partidos!$A$4:$A$107,0)),$F758=INDEX(Partidos!$G$4:$G$107,MATCH($A758,Partidos!$A$4:$A$107,0))),Puntuacion!$B$4,IF(($E758-$F758)=(INDEX(Partidos!$F$4:$F$107,MATCH($A758,Partidos!$A$4:$A$107,0))-INDEX(Partidos!$G$4:$G$107,MATCH($A758,Partidos!$A$4:$A$107,0))),Puntuacion!$B$5,IF(OR(AND($E758&gt;$F758,INDEX(Partidos!$F$4:$F$107,MATCH($A758,Partidos!$A$4:$A$107,0))&gt;INDEX(Partidos!$G$4:$G$107,MATCH($A758,Partidos!$A$4:$A$107,0))),AND($E758=$F758,INDEX(Partidos!$F$4:$F$107,MATCH($A758,Partidos!$A$4:$A$107,0))=INDEX(Partidos!$G$4:$G$107,MATCH($A758,Partidos!$A$4:$A$107,0))),AND($E758&lt;$F758,INDEX(Partidos!$F$4:$F$107,MATCH($A758,Partidos!$A$4:$A$107,0))&lt;INDEX(Partidos!$G$4:$G$107,MATCH($A758,Partidos!$A$4:$A$107,0)))),Puntuacion!$B$6,0))),IF(AND($E758=INDEX(Partidos!$F$4:$F$107,MATCH($A758,Partidos!$A$4:$A$107,0)),$F758=INDEX(Partidos!$G$4:$G$107,MATCH($A758,Partidos!$A$4:$A$107,0))),Puntuacion!$B$9,IF(($E758-$F758)=(INDEX(Partidos!$F$4:$F$107,MATCH($A758,Partidos!$A$4:$A$107,0))-INDEX(Partidos!$G$4:$G$107,MATCH($A758,Partidos!$A$4:$A$107,0))),Puntuacion!$B$10,IF(AND($H758&lt;&gt;"",$H758=INDEX(Partidos!$K$4:$K$107,MATCH($A758,Partidos!$A$4:$A$107,0))),Puntuacion!$B$11,0)))))),"")</f>
        <v/>
      </c>
      <c r="H758" s="24">
        <f>IFERROR(INDEX(Luis!H$4:H$107,MATCH($A758,Luis!$A$4:$A$107,0)),"")</f>
        <v/>
      </c>
      <c r="I758" s="24">
        <f>IFERROR(INDEX(Partidos!$J$4:$J$107,MATCH($A758,Partidos!$A$4:$A$107,0)),"")</f>
        <v/>
      </c>
      <c r="J758" s="21">
        <f>IF(AND(INDEX(Partidos!$J$4:$J$107,MATCH($A758,Partidos!$A$4:$A$107,0))&lt;&gt;"Grupos",INDEX(Partidos!$H$4:$H$107,MATCH($A758,Partidos!$A$4:$A$107,0))="Finalizado",$H758&lt;&gt;"",$H758=INDEX(Partidos!$K$4:$K$107,MATCH($A758,Partidos!$A$4:$A$107,0))),1,0)</f>
        <v/>
      </c>
    </row>
    <row r="759">
      <c r="A759" s="29" t="n">
        <v>69</v>
      </c>
      <c r="B759" s="24">
        <f>IFERROR(INDEX(Partidos!$D$4:$D$107,MATCH($A759,Partidos!$A$4:$A$107,0)),"")</f>
        <v/>
      </c>
      <c r="C759" s="24">
        <f>IFERROR(INDEX(Partidos!$E$4:$E$107,MATCH($A759,Partidos!$A$4:$A$107,0)),"")</f>
        <v/>
      </c>
      <c r="D759" s="29" t="inlineStr">
        <is>
          <t>Felipe</t>
        </is>
      </c>
      <c r="E759" s="24">
        <f>IFERROR(INDEX(Felipe!F$4:F$107,MATCH($A759,Felipe!$A$4:$A$107,0)),"")</f>
        <v/>
      </c>
      <c r="F759" s="24">
        <f>IFERROR(INDEX(Felipe!G$4:G$107,MATCH($A759,Felipe!$A$4:$A$107,0)),"")</f>
        <v/>
      </c>
      <c r="G759" s="21">
        <f>IFERROR(IF(INDEX(Partidos!$H$4:$H$107,MATCH($A759,Partidos!$A$4:$A$107,0))&lt;&gt;"Finalizado","",IF(OR(NOT(ISNUMBER($E759)),NOT(ISNUMBER($F759))),"",IF(INDEX(Partidos!$J$4:$J$107,MATCH($A759,Partidos!$A$4:$A$107,0))="Grupos",IF(AND($E759=INDEX(Partidos!$F$4:$F$107,MATCH($A759,Partidos!$A$4:$A$107,0)),$F759=INDEX(Partidos!$G$4:$G$107,MATCH($A759,Partidos!$A$4:$A$107,0))),Puntuacion!$B$4,IF(($E759-$F759)=(INDEX(Partidos!$F$4:$F$107,MATCH($A759,Partidos!$A$4:$A$107,0))-INDEX(Partidos!$G$4:$G$107,MATCH($A759,Partidos!$A$4:$A$107,0))),Puntuacion!$B$5,IF(OR(AND($E759&gt;$F759,INDEX(Partidos!$F$4:$F$107,MATCH($A759,Partidos!$A$4:$A$107,0))&gt;INDEX(Partidos!$G$4:$G$107,MATCH($A759,Partidos!$A$4:$A$107,0))),AND($E759=$F759,INDEX(Partidos!$F$4:$F$107,MATCH($A759,Partidos!$A$4:$A$107,0))=INDEX(Partidos!$G$4:$G$107,MATCH($A759,Partidos!$A$4:$A$107,0))),AND($E759&lt;$F759,INDEX(Partidos!$F$4:$F$107,MATCH($A759,Partidos!$A$4:$A$107,0))&lt;INDEX(Partidos!$G$4:$G$107,MATCH($A759,Partidos!$A$4:$A$107,0)))),Puntuacion!$B$6,0))),IF(AND($E759=INDEX(Partidos!$F$4:$F$107,MATCH($A759,Partidos!$A$4:$A$107,0)),$F759=INDEX(Partidos!$G$4:$G$107,MATCH($A759,Partidos!$A$4:$A$107,0))),Puntuacion!$B$9,IF(($E759-$F759)=(INDEX(Partidos!$F$4:$F$107,MATCH($A759,Partidos!$A$4:$A$107,0))-INDEX(Partidos!$G$4:$G$107,MATCH($A759,Partidos!$A$4:$A$107,0))),Puntuacion!$B$10,IF(AND($H759&lt;&gt;"",$H759=INDEX(Partidos!$K$4:$K$107,MATCH($A759,Partidos!$A$4:$A$107,0))),Puntuacion!$B$11,0)))))),"")</f>
        <v/>
      </c>
      <c r="H759" s="24">
        <f>IFERROR(INDEX(Felipe!H$4:H$107,MATCH($A759,Felipe!$A$4:$A$107,0)),"")</f>
        <v/>
      </c>
      <c r="I759" s="24">
        <f>IFERROR(INDEX(Partidos!$J$4:$J$107,MATCH($A759,Partidos!$A$4:$A$107,0)),"")</f>
        <v/>
      </c>
      <c r="J759" s="21">
        <f>IF(AND(INDEX(Partidos!$J$4:$J$107,MATCH($A759,Partidos!$A$4:$A$107,0))&lt;&gt;"Grupos",INDEX(Partidos!$H$4:$H$107,MATCH($A759,Partidos!$A$4:$A$107,0))="Finalizado",$H759&lt;&gt;"",$H759=INDEX(Partidos!$K$4:$K$107,MATCH($A759,Partidos!$A$4:$A$107,0))),1,0)</f>
        <v/>
      </c>
    </row>
    <row r="760">
      <c r="A760" s="31" t="n">
        <v>69</v>
      </c>
      <c r="B760" s="24">
        <f>IFERROR(INDEX(Partidos!$D$4:$D$107,MATCH($A760,Partidos!$A$4:$A$107,0)),"")</f>
        <v/>
      </c>
      <c r="C760" s="24">
        <f>IFERROR(INDEX(Partidos!$E$4:$E$107,MATCH($A760,Partidos!$A$4:$A$107,0)),"")</f>
        <v/>
      </c>
      <c r="D760" s="31" t="inlineStr">
        <is>
          <t>Simón</t>
        </is>
      </c>
      <c r="E760" s="24">
        <f>IFERROR(INDEX(Simón!F$4:F$107,MATCH($A760,Simón!$A$4:$A$107,0)),"")</f>
        <v/>
      </c>
      <c r="F760" s="24">
        <f>IFERROR(INDEX(Simón!G$4:G$107,MATCH($A760,Simón!$A$4:$A$107,0)),"")</f>
        <v/>
      </c>
      <c r="G760" s="21">
        <f>IFERROR(IF(INDEX(Partidos!$H$4:$H$107,MATCH($A760,Partidos!$A$4:$A$107,0))&lt;&gt;"Finalizado","",IF(OR(NOT(ISNUMBER($E760)),NOT(ISNUMBER($F760))),"",IF(INDEX(Partidos!$J$4:$J$107,MATCH($A760,Partidos!$A$4:$A$107,0))="Grupos",IF(AND($E760=INDEX(Partidos!$F$4:$F$107,MATCH($A760,Partidos!$A$4:$A$107,0)),$F760=INDEX(Partidos!$G$4:$G$107,MATCH($A760,Partidos!$A$4:$A$107,0))),Puntuacion!$B$4,IF(($E760-$F760)=(INDEX(Partidos!$F$4:$F$107,MATCH($A760,Partidos!$A$4:$A$107,0))-INDEX(Partidos!$G$4:$G$107,MATCH($A760,Partidos!$A$4:$A$107,0))),Puntuacion!$B$5,IF(OR(AND($E760&gt;$F760,INDEX(Partidos!$F$4:$F$107,MATCH($A760,Partidos!$A$4:$A$107,0))&gt;INDEX(Partidos!$G$4:$G$107,MATCH($A760,Partidos!$A$4:$A$107,0))),AND($E760=$F760,INDEX(Partidos!$F$4:$F$107,MATCH($A760,Partidos!$A$4:$A$107,0))=INDEX(Partidos!$G$4:$G$107,MATCH($A760,Partidos!$A$4:$A$107,0))),AND($E760&lt;$F760,INDEX(Partidos!$F$4:$F$107,MATCH($A760,Partidos!$A$4:$A$107,0))&lt;INDEX(Partidos!$G$4:$G$107,MATCH($A760,Partidos!$A$4:$A$107,0)))),Puntuacion!$B$6,0))),IF(AND($E760=INDEX(Partidos!$F$4:$F$107,MATCH($A760,Partidos!$A$4:$A$107,0)),$F760=INDEX(Partidos!$G$4:$G$107,MATCH($A760,Partidos!$A$4:$A$107,0))),Puntuacion!$B$9,IF(($E760-$F760)=(INDEX(Partidos!$F$4:$F$107,MATCH($A760,Partidos!$A$4:$A$107,0))-INDEX(Partidos!$G$4:$G$107,MATCH($A760,Partidos!$A$4:$A$107,0))),Puntuacion!$B$10,IF(AND($H760&lt;&gt;"",$H760=INDEX(Partidos!$K$4:$K$107,MATCH($A760,Partidos!$A$4:$A$107,0))),Puntuacion!$B$11,0)))))),"")</f>
        <v/>
      </c>
      <c r="H760" s="24">
        <f>IFERROR(INDEX(Simón!H$4:H$107,MATCH($A760,Simón!$A$4:$A$107,0)),"")</f>
        <v/>
      </c>
      <c r="I760" s="24">
        <f>IFERROR(INDEX(Partidos!$J$4:$J$107,MATCH($A760,Partidos!$A$4:$A$107,0)),"")</f>
        <v/>
      </c>
      <c r="J760" s="21">
        <f>IF(AND(INDEX(Partidos!$J$4:$J$107,MATCH($A760,Partidos!$A$4:$A$107,0))&lt;&gt;"Grupos",INDEX(Partidos!$H$4:$H$107,MATCH($A760,Partidos!$A$4:$A$107,0))="Finalizado",$H760&lt;&gt;"",$H760=INDEX(Partidos!$K$4:$K$107,MATCH($A760,Partidos!$A$4:$A$107,0))),1,0)</f>
        <v/>
      </c>
    </row>
    <row r="761">
      <c r="A761" s="29" t="n">
        <v>69</v>
      </c>
      <c r="B761" s="24">
        <f>IFERROR(INDEX(Partidos!$D$4:$D$107,MATCH($A761,Partidos!$A$4:$A$107,0)),"")</f>
        <v/>
      </c>
      <c r="C761" s="24">
        <f>IFERROR(INDEX(Partidos!$E$4:$E$107,MATCH($A761,Partidos!$A$4:$A$107,0)),"")</f>
        <v/>
      </c>
      <c r="D761" s="29" t="inlineStr">
        <is>
          <t>Muni</t>
        </is>
      </c>
      <c r="E761" s="24">
        <f>IFERROR(INDEX(Muni!F$4:F$107,MATCH($A761,Muni!$A$4:$A$107,0)),"")</f>
        <v/>
      </c>
      <c r="F761" s="24">
        <f>IFERROR(INDEX(Muni!G$4:G$107,MATCH($A761,Muni!$A$4:$A$107,0)),"")</f>
        <v/>
      </c>
      <c r="G761" s="21">
        <f>IFERROR(IF(INDEX(Partidos!$H$4:$H$107,MATCH($A761,Partidos!$A$4:$A$107,0))&lt;&gt;"Finalizado","",IF(OR(NOT(ISNUMBER($E761)),NOT(ISNUMBER($F761))),"",IF(INDEX(Partidos!$J$4:$J$107,MATCH($A761,Partidos!$A$4:$A$107,0))="Grupos",IF(AND($E761=INDEX(Partidos!$F$4:$F$107,MATCH($A761,Partidos!$A$4:$A$107,0)),$F761=INDEX(Partidos!$G$4:$G$107,MATCH($A761,Partidos!$A$4:$A$107,0))),Puntuacion!$B$4,IF(($E761-$F761)=(INDEX(Partidos!$F$4:$F$107,MATCH($A761,Partidos!$A$4:$A$107,0))-INDEX(Partidos!$G$4:$G$107,MATCH($A761,Partidos!$A$4:$A$107,0))),Puntuacion!$B$5,IF(OR(AND($E761&gt;$F761,INDEX(Partidos!$F$4:$F$107,MATCH($A761,Partidos!$A$4:$A$107,0))&gt;INDEX(Partidos!$G$4:$G$107,MATCH($A761,Partidos!$A$4:$A$107,0))),AND($E761=$F761,INDEX(Partidos!$F$4:$F$107,MATCH($A761,Partidos!$A$4:$A$107,0))=INDEX(Partidos!$G$4:$G$107,MATCH($A761,Partidos!$A$4:$A$107,0))),AND($E761&lt;$F761,INDEX(Partidos!$F$4:$F$107,MATCH($A761,Partidos!$A$4:$A$107,0))&lt;INDEX(Partidos!$G$4:$G$107,MATCH($A761,Partidos!$A$4:$A$107,0)))),Puntuacion!$B$6,0))),IF(AND($E761=INDEX(Partidos!$F$4:$F$107,MATCH($A761,Partidos!$A$4:$A$107,0)),$F761=INDEX(Partidos!$G$4:$G$107,MATCH($A761,Partidos!$A$4:$A$107,0))),Puntuacion!$B$9,IF(($E761-$F761)=(INDEX(Partidos!$F$4:$F$107,MATCH($A761,Partidos!$A$4:$A$107,0))-INDEX(Partidos!$G$4:$G$107,MATCH($A761,Partidos!$A$4:$A$107,0))),Puntuacion!$B$10,IF(AND($H761&lt;&gt;"",$H761=INDEX(Partidos!$K$4:$K$107,MATCH($A761,Partidos!$A$4:$A$107,0))),Puntuacion!$B$11,0)))))),"")</f>
        <v/>
      </c>
      <c r="H761" s="24">
        <f>IFERROR(INDEX(Muni!H$4:H$107,MATCH($A761,Muni!$A$4:$A$107,0)),"")</f>
        <v/>
      </c>
      <c r="I761" s="24">
        <f>IFERROR(INDEX(Partidos!$J$4:$J$107,MATCH($A761,Partidos!$A$4:$A$107,0)),"")</f>
        <v/>
      </c>
      <c r="J761" s="21">
        <f>IF(AND(INDEX(Partidos!$J$4:$J$107,MATCH($A761,Partidos!$A$4:$A$107,0))&lt;&gt;"Grupos",INDEX(Partidos!$H$4:$H$107,MATCH($A761,Partidos!$A$4:$A$107,0))="Finalizado",$H761&lt;&gt;"",$H761=INDEX(Partidos!$K$4:$K$107,MATCH($A761,Partidos!$A$4:$A$107,0))),1,0)</f>
        <v/>
      </c>
    </row>
    <row r="762">
      <c r="A762" s="31" t="n">
        <v>69</v>
      </c>
      <c r="B762" s="24">
        <f>IFERROR(INDEX(Partidos!$D$4:$D$107,MATCH($A762,Partidos!$A$4:$A$107,0)),"")</f>
        <v/>
      </c>
      <c r="C762" s="24">
        <f>IFERROR(INDEX(Partidos!$E$4:$E$107,MATCH($A762,Partidos!$A$4:$A$107,0)),"")</f>
        <v/>
      </c>
      <c r="D762" s="31" t="inlineStr">
        <is>
          <t>Fer</t>
        </is>
      </c>
      <c r="E762" s="24">
        <f>IFERROR(INDEX(Fer!F$4:F$107,MATCH($A762,Fer!$A$4:$A$107,0)),"")</f>
        <v/>
      </c>
      <c r="F762" s="24">
        <f>IFERROR(INDEX(Fer!G$4:G$107,MATCH($A762,Fer!$A$4:$A$107,0)),"")</f>
        <v/>
      </c>
      <c r="G762" s="21">
        <f>IFERROR(IF(INDEX(Partidos!$H$4:$H$107,MATCH($A762,Partidos!$A$4:$A$107,0))&lt;&gt;"Finalizado","",IF(OR(NOT(ISNUMBER($E762)),NOT(ISNUMBER($F762))),"",IF(INDEX(Partidos!$J$4:$J$107,MATCH($A762,Partidos!$A$4:$A$107,0))="Grupos",IF(AND($E762=INDEX(Partidos!$F$4:$F$107,MATCH($A762,Partidos!$A$4:$A$107,0)),$F762=INDEX(Partidos!$G$4:$G$107,MATCH($A762,Partidos!$A$4:$A$107,0))),Puntuacion!$B$4,IF(($E762-$F762)=(INDEX(Partidos!$F$4:$F$107,MATCH($A762,Partidos!$A$4:$A$107,0))-INDEX(Partidos!$G$4:$G$107,MATCH($A762,Partidos!$A$4:$A$107,0))),Puntuacion!$B$5,IF(OR(AND($E762&gt;$F762,INDEX(Partidos!$F$4:$F$107,MATCH($A762,Partidos!$A$4:$A$107,0))&gt;INDEX(Partidos!$G$4:$G$107,MATCH($A762,Partidos!$A$4:$A$107,0))),AND($E762=$F762,INDEX(Partidos!$F$4:$F$107,MATCH($A762,Partidos!$A$4:$A$107,0))=INDEX(Partidos!$G$4:$G$107,MATCH($A762,Partidos!$A$4:$A$107,0))),AND($E762&lt;$F762,INDEX(Partidos!$F$4:$F$107,MATCH($A762,Partidos!$A$4:$A$107,0))&lt;INDEX(Partidos!$G$4:$G$107,MATCH($A762,Partidos!$A$4:$A$107,0)))),Puntuacion!$B$6,0))),IF(AND($E762=INDEX(Partidos!$F$4:$F$107,MATCH($A762,Partidos!$A$4:$A$107,0)),$F762=INDEX(Partidos!$G$4:$G$107,MATCH($A762,Partidos!$A$4:$A$107,0))),Puntuacion!$B$9,IF(($E762-$F762)=(INDEX(Partidos!$F$4:$F$107,MATCH($A762,Partidos!$A$4:$A$107,0))-INDEX(Partidos!$G$4:$G$107,MATCH($A762,Partidos!$A$4:$A$107,0))),Puntuacion!$B$10,IF(AND($H762&lt;&gt;"",$H762=INDEX(Partidos!$K$4:$K$107,MATCH($A762,Partidos!$A$4:$A$107,0))),Puntuacion!$B$11,0)))))),"")</f>
        <v/>
      </c>
      <c r="H762" s="24">
        <f>IFERROR(INDEX(Fer!H$4:H$107,MATCH($A762,Fer!$A$4:$A$107,0)),"")</f>
        <v/>
      </c>
      <c r="I762" s="24">
        <f>IFERROR(INDEX(Partidos!$J$4:$J$107,MATCH($A762,Partidos!$A$4:$A$107,0)),"")</f>
        <v/>
      </c>
      <c r="J762" s="21">
        <f>IF(AND(INDEX(Partidos!$J$4:$J$107,MATCH($A762,Partidos!$A$4:$A$107,0))&lt;&gt;"Grupos",INDEX(Partidos!$H$4:$H$107,MATCH($A762,Partidos!$A$4:$A$107,0))="Finalizado",$H762&lt;&gt;"",$H762=INDEX(Partidos!$K$4:$K$107,MATCH($A762,Partidos!$A$4:$A$107,0))),1,0)</f>
        <v/>
      </c>
    </row>
    <row r="763">
      <c r="A763" s="29" t="n">
        <v>70</v>
      </c>
      <c r="B763" s="24">
        <f>IFERROR(INDEX(Partidos!$D$4:$D$107,MATCH($A763,Partidos!$A$4:$A$107,0)),"")</f>
        <v/>
      </c>
      <c r="C763" s="24">
        <f>IFERROR(INDEX(Partidos!$E$4:$E$107,MATCH($A763,Partidos!$A$4:$A$107,0)),"")</f>
        <v/>
      </c>
      <c r="D763" s="29" t="inlineStr">
        <is>
          <t>Álvaro</t>
        </is>
      </c>
      <c r="E763" s="24">
        <f>IFERROR(INDEX(Álvaro!F$4:F$107,MATCH($A763,Álvaro!$A$4:$A$107,0)),"")</f>
        <v/>
      </c>
      <c r="F763" s="24">
        <f>IFERROR(INDEX(Álvaro!G$4:G$107,MATCH($A763,Álvaro!$A$4:$A$107,0)),"")</f>
        <v/>
      </c>
      <c r="G763" s="21">
        <f>IFERROR(IF(INDEX(Partidos!$H$4:$H$107,MATCH($A763,Partidos!$A$4:$A$107,0))&lt;&gt;"Finalizado","",IF(OR(NOT(ISNUMBER($E763)),NOT(ISNUMBER($F763))),"",IF(INDEX(Partidos!$J$4:$J$107,MATCH($A763,Partidos!$A$4:$A$107,0))="Grupos",IF(AND($E763=INDEX(Partidos!$F$4:$F$107,MATCH($A763,Partidos!$A$4:$A$107,0)),$F763=INDEX(Partidos!$G$4:$G$107,MATCH($A763,Partidos!$A$4:$A$107,0))),Puntuacion!$B$4,IF(($E763-$F763)=(INDEX(Partidos!$F$4:$F$107,MATCH($A763,Partidos!$A$4:$A$107,0))-INDEX(Partidos!$G$4:$G$107,MATCH($A763,Partidos!$A$4:$A$107,0))),Puntuacion!$B$5,IF(OR(AND($E763&gt;$F763,INDEX(Partidos!$F$4:$F$107,MATCH($A763,Partidos!$A$4:$A$107,0))&gt;INDEX(Partidos!$G$4:$G$107,MATCH($A763,Partidos!$A$4:$A$107,0))),AND($E763=$F763,INDEX(Partidos!$F$4:$F$107,MATCH($A763,Partidos!$A$4:$A$107,0))=INDEX(Partidos!$G$4:$G$107,MATCH($A763,Partidos!$A$4:$A$107,0))),AND($E763&lt;$F763,INDEX(Partidos!$F$4:$F$107,MATCH($A763,Partidos!$A$4:$A$107,0))&lt;INDEX(Partidos!$G$4:$G$107,MATCH($A763,Partidos!$A$4:$A$107,0)))),Puntuacion!$B$6,0))),IF(AND($E763=INDEX(Partidos!$F$4:$F$107,MATCH($A763,Partidos!$A$4:$A$107,0)),$F763=INDEX(Partidos!$G$4:$G$107,MATCH($A763,Partidos!$A$4:$A$107,0))),Puntuacion!$B$9,IF(($E763-$F763)=(INDEX(Partidos!$F$4:$F$107,MATCH($A763,Partidos!$A$4:$A$107,0))-INDEX(Partidos!$G$4:$G$107,MATCH($A763,Partidos!$A$4:$A$107,0))),Puntuacion!$B$10,IF(AND($H763&lt;&gt;"",$H763=INDEX(Partidos!$K$4:$K$107,MATCH($A763,Partidos!$A$4:$A$107,0))),Puntuacion!$B$11,0)))))),"")</f>
        <v/>
      </c>
      <c r="H763" s="24">
        <f>IFERROR(INDEX(Álvaro!H$4:H$107,MATCH($A763,Álvaro!$A$4:$A$107,0)),"")</f>
        <v/>
      </c>
      <c r="I763" s="24">
        <f>IFERROR(INDEX(Partidos!$J$4:$J$107,MATCH($A763,Partidos!$A$4:$A$107,0)),"")</f>
        <v/>
      </c>
      <c r="J763" s="21">
        <f>IF(AND(INDEX(Partidos!$J$4:$J$107,MATCH($A763,Partidos!$A$4:$A$107,0))&lt;&gt;"Grupos",INDEX(Partidos!$H$4:$H$107,MATCH($A763,Partidos!$A$4:$A$107,0))="Finalizado",$H763&lt;&gt;"",$H763=INDEX(Partidos!$K$4:$K$107,MATCH($A763,Partidos!$A$4:$A$107,0))),1,0)</f>
        <v/>
      </c>
    </row>
    <row r="764">
      <c r="A764" s="31" t="n">
        <v>70</v>
      </c>
      <c r="B764" s="24">
        <f>IFERROR(INDEX(Partidos!$D$4:$D$107,MATCH($A764,Partidos!$A$4:$A$107,0)),"")</f>
        <v/>
      </c>
      <c r="C764" s="24">
        <f>IFERROR(INDEX(Partidos!$E$4:$E$107,MATCH($A764,Partidos!$A$4:$A$107,0)),"")</f>
        <v/>
      </c>
      <c r="D764" s="31" t="inlineStr">
        <is>
          <t>Pepe</t>
        </is>
      </c>
      <c r="E764" s="24">
        <f>IFERROR(INDEX(Pepe!F$4:F$107,MATCH($A764,Pepe!$A$4:$A$107,0)),"")</f>
        <v/>
      </c>
      <c r="F764" s="24">
        <f>IFERROR(INDEX(Pepe!G$4:G$107,MATCH($A764,Pepe!$A$4:$A$107,0)),"")</f>
        <v/>
      </c>
      <c r="G764" s="21">
        <f>IFERROR(IF(INDEX(Partidos!$H$4:$H$107,MATCH($A764,Partidos!$A$4:$A$107,0))&lt;&gt;"Finalizado","",IF(OR(NOT(ISNUMBER($E764)),NOT(ISNUMBER($F764))),"",IF(INDEX(Partidos!$J$4:$J$107,MATCH($A764,Partidos!$A$4:$A$107,0))="Grupos",IF(AND($E764=INDEX(Partidos!$F$4:$F$107,MATCH($A764,Partidos!$A$4:$A$107,0)),$F764=INDEX(Partidos!$G$4:$G$107,MATCH($A764,Partidos!$A$4:$A$107,0))),Puntuacion!$B$4,IF(($E764-$F764)=(INDEX(Partidos!$F$4:$F$107,MATCH($A764,Partidos!$A$4:$A$107,0))-INDEX(Partidos!$G$4:$G$107,MATCH($A764,Partidos!$A$4:$A$107,0))),Puntuacion!$B$5,IF(OR(AND($E764&gt;$F764,INDEX(Partidos!$F$4:$F$107,MATCH($A764,Partidos!$A$4:$A$107,0))&gt;INDEX(Partidos!$G$4:$G$107,MATCH($A764,Partidos!$A$4:$A$107,0))),AND($E764=$F764,INDEX(Partidos!$F$4:$F$107,MATCH($A764,Partidos!$A$4:$A$107,0))=INDEX(Partidos!$G$4:$G$107,MATCH($A764,Partidos!$A$4:$A$107,0))),AND($E764&lt;$F764,INDEX(Partidos!$F$4:$F$107,MATCH($A764,Partidos!$A$4:$A$107,0))&lt;INDEX(Partidos!$G$4:$G$107,MATCH($A764,Partidos!$A$4:$A$107,0)))),Puntuacion!$B$6,0))),IF(AND($E764=INDEX(Partidos!$F$4:$F$107,MATCH($A764,Partidos!$A$4:$A$107,0)),$F764=INDEX(Partidos!$G$4:$G$107,MATCH($A764,Partidos!$A$4:$A$107,0))),Puntuacion!$B$9,IF(($E764-$F764)=(INDEX(Partidos!$F$4:$F$107,MATCH($A764,Partidos!$A$4:$A$107,0))-INDEX(Partidos!$G$4:$G$107,MATCH($A764,Partidos!$A$4:$A$107,0))),Puntuacion!$B$10,IF(AND($H764&lt;&gt;"",$H764=INDEX(Partidos!$K$4:$K$107,MATCH($A764,Partidos!$A$4:$A$107,0))),Puntuacion!$B$11,0)))))),"")</f>
        <v/>
      </c>
      <c r="H764" s="24">
        <f>IFERROR(INDEX(Pepe!H$4:H$107,MATCH($A764,Pepe!$A$4:$A$107,0)),"")</f>
        <v/>
      </c>
      <c r="I764" s="24">
        <f>IFERROR(INDEX(Partidos!$J$4:$J$107,MATCH($A764,Partidos!$A$4:$A$107,0)),"")</f>
        <v/>
      </c>
      <c r="J764" s="21">
        <f>IF(AND(INDEX(Partidos!$J$4:$J$107,MATCH($A764,Partidos!$A$4:$A$107,0))&lt;&gt;"Grupos",INDEX(Partidos!$H$4:$H$107,MATCH($A764,Partidos!$A$4:$A$107,0))="Finalizado",$H764&lt;&gt;"",$H764=INDEX(Partidos!$K$4:$K$107,MATCH($A764,Partidos!$A$4:$A$107,0))),1,0)</f>
        <v/>
      </c>
    </row>
    <row r="765">
      <c r="A765" s="29" t="n">
        <v>70</v>
      </c>
      <c r="B765" s="24">
        <f>IFERROR(INDEX(Partidos!$D$4:$D$107,MATCH($A765,Partidos!$A$4:$A$107,0)),"")</f>
        <v/>
      </c>
      <c r="C765" s="24">
        <f>IFERROR(INDEX(Partidos!$E$4:$E$107,MATCH($A765,Partidos!$A$4:$A$107,0)),"")</f>
        <v/>
      </c>
      <c r="D765" s="29" t="inlineStr">
        <is>
          <t>Patri</t>
        </is>
      </c>
      <c r="E765" s="24">
        <f>IFERROR(INDEX(Patri!F$4:F$107,MATCH($A765,Patri!$A$4:$A$107,0)),"")</f>
        <v/>
      </c>
      <c r="F765" s="24">
        <f>IFERROR(INDEX(Patri!G$4:G$107,MATCH($A765,Patri!$A$4:$A$107,0)),"")</f>
        <v/>
      </c>
      <c r="G765" s="21">
        <f>IFERROR(IF(INDEX(Partidos!$H$4:$H$107,MATCH($A765,Partidos!$A$4:$A$107,0))&lt;&gt;"Finalizado","",IF(OR(NOT(ISNUMBER($E765)),NOT(ISNUMBER($F765))),"",IF(INDEX(Partidos!$J$4:$J$107,MATCH($A765,Partidos!$A$4:$A$107,0))="Grupos",IF(AND($E765=INDEX(Partidos!$F$4:$F$107,MATCH($A765,Partidos!$A$4:$A$107,0)),$F765=INDEX(Partidos!$G$4:$G$107,MATCH($A765,Partidos!$A$4:$A$107,0))),Puntuacion!$B$4,IF(($E765-$F765)=(INDEX(Partidos!$F$4:$F$107,MATCH($A765,Partidos!$A$4:$A$107,0))-INDEX(Partidos!$G$4:$G$107,MATCH($A765,Partidos!$A$4:$A$107,0))),Puntuacion!$B$5,IF(OR(AND($E765&gt;$F765,INDEX(Partidos!$F$4:$F$107,MATCH($A765,Partidos!$A$4:$A$107,0))&gt;INDEX(Partidos!$G$4:$G$107,MATCH($A765,Partidos!$A$4:$A$107,0))),AND($E765=$F765,INDEX(Partidos!$F$4:$F$107,MATCH($A765,Partidos!$A$4:$A$107,0))=INDEX(Partidos!$G$4:$G$107,MATCH($A765,Partidos!$A$4:$A$107,0))),AND($E765&lt;$F765,INDEX(Partidos!$F$4:$F$107,MATCH($A765,Partidos!$A$4:$A$107,0))&lt;INDEX(Partidos!$G$4:$G$107,MATCH($A765,Partidos!$A$4:$A$107,0)))),Puntuacion!$B$6,0))),IF(AND($E765=INDEX(Partidos!$F$4:$F$107,MATCH($A765,Partidos!$A$4:$A$107,0)),$F765=INDEX(Partidos!$G$4:$G$107,MATCH($A765,Partidos!$A$4:$A$107,0))),Puntuacion!$B$9,IF(($E765-$F765)=(INDEX(Partidos!$F$4:$F$107,MATCH($A765,Partidos!$A$4:$A$107,0))-INDEX(Partidos!$G$4:$G$107,MATCH($A765,Partidos!$A$4:$A$107,0))),Puntuacion!$B$10,IF(AND($H765&lt;&gt;"",$H765=INDEX(Partidos!$K$4:$K$107,MATCH($A765,Partidos!$A$4:$A$107,0))),Puntuacion!$B$11,0)))))),"")</f>
        <v/>
      </c>
      <c r="H765" s="24">
        <f>IFERROR(INDEX(Patri!H$4:H$107,MATCH($A765,Patri!$A$4:$A$107,0)),"")</f>
        <v/>
      </c>
      <c r="I765" s="24">
        <f>IFERROR(INDEX(Partidos!$J$4:$J$107,MATCH($A765,Partidos!$A$4:$A$107,0)),"")</f>
        <v/>
      </c>
      <c r="J765" s="21">
        <f>IF(AND(INDEX(Partidos!$J$4:$J$107,MATCH($A765,Partidos!$A$4:$A$107,0))&lt;&gt;"Grupos",INDEX(Partidos!$H$4:$H$107,MATCH($A765,Partidos!$A$4:$A$107,0))="Finalizado",$H765&lt;&gt;"",$H765=INDEX(Partidos!$K$4:$K$107,MATCH($A765,Partidos!$A$4:$A$107,0))),1,0)</f>
        <v/>
      </c>
    </row>
    <row r="766">
      <c r="A766" s="31" t="n">
        <v>70</v>
      </c>
      <c r="B766" s="24">
        <f>IFERROR(INDEX(Partidos!$D$4:$D$107,MATCH($A766,Partidos!$A$4:$A$107,0)),"")</f>
        <v/>
      </c>
      <c r="C766" s="24">
        <f>IFERROR(INDEX(Partidos!$E$4:$E$107,MATCH($A766,Partidos!$A$4:$A$107,0)),"")</f>
        <v/>
      </c>
      <c r="D766" s="31" t="inlineStr">
        <is>
          <t>Kike</t>
        </is>
      </c>
      <c r="E766" s="24">
        <f>IFERROR(INDEX(Kike!F$4:F$107,MATCH($A766,Kike!$A$4:$A$107,0)),"")</f>
        <v/>
      </c>
      <c r="F766" s="24">
        <f>IFERROR(INDEX(Kike!G$4:G$107,MATCH($A766,Kike!$A$4:$A$107,0)),"")</f>
        <v/>
      </c>
      <c r="G766" s="21">
        <f>IFERROR(IF(INDEX(Partidos!$H$4:$H$107,MATCH($A766,Partidos!$A$4:$A$107,0))&lt;&gt;"Finalizado","",IF(OR(NOT(ISNUMBER($E766)),NOT(ISNUMBER($F766))),"",IF(INDEX(Partidos!$J$4:$J$107,MATCH($A766,Partidos!$A$4:$A$107,0))="Grupos",IF(AND($E766=INDEX(Partidos!$F$4:$F$107,MATCH($A766,Partidos!$A$4:$A$107,0)),$F766=INDEX(Partidos!$G$4:$G$107,MATCH($A766,Partidos!$A$4:$A$107,0))),Puntuacion!$B$4,IF(($E766-$F766)=(INDEX(Partidos!$F$4:$F$107,MATCH($A766,Partidos!$A$4:$A$107,0))-INDEX(Partidos!$G$4:$G$107,MATCH($A766,Partidos!$A$4:$A$107,0))),Puntuacion!$B$5,IF(OR(AND($E766&gt;$F766,INDEX(Partidos!$F$4:$F$107,MATCH($A766,Partidos!$A$4:$A$107,0))&gt;INDEX(Partidos!$G$4:$G$107,MATCH($A766,Partidos!$A$4:$A$107,0))),AND($E766=$F766,INDEX(Partidos!$F$4:$F$107,MATCH($A766,Partidos!$A$4:$A$107,0))=INDEX(Partidos!$G$4:$G$107,MATCH($A766,Partidos!$A$4:$A$107,0))),AND($E766&lt;$F766,INDEX(Partidos!$F$4:$F$107,MATCH($A766,Partidos!$A$4:$A$107,0))&lt;INDEX(Partidos!$G$4:$G$107,MATCH($A766,Partidos!$A$4:$A$107,0)))),Puntuacion!$B$6,0))),IF(AND($E766=INDEX(Partidos!$F$4:$F$107,MATCH($A766,Partidos!$A$4:$A$107,0)),$F766=INDEX(Partidos!$G$4:$G$107,MATCH($A766,Partidos!$A$4:$A$107,0))),Puntuacion!$B$9,IF(($E766-$F766)=(INDEX(Partidos!$F$4:$F$107,MATCH($A766,Partidos!$A$4:$A$107,0))-INDEX(Partidos!$G$4:$G$107,MATCH($A766,Partidos!$A$4:$A$107,0))),Puntuacion!$B$10,IF(AND($H766&lt;&gt;"",$H766=INDEX(Partidos!$K$4:$K$107,MATCH($A766,Partidos!$A$4:$A$107,0))),Puntuacion!$B$11,0)))))),"")</f>
        <v/>
      </c>
      <c r="H766" s="24">
        <f>IFERROR(INDEX(Kike!H$4:H$107,MATCH($A766,Kike!$A$4:$A$107,0)),"")</f>
        <v/>
      </c>
      <c r="I766" s="24">
        <f>IFERROR(INDEX(Partidos!$J$4:$J$107,MATCH($A766,Partidos!$A$4:$A$107,0)),"")</f>
        <v/>
      </c>
      <c r="J766" s="21">
        <f>IF(AND(INDEX(Partidos!$J$4:$J$107,MATCH($A766,Partidos!$A$4:$A$107,0))&lt;&gt;"Grupos",INDEX(Partidos!$H$4:$H$107,MATCH($A766,Partidos!$A$4:$A$107,0))="Finalizado",$H766&lt;&gt;"",$H766=INDEX(Partidos!$K$4:$K$107,MATCH($A766,Partidos!$A$4:$A$107,0))),1,0)</f>
        <v/>
      </c>
    </row>
    <row r="767">
      <c r="A767" s="29" t="n">
        <v>70</v>
      </c>
      <c r="B767" s="24">
        <f>IFERROR(INDEX(Partidos!$D$4:$D$107,MATCH($A767,Partidos!$A$4:$A$107,0)),"")</f>
        <v/>
      </c>
      <c r="C767" s="24">
        <f>IFERROR(INDEX(Partidos!$E$4:$E$107,MATCH($A767,Partidos!$A$4:$A$107,0)),"")</f>
        <v/>
      </c>
      <c r="D767" s="29" t="inlineStr">
        <is>
          <t>Quintero</t>
        </is>
      </c>
      <c r="E767" s="24">
        <f>IFERROR(INDEX(Quintero!F$4:F$107,MATCH($A767,Quintero!$A$4:$A$107,0)),"")</f>
        <v/>
      </c>
      <c r="F767" s="24">
        <f>IFERROR(INDEX(Quintero!G$4:G$107,MATCH($A767,Quintero!$A$4:$A$107,0)),"")</f>
        <v/>
      </c>
      <c r="G767" s="21">
        <f>IFERROR(IF(INDEX(Partidos!$H$4:$H$107,MATCH($A767,Partidos!$A$4:$A$107,0))&lt;&gt;"Finalizado","",IF(OR(NOT(ISNUMBER($E767)),NOT(ISNUMBER($F767))),"",IF(INDEX(Partidos!$J$4:$J$107,MATCH($A767,Partidos!$A$4:$A$107,0))="Grupos",IF(AND($E767=INDEX(Partidos!$F$4:$F$107,MATCH($A767,Partidos!$A$4:$A$107,0)),$F767=INDEX(Partidos!$G$4:$G$107,MATCH($A767,Partidos!$A$4:$A$107,0))),Puntuacion!$B$4,IF(($E767-$F767)=(INDEX(Partidos!$F$4:$F$107,MATCH($A767,Partidos!$A$4:$A$107,0))-INDEX(Partidos!$G$4:$G$107,MATCH($A767,Partidos!$A$4:$A$107,0))),Puntuacion!$B$5,IF(OR(AND($E767&gt;$F767,INDEX(Partidos!$F$4:$F$107,MATCH($A767,Partidos!$A$4:$A$107,0))&gt;INDEX(Partidos!$G$4:$G$107,MATCH($A767,Partidos!$A$4:$A$107,0))),AND($E767=$F767,INDEX(Partidos!$F$4:$F$107,MATCH($A767,Partidos!$A$4:$A$107,0))=INDEX(Partidos!$G$4:$G$107,MATCH($A767,Partidos!$A$4:$A$107,0))),AND($E767&lt;$F767,INDEX(Partidos!$F$4:$F$107,MATCH($A767,Partidos!$A$4:$A$107,0))&lt;INDEX(Partidos!$G$4:$G$107,MATCH($A767,Partidos!$A$4:$A$107,0)))),Puntuacion!$B$6,0))),IF(AND($E767=INDEX(Partidos!$F$4:$F$107,MATCH($A767,Partidos!$A$4:$A$107,0)),$F767=INDEX(Partidos!$G$4:$G$107,MATCH($A767,Partidos!$A$4:$A$107,0))),Puntuacion!$B$9,IF(($E767-$F767)=(INDEX(Partidos!$F$4:$F$107,MATCH($A767,Partidos!$A$4:$A$107,0))-INDEX(Partidos!$G$4:$G$107,MATCH($A767,Partidos!$A$4:$A$107,0))),Puntuacion!$B$10,IF(AND($H767&lt;&gt;"",$H767=INDEX(Partidos!$K$4:$K$107,MATCH($A767,Partidos!$A$4:$A$107,0))),Puntuacion!$B$11,0)))))),"")</f>
        <v/>
      </c>
      <c r="H767" s="24">
        <f>IFERROR(INDEX(Quintero!H$4:H$107,MATCH($A767,Quintero!$A$4:$A$107,0)),"")</f>
        <v/>
      </c>
      <c r="I767" s="24">
        <f>IFERROR(INDEX(Partidos!$J$4:$J$107,MATCH($A767,Partidos!$A$4:$A$107,0)),"")</f>
        <v/>
      </c>
      <c r="J767" s="21">
        <f>IF(AND(INDEX(Partidos!$J$4:$J$107,MATCH($A767,Partidos!$A$4:$A$107,0))&lt;&gt;"Grupos",INDEX(Partidos!$H$4:$H$107,MATCH($A767,Partidos!$A$4:$A$107,0))="Finalizado",$H767&lt;&gt;"",$H767=INDEX(Partidos!$K$4:$K$107,MATCH($A767,Partidos!$A$4:$A$107,0))),1,0)</f>
        <v/>
      </c>
    </row>
    <row r="768">
      <c r="A768" s="31" t="n">
        <v>70</v>
      </c>
      <c r="B768" s="24">
        <f>IFERROR(INDEX(Partidos!$D$4:$D$107,MATCH($A768,Partidos!$A$4:$A$107,0)),"")</f>
        <v/>
      </c>
      <c r="C768" s="24">
        <f>IFERROR(INDEX(Partidos!$E$4:$E$107,MATCH($A768,Partidos!$A$4:$A$107,0)),"")</f>
        <v/>
      </c>
      <c r="D768" s="31" t="inlineStr">
        <is>
          <t>Nacho</t>
        </is>
      </c>
      <c r="E768" s="24">
        <f>IFERROR(INDEX(Nacho!F$4:F$107,MATCH($A768,Nacho!$A$4:$A$107,0)),"")</f>
        <v/>
      </c>
      <c r="F768" s="24">
        <f>IFERROR(INDEX(Nacho!G$4:G$107,MATCH($A768,Nacho!$A$4:$A$107,0)),"")</f>
        <v/>
      </c>
      <c r="G768" s="21">
        <f>IFERROR(IF(INDEX(Partidos!$H$4:$H$107,MATCH($A768,Partidos!$A$4:$A$107,0))&lt;&gt;"Finalizado","",IF(OR(NOT(ISNUMBER($E768)),NOT(ISNUMBER($F768))),"",IF(INDEX(Partidos!$J$4:$J$107,MATCH($A768,Partidos!$A$4:$A$107,0))="Grupos",IF(AND($E768=INDEX(Partidos!$F$4:$F$107,MATCH($A768,Partidos!$A$4:$A$107,0)),$F768=INDEX(Partidos!$G$4:$G$107,MATCH($A768,Partidos!$A$4:$A$107,0))),Puntuacion!$B$4,IF(($E768-$F768)=(INDEX(Partidos!$F$4:$F$107,MATCH($A768,Partidos!$A$4:$A$107,0))-INDEX(Partidos!$G$4:$G$107,MATCH($A768,Partidos!$A$4:$A$107,0))),Puntuacion!$B$5,IF(OR(AND($E768&gt;$F768,INDEX(Partidos!$F$4:$F$107,MATCH($A768,Partidos!$A$4:$A$107,0))&gt;INDEX(Partidos!$G$4:$G$107,MATCH($A768,Partidos!$A$4:$A$107,0))),AND($E768=$F768,INDEX(Partidos!$F$4:$F$107,MATCH($A768,Partidos!$A$4:$A$107,0))=INDEX(Partidos!$G$4:$G$107,MATCH($A768,Partidos!$A$4:$A$107,0))),AND($E768&lt;$F768,INDEX(Partidos!$F$4:$F$107,MATCH($A768,Partidos!$A$4:$A$107,0))&lt;INDEX(Partidos!$G$4:$G$107,MATCH($A768,Partidos!$A$4:$A$107,0)))),Puntuacion!$B$6,0))),IF(AND($E768=INDEX(Partidos!$F$4:$F$107,MATCH($A768,Partidos!$A$4:$A$107,0)),$F768=INDEX(Partidos!$G$4:$G$107,MATCH($A768,Partidos!$A$4:$A$107,0))),Puntuacion!$B$9,IF(($E768-$F768)=(INDEX(Partidos!$F$4:$F$107,MATCH($A768,Partidos!$A$4:$A$107,0))-INDEX(Partidos!$G$4:$G$107,MATCH($A768,Partidos!$A$4:$A$107,0))),Puntuacion!$B$10,IF(AND($H768&lt;&gt;"",$H768=INDEX(Partidos!$K$4:$K$107,MATCH($A768,Partidos!$A$4:$A$107,0))),Puntuacion!$B$11,0)))))),"")</f>
        <v/>
      </c>
      <c r="H768" s="24">
        <f>IFERROR(INDEX(Nacho!H$4:H$107,MATCH($A768,Nacho!$A$4:$A$107,0)),"")</f>
        <v/>
      </c>
      <c r="I768" s="24">
        <f>IFERROR(INDEX(Partidos!$J$4:$J$107,MATCH($A768,Partidos!$A$4:$A$107,0)),"")</f>
        <v/>
      </c>
      <c r="J768" s="21">
        <f>IF(AND(INDEX(Partidos!$J$4:$J$107,MATCH($A768,Partidos!$A$4:$A$107,0))&lt;&gt;"Grupos",INDEX(Partidos!$H$4:$H$107,MATCH($A768,Partidos!$A$4:$A$107,0))="Finalizado",$H768&lt;&gt;"",$H768=INDEX(Partidos!$K$4:$K$107,MATCH($A768,Partidos!$A$4:$A$107,0))),1,0)</f>
        <v/>
      </c>
    </row>
    <row r="769">
      <c r="A769" s="29" t="n">
        <v>70</v>
      </c>
      <c r="B769" s="24">
        <f>IFERROR(INDEX(Partidos!$D$4:$D$107,MATCH($A769,Partidos!$A$4:$A$107,0)),"")</f>
        <v/>
      </c>
      <c r="C769" s="24">
        <f>IFERROR(INDEX(Partidos!$E$4:$E$107,MATCH($A769,Partidos!$A$4:$A$107,0)),"")</f>
        <v/>
      </c>
      <c r="D769" s="29" t="inlineStr">
        <is>
          <t>Luis</t>
        </is>
      </c>
      <c r="E769" s="24">
        <f>IFERROR(INDEX(Luis!F$4:F$107,MATCH($A769,Luis!$A$4:$A$107,0)),"")</f>
        <v/>
      </c>
      <c r="F769" s="24">
        <f>IFERROR(INDEX(Luis!G$4:G$107,MATCH($A769,Luis!$A$4:$A$107,0)),"")</f>
        <v/>
      </c>
      <c r="G769" s="21">
        <f>IFERROR(IF(INDEX(Partidos!$H$4:$H$107,MATCH($A769,Partidos!$A$4:$A$107,0))&lt;&gt;"Finalizado","",IF(OR(NOT(ISNUMBER($E769)),NOT(ISNUMBER($F769))),"",IF(INDEX(Partidos!$J$4:$J$107,MATCH($A769,Partidos!$A$4:$A$107,0))="Grupos",IF(AND($E769=INDEX(Partidos!$F$4:$F$107,MATCH($A769,Partidos!$A$4:$A$107,0)),$F769=INDEX(Partidos!$G$4:$G$107,MATCH($A769,Partidos!$A$4:$A$107,0))),Puntuacion!$B$4,IF(($E769-$F769)=(INDEX(Partidos!$F$4:$F$107,MATCH($A769,Partidos!$A$4:$A$107,0))-INDEX(Partidos!$G$4:$G$107,MATCH($A769,Partidos!$A$4:$A$107,0))),Puntuacion!$B$5,IF(OR(AND($E769&gt;$F769,INDEX(Partidos!$F$4:$F$107,MATCH($A769,Partidos!$A$4:$A$107,0))&gt;INDEX(Partidos!$G$4:$G$107,MATCH($A769,Partidos!$A$4:$A$107,0))),AND($E769=$F769,INDEX(Partidos!$F$4:$F$107,MATCH($A769,Partidos!$A$4:$A$107,0))=INDEX(Partidos!$G$4:$G$107,MATCH($A769,Partidos!$A$4:$A$107,0))),AND($E769&lt;$F769,INDEX(Partidos!$F$4:$F$107,MATCH($A769,Partidos!$A$4:$A$107,0))&lt;INDEX(Partidos!$G$4:$G$107,MATCH($A769,Partidos!$A$4:$A$107,0)))),Puntuacion!$B$6,0))),IF(AND($E769=INDEX(Partidos!$F$4:$F$107,MATCH($A769,Partidos!$A$4:$A$107,0)),$F769=INDEX(Partidos!$G$4:$G$107,MATCH($A769,Partidos!$A$4:$A$107,0))),Puntuacion!$B$9,IF(($E769-$F769)=(INDEX(Partidos!$F$4:$F$107,MATCH($A769,Partidos!$A$4:$A$107,0))-INDEX(Partidos!$G$4:$G$107,MATCH($A769,Partidos!$A$4:$A$107,0))),Puntuacion!$B$10,IF(AND($H769&lt;&gt;"",$H769=INDEX(Partidos!$K$4:$K$107,MATCH($A769,Partidos!$A$4:$A$107,0))),Puntuacion!$B$11,0)))))),"")</f>
        <v/>
      </c>
      <c r="H769" s="24">
        <f>IFERROR(INDEX(Luis!H$4:H$107,MATCH($A769,Luis!$A$4:$A$107,0)),"")</f>
        <v/>
      </c>
      <c r="I769" s="24">
        <f>IFERROR(INDEX(Partidos!$J$4:$J$107,MATCH($A769,Partidos!$A$4:$A$107,0)),"")</f>
        <v/>
      </c>
      <c r="J769" s="21">
        <f>IF(AND(INDEX(Partidos!$J$4:$J$107,MATCH($A769,Partidos!$A$4:$A$107,0))&lt;&gt;"Grupos",INDEX(Partidos!$H$4:$H$107,MATCH($A769,Partidos!$A$4:$A$107,0))="Finalizado",$H769&lt;&gt;"",$H769=INDEX(Partidos!$K$4:$K$107,MATCH($A769,Partidos!$A$4:$A$107,0))),1,0)</f>
        <v/>
      </c>
    </row>
    <row r="770">
      <c r="A770" s="31" t="n">
        <v>70</v>
      </c>
      <c r="B770" s="24">
        <f>IFERROR(INDEX(Partidos!$D$4:$D$107,MATCH($A770,Partidos!$A$4:$A$107,0)),"")</f>
        <v/>
      </c>
      <c r="C770" s="24">
        <f>IFERROR(INDEX(Partidos!$E$4:$E$107,MATCH($A770,Partidos!$A$4:$A$107,0)),"")</f>
        <v/>
      </c>
      <c r="D770" s="31" t="inlineStr">
        <is>
          <t>Felipe</t>
        </is>
      </c>
      <c r="E770" s="24">
        <f>IFERROR(INDEX(Felipe!F$4:F$107,MATCH($A770,Felipe!$A$4:$A$107,0)),"")</f>
        <v/>
      </c>
      <c r="F770" s="24">
        <f>IFERROR(INDEX(Felipe!G$4:G$107,MATCH($A770,Felipe!$A$4:$A$107,0)),"")</f>
        <v/>
      </c>
      <c r="G770" s="21">
        <f>IFERROR(IF(INDEX(Partidos!$H$4:$H$107,MATCH($A770,Partidos!$A$4:$A$107,0))&lt;&gt;"Finalizado","",IF(OR(NOT(ISNUMBER($E770)),NOT(ISNUMBER($F770))),"",IF(INDEX(Partidos!$J$4:$J$107,MATCH($A770,Partidos!$A$4:$A$107,0))="Grupos",IF(AND($E770=INDEX(Partidos!$F$4:$F$107,MATCH($A770,Partidos!$A$4:$A$107,0)),$F770=INDEX(Partidos!$G$4:$G$107,MATCH($A770,Partidos!$A$4:$A$107,0))),Puntuacion!$B$4,IF(($E770-$F770)=(INDEX(Partidos!$F$4:$F$107,MATCH($A770,Partidos!$A$4:$A$107,0))-INDEX(Partidos!$G$4:$G$107,MATCH($A770,Partidos!$A$4:$A$107,0))),Puntuacion!$B$5,IF(OR(AND($E770&gt;$F770,INDEX(Partidos!$F$4:$F$107,MATCH($A770,Partidos!$A$4:$A$107,0))&gt;INDEX(Partidos!$G$4:$G$107,MATCH($A770,Partidos!$A$4:$A$107,0))),AND($E770=$F770,INDEX(Partidos!$F$4:$F$107,MATCH($A770,Partidos!$A$4:$A$107,0))=INDEX(Partidos!$G$4:$G$107,MATCH($A770,Partidos!$A$4:$A$107,0))),AND($E770&lt;$F770,INDEX(Partidos!$F$4:$F$107,MATCH($A770,Partidos!$A$4:$A$107,0))&lt;INDEX(Partidos!$G$4:$G$107,MATCH($A770,Partidos!$A$4:$A$107,0)))),Puntuacion!$B$6,0))),IF(AND($E770=INDEX(Partidos!$F$4:$F$107,MATCH($A770,Partidos!$A$4:$A$107,0)),$F770=INDEX(Partidos!$G$4:$G$107,MATCH($A770,Partidos!$A$4:$A$107,0))),Puntuacion!$B$9,IF(($E770-$F770)=(INDEX(Partidos!$F$4:$F$107,MATCH($A770,Partidos!$A$4:$A$107,0))-INDEX(Partidos!$G$4:$G$107,MATCH($A770,Partidos!$A$4:$A$107,0))),Puntuacion!$B$10,IF(AND($H770&lt;&gt;"",$H770=INDEX(Partidos!$K$4:$K$107,MATCH($A770,Partidos!$A$4:$A$107,0))),Puntuacion!$B$11,0)))))),"")</f>
        <v/>
      </c>
      <c r="H770" s="24">
        <f>IFERROR(INDEX(Felipe!H$4:H$107,MATCH($A770,Felipe!$A$4:$A$107,0)),"")</f>
        <v/>
      </c>
      <c r="I770" s="24">
        <f>IFERROR(INDEX(Partidos!$J$4:$J$107,MATCH($A770,Partidos!$A$4:$A$107,0)),"")</f>
        <v/>
      </c>
      <c r="J770" s="21">
        <f>IF(AND(INDEX(Partidos!$J$4:$J$107,MATCH($A770,Partidos!$A$4:$A$107,0))&lt;&gt;"Grupos",INDEX(Partidos!$H$4:$H$107,MATCH($A770,Partidos!$A$4:$A$107,0))="Finalizado",$H770&lt;&gt;"",$H770=INDEX(Partidos!$K$4:$K$107,MATCH($A770,Partidos!$A$4:$A$107,0))),1,0)</f>
        <v/>
      </c>
    </row>
    <row r="771">
      <c r="A771" s="29" t="n">
        <v>70</v>
      </c>
      <c r="B771" s="24">
        <f>IFERROR(INDEX(Partidos!$D$4:$D$107,MATCH($A771,Partidos!$A$4:$A$107,0)),"")</f>
        <v/>
      </c>
      <c r="C771" s="24">
        <f>IFERROR(INDEX(Partidos!$E$4:$E$107,MATCH($A771,Partidos!$A$4:$A$107,0)),"")</f>
        <v/>
      </c>
      <c r="D771" s="29" t="inlineStr">
        <is>
          <t>Simón</t>
        </is>
      </c>
      <c r="E771" s="24">
        <f>IFERROR(INDEX(Simón!F$4:F$107,MATCH($A771,Simón!$A$4:$A$107,0)),"")</f>
        <v/>
      </c>
      <c r="F771" s="24">
        <f>IFERROR(INDEX(Simón!G$4:G$107,MATCH($A771,Simón!$A$4:$A$107,0)),"")</f>
        <v/>
      </c>
      <c r="G771" s="21">
        <f>IFERROR(IF(INDEX(Partidos!$H$4:$H$107,MATCH($A771,Partidos!$A$4:$A$107,0))&lt;&gt;"Finalizado","",IF(OR(NOT(ISNUMBER($E771)),NOT(ISNUMBER($F771))),"",IF(INDEX(Partidos!$J$4:$J$107,MATCH($A771,Partidos!$A$4:$A$107,0))="Grupos",IF(AND($E771=INDEX(Partidos!$F$4:$F$107,MATCH($A771,Partidos!$A$4:$A$107,0)),$F771=INDEX(Partidos!$G$4:$G$107,MATCH($A771,Partidos!$A$4:$A$107,0))),Puntuacion!$B$4,IF(($E771-$F771)=(INDEX(Partidos!$F$4:$F$107,MATCH($A771,Partidos!$A$4:$A$107,0))-INDEX(Partidos!$G$4:$G$107,MATCH($A771,Partidos!$A$4:$A$107,0))),Puntuacion!$B$5,IF(OR(AND($E771&gt;$F771,INDEX(Partidos!$F$4:$F$107,MATCH($A771,Partidos!$A$4:$A$107,0))&gt;INDEX(Partidos!$G$4:$G$107,MATCH($A771,Partidos!$A$4:$A$107,0))),AND($E771=$F771,INDEX(Partidos!$F$4:$F$107,MATCH($A771,Partidos!$A$4:$A$107,0))=INDEX(Partidos!$G$4:$G$107,MATCH($A771,Partidos!$A$4:$A$107,0))),AND($E771&lt;$F771,INDEX(Partidos!$F$4:$F$107,MATCH($A771,Partidos!$A$4:$A$107,0))&lt;INDEX(Partidos!$G$4:$G$107,MATCH($A771,Partidos!$A$4:$A$107,0)))),Puntuacion!$B$6,0))),IF(AND($E771=INDEX(Partidos!$F$4:$F$107,MATCH($A771,Partidos!$A$4:$A$107,0)),$F771=INDEX(Partidos!$G$4:$G$107,MATCH($A771,Partidos!$A$4:$A$107,0))),Puntuacion!$B$9,IF(($E771-$F771)=(INDEX(Partidos!$F$4:$F$107,MATCH($A771,Partidos!$A$4:$A$107,0))-INDEX(Partidos!$G$4:$G$107,MATCH($A771,Partidos!$A$4:$A$107,0))),Puntuacion!$B$10,IF(AND($H771&lt;&gt;"",$H771=INDEX(Partidos!$K$4:$K$107,MATCH($A771,Partidos!$A$4:$A$107,0))),Puntuacion!$B$11,0)))))),"")</f>
        <v/>
      </c>
      <c r="H771" s="24">
        <f>IFERROR(INDEX(Simón!H$4:H$107,MATCH($A771,Simón!$A$4:$A$107,0)),"")</f>
        <v/>
      </c>
      <c r="I771" s="24">
        <f>IFERROR(INDEX(Partidos!$J$4:$J$107,MATCH($A771,Partidos!$A$4:$A$107,0)),"")</f>
        <v/>
      </c>
      <c r="J771" s="21">
        <f>IF(AND(INDEX(Partidos!$J$4:$J$107,MATCH($A771,Partidos!$A$4:$A$107,0))&lt;&gt;"Grupos",INDEX(Partidos!$H$4:$H$107,MATCH($A771,Partidos!$A$4:$A$107,0))="Finalizado",$H771&lt;&gt;"",$H771=INDEX(Partidos!$K$4:$K$107,MATCH($A771,Partidos!$A$4:$A$107,0))),1,0)</f>
        <v/>
      </c>
    </row>
    <row r="772">
      <c r="A772" s="31" t="n">
        <v>70</v>
      </c>
      <c r="B772" s="24">
        <f>IFERROR(INDEX(Partidos!$D$4:$D$107,MATCH($A772,Partidos!$A$4:$A$107,0)),"")</f>
        <v/>
      </c>
      <c r="C772" s="24">
        <f>IFERROR(INDEX(Partidos!$E$4:$E$107,MATCH($A772,Partidos!$A$4:$A$107,0)),"")</f>
        <v/>
      </c>
      <c r="D772" s="31" t="inlineStr">
        <is>
          <t>Muni</t>
        </is>
      </c>
      <c r="E772" s="24">
        <f>IFERROR(INDEX(Muni!F$4:F$107,MATCH($A772,Muni!$A$4:$A$107,0)),"")</f>
        <v/>
      </c>
      <c r="F772" s="24">
        <f>IFERROR(INDEX(Muni!G$4:G$107,MATCH($A772,Muni!$A$4:$A$107,0)),"")</f>
        <v/>
      </c>
      <c r="G772" s="21">
        <f>IFERROR(IF(INDEX(Partidos!$H$4:$H$107,MATCH($A772,Partidos!$A$4:$A$107,0))&lt;&gt;"Finalizado","",IF(OR(NOT(ISNUMBER($E772)),NOT(ISNUMBER($F772))),"",IF(INDEX(Partidos!$J$4:$J$107,MATCH($A772,Partidos!$A$4:$A$107,0))="Grupos",IF(AND($E772=INDEX(Partidos!$F$4:$F$107,MATCH($A772,Partidos!$A$4:$A$107,0)),$F772=INDEX(Partidos!$G$4:$G$107,MATCH($A772,Partidos!$A$4:$A$107,0))),Puntuacion!$B$4,IF(($E772-$F772)=(INDEX(Partidos!$F$4:$F$107,MATCH($A772,Partidos!$A$4:$A$107,0))-INDEX(Partidos!$G$4:$G$107,MATCH($A772,Partidos!$A$4:$A$107,0))),Puntuacion!$B$5,IF(OR(AND($E772&gt;$F772,INDEX(Partidos!$F$4:$F$107,MATCH($A772,Partidos!$A$4:$A$107,0))&gt;INDEX(Partidos!$G$4:$G$107,MATCH($A772,Partidos!$A$4:$A$107,0))),AND($E772=$F772,INDEX(Partidos!$F$4:$F$107,MATCH($A772,Partidos!$A$4:$A$107,0))=INDEX(Partidos!$G$4:$G$107,MATCH($A772,Partidos!$A$4:$A$107,0))),AND($E772&lt;$F772,INDEX(Partidos!$F$4:$F$107,MATCH($A772,Partidos!$A$4:$A$107,0))&lt;INDEX(Partidos!$G$4:$G$107,MATCH($A772,Partidos!$A$4:$A$107,0)))),Puntuacion!$B$6,0))),IF(AND($E772=INDEX(Partidos!$F$4:$F$107,MATCH($A772,Partidos!$A$4:$A$107,0)),$F772=INDEX(Partidos!$G$4:$G$107,MATCH($A772,Partidos!$A$4:$A$107,0))),Puntuacion!$B$9,IF(($E772-$F772)=(INDEX(Partidos!$F$4:$F$107,MATCH($A772,Partidos!$A$4:$A$107,0))-INDEX(Partidos!$G$4:$G$107,MATCH($A772,Partidos!$A$4:$A$107,0))),Puntuacion!$B$10,IF(AND($H772&lt;&gt;"",$H772=INDEX(Partidos!$K$4:$K$107,MATCH($A772,Partidos!$A$4:$A$107,0))),Puntuacion!$B$11,0)))))),"")</f>
        <v/>
      </c>
      <c r="H772" s="24">
        <f>IFERROR(INDEX(Muni!H$4:H$107,MATCH($A772,Muni!$A$4:$A$107,0)),"")</f>
        <v/>
      </c>
      <c r="I772" s="24">
        <f>IFERROR(INDEX(Partidos!$J$4:$J$107,MATCH($A772,Partidos!$A$4:$A$107,0)),"")</f>
        <v/>
      </c>
      <c r="J772" s="21">
        <f>IF(AND(INDEX(Partidos!$J$4:$J$107,MATCH($A772,Partidos!$A$4:$A$107,0))&lt;&gt;"Grupos",INDEX(Partidos!$H$4:$H$107,MATCH($A772,Partidos!$A$4:$A$107,0))="Finalizado",$H772&lt;&gt;"",$H772=INDEX(Partidos!$K$4:$K$107,MATCH($A772,Partidos!$A$4:$A$107,0))),1,0)</f>
        <v/>
      </c>
    </row>
    <row r="773">
      <c r="A773" s="29" t="n">
        <v>70</v>
      </c>
      <c r="B773" s="24">
        <f>IFERROR(INDEX(Partidos!$D$4:$D$107,MATCH($A773,Partidos!$A$4:$A$107,0)),"")</f>
        <v/>
      </c>
      <c r="C773" s="24">
        <f>IFERROR(INDEX(Partidos!$E$4:$E$107,MATCH($A773,Partidos!$A$4:$A$107,0)),"")</f>
        <v/>
      </c>
      <c r="D773" s="29" t="inlineStr">
        <is>
          <t>Fer</t>
        </is>
      </c>
      <c r="E773" s="24">
        <f>IFERROR(INDEX(Fer!F$4:F$107,MATCH($A773,Fer!$A$4:$A$107,0)),"")</f>
        <v/>
      </c>
      <c r="F773" s="24">
        <f>IFERROR(INDEX(Fer!G$4:G$107,MATCH($A773,Fer!$A$4:$A$107,0)),"")</f>
        <v/>
      </c>
      <c r="G773" s="21">
        <f>IFERROR(IF(INDEX(Partidos!$H$4:$H$107,MATCH($A773,Partidos!$A$4:$A$107,0))&lt;&gt;"Finalizado","",IF(OR(NOT(ISNUMBER($E773)),NOT(ISNUMBER($F773))),"",IF(INDEX(Partidos!$J$4:$J$107,MATCH($A773,Partidos!$A$4:$A$107,0))="Grupos",IF(AND($E773=INDEX(Partidos!$F$4:$F$107,MATCH($A773,Partidos!$A$4:$A$107,0)),$F773=INDEX(Partidos!$G$4:$G$107,MATCH($A773,Partidos!$A$4:$A$107,0))),Puntuacion!$B$4,IF(($E773-$F773)=(INDEX(Partidos!$F$4:$F$107,MATCH($A773,Partidos!$A$4:$A$107,0))-INDEX(Partidos!$G$4:$G$107,MATCH($A773,Partidos!$A$4:$A$107,0))),Puntuacion!$B$5,IF(OR(AND($E773&gt;$F773,INDEX(Partidos!$F$4:$F$107,MATCH($A773,Partidos!$A$4:$A$107,0))&gt;INDEX(Partidos!$G$4:$G$107,MATCH($A773,Partidos!$A$4:$A$107,0))),AND($E773=$F773,INDEX(Partidos!$F$4:$F$107,MATCH($A773,Partidos!$A$4:$A$107,0))=INDEX(Partidos!$G$4:$G$107,MATCH($A773,Partidos!$A$4:$A$107,0))),AND($E773&lt;$F773,INDEX(Partidos!$F$4:$F$107,MATCH($A773,Partidos!$A$4:$A$107,0))&lt;INDEX(Partidos!$G$4:$G$107,MATCH($A773,Partidos!$A$4:$A$107,0)))),Puntuacion!$B$6,0))),IF(AND($E773=INDEX(Partidos!$F$4:$F$107,MATCH($A773,Partidos!$A$4:$A$107,0)),$F773=INDEX(Partidos!$G$4:$G$107,MATCH($A773,Partidos!$A$4:$A$107,0))),Puntuacion!$B$9,IF(($E773-$F773)=(INDEX(Partidos!$F$4:$F$107,MATCH($A773,Partidos!$A$4:$A$107,0))-INDEX(Partidos!$G$4:$G$107,MATCH($A773,Partidos!$A$4:$A$107,0))),Puntuacion!$B$10,IF(AND($H773&lt;&gt;"",$H773=INDEX(Partidos!$K$4:$K$107,MATCH($A773,Partidos!$A$4:$A$107,0))),Puntuacion!$B$11,0)))))),"")</f>
        <v/>
      </c>
      <c r="H773" s="24">
        <f>IFERROR(INDEX(Fer!H$4:H$107,MATCH($A773,Fer!$A$4:$A$107,0)),"")</f>
        <v/>
      </c>
      <c r="I773" s="24">
        <f>IFERROR(INDEX(Partidos!$J$4:$J$107,MATCH($A773,Partidos!$A$4:$A$107,0)),"")</f>
        <v/>
      </c>
      <c r="J773" s="21">
        <f>IF(AND(INDEX(Partidos!$J$4:$J$107,MATCH($A773,Partidos!$A$4:$A$107,0))&lt;&gt;"Grupos",INDEX(Partidos!$H$4:$H$107,MATCH($A773,Partidos!$A$4:$A$107,0))="Finalizado",$H773&lt;&gt;"",$H773=INDEX(Partidos!$K$4:$K$107,MATCH($A773,Partidos!$A$4:$A$107,0))),1,0)</f>
        <v/>
      </c>
    </row>
    <row r="774">
      <c r="A774" s="31" t="n">
        <v>71</v>
      </c>
      <c r="B774" s="24">
        <f>IFERROR(INDEX(Partidos!$D$4:$D$107,MATCH($A774,Partidos!$A$4:$A$107,0)),"")</f>
        <v/>
      </c>
      <c r="C774" s="24">
        <f>IFERROR(INDEX(Partidos!$E$4:$E$107,MATCH($A774,Partidos!$A$4:$A$107,0)),"")</f>
        <v/>
      </c>
      <c r="D774" s="31" t="inlineStr">
        <is>
          <t>Álvaro</t>
        </is>
      </c>
      <c r="E774" s="24">
        <f>IFERROR(INDEX(Álvaro!F$4:F$107,MATCH($A774,Álvaro!$A$4:$A$107,0)),"")</f>
        <v/>
      </c>
      <c r="F774" s="24">
        <f>IFERROR(INDEX(Álvaro!G$4:G$107,MATCH($A774,Álvaro!$A$4:$A$107,0)),"")</f>
        <v/>
      </c>
      <c r="G774" s="21">
        <f>IFERROR(IF(INDEX(Partidos!$H$4:$H$107,MATCH($A774,Partidos!$A$4:$A$107,0))&lt;&gt;"Finalizado","",IF(OR(NOT(ISNUMBER($E774)),NOT(ISNUMBER($F774))),"",IF(INDEX(Partidos!$J$4:$J$107,MATCH($A774,Partidos!$A$4:$A$107,0))="Grupos",IF(AND($E774=INDEX(Partidos!$F$4:$F$107,MATCH($A774,Partidos!$A$4:$A$107,0)),$F774=INDEX(Partidos!$G$4:$G$107,MATCH($A774,Partidos!$A$4:$A$107,0))),Puntuacion!$B$4,IF(($E774-$F774)=(INDEX(Partidos!$F$4:$F$107,MATCH($A774,Partidos!$A$4:$A$107,0))-INDEX(Partidos!$G$4:$G$107,MATCH($A774,Partidos!$A$4:$A$107,0))),Puntuacion!$B$5,IF(OR(AND($E774&gt;$F774,INDEX(Partidos!$F$4:$F$107,MATCH($A774,Partidos!$A$4:$A$107,0))&gt;INDEX(Partidos!$G$4:$G$107,MATCH($A774,Partidos!$A$4:$A$107,0))),AND($E774=$F774,INDEX(Partidos!$F$4:$F$107,MATCH($A774,Partidos!$A$4:$A$107,0))=INDEX(Partidos!$G$4:$G$107,MATCH($A774,Partidos!$A$4:$A$107,0))),AND($E774&lt;$F774,INDEX(Partidos!$F$4:$F$107,MATCH($A774,Partidos!$A$4:$A$107,0))&lt;INDEX(Partidos!$G$4:$G$107,MATCH($A774,Partidos!$A$4:$A$107,0)))),Puntuacion!$B$6,0))),IF(AND($E774=INDEX(Partidos!$F$4:$F$107,MATCH($A774,Partidos!$A$4:$A$107,0)),$F774=INDEX(Partidos!$G$4:$G$107,MATCH($A774,Partidos!$A$4:$A$107,0))),Puntuacion!$B$9,IF(($E774-$F774)=(INDEX(Partidos!$F$4:$F$107,MATCH($A774,Partidos!$A$4:$A$107,0))-INDEX(Partidos!$G$4:$G$107,MATCH($A774,Partidos!$A$4:$A$107,0))),Puntuacion!$B$10,IF(AND($H774&lt;&gt;"",$H774=INDEX(Partidos!$K$4:$K$107,MATCH($A774,Partidos!$A$4:$A$107,0))),Puntuacion!$B$11,0)))))),"")</f>
        <v/>
      </c>
      <c r="H774" s="24">
        <f>IFERROR(INDEX(Álvaro!H$4:H$107,MATCH($A774,Álvaro!$A$4:$A$107,0)),"")</f>
        <v/>
      </c>
      <c r="I774" s="24">
        <f>IFERROR(INDEX(Partidos!$J$4:$J$107,MATCH($A774,Partidos!$A$4:$A$107,0)),"")</f>
        <v/>
      </c>
      <c r="J774" s="21">
        <f>IF(AND(INDEX(Partidos!$J$4:$J$107,MATCH($A774,Partidos!$A$4:$A$107,0))&lt;&gt;"Grupos",INDEX(Partidos!$H$4:$H$107,MATCH($A774,Partidos!$A$4:$A$107,0))="Finalizado",$H774&lt;&gt;"",$H774=INDEX(Partidos!$K$4:$K$107,MATCH($A774,Partidos!$A$4:$A$107,0))),1,0)</f>
        <v/>
      </c>
    </row>
    <row r="775">
      <c r="A775" s="29" t="n">
        <v>71</v>
      </c>
      <c r="B775" s="24">
        <f>IFERROR(INDEX(Partidos!$D$4:$D$107,MATCH($A775,Partidos!$A$4:$A$107,0)),"")</f>
        <v/>
      </c>
      <c r="C775" s="24">
        <f>IFERROR(INDEX(Partidos!$E$4:$E$107,MATCH($A775,Partidos!$A$4:$A$107,0)),"")</f>
        <v/>
      </c>
      <c r="D775" s="29" t="inlineStr">
        <is>
          <t>Pepe</t>
        </is>
      </c>
      <c r="E775" s="24">
        <f>IFERROR(INDEX(Pepe!F$4:F$107,MATCH($A775,Pepe!$A$4:$A$107,0)),"")</f>
        <v/>
      </c>
      <c r="F775" s="24">
        <f>IFERROR(INDEX(Pepe!G$4:G$107,MATCH($A775,Pepe!$A$4:$A$107,0)),"")</f>
        <v/>
      </c>
      <c r="G775" s="21">
        <f>IFERROR(IF(INDEX(Partidos!$H$4:$H$107,MATCH($A775,Partidos!$A$4:$A$107,0))&lt;&gt;"Finalizado","",IF(OR(NOT(ISNUMBER($E775)),NOT(ISNUMBER($F775))),"",IF(INDEX(Partidos!$J$4:$J$107,MATCH($A775,Partidos!$A$4:$A$107,0))="Grupos",IF(AND($E775=INDEX(Partidos!$F$4:$F$107,MATCH($A775,Partidos!$A$4:$A$107,0)),$F775=INDEX(Partidos!$G$4:$G$107,MATCH($A775,Partidos!$A$4:$A$107,0))),Puntuacion!$B$4,IF(($E775-$F775)=(INDEX(Partidos!$F$4:$F$107,MATCH($A775,Partidos!$A$4:$A$107,0))-INDEX(Partidos!$G$4:$G$107,MATCH($A775,Partidos!$A$4:$A$107,0))),Puntuacion!$B$5,IF(OR(AND($E775&gt;$F775,INDEX(Partidos!$F$4:$F$107,MATCH($A775,Partidos!$A$4:$A$107,0))&gt;INDEX(Partidos!$G$4:$G$107,MATCH($A775,Partidos!$A$4:$A$107,0))),AND($E775=$F775,INDEX(Partidos!$F$4:$F$107,MATCH($A775,Partidos!$A$4:$A$107,0))=INDEX(Partidos!$G$4:$G$107,MATCH($A775,Partidos!$A$4:$A$107,0))),AND($E775&lt;$F775,INDEX(Partidos!$F$4:$F$107,MATCH($A775,Partidos!$A$4:$A$107,0))&lt;INDEX(Partidos!$G$4:$G$107,MATCH($A775,Partidos!$A$4:$A$107,0)))),Puntuacion!$B$6,0))),IF(AND($E775=INDEX(Partidos!$F$4:$F$107,MATCH($A775,Partidos!$A$4:$A$107,0)),$F775=INDEX(Partidos!$G$4:$G$107,MATCH($A775,Partidos!$A$4:$A$107,0))),Puntuacion!$B$9,IF(($E775-$F775)=(INDEX(Partidos!$F$4:$F$107,MATCH($A775,Partidos!$A$4:$A$107,0))-INDEX(Partidos!$G$4:$G$107,MATCH($A775,Partidos!$A$4:$A$107,0))),Puntuacion!$B$10,IF(AND($H775&lt;&gt;"",$H775=INDEX(Partidos!$K$4:$K$107,MATCH($A775,Partidos!$A$4:$A$107,0))),Puntuacion!$B$11,0)))))),"")</f>
        <v/>
      </c>
      <c r="H775" s="24">
        <f>IFERROR(INDEX(Pepe!H$4:H$107,MATCH($A775,Pepe!$A$4:$A$107,0)),"")</f>
        <v/>
      </c>
      <c r="I775" s="24">
        <f>IFERROR(INDEX(Partidos!$J$4:$J$107,MATCH($A775,Partidos!$A$4:$A$107,0)),"")</f>
        <v/>
      </c>
      <c r="J775" s="21">
        <f>IF(AND(INDEX(Partidos!$J$4:$J$107,MATCH($A775,Partidos!$A$4:$A$107,0))&lt;&gt;"Grupos",INDEX(Partidos!$H$4:$H$107,MATCH($A775,Partidos!$A$4:$A$107,0))="Finalizado",$H775&lt;&gt;"",$H775=INDEX(Partidos!$K$4:$K$107,MATCH($A775,Partidos!$A$4:$A$107,0))),1,0)</f>
        <v/>
      </c>
    </row>
    <row r="776">
      <c r="A776" s="31" t="n">
        <v>71</v>
      </c>
      <c r="B776" s="24">
        <f>IFERROR(INDEX(Partidos!$D$4:$D$107,MATCH($A776,Partidos!$A$4:$A$107,0)),"")</f>
        <v/>
      </c>
      <c r="C776" s="24">
        <f>IFERROR(INDEX(Partidos!$E$4:$E$107,MATCH($A776,Partidos!$A$4:$A$107,0)),"")</f>
        <v/>
      </c>
      <c r="D776" s="31" t="inlineStr">
        <is>
          <t>Patri</t>
        </is>
      </c>
      <c r="E776" s="24">
        <f>IFERROR(INDEX(Patri!F$4:F$107,MATCH($A776,Patri!$A$4:$A$107,0)),"")</f>
        <v/>
      </c>
      <c r="F776" s="24">
        <f>IFERROR(INDEX(Patri!G$4:G$107,MATCH($A776,Patri!$A$4:$A$107,0)),"")</f>
        <v/>
      </c>
      <c r="G776" s="21">
        <f>IFERROR(IF(INDEX(Partidos!$H$4:$H$107,MATCH($A776,Partidos!$A$4:$A$107,0))&lt;&gt;"Finalizado","",IF(OR(NOT(ISNUMBER($E776)),NOT(ISNUMBER($F776))),"",IF(INDEX(Partidos!$J$4:$J$107,MATCH($A776,Partidos!$A$4:$A$107,0))="Grupos",IF(AND($E776=INDEX(Partidos!$F$4:$F$107,MATCH($A776,Partidos!$A$4:$A$107,0)),$F776=INDEX(Partidos!$G$4:$G$107,MATCH($A776,Partidos!$A$4:$A$107,0))),Puntuacion!$B$4,IF(($E776-$F776)=(INDEX(Partidos!$F$4:$F$107,MATCH($A776,Partidos!$A$4:$A$107,0))-INDEX(Partidos!$G$4:$G$107,MATCH($A776,Partidos!$A$4:$A$107,0))),Puntuacion!$B$5,IF(OR(AND($E776&gt;$F776,INDEX(Partidos!$F$4:$F$107,MATCH($A776,Partidos!$A$4:$A$107,0))&gt;INDEX(Partidos!$G$4:$G$107,MATCH($A776,Partidos!$A$4:$A$107,0))),AND($E776=$F776,INDEX(Partidos!$F$4:$F$107,MATCH($A776,Partidos!$A$4:$A$107,0))=INDEX(Partidos!$G$4:$G$107,MATCH($A776,Partidos!$A$4:$A$107,0))),AND($E776&lt;$F776,INDEX(Partidos!$F$4:$F$107,MATCH($A776,Partidos!$A$4:$A$107,0))&lt;INDEX(Partidos!$G$4:$G$107,MATCH($A776,Partidos!$A$4:$A$107,0)))),Puntuacion!$B$6,0))),IF(AND($E776=INDEX(Partidos!$F$4:$F$107,MATCH($A776,Partidos!$A$4:$A$107,0)),$F776=INDEX(Partidos!$G$4:$G$107,MATCH($A776,Partidos!$A$4:$A$107,0))),Puntuacion!$B$9,IF(($E776-$F776)=(INDEX(Partidos!$F$4:$F$107,MATCH($A776,Partidos!$A$4:$A$107,0))-INDEX(Partidos!$G$4:$G$107,MATCH($A776,Partidos!$A$4:$A$107,0))),Puntuacion!$B$10,IF(AND($H776&lt;&gt;"",$H776=INDEX(Partidos!$K$4:$K$107,MATCH($A776,Partidos!$A$4:$A$107,0))),Puntuacion!$B$11,0)))))),"")</f>
        <v/>
      </c>
      <c r="H776" s="24">
        <f>IFERROR(INDEX(Patri!H$4:H$107,MATCH($A776,Patri!$A$4:$A$107,0)),"")</f>
        <v/>
      </c>
      <c r="I776" s="24">
        <f>IFERROR(INDEX(Partidos!$J$4:$J$107,MATCH($A776,Partidos!$A$4:$A$107,0)),"")</f>
        <v/>
      </c>
      <c r="J776" s="21">
        <f>IF(AND(INDEX(Partidos!$J$4:$J$107,MATCH($A776,Partidos!$A$4:$A$107,0))&lt;&gt;"Grupos",INDEX(Partidos!$H$4:$H$107,MATCH($A776,Partidos!$A$4:$A$107,0))="Finalizado",$H776&lt;&gt;"",$H776=INDEX(Partidos!$K$4:$K$107,MATCH($A776,Partidos!$A$4:$A$107,0))),1,0)</f>
        <v/>
      </c>
    </row>
    <row r="777">
      <c r="A777" s="29" t="n">
        <v>71</v>
      </c>
      <c r="B777" s="24">
        <f>IFERROR(INDEX(Partidos!$D$4:$D$107,MATCH($A777,Partidos!$A$4:$A$107,0)),"")</f>
        <v/>
      </c>
      <c r="C777" s="24">
        <f>IFERROR(INDEX(Partidos!$E$4:$E$107,MATCH($A777,Partidos!$A$4:$A$107,0)),"")</f>
        <v/>
      </c>
      <c r="D777" s="29" t="inlineStr">
        <is>
          <t>Kike</t>
        </is>
      </c>
      <c r="E777" s="24">
        <f>IFERROR(INDEX(Kike!F$4:F$107,MATCH($A777,Kike!$A$4:$A$107,0)),"")</f>
        <v/>
      </c>
      <c r="F777" s="24">
        <f>IFERROR(INDEX(Kike!G$4:G$107,MATCH($A777,Kike!$A$4:$A$107,0)),"")</f>
        <v/>
      </c>
      <c r="G777" s="21">
        <f>IFERROR(IF(INDEX(Partidos!$H$4:$H$107,MATCH($A777,Partidos!$A$4:$A$107,0))&lt;&gt;"Finalizado","",IF(OR(NOT(ISNUMBER($E777)),NOT(ISNUMBER($F777))),"",IF(INDEX(Partidos!$J$4:$J$107,MATCH($A777,Partidos!$A$4:$A$107,0))="Grupos",IF(AND($E777=INDEX(Partidos!$F$4:$F$107,MATCH($A777,Partidos!$A$4:$A$107,0)),$F777=INDEX(Partidos!$G$4:$G$107,MATCH($A777,Partidos!$A$4:$A$107,0))),Puntuacion!$B$4,IF(($E777-$F777)=(INDEX(Partidos!$F$4:$F$107,MATCH($A777,Partidos!$A$4:$A$107,0))-INDEX(Partidos!$G$4:$G$107,MATCH($A777,Partidos!$A$4:$A$107,0))),Puntuacion!$B$5,IF(OR(AND($E777&gt;$F777,INDEX(Partidos!$F$4:$F$107,MATCH($A777,Partidos!$A$4:$A$107,0))&gt;INDEX(Partidos!$G$4:$G$107,MATCH($A777,Partidos!$A$4:$A$107,0))),AND($E777=$F777,INDEX(Partidos!$F$4:$F$107,MATCH($A777,Partidos!$A$4:$A$107,0))=INDEX(Partidos!$G$4:$G$107,MATCH($A777,Partidos!$A$4:$A$107,0))),AND($E777&lt;$F777,INDEX(Partidos!$F$4:$F$107,MATCH($A777,Partidos!$A$4:$A$107,0))&lt;INDEX(Partidos!$G$4:$G$107,MATCH($A777,Partidos!$A$4:$A$107,0)))),Puntuacion!$B$6,0))),IF(AND($E777=INDEX(Partidos!$F$4:$F$107,MATCH($A777,Partidos!$A$4:$A$107,0)),$F777=INDEX(Partidos!$G$4:$G$107,MATCH($A777,Partidos!$A$4:$A$107,0))),Puntuacion!$B$9,IF(($E777-$F777)=(INDEX(Partidos!$F$4:$F$107,MATCH($A777,Partidos!$A$4:$A$107,0))-INDEX(Partidos!$G$4:$G$107,MATCH($A777,Partidos!$A$4:$A$107,0))),Puntuacion!$B$10,IF(AND($H777&lt;&gt;"",$H777=INDEX(Partidos!$K$4:$K$107,MATCH($A777,Partidos!$A$4:$A$107,0))),Puntuacion!$B$11,0)))))),"")</f>
        <v/>
      </c>
      <c r="H777" s="24">
        <f>IFERROR(INDEX(Kike!H$4:H$107,MATCH($A777,Kike!$A$4:$A$107,0)),"")</f>
        <v/>
      </c>
      <c r="I777" s="24">
        <f>IFERROR(INDEX(Partidos!$J$4:$J$107,MATCH($A777,Partidos!$A$4:$A$107,0)),"")</f>
        <v/>
      </c>
      <c r="J777" s="21">
        <f>IF(AND(INDEX(Partidos!$J$4:$J$107,MATCH($A777,Partidos!$A$4:$A$107,0))&lt;&gt;"Grupos",INDEX(Partidos!$H$4:$H$107,MATCH($A777,Partidos!$A$4:$A$107,0))="Finalizado",$H777&lt;&gt;"",$H777=INDEX(Partidos!$K$4:$K$107,MATCH($A777,Partidos!$A$4:$A$107,0))),1,0)</f>
        <v/>
      </c>
    </row>
    <row r="778">
      <c r="A778" s="31" t="n">
        <v>71</v>
      </c>
      <c r="B778" s="24">
        <f>IFERROR(INDEX(Partidos!$D$4:$D$107,MATCH($A778,Partidos!$A$4:$A$107,0)),"")</f>
        <v/>
      </c>
      <c r="C778" s="24">
        <f>IFERROR(INDEX(Partidos!$E$4:$E$107,MATCH($A778,Partidos!$A$4:$A$107,0)),"")</f>
        <v/>
      </c>
      <c r="D778" s="31" t="inlineStr">
        <is>
          <t>Quintero</t>
        </is>
      </c>
      <c r="E778" s="24">
        <f>IFERROR(INDEX(Quintero!F$4:F$107,MATCH($A778,Quintero!$A$4:$A$107,0)),"")</f>
        <v/>
      </c>
      <c r="F778" s="24">
        <f>IFERROR(INDEX(Quintero!G$4:G$107,MATCH($A778,Quintero!$A$4:$A$107,0)),"")</f>
        <v/>
      </c>
      <c r="G778" s="21">
        <f>IFERROR(IF(INDEX(Partidos!$H$4:$H$107,MATCH($A778,Partidos!$A$4:$A$107,0))&lt;&gt;"Finalizado","",IF(OR(NOT(ISNUMBER($E778)),NOT(ISNUMBER($F778))),"",IF(INDEX(Partidos!$J$4:$J$107,MATCH($A778,Partidos!$A$4:$A$107,0))="Grupos",IF(AND($E778=INDEX(Partidos!$F$4:$F$107,MATCH($A778,Partidos!$A$4:$A$107,0)),$F778=INDEX(Partidos!$G$4:$G$107,MATCH($A778,Partidos!$A$4:$A$107,0))),Puntuacion!$B$4,IF(($E778-$F778)=(INDEX(Partidos!$F$4:$F$107,MATCH($A778,Partidos!$A$4:$A$107,0))-INDEX(Partidos!$G$4:$G$107,MATCH($A778,Partidos!$A$4:$A$107,0))),Puntuacion!$B$5,IF(OR(AND($E778&gt;$F778,INDEX(Partidos!$F$4:$F$107,MATCH($A778,Partidos!$A$4:$A$107,0))&gt;INDEX(Partidos!$G$4:$G$107,MATCH($A778,Partidos!$A$4:$A$107,0))),AND($E778=$F778,INDEX(Partidos!$F$4:$F$107,MATCH($A778,Partidos!$A$4:$A$107,0))=INDEX(Partidos!$G$4:$G$107,MATCH($A778,Partidos!$A$4:$A$107,0))),AND($E778&lt;$F778,INDEX(Partidos!$F$4:$F$107,MATCH($A778,Partidos!$A$4:$A$107,0))&lt;INDEX(Partidos!$G$4:$G$107,MATCH($A778,Partidos!$A$4:$A$107,0)))),Puntuacion!$B$6,0))),IF(AND($E778=INDEX(Partidos!$F$4:$F$107,MATCH($A778,Partidos!$A$4:$A$107,0)),$F778=INDEX(Partidos!$G$4:$G$107,MATCH($A778,Partidos!$A$4:$A$107,0))),Puntuacion!$B$9,IF(($E778-$F778)=(INDEX(Partidos!$F$4:$F$107,MATCH($A778,Partidos!$A$4:$A$107,0))-INDEX(Partidos!$G$4:$G$107,MATCH($A778,Partidos!$A$4:$A$107,0))),Puntuacion!$B$10,IF(AND($H778&lt;&gt;"",$H778=INDEX(Partidos!$K$4:$K$107,MATCH($A778,Partidos!$A$4:$A$107,0))),Puntuacion!$B$11,0)))))),"")</f>
        <v/>
      </c>
      <c r="H778" s="24">
        <f>IFERROR(INDEX(Quintero!H$4:H$107,MATCH($A778,Quintero!$A$4:$A$107,0)),"")</f>
        <v/>
      </c>
      <c r="I778" s="24">
        <f>IFERROR(INDEX(Partidos!$J$4:$J$107,MATCH($A778,Partidos!$A$4:$A$107,0)),"")</f>
        <v/>
      </c>
      <c r="J778" s="21">
        <f>IF(AND(INDEX(Partidos!$J$4:$J$107,MATCH($A778,Partidos!$A$4:$A$107,0))&lt;&gt;"Grupos",INDEX(Partidos!$H$4:$H$107,MATCH($A778,Partidos!$A$4:$A$107,0))="Finalizado",$H778&lt;&gt;"",$H778=INDEX(Partidos!$K$4:$K$107,MATCH($A778,Partidos!$A$4:$A$107,0))),1,0)</f>
        <v/>
      </c>
    </row>
    <row r="779">
      <c r="A779" s="29" t="n">
        <v>71</v>
      </c>
      <c r="B779" s="24">
        <f>IFERROR(INDEX(Partidos!$D$4:$D$107,MATCH($A779,Partidos!$A$4:$A$107,0)),"")</f>
        <v/>
      </c>
      <c r="C779" s="24">
        <f>IFERROR(INDEX(Partidos!$E$4:$E$107,MATCH($A779,Partidos!$A$4:$A$107,0)),"")</f>
        <v/>
      </c>
      <c r="D779" s="29" t="inlineStr">
        <is>
          <t>Nacho</t>
        </is>
      </c>
      <c r="E779" s="24">
        <f>IFERROR(INDEX(Nacho!F$4:F$107,MATCH($A779,Nacho!$A$4:$A$107,0)),"")</f>
        <v/>
      </c>
      <c r="F779" s="24">
        <f>IFERROR(INDEX(Nacho!G$4:G$107,MATCH($A779,Nacho!$A$4:$A$107,0)),"")</f>
        <v/>
      </c>
      <c r="G779" s="21">
        <f>IFERROR(IF(INDEX(Partidos!$H$4:$H$107,MATCH($A779,Partidos!$A$4:$A$107,0))&lt;&gt;"Finalizado","",IF(OR(NOT(ISNUMBER($E779)),NOT(ISNUMBER($F779))),"",IF(INDEX(Partidos!$J$4:$J$107,MATCH($A779,Partidos!$A$4:$A$107,0))="Grupos",IF(AND($E779=INDEX(Partidos!$F$4:$F$107,MATCH($A779,Partidos!$A$4:$A$107,0)),$F779=INDEX(Partidos!$G$4:$G$107,MATCH($A779,Partidos!$A$4:$A$107,0))),Puntuacion!$B$4,IF(($E779-$F779)=(INDEX(Partidos!$F$4:$F$107,MATCH($A779,Partidos!$A$4:$A$107,0))-INDEX(Partidos!$G$4:$G$107,MATCH($A779,Partidos!$A$4:$A$107,0))),Puntuacion!$B$5,IF(OR(AND($E779&gt;$F779,INDEX(Partidos!$F$4:$F$107,MATCH($A779,Partidos!$A$4:$A$107,0))&gt;INDEX(Partidos!$G$4:$G$107,MATCH($A779,Partidos!$A$4:$A$107,0))),AND($E779=$F779,INDEX(Partidos!$F$4:$F$107,MATCH($A779,Partidos!$A$4:$A$107,0))=INDEX(Partidos!$G$4:$G$107,MATCH($A779,Partidos!$A$4:$A$107,0))),AND($E779&lt;$F779,INDEX(Partidos!$F$4:$F$107,MATCH($A779,Partidos!$A$4:$A$107,0))&lt;INDEX(Partidos!$G$4:$G$107,MATCH($A779,Partidos!$A$4:$A$107,0)))),Puntuacion!$B$6,0))),IF(AND($E779=INDEX(Partidos!$F$4:$F$107,MATCH($A779,Partidos!$A$4:$A$107,0)),$F779=INDEX(Partidos!$G$4:$G$107,MATCH($A779,Partidos!$A$4:$A$107,0))),Puntuacion!$B$9,IF(($E779-$F779)=(INDEX(Partidos!$F$4:$F$107,MATCH($A779,Partidos!$A$4:$A$107,0))-INDEX(Partidos!$G$4:$G$107,MATCH($A779,Partidos!$A$4:$A$107,0))),Puntuacion!$B$10,IF(AND($H779&lt;&gt;"",$H779=INDEX(Partidos!$K$4:$K$107,MATCH($A779,Partidos!$A$4:$A$107,0))),Puntuacion!$B$11,0)))))),"")</f>
        <v/>
      </c>
      <c r="H779" s="24">
        <f>IFERROR(INDEX(Nacho!H$4:H$107,MATCH($A779,Nacho!$A$4:$A$107,0)),"")</f>
        <v/>
      </c>
      <c r="I779" s="24">
        <f>IFERROR(INDEX(Partidos!$J$4:$J$107,MATCH($A779,Partidos!$A$4:$A$107,0)),"")</f>
        <v/>
      </c>
      <c r="J779" s="21">
        <f>IF(AND(INDEX(Partidos!$J$4:$J$107,MATCH($A779,Partidos!$A$4:$A$107,0))&lt;&gt;"Grupos",INDEX(Partidos!$H$4:$H$107,MATCH($A779,Partidos!$A$4:$A$107,0))="Finalizado",$H779&lt;&gt;"",$H779=INDEX(Partidos!$K$4:$K$107,MATCH($A779,Partidos!$A$4:$A$107,0))),1,0)</f>
        <v/>
      </c>
    </row>
    <row r="780">
      <c r="A780" s="31" t="n">
        <v>71</v>
      </c>
      <c r="B780" s="24">
        <f>IFERROR(INDEX(Partidos!$D$4:$D$107,MATCH($A780,Partidos!$A$4:$A$107,0)),"")</f>
        <v/>
      </c>
      <c r="C780" s="24">
        <f>IFERROR(INDEX(Partidos!$E$4:$E$107,MATCH($A780,Partidos!$A$4:$A$107,0)),"")</f>
        <v/>
      </c>
      <c r="D780" s="31" t="inlineStr">
        <is>
          <t>Luis</t>
        </is>
      </c>
      <c r="E780" s="24">
        <f>IFERROR(INDEX(Luis!F$4:F$107,MATCH($A780,Luis!$A$4:$A$107,0)),"")</f>
        <v/>
      </c>
      <c r="F780" s="24">
        <f>IFERROR(INDEX(Luis!G$4:G$107,MATCH($A780,Luis!$A$4:$A$107,0)),"")</f>
        <v/>
      </c>
      <c r="G780" s="21">
        <f>IFERROR(IF(INDEX(Partidos!$H$4:$H$107,MATCH($A780,Partidos!$A$4:$A$107,0))&lt;&gt;"Finalizado","",IF(OR(NOT(ISNUMBER($E780)),NOT(ISNUMBER($F780))),"",IF(INDEX(Partidos!$J$4:$J$107,MATCH($A780,Partidos!$A$4:$A$107,0))="Grupos",IF(AND($E780=INDEX(Partidos!$F$4:$F$107,MATCH($A780,Partidos!$A$4:$A$107,0)),$F780=INDEX(Partidos!$G$4:$G$107,MATCH($A780,Partidos!$A$4:$A$107,0))),Puntuacion!$B$4,IF(($E780-$F780)=(INDEX(Partidos!$F$4:$F$107,MATCH($A780,Partidos!$A$4:$A$107,0))-INDEX(Partidos!$G$4:$G$107,MATCH($A780,Partidos!$A$4:$A$107,0))),Puntuacion!$B$5,IF(OR(AND($E780&gt;$F780,INDEX(Partidos!$F$4:$F$107,MATCH($A780,Partidos!$A$4:$A$107,0))&gt;INDEX(Partidos!$G$4:$G$107,MATCH($A780,Partidos!$A$4:$A$107,0))),AND($E780=$F780,INDEX(Partidos!$F$4:$F$107,MATCH($A780,Partidos!$A$4:$A$107,0))=INDEX(Partidos!$G$4:$G$107,MATCH($A780,Partidos!$A$4:$A$107,0))),AND($E780&lt;$F780,INDEX(Partidos!$F$4:$F$107,MATCH($A780,Partidos!$A$4:$A$107,0))&lt;INDEX(Partidos!$G$4:$G$107,MATCH($A780,Partidos!$A$4:$A$107,0)))),Puntuacion!$B$6,0))),IF(AND($E780=INDEX(Partidos!$F$4:$F$107,MATCH($A780,Partidos!$A$4:$A$107,0)),$F780=INDEX(Partidos!$G$4:$G$107,MATCH($A780,Partidos!$A$4:$A$107,0))),Puntuacion!$B$9,IF(($E780-$F780)=(INDEX(Partidos!$F$4:$F$107,MATCH($A780,Partidos!$A$4:$A$107,0))-INDEX(Partidos!$G$4:$G$107,MATCH($A780,Partidos!$A$4:$A$107,0))),Puntuacion!$B$10,IF(AND($H780&lt;&gt;"",$H780=INDEX(Partidos!$K$4:$K$107,MATCH($A780,Partidos!$A$4:$A$107,0))),Puntuacion!$B$11,0)))))),"")</f>
        <v/>
      </c>
      <c r="H780" s="24">
        <f>IFERROR(INDEX(Luis!H$4:H$107,MATCH($A780,Luis!$A$4:$A$107,0)),"")</f>
        <v/>
      </c>
      <c r="I780" s="24">
        <f>IFERROR(INDEX(Partidos!$J$4:$J$107,MATCH($A780,Partidos!$A$4:$A$107,0)),"")</f>
        <v/>
      </c>
      <c r="J780" s="21">
        <f>IF(AND(INDEX(Partidos!$J$4:$J$107,MATCH($A780,Partidos!$A$4:$A$107,0))&lt;&gt;"Grupos",INDEX(Partidos!$H$4:$H$107,MATCH($A780,Partidos!$A$4:$A$107,0))="Finalizado",$H780&lt;&gt;"",$H780=INDEX(Partidos!$K$4:$K$107,MATCH($A780,Partidos!$A$4:$A$107,0))),1,0)</f>
        <v/>
      </c>
    </row>
    <row r="781">
      <c r="A781" s="29" t="n">
        <v>71</v>
      </c>
      <c r="B781" s="24">
        <f>IFERROR(INDEX(Partidos!$D$4:$D$107,MATCH($A781,Partidos!$A$4:$A$107,0)),"")</f>
        <v/>
      </c>
      <c r="C781" s="24">
        <f>IFERROR(INDEX(Partidos!$E$4:$E$107,MATCH($A781,Partidos!$A$4:$A$107,0)),"")</f>
        <v/>
      </c>
      <c r="D781" s="29" t="inlineStr">
        <is>
          <t>Felipe</t>
        </is>
      </c>
      <c r="E781" s="24">
        <f>IFERROR(INDEX(Felipe!F$4:F$107,MATCH($A781,Felipe!$A$4:$A$107,0)),"")</f>
        <v/>
      </c>
      <c r="F781" s="24">
        <f>IFERROR(INDEX(Felipe!G$4:G$107,MATCH($A781,Felipe!$A$4:$A$107,0)),"")</f>
        <v/>
      </c>
      <c r="G781" s="21">
        <f>IFERROR(IF(INDEX(Partidos!$H$4:$H$107,MATCH($A781,Partidos!$A$4:$A$107,0))&lt;&gt;"Finalizado","",IF(OR(NOT(ISNUMBER($E781)),NOT(ISNUMBER($F781))),"",IF(INDEX(Partidos!$J$4:$J$107,MATCH($A781,Partidos!$A$4:$A$107,0))="Grupos",IF(AND($E781=INDEX(Partidos!$F$4:$F$107,MATCH($A781,Partidos!$A$4:$A$107,0)),$F781=INDEX(Partidos!$G$4:$G$107,MATCH($A781,Partidos!$A$4:$A$107,0))),Puntuacion!$B$4,IF(($E781-$F781)=(INDEX(Partidos!$F$4:$F$107,MATCH($A781,Partidos!$A$4:$A$107,0))-INDEX(Partidos!$G$4:$G$107,MATCH($A781,Partidos!$A$4:$A$107,0))),Puntuacion!$B$5,IF(OR(AND($E781&gt;$F781,INDEX(Partidos!$F$4:$F$107,MATCH($A781,Partidos!$A$4:$A$107,0))&gt;INDEX(Partidos!$G$4:$G$107,MATCH($A781,Partidos!$A$4:$A$107,0))),AND($E781=$F781,INDEX(Partidos!$F$4:$F$107,MATCH($A781,Partidos!$A$4:$A$107,0))=INDEX(Partidos!$G$4:$G$107,MATCH($A781,Partidos!$A$4:$A$107,0))),AND($E781&lt;$F781,INDEX(Partidos!$F$4:$F$107,MATCH($A781,Partidos!$A$4:$A$107,0))&lt;INDEX(Partidos!$G$4:$G$107,MATCH($A781,Partidos!$A$4:$A$107,0)))),Puntuacion!$B$6,0))),IF(AND($E781=INDEX(Partidos!$F$4:$F$107,MATCH($A781,Partidos!$A$4:$A$107,0)),$F781=INDEX(Partidos!$G$4:$G$107,MATCH($A781,Partidos!$A$4:$A$107,0))),Puntuacion!$B$9,IF(($E781-$F781)=(INDEX(Partidos!$F$4:$F$107,MATCH($A781,Partidos!$A$4:$A$107,0))-INDEX(Partidos!$G$4:$G$107,MATCH($A781,Partidos!$A$4:$A$107,0))),Puntuacion!$B$10,IF(AND($H781&lt;&gt;"",$H781=INDEX(Partidos!$K$4:$K$107,MATCH($A781,Partidos!$A$4:$A$107,0))),Puntuacion!$B$11,0)))))),"")</f>
        <v/>
      </c>
      <c r="H781" s="24">
        <f>IFERROR(INDEX(Felipe!H$4:H$107,MATCH($A781,Felipe!$A$4:$A$107,0)),"")</f>
        <v/>
      </c>
      <c r="I781" s="24">
        <f>IFERROR(INDEX(Partidos!$J$4:$J$107,MATCH($A781,Partidos!$A$4:$A$107,0)),"")</f>
        <v/>
      </c>
      <c r="J781" s="21">
        <f>IF(AND(INDEX(Partidos!$J$4:$J$107,MATCH($A781,Partidos!$A$4:$A$107,0))&lt;&gt;"Grupos",INDEX(Partidos!$H$4:$H$107,MATCH($A781,Partidos!$A$4:$A$107,0))="Finalizado",$H781&lt;&gt;"",$H781=INDEX(Partidos!$K$4:$K$107,MATCH($A781,Partidos!$A$4:$A$107,0))),1,0)</f>
        <v/>
      </c>
    </row>
    <row r="782">
      <c r="A782" s="31" t="n">
        <v>71</v>
      </c>
      <c r="B782" s="24">
        <f>IFERROR(INDEX(Partidos!$D$4:$D$107,MATCH($A782,Partidos!$A$4:$A$107,0)),"")</f>
        <v/>
      </c>
      <c r="C782" s="24">
        <f>IFERROR(INDEX(Partidos!$E$4:$E$107,MATCH($A782,Partidos!$A$4:$A$107,0)),"")</f>
        <v/>
      </c>
      <c r="D782" s="31" t="inlineStr">
        <is>
          <t>Simón</t>
        </is>
      </c>
      <c r="E782" s="24">
        <f>IFERROR(INDEX(Simón!F$4:F$107,MATCH($A782,Simón!$A$4:$A$107,0)),"")</f>
        <v/>
      </c>
      <c r="F782" s="24">
        <f>IFERROR(INDEX(Simón!G$4:G$107,MATCH($A782,Simón!$A$4:$A$107,0)),"")</f>
        <v/>
      </c>
      <c r="G782" s="21">
        <f>IFERROR(IF(INDEX(Partidos!$H$4:$H$107,MATCH($A782,Partidos!$A$4:$A$107,0))&lt;&gt;"Finalizado","",IF(OR(NOT(ISNUMBER($E782)),NOT(ISNUMBER($F782))),"",IF(INDEX(Partidos!$J$4:$J$107,MATCH($A782,Partidos!$A$4:$A$107,0))="Grupos",IF(AND($E782=INDEX(Partidos!$F$4:$F$107,MATCH($A782,Partidos!$A$4:$A$107,0)),$F782=INDEX(Partidos!$G$4:$G$107,MATCH($A782,Partidos!$A$4:$A$107,0))),Puntuacion!$B$4,IF(($E782-$F782)=(INDEX(Partidos!$F$4:$F$107,MATCH($A782,Partidos!$A$4:$A$107,0))-INDEX(Partidos!$G$4:$G$107,MATCH($A782,Partidos!$A$4:$A$107,0))),Puntuacion!$B$5,IF(OR(AND($E782&gt;$F782,INDEX(Partidos!$F$4:$F$107,MATCH($A782,Partidos!$A$4:$A$107,0))&gt;INDEX(Partidos!$G$4:$G$107,MATCH($A782,Partidos!$A$4:$A$107,0))),AND($E782=$F782,INDEX(Partidos!$F$4:$F$107,MATCH($A782,Partidos!$A$4:$A$107,0))=INDEX(Partidos!$G$4:$G$107,MATCH($A782,Partidos!$A$4:$A$107,0))),AND($E782&lt;$F782,INDEX(Partidos!$F$4:$F$107,MATCH($A782,Partidos!$A$4:$A$107,0))&lt;INDEX(Partidos!$G$4:$G$107,MATCH($A782,Partidos!$A$4:$A$107,0)))),Puntuacion!$B$6,0))),IF(AND($E782=INDEX(Partidos!$F$4:$F$107,MATCH($A782,Partidos!$A$4:$A$107,0)),$F782=INDEX(Partidos!$G$4:$G$107,MATCH($A782,Partidos!$A$4:$A$107,0))),Puntuacion!$B$9,IF(($E782-$F782)=(INDEX(Partidos!$F$4:$F$107,MATCH($A782,Partidos!$A$4:$A$107,0))-INDEX(Partidos!$G$4:$G$107,MATCH($A782,Partidos!$A$4:$A$107,0))),Puntuacion!$B$10,IF(AND($H782&lt;&gt;"",$H782=INDEX(Partidos!$K$4:$K$107,MATCH($A782,Partidos!$A$4:$A$107,0))),Puntuacion!$B$11,0)))))),"")</f>
        <v/>
      </c>
      <c r="H782" s="24">
        <f>IFERROR(INDEX(Simón!H$4:H$107,MATCH($A782,Simón!$A$4:$A$107,0)),"")</f>
        <v/>
      </c>
      <c r="I782" s="24">
        <f>IFERROR(INDEX(Partidos!$J$4:$J$107,MATCH($A782,Partidos!$A$4:$A$107,0)),"")</f>
        <v/>
      </c>
      <c r="J782" s="21">
        <f>IF(AND(INDEX(Partidos!$J$4:$J$107,MATCH($A782,Partidos!$A$4:$A$107,0))&lt;&gt;"Grupos",INDEX(Partidos!$H$4:$H$107,MATCH($A782,Partidos!$A$4:$A$107,0))="Finalizado",$H782&lt;&gt;"",$H782=INDEX(Partidos!$K$4:$K$107,MATCH($A782,Partidos!$A$4:$A$107,0))),1,0)</f>
        <v/>
      </c>
    </row>
    <row r="783">
      <c r="A783" s="29" t="n">
        <v>71</v>
      </c>
      <c r="B783" s="24">
        <f>IFERROR(INDEX(Partidos!$D$4:$D$107,MATCH($A783,Partidos!$A$4:$A$107,0)),"")</f>
        <v/>
      </c>
      <c r="C783" s="24">
        <f>IFERROR(INDEX(Partidos!$E$4:$E$107,MATCH($A783,Partidos!$A$4:$A$107,0)),"")</f>
        <v/>
      </c>
      <c r="D783" s="29" t="inlineStr">
        <is>
          <t>Muni</t>
        </is>
      </c>
      <c r="E783" s="24">
        <f>IFERROR(INDEX(Muni!F$4:F$107,MATCH($A783,Muni!$A$4:$A$107,0)),"")</f>
        <v/>
      </c>
      <c r="F783" s="24">
        <f>IFERROR(INDEX(Muni!G$4:G$107,MATCH($A783,Muni!$A$4:$A$107,0)),"")</f>
        <v/>
      </c>
      <c r="G783" s="21">
        <f>IFERROR(IF(INDEX(Partidos!$H$4:$H$107,MATCH($A783,Partidos!$A$4:$A$107,0))&lt;&gt;"Finalizado","",IF(OR(NOT(ISNUMBER($E783)),NOT(ISNUMBER($F783))),"",IF(INDEX(Partidos!$J$4:$J$107,MATCH($A783,Partidos!$A$4:$A$107,0))="Grupos",IF(AND($E783=INDEX(Partidos!$F$4:$F$107,MATCH($A783,Partidos!$A$4:$A$107,0)),$F783=INDEX(Partidos!$G$4:$G$107,MATCH($A783,Partidos!$A$4:$A$107,0))),Puntuacion!$B$4,IF(($E783-$F783)=(INDEX(Partidos!$F$4:$F$107,MATCH($A783,Partidos!$A$4:$A$107,0))-INDEX(Partidos!$G$4:$G$107,MATCH($A783,Partidos!$A$4:$A$107,0))),Puntuacion!$B$5,IF(OR(AND($E783&gt;$F783,INDEX(Partidos!$F$4:$F$107,MATCH($A783,Partidos!$A$4:$A$107,0))&gt;INDEX(Partidos!$G$4:$G$107,MATCH($A783,Partidos!$A$4:$A$107,0))),AND($E783=$F783,INDEX(Partidos!$F$4:$F$107,MATCH($A783,Partidos!$A$4:$A$107,0))=INDEX(Partidos!$G$4:$G$107,MATCH($A783,Partidos!$A$4:$A$107,0))),AND($E783&lt;$F783,INDEX(Partidos!$F$4:$F$107,MATCH($A783,Partidos!$A$4:$A$107,0))&lt;INDEX(Partidos!$G$4:$G$107,MATCH($A783,Partidos!$A$4:$A$107,0)))),Puntuacion!$B$6,0))),IF(AND($E783=INDEX(Partidos!$F$4:$F$107,MATCH($A783,Partidos!$A$4:$A$107,0)),$F783=INDEX(Partidos!$G$4:$G$107,MATCH($A783,Partidos!$A$4:$A$107,0))),Puntuacion!$B$9,IF(($E783-$F783)=(INDEX(Partidos!$F$4:$F$107,MATCH($A783,Partidos!$A$4:$A$107,0))-INDEX(Partidos!$G$4:$G$107,MATCH($A783,Partidos!$A$4:$A$107,0))),Puntuacion!$B$10,IF(AND($H783&lt;&gt;"",$H783=INDEX(Partidos!$K$4:$K$107,MATCH($A783,Partidos!$A$4:$A$107,0))),Puntuacion!$B$11,0)))))),"")</f>
        <v/>
      </c>
      <c r="H783" s="24">
        <f>IFERROR(INDEX(Muni!H$4:H$107,MATCH($A783,Muni!$A$4:$A$107,0)),"")</f>
        <v/>
      </c>
      <c r="I783" s="24">
        <f>IFERROR(INDEX(Partidos!$J$4:$J$107,MATCH($A783,Partidos!$A$4:$A$107,0)),"")</f>
        <v/>
      </c>
      <c r="J783" s="21">
        <f>IF(AND(INDEX(Partidos!$J$4:$J$107,MATCH($A783,Partidos!$A$4:$A$107,0))&lt;&gt;"Grupos",INDEX(Partidos!$H$4:$H$107,MATCH($A783,Partidos!$A$4:$A$107,0))="Finalizado",$H783&lt;&gt;"",$H783=INDEX(Partidos!$K$4:$K$107,MATCH($A783,Partidos!$A$4:$A$107,0))),1,0)</f>
        <v/>
      </c>
    </row>
    <row r="784">
      <c r="A784" s="31" t="n">
        <v>71</v>
      </c>
      <c r="B784" s="24">
        <f>IFERROR(INDEX(Partidos!$D$4:$D$107,MATCH($A784,Partidos!$A$4:$A$107,0)),"")</f>
        <v/>
      </c>
      <c r="C784" s="24">
        <f>IFERROR(INDEX(Partidos!$E$4:$E$107,MATCH($A784,Partidos!$A$4:$A$107,0)),"")</f>
        <v/>
      </c>
      <c r="D784" s="31" t="inlineStr">
        <is>
          <t>Fer</t>
        </is>
      </c>
      <c r="E784" s="24">
        <f>IFERROR(INDEX(Fer!F$4:F$107,MATCH($A784,Fer!$A$4:$A$107,0)),"")</f>
        <v/>
      </c>
      <c r="F784" s="24">
        <f>IFERROR(INDEX(Fer!G$4:G$107,MATCH($A784,Fer!$A$4:$A$107,0)),"")</f>
        <v/>
      </c>
      <c r="G784" s="21">
        <f>IFERROR(IF(INDEX(Partidos!$H$4:$H$107,MATCH($A784,Partidos!$A$4:$A$107,0))&lt;&gt;"Finalizado","",IF(OR(NOT(ISNUMBER($E784)),NOT(ISNUMBER($F784))),"",IF(INDEX(Partidos!$J$4:$J$107,MATCH($A784,Partidos!$A$4:$A$107,0))="Grupos",IF(AND($E784=INDEX(Partidos!$F$4:$F$107,MATCH($A784,Partidos!$A$4:$A$107,0)),$F784=INDEX(Partidos!$G$4:$G$107,MATCH($A784,Partidos!$A$4:$A$107,0))),Puntuacion!$B$4,IF(($E784-$F784)=(INDEX(Partidos!$F$4:$F$107,MATCH($A784,Partidos!$A$4:$A$107,0))-INDEX(Partidos!$G$4:$G$107,MATCH($A784,Partidos!$A$4:$A$107,0))),Puntuacion!$B$5,IF(OR(AND($E784&gt;$F784,INDEX(Partidos!$F$4:$F$107,MATCH($A784,Partidos!$A$4:$A$107,0))&gt;INDEX(Partidos!$G$4:$G$107,MATCH($A784,Partidos!$A$4:$A$107,0))),AND($E784=$F784,INDEX(Partidos!$F$4:$F$107,MATCH($A784,Partidos!$A$4:$A$107,0))=INDEX(Partidos!$G$4:$G$107,MATCH($A784,Partidos!$A$4:$A$107,0))),AND($E784&lt;$F784,INDEX(Partidos!$F$4:$F$107,MATCH($A784,Partidos!$A$4:$A$107,0))&lt;INDEX(Partidos!$G$4:$G$107,MATCH($A784,Partidos!$A$4:$A$107,0)))),Puntuacion!$B$6,0))),IF(AND($E784=INDEX(Partidos!$F$4:$F$107,MATCH($A784,Partidos!$A$4:$A$107,0)),$F784=INDEX(Partidos!$G$4:$G$107,MATCH($A784,Partidos!$A$4:$A$107,0))),Puntuacion!$B$9,IF(($E784-$F784)=(INDEX(Partidos!$F$4:$F$107,MATCH($A784,Partidos!$A$4:$A$107,0))-INDEX(Partidos!$G$4:$G$107,MATCH($A784,Partidos!$A$4:$A$107,0))),Puntuacion!$B$10,IF(AND($H784&lt;&gt;"",$H784=INDEX(Partidos!$K$4:$K$107,MATCH($A784,Partidos!$A$4:$A$107,0))),Puntuacion!$B$11,0)))))),"")</f>
        <v/>
      </c>
      <c r="H784" s="24">
        <f>IFERROR(INDEX(Fer!H$4:H$107,MATCH($A784,Fer!$A$4:$A$107,0)),"")</f>
        <v/>
      </c>
      <c r="I784" s="24">
        <f>IFERROR(INDEX(Partidos!$J$4:$J$107,MATCH($A784,Partidos!$A$4:$A$107,0)),"")</f>
        <v/>
      </c>
      <c r="J784" s="21">
        <f>IF(AND(INDEX(Partidos!$J$4:$J$107,MATCH($A784,Partidos!$A$4:$A$107,0))&lt;&gt;"Grupos",INDEX(Partidos!$H$4:$H$107,MATCH($A784,Partidos!$A$4:$A$107,0))="Finalizado",$H784&lt;&gt;"",$H784=INDEX(Partidos!$K$4:$K$107,MATCH($A784,Partidos!$A$4:$A$107,0))),1,0)</f>
        <v/>
      </c>
    </row>
    <row r="785">
      <c r="A785" s="29" t="n">
        <v>72</v>
      </c>
      <c r="B785" s="24">
        <f>IFERROR(INDEX(Partidos!$D$4:$D$107,MATCH($A785,Partidos!$A$4:$A$107,0)),"")</f>
        <v/>
      </c>
      <c r="C785" s="24">
        <f>IFERROR(INDEX(Partidos!$E$4:$E$107,MATCH($A785,Partidos!$A$4:$A$107,0)),"")</f>
        <v/>
      </c>
      <c r="D785" s="29" t="inlineStr">
        <is>
          <t>Álvaro</t>
        </is>
      </c>
      <c r="E785" s="24">
        <f>IFERROR(INDEX(Álvaro!F$4:F$107,MATCH($A785,Álvaro!$A$4:$A$107,0)),"")</f>
        <v/>
      </c>
      <c r="F785" s="24">
        <f>IFERROR(INDEX(Álvaro!G$4:G$107,MATCH($A785,Álvaro!$A$4:$A$107,0)),"")</f>
        <v/>
      </c>
      <c r="G785" s="21">
        <f>IFERROR(IF(INDEX(Partidos!$H$4:$H$107,MATCH($A785,Partidos!$A$4:$A$107,0))&lt;&gt;"Finalizado","",IF(OR(NOT(ISNUMBER($E785)),NOT(ISNUMBER($F785))),"",IF(INDEX(Partidos!$J$4:$J$107,MATCH($A785,Partidos!$A$4:$A$107,0))="Grupos",IF(AND($E785=INDEX(Partidos!$F$4:$F$107,MATCH($A785,Partidos!$A$4:$A$107,0)),$F785=INDEX(Partidos!$G$4:$G$107,MATCH($A785,Partidos!$A$4:$A$107,0))),Puntuacion!$B$4,IF(($E785-$F785)=(INDEX(Partidos!$F$4:$F$107,MATCH($A785,Partidos!$A$4:$A$107,0))-INDEX(Partidos!$G$4:$G$107,MATCH($A785,Partidos!$A$4:$A$107,0))),Puntuacion!$B$5,IF(OR(AND($E785&gt;$F785,INDEX(Partidos!$F$4:$F$107,MATCH($A785,Partidos!$A$4:$A$107,0))&gt;INDEX(Partidos!$G$4:$G$107,MATCH($A785,Partidos!$A$4:$A$107,0))),AND($E785=$F785,INDEX(Partidos!$F$4:$F$107,MATCH($A785,Partidos!$A$4:$A$107,0))=INDEX(Partidos!$G$4:$G$107,MATCH($A785,Partidos!$A$4:$A$107,0))),AND($E785&lt;$F785,INDEX(Partidos!$F$4:$F$107,MATCH($A785,Partidos!$A$4:$A$107,0))&lt;INDEX(Partidos!$G$4:$G$107,MATCH($A785,Partidos!$A$4:$A$107,0)))),Puntuacion!$B$6,0))),IF(AND($E785=INDEX(Partidos!$F$4:$F$107,MATCH($A785,Partidos!$A$4:$A$107,0)),$F785=INDEX(Partidos!$G$4:$G$107,MATCH($A785,Partidos!$A$4:$A$107,0))),Puntuacion!$B$9,IF(($E785-$F785)=(INDEX(Partidos!$F$4:$F$107,MATCH($A785,Partidos!$A$4:$A$107,0))-INDEX(Partidos!$G$4:$G$107,MATCH($A785,Partidos!$A$4:$A$107,0))),Puntuacion!$B$10,IF(AND($H785&lt;&gt;"",$H785=INDEX(Partidos!$K$4:$K$107,MATCH($A785,Partidos!$A$4:$A$107,0))),Puntuacion!$B$11,0)))))),"")</f>
        <v/>
      </c>
      <c r="H785" s="24">
        <f>IFERROR(INDEX(Álvaro!H$4:H$107,MATCH($A785,Álvaro!$A$4:$A$107,0)),"")</f>
        <v/>
      </c>
      <c r="I785" s="24">
        <f>IFERROR(INDEX(Partidos!$J$4:$J$107,MATCH($A785,Partidos!$A$4:$A$107,0)),"")</f>
        <v/>
      </c>
      <c r="J785" s="21">
        <f>IF(AND(INDEX(Partidos!$J$4:$J$107,MATCH($A785,Partidos!$A$4:$A$107,0))&lt;&gt;"Grupos",INDEX(Partidos!$H$4:$H$107,MATCH($A785,Partidos!$A$4:$A$107,0))="Finalizado",$H785&lt;&gt;"",$H785=INDEX(Partidos!$K$4:$K$107,MATCH($A785,Partidos!$A$4:$A$107,0))),1,0)</f>
        <v/>
      </c>
    </row>
    <row r="786">
      <c r="A786" s="31" t="n">
        <v>72</v>
      </c>
      <c r="B786" s="24">
        <f>IFERROR(INDEX(Partidos!$D$4:$D$107,MATCH($A786,Partidos!$A$4:$A$107,0)),"")</f>
        <v/>
      </c>
      <c r="C786" s="24">
        <f>IFERROR(INDEX(Partidos!$E$4:$E$107,MATCH($A786,Partidos!$A$4:$A$107,0)),"")</f>
        <v/>
      </c>
      <c r="D786" s="31" t="inlineStr">
        <is>
          <t>Pepe</t>
        </is>
      </c>
      <c r="E786" s="24">
        <f>IFERROR(INDEX(Pepe!F$4:F$107,MATCH($A786,Pepe!$A$4:$A$107,0)),"")</f>
        <v/>
      </c>
      <c r="F786" s="24">
        <f>IFERROR(INDEX(Pepe!G$4:G$107,MATCH($A786,Pepe!$A$4:$A$107,0)),"")</f>
        <v/>
      </c>
      <c r="G786" s="21">
        <f>IFERROR(IF(INDEX(Partidos!$H$4:$H$107,MATCH($A786,Partidos!$A$4:$A$107,0))&lt;&gt;"Finalizado","",IF(OR(NOT(ISNUMBER($E786)),NOT(ISNUMBER($F786))),"",IF(INDEX(Partidos!$J$4:$J$107,MATCH($A786,Partidos!$A$4:$A$107,0))="Grupos",IF(AND($E786=INDEX(Partidos!$F$4:$F$107,MATCH($A786,Partidos!$A$4:$A$107,0)),$F786=INDEX(Partidos!$G$4:$G$107,MATCH($A786,Partidos!$A$4:$A$107,0))),Puntuacion!$B$4,IF(($E786-$F786)=(INDEX(Partidos!$F$4:$F$107,MATCH($A786,Partidos!$A$4:$A$107,0))-INDEX(Partidos!$G$4:$G$107,MATCH($A786,Partidos!$A$4:$A$107,0))),Puntuacion!$B$5,IF(OR(AND($E786&gt;$F786,INDEX(Partidos!$F$4:$F$107,MATCH($A786,Partidos!$A$4:$A$107,0))&gt;INDEX(Partidos!$G$4:$G$107,MATCH($A786,Partidos!$A$4:$A$107,0))),AND($E786=$F786,INDEX(Partidos!$F$4:$F$107,MATCH($A786,Partidos!$A$4:$A$107,0))=INDEX(Partidos!$G$4:$G$107,MATCH($A786,Partidos!$A$4:$A$107,0))),AND($E786&lt;$F786,INDEX(Partidos!$F$4:$F$107,MATCH($A786,Partidos!$A$4:$A$107,0))&lt;INDEX(Partidos!$G$4:$G$107,MATCH($A786,Partidos!$A$4:$A$107,0)))),Puntuacion!$B$6,0))),IF(AND($E786=INDEX(Partidos!$F$4:$F$107,MATCH($A786,Partidos!$A$4:$A$107,0)),$F786=INDEX(Partidos!$G$4:$G$107,MATCH($A786,Partidos!$A$4:$A$107,0))),Puntuacion!$B$9,IF(($E786-$F786)=(INDEX(Partidos!$F$4:$F$107,MATCH($A786,Partidos!$A$4:$A$107,0))-INDEX(Partidos!$G$4:$G$107,MATCH($A786,Partidos!$A$4:$A$107,0))),Puntuacion!$B$10,IF(AND($H786&lt;&gt;"",$H786=INDEX(Partidos!$K$4:$K$107,MATCH($A786,Partidos!$A$4:$A$107,0))),Puntuacion!$B$11,0)))))),"")</f>
        <v/>
      </c>
      <c r="H786" s="24">
        <f>IFERROR(INDEX(Pepe!H$4:H$107,MATCH($A786,Pepe!$A$4:$A$107,0)),"")</f>
        <v/>
      </c>
      <c r="I786" s="24">
        <f>IFERROR(INDEX(Partidos!$J$4:$J$107,MATCH($A786,Partidos!$A$4:$A$107,0)),"")</f>
        <v/>
      </c>
      <c r="J786" s="21">
        <f>IF(AND(INDEX(Partidos!$J$4:$J$107,MATCH($A786,Partidos!$A$4:$A$107,0))&lt;&gt;"Grupos",INDEX(Partidos!$H$4:$H$107,MATCH($A786,Partidos!$A$4:$A$107,0))="Finalizado",$H786&lt;&gt;"",$H786=INDEX(Partidos!$K$4:$K$107,MATCH($A786,Partidos!$A$4:$A$107,0))),1,0)</f>
        <v/>
      </c>
    </row>
    <row r="787">
      <c r="A787" s="29" t="n">
        <v>72</v>
      </c>
      <c r="B787" s="24">
        <f>IFERROR(INDEX(Partidos!$D$4:$D$107,MATCH($A787,Partidos!$A$4:$A$107,0)),"")</f>
        <v/>
      </c>
      <c r="C787" s="24">
        <f>IFERROR(INDEX(Partidos!$E$4:$E$107,MATCH($A787,Partidos!$A$4:$A$107,0)),"")</f>
        <v/>
      </c>
      <c r="D787" s="29" t="inlineStr">
        <is>
          <t>Patri</t>
        </is>
      </c>
      <c r="E787" s="24">
        <f>IFERROR(INDEX(Patri!F$4:F$107,MATCH($A787,Patri!$A$4:$A$107,0)),"")</f>
        <v/>
      </c>
      <c r="F787" s="24">
        <f>IFERROR(INDEX(Patri!G$4:G$107,MATCH($A787,Patri!$A$4:$A$107,0)),"")</f>
        <v/>
      </c>
      <c r="G787" s="21">
        <f>IFERROR(IF(INDEX(Partidos!$H$4:$H$107,MATCH($A787,Partidos!$A$4:$A$107,0))&lt;&gt;"Finalizado","",IF(OR(NOT(ISNUMBER($E787)),NOT(ISNUMBER($F787))),"",IF(INDEX(Partidos!$J$4:$J$107,MATCH($A787,Partidos!$A$4:$A$107,0))="Grupos",IF(AND($E787=INDEX(Partidos!$F$4:$F$107,MATCH($A787,Partidos!$A$4:$A$107,0)),$F787=INDEX(Partidos!$G$4:$G$107,MATCH($A787,Partidos!$A$4:$A$107,0))),Puntuacion!$B$4,IF(($E787-$F787)=(INDEX(Partidos!$F$4:$F$107,MATCH($A787,Partidos!$A$4:$A$107,0))-INDEX(Partidos!$G$4:$G$107,MATCH($A787,Partidos!$A$4:$A$107,0))),Puntuacion!$B$5,IF(OR(AND($E787&gt;$F787,INDEX(Partidos!$F$4:$F$107,MATCH($A787,Partidos!$A$4:$A$107,0))&gt;INDEX(Partidos!$G$4:$G$107,MATCH($A787,Partidos!$A$4:$A$107,0))),AND($E787=$F787,INDEX(Partidos!$F$4:$F$107,MATCH($A787,Partidos!$A$4:$A$107,0))=INDEX(Partidos!$G$4:$G$107,MATCH($A787,Partidos!$A$4:$A$107,0))),AND($E787&lt;$F787,INDEX(Partidos!$F$4:$F$107,MATCH($A787,Partidos!$A$4:$A$107,0))&lt;INDEX(Partidos!$G$4:$G$107,MATCH($A787,Partidos!$A$4:$A$107,0)))),Puntuacion!$B$6,0))),IF(AND($E787=INDEX(Partidos!$F$4:$F$107,MATCH($A787,Partidos!$A$4:$A$107,0)),$F787=INDEX(Partidos!$G$4:$G$107,MATCH($A787,Partidos!$A$4:$A$107,0))),Puntuacion!$B$9,IF(($E787-$F787)=(INDEX(Partidos!$F$4:$F$107,MATCH($A787,Partidos!$A$4:$A$107,0))-INDEX(Partidos!$G$4:$G$107,MATCH($A787,Partidos!$A$4:$A$107,0))),Puntuacion!$B$10,IF(AND($H787&lt;&gt;"",$H787=INDEX(Partidos!$K$4:$K$107,MATCH($A787,Partidos!$A$4:$A$107,0))),Puntuacion!$B$11,0)))))),"")</f>
        <v/>
      </c>
      <c r="H787" s="24">
        <f>IFERROR(INDEX(Patri!H$4:H$107,MATCH($A787,Patri!$A$4:$A$107,0)),"")</f>
        <v/>
      </c>
      <c r="I787" s="24">
        <f>IFERROR(INDEX(Partidos!$J$4:$J$107,MATCH($A787,Partidos!$A$4:$A$107,0)),"")</f>
        <v/>
      </c>
      <c r="J787" s="21">
        <f>IF(AND(INDEX(Partidos!$J$4:$J$107,MATCH($A787,Partidos!$A$4:$A$107,0))&lt;&gt;"Grupos",INDEX(Partidos!$H$4:$H$107,MATCH($A787,Partidos!$A$4:$A$107,0))="Finalizado",$H787&lt;&gt;"",$H787=INDEX(Partidos!$K$4:$K$107,MATCH($A787,Partidos!$A$4:$A$107,0))),1,0)</f>
        <v/>
      </c>
    </row>
    <row r="788">
      <c r="A788" s="31" t="n">
        <v>72</v>
      </c>
      <c r="B788" s="24">
        <f>IFERROR(INDEX(Partidos!$D$4:$D$107,MATCH($A788,Partidos!$A$4:$A$107,0)),"")</f>
        <v/>
      </c>
      <c r="C788" s="24">
        <f>IFERROR(INDEX(Partidos!$E$4:$E$107,MATCH($A788,Partidos!$A$4:$A$107,0)),"")</f>
        <v/>
      </c>
      <c r="D788" s="31" t="inlineStr">
        <is>
          <t>Kike</t>
        </is>
      </c>
      <c r="E788" s="24">
        <f>IFERROR(INDEX(Kike!F$4:F$107,MATCH($A788,Kike!$A$4:$A$107,0)),"")</f>
        <v/>
      </c>
      <c r="F788" s="24">
        <f>IFERROR(INDEX(Kike!G$4:G$107,MATCH($A788,Kike!$A$4:$A$107,0)),"")</f>
        <v/>
      </c>
      <c r="G788" s="21">
        <f>IFERROR(IF(INDEX(Partidos!$H$4:$H$107,MATCH($A788,Partidos!$A$4:$A$107,0))&lt;&gt;"Finalizado","",IF(OR(NOT(ISNUMBER($E788)),NOT(ISNUMBER($F788))),"",IF(INDEX(Partidos!$J$4:$J$107,MATCH($A788,Partidos!$A$4:$A$107,0))="Grupos",IF(AND($E788=INDEX(Partidos!$F$4:$F$107,MATCH($A788,Partidos!$A$4:$A$107,0)),$F788=INDEX(Partidos!$G$4:$G$107,MATCH($A788,Partidos!$A$4:$A$107,0))),Puntuacion!$B$4,IF(($E788-$F788)=(INDEX(Partidos!$F$4:$F$107,MATCH($A788,Partidos!$A$4:$A$107,0))-INDEX(Partidos!$G$4:$G$107,MATCH($A788,Partidos!$A$4:$A$107,0))),Puntuacion!$B$5,IF(OR(AND($E788&gt;$F788,INDEX(Partidos!$F$4:$F$107,MATCH($A788,Partidos!$A$4:$A$107,0))&gt;INDEX(Partidos!$G$4:$G$107,MATCH($A788,Partidos!$A$4:$A$107,0))),AND($E788=$F788,INDEX(Partidos!$F$4:$F$107,MATCH($A788,Partidos!$A$4:$A$107,0))=INDEX(Partidos!$G$4:$G$107,MATCH($A788,Partidos!$A$4:$A$107,0))),AND($E788&lt;$F788,INDEX(Partidos!$F$4:$F$107,MATCH($A788,Partidos!$A$4:$A$107,0))&lt;INDEX(Partidos!$G$4:$G$107,MATCH($A788,Partidos!$A$4:$A$107,0)))),Puntuacion!$B$6,0))),IF(AND($E788=INDEX(Partidos!$F$4:$F$107,MATCH($A788,Partidos!$A$4:$A$107,0)),$F788=INDEX(Partidos!$G$4:$G$107,MATCH($A788,Partidos!$A$4:$A$107,0))),Puntuacion!$B$9,IF(($E788-$F788)=(INDEX(Partidos!$F$4:$F$107,MATCH($A788,Partidos!$A$4:$A$107,0))-INDEX(Partidos!$G$4:$G$107,MATCH($A788,Partidos!$A$4:$A$107,0))),Puntuacion!$B$10,IF(AND($H788&lt;&gt;"",$H788=INDEX(Partidos!$K$4:$K$107,MATCH($A788,Partidos!$A$4:$A$107,0))),Puntuacion!$B$11,0)))))),"")</f>
        <v/>
      </c>
      <c r="H788" s="24">
        <f>IFERROR(INDEX(Kike!H$4:H$107,MATCH($A788,Kike!$A$4:$A$107,0)),"")</f>
        <v/>
      </c>
      <c r="I788" s="24">
        <f>IFERROR(INDEX(Partidos!$J$4:$J$107,MATCH($A788,Partidos!$A$4:$A$107,0)),"")</f>
        <v/>
      </c>
      <c r="J788" s="21">
        <f>IF(AND(INDEX(Partidos!$J$4:$J$107,MATCH($A788,Partidos!$A$4:$A$107,0))&lt;&gt;"Grupos",INDEX(Partidos!$H$4:$H$107,MATCH($A788,Partidos!$A$4:$A$107,0))="Finalizado",$H788&lt;&gt;"",$H788=INDEX(Partidos!$K$4:$K$107,MATCH($A788,Partidos!$A$4:$A$107,0))),1,0)</f>
        <v/>
      </c>
    </row>
    <row r="789">
      <c r="A789" s="29" t="n">
        <v>72</v>
      </c>
      <c r="B789" s="24">
        <f>IFERROR(INDEX(Partidos!$D$4:$D$107,MATCH($A789,Partidos!$A$4:$A$107,0)),"")</f>
        <v/>
      </c>
      <c r="C789" s="24">
        <f>IFERROR(INDEX(Partidos!$E$4:$E$107,MATCH($A789,Partidos!$A$4:$A$107,0)),"")</f>
        <v/>
      </c>
      <c r="D789" s="29" t="inlineStr">
        <is>
          <t>Quintero</t>
        </is>
      </c>
      <c r="E789" s="24">
        <f>IFERROR(INDEX(Quintero!F$4:F$107,MATCH($A789,Quintero!$A$4:$A$107,0)),"")</f>
        <v/>
      </c>
      <c r="F789" s="24">
        <f>IFERROR(INDEX(Quintero!G$4:G$107,MATCH($A789,Quintero!$A$4:$A$107,0)),"")</f>
        <v/>
      </c>
      <c r="G789" s="21">
        <f>IFERROR(IF(INDEX(Partidos!$H$4:$H$107,MATCH($A789,Partidos!$A$4:$A$107,0))&lt;&gt;"Finalizado","",IF(OR(NOT(ISNUMBER($E789)),NOT(ISNUMBER($F789))),"",IF(INDEX(Partidos!$J$4:$J$107,MATCH($A789,Partidos!$A$4:$A$107,0))="Grupos",IF(AND($E789=INDEX(Partidos!$F$4:$F$107,MATCH($A789,Partidos!$A$4:$A$107,0)),$F789=INDEX(Partidos!$G$4:$G$107,MATCH($A789,Partidos!$A$4:$A$107,0))),Puntuacion!$B$4,IF(($E789-$F789)=(INDEX(Partidos!$F$4:$F$107,MATCH($A789,Partidos!$A$4:$A$107,0))-INDEX(Partidos!$G$4:$G$107,MATCH($A789,Partidos!$A$4:$A$107,0))),Puntuacion!$B$5,IF(OR(AND($E789&gt;$F789,INDEX(Partidos!$F$4:$F$107,MATCH($A789,Partidos!$A$4:$A$107,0))&gt;INDEX(Partidos!$G$4:$G$107,MATCH($A789,Partidos!$A$4:$A$107,0))),AND($E789=$F789,INDEX(Partidos!$F$4:$F$107,MATCH($A789,Partidos!$A$4:$A$107,0))=INDEX(Partidos!$G$4:$G$107,MATCH($A789,Partidos!$A$4:$A$107,0))),AND($E789&lt;$F789,INDEX(Partidos!$F$4:$F$107,MATCH($A789,Partidos!$A$4:$A$107,0))&lt;INDEX(Partidos!$G$4:$G$107,MATCH($A789,Partidos!$A$4:$A$107,0)))),Puntuacion!$B$6,0))),IF(AND($E789=INDEX(Partidos!$F$4:$F$107,MATCH($A789,Partidos!$A$4:$A$107,0)),$F789=INDEX(Partidos!$G$4:$G$107,MATCH($A789,Partidos!$A$4:$A$107,0))),Puntuacion!$B$9,IF(($E789-$F789)=(INDEX(Partidos!$F$4:$F$107,MATCH($A789,Partidos!$A$4:$A$107,0))-INDEX(Partidos!$G$4:$G$107,MATCH($A789,Partidos!$A$4:$A$107,0))),Puntuacion!$B$10,IF(AND($H789&lt;&gt;"",$H789=INDEX(Partidos!$K$4:$K$107,MATCH($A789,Partidos!$A$4:$A$107,0))),Puntuacion!$B$11,0)))))),"")</f>
        <v/>
      </c>
      <c r="H789" s="24">
        <f>IFERROR(INDEX(Quintero!H$4:H$107,MATCH($A789,Quintero!$A$4:$A$107,0)),"")</f>
        <v/>
      </c>
      <c r="I789" s="24">
        <f>IFERROR(INDEX(Partidos!$J$4:$J$107,MATCH($A789,Partidos!$A$4:$A$107,0)),"")</f>
        <v/>
      </c>
      <c r="J789" s="21">
        <f>IF(AND(INDEX(Partidos!$J$4:$J$107,MATCH($A789,Partidos!$A$4:$A$107,0))&lt;&gt;"Grupos",INDEX(Partidos!$H$4:$H$107,MATCH($A789,Partidos!$A$4:$A$107,0))="Finalizado",$H789&lt;&gt;"",$H789=INDEX(Partidos!$K$4:$K$107,MATCH($A789,Partidos!$A$4:$A$107,0))),1,0)</f>
        <v/>
      </c>
    </row>
    <row r="790">
      <c r="A790" s="31" t="n">
        <v>72</v>
      </c>
      <c r="B790" s="24">
        <f>IFERROR(INDEX(Partidos!$D$4:$D$107,MATCH($A790,Partidos!$A$4:$A$107,0)),"")</f>
        <v/>
      </c>
      <c r="C790" s="24">
        <f>IFERROR(INDEX(Partidos!$E$4:$E$107,MATCH($A790,Partidos!$A$4:$A$107,0)),"")</f>
        <v/>
      </c>
      <c r="D790" s="31" t="inlineStr">
        <is>
          <t>Nacho</t>
        </is>
      </c>
      <c r="E790" s="24">
        <f>IFERROR(INDEX(Nacho!F$4:F$107,MATCH($A790,Nacho!$A$4:$A$107,0)),"")</f>
        <v/>
      </c>
      <c r="F790" s="24">
        <f>IFERROR(INDEX(Nacho!G$4:G$107,MATCH($A790,Nacho!$A$4:$A$107,0)),"")</f>
        <v/>
      </c>
      <c r="G790" s="21">
        <f>IFERROR(IF(INDEX(Partidos!$H$4:$H$107,MATCH($A790,Partidos!$A$4:$A$107,0))&lt;&gt;"Finalizado","",IF(OR(NOT(ISNUMBER($E790)),NOT(ISNUMBER($F790))),"",IF(INDEX(Partidos!$J$4:$J$107,MATCH($A790,Partidos!$A$4:$A$107,0))="Grupos",IF(AND($E790=INDEX(Partidos!$F$4:$F$107,MATCH($A790,Partidos!$A$4:$A$107,0)),$F790=INDEX(Partidos!$G$4:$G$107,MATCH($A790,Partidos!$A$4:$A$107,0))),Puntuacion!$B$4,IF(($E790-$F790)=(INDEX(Partidos!$F$4:$F$107,MATCH($A790,Partidos!$A$4:$A$107,0))-INDEX(Partidos!$G$4:$G$107,MATCH($A790,Partidos!$A$4:$A$107,0))),Puntuacion!$B$5,IF(OR(AND($E790&gt;$F790,INDEX(Partidos!$F$4:$F$107,MATCH($A790,Partidos!$A$4:$A$107,0))&gt;INDEX(Partidos!$G$4:$G$107,MATCH($A790,Partidos!$A$4:$A$107,0))),AND($E790=$F790,INDEX(Partidos!$F$4:$F$107,MATCH($A790,Partidos!$A$4:$A$107,0))=INDEX(Partidos!$G$4:$G$107,MATCH($A790,Partidos!$A$4:$A$107,0))),AND($E790&lt;$F790,INDEX(Partidos!$F$4:$F$107,MATCH($A790,Partidos!$A$4:$A$107,0))&lt;INDEX(Partidos!$G$4:$G$107,MATCH($A790,Partidos!$A$4:$A$107,0)))),Puntuacion!$B$6,0))),IF(AND($E790=INDEX(Partidos!$F$4:$F$107,MATCH($A790,Partidos!$A$4:$A$107,0)),$F790=INDEX(Partidos!$G$4:$G$107,MATCH($A790,Partidos!$A$4:$A$107,0))),Puntuacion!$B$9,IF(($E790-$F790)=(INDEX(Partidos!$F$4:$F$107,MATCH($A790,Partidos!$A$4:$A$107,0))-INDEX(Partidos!$G$4:$G$107,MATCH($A790,Partidos!$A$4:$A$107,0))),Puntuacion!$B$10,IF(AND($H790&lt;&gt;"",$H790=INDEX(Partidos!$K$4:$K$107,MATCH($A790,Partidos!$A$4:$A$107,0))),Puntuacion!$B$11,0)))))),"")</f>
        <v/>
      </c>
      <c r="H790" s="24">
        <f>IFERROR(INDEX(Nacho!H$4:H$107,MATCH($A790,Nacho!$A$4:$A$107,0)),"")</f>
        <v/>
      </c>
      <c r="I790" s="24">
        <f>IFERROR(INDEX(Partidos!$J$4:$J$107,MATCH($A790,Partidos!$A$4:$A$107,0)),"")</f>
        <v/>
      </c>
      <c r="J790" s="21">
        <f>IF(AND(INDEX(Partidos!$J$4:$J$107,MATCH($A790,Partidos!$A$4:$A$107,0))&lt;&gt;"Grupos",INDEX(Partidos!$H$4:$H$107,MATCH($A790,Partidos!$A$4:$A$107,0))="Finalizado",$H790&lt;&gt;"",$H790=INDEX(Partidos!$K$4:$K$107,MATCH($A790,Partidos!$A$4:$A$107,0))),1,0)</f>
        <v/>
      </c>
    </row>
    <row r="791">
      <c r="A791" s="29" t="n">
        <v>72</v>
      </c>
      <c r="B791" s="24">
        <f>IFERROR(INDEX(Partidos!$D$4:$D$107,MATCH($A791,Partidos!$A$4:$A$107,0)),"")</f>
        <v/>
      </c>
      <c r="C791" s="24">
        <f>IFERROR(INDEX(Partidos!$E$4:$E$107,MATCH($A791,Partidos!$A$4:$A$107,0)),"")</f>
        <v/>
      </c>
      <c r="D791" s="29" t="inlineStr">
        <is>
          <t>Luis</t>
        </is>
      </c>
      <c r="E791" s="24">
        <f>IFERROR(INDEX(Luis!F$4:F$107,MATCH($A791,Luis!$A$4:$A$107,0)),"")</f>
        <v/>
      </c>
      <c r="F791" s="24">
        <f>IFERROR(INDEX(Luis!G$4:G$107,MATCH($A791,Luis!$A$4:$A$107,0)),"")</f>
        <v/>
      </c>
      <c r="G791" s="21">
        <f>IFERROR(IF(INDEX(Partidos!$H$4:$H$107,MATCH($A791,Partidos!$A$4:$A$107,0))&lt;&gt;"Finalizado","",IF(OR(NOT(ISNUMBER($E791)),NOT(ISNUMBER($F791))),"",IF(INDEX(Partidos!$J$4:$J$107,MATCH($A791,Partidos!$A$4:$A$107,0))="Grupos",IF(AND($E791=INDEX(Partidos!$F$4:$F$107,MATCH($A791,Partidos!$A$4:$A$107,0)),$F791=INDEX(Partidos!$G$4:$G$107,MATCH($A791,Partidos!$A$4:$A$107,0))),Puntuacion!$B$4,IF(($E791-$F791)=(INDEX(Partidos!$F$4:$F$107,MATCH($A791,Partidos!$A$4:$A$107,0))-INDEX(Partidos!$G$4:$G$107,MATCH($A791,Partidos!$A$4:$A$107,0))),Puntuacion!$B$5,IF(OR(AND($E791&gt;$F791,INDEX(Partidos!$F$4:$F$107,MATCH($A791,Partidos!$A$4:$A$107,0))&gt;INDEX(Partidos!$G$4:$G$107,MATCH($A791,Partidos!$A$4:$A$107,0))),AND($E791=$F791,INDEX(Partidos!$F$4:$F$107,MATCH($A791,Partidos!$A$4:$A$107,0))=INDEX(Partidos!$G$4:$G$107,MATCH($A791,Partidos!$A$4:$A$107,0))),AND($E791&lt;$F791,INDEX(Partidos!$F$4:$F$107,MATCH($A791,Partidos!$A$4:$A$107,0))&lt;INDEX(Partidos!$G$4:$G$107,MATCH($A791,Partidos!$A$4:$A$107,0)))),Puntuacion!$B$6,0))),IF(AND($E791=INDEX(Partidos!$F$4:$F$107,MATCH($A791,Partidos!$A$4:$A$107,0)),$F791=INDEX(Partidos!$G$4:$G$107,MATCH($A791,Partidos!$A$4:$A$107,0))),Puntuacion!$B$9,IF(($E791-$F791)=(INDEX(Partidos!$F$4:$F$107,MATCH($A791,Partidos!$A$4:$A$107,0))-INDEX(Partidos!$G$4:$G$107,MATCH($A791,Partidos!$A$4:$A$107,0))),Puntuacion!$B$10,IF(AND($H791&lt;&gt;"",$H791=INDEX(Partidos!$K$4:$K$107,MATCH($A791,Partidos!$A$4:$A$107,0))),Puntuacion!$B$11,0)))))),"")</f>
        <v/>
      </c>
      <c r="H791" s="24">
        <f>IFERROR(INDEX(Luis!H$4:H$107,MATCH($A791,Luis!$A$4:$A$107,0)),"")</f>
        <v/>
      </c>
      <c r="I791" s="24">
        <f>IFERROR(INDEX(Partidos!$J$4:$J$107,MATCH($A791,Partidos!$A$4:$A$107,0)),"")</f>
        <v/>
      </c>
      <c r="J791" s="21">
        <f>IF(AND(INDEX(Partidos!$J$4:$J$107,MATCH($A791,Partidos!$A$4:$A$107,0))&lt;&gt;"Grupos",INDEX(Partidos!$H$4:$H$107,MATCH($A791,Partidos!$A$4:$A$107,0))="Finalizado",$H791&lt;&gt;"",$H791=INDEX(Partidos!$K$4:$K$107,MATCH($A791,Partidos!$A$4:$A$107,0))),1,0)</f>
        <v/>
      </c>
    </row>
    <row r="792">
      <c r="A792" s="31" t="n">
        <v>72</v>
      </c>
      <c r="B792" s="24">
        <f>IFERROR(INDEX(Partidos!$D$4:$D$107,MATCH($A792,Partidos!$A$4:$A$107,0)),"")</f>
        <v/>
      </c>
      <c r="C792" s="24">
        <f>IFERROR(INDEX(Partidos!$E$4:$E$107,MATCH($A792,Partidos!$A$4:$A$107,0)),"")</f>
        <v/>
      </c>
      <c r="D792" s="31" t="inlineStr">
        <is>
          <t>Felipe</t>
        </is>
      </c>
      <c r="E792" s="24">
        <f>IFERROR(INDEX(Felipe!F$4:F$107,MATCH($A792,Felipe!$A$4:$A$107,0)),"")</f>
        <v/>
      </c>
      <c r="F792" s="24">
        <f>IFERROR(INDEX(Felipe!G$4:G$107,MATCH($A792,Felipe!$A$4:$A$107,0)),"")</f>
        <v/>
      </c>
      <c r="G792" s="21">
        <f>IFERROR(IF(INDEX(Partidos!$H$4:$H$107,MATCH($A792,Partidos!$A$4:$A$107,0))&lt;&gt;"Finalizado","",IF(OR(NOT(ISNUMBER($E792)),NOT(ISNUMBER($F792))),"",IF(INDEX(Partidos!$J$4:$J$107,MATCH($A792,Partidos!$A$4:$A$107,0))="Grupos",IF(AND($E792=INDEX(Partidos!$F$4:$F$107,MATCH($A792,Partidos!$A$4:$A$107,0)),$F792=INDEX(Partidos!$G$4:$G$107,MATCH($A792,Partidos!$A$4:$A$107,0))),Puntuacion!$B$4,IF(($E792-$F792)=(INDEX(Partidos!$F$4:$F$107,MATCH($A792,Partidos!$A$4:$A$107,0))-INDEX(Partidos!$G$4:$G$107,MATCH($A792,Partidos!$A$4:$A$107,0))),Puntuacion!$B$5,IF(OR(AND($E792&gt;$F792,INDEX(Partidos!$F$4:$F$107,MATCH($A792,Partidos!$A$4:$A$107,0))&gt;INDEX(Partidos!$G$4:$G$107,MATCH($A792,Partidos!$A$4:$A$107,0))),AND($E792=$F792,INDEX(Partidos!$F$4:$F$107,MATCH($A792,Partidos!$A$4:$A$107,0))=INDEX(Partidos!$G$4:$G$107,MATCH($A792,Partidos!$A$4:$A$107,0))),AND($E792&lt;$F792,INDEX(Partidos!$F$4:$F$107,MATCH($A792,Partidos!$A$4:$A$107,0))&lt;INDEX(Partidos!$G$4:$G$107,MATCH($A792,Partidos!$A$4:$A$107,0)))),Puntuacion!$B$6,0))),IF(AND($E792=INDEX(Partidos!$F$4:$F$107,MATCH($A792,Partidos!$A$4:$A$107,0)),$F792=INDEX(Partidos!$G$4:$G$107,MATCH($A792,Partidos!$A$4:$A$107,0))),Puntuacion!$B$9,IF(($E792-$F792)=(INDEX(Partidos!$F$4:$F$107,MATCH($A792,Partidos!$A$4:$A$107,0))-INDEX(Partidos!$G$4:$G$107,MATCH($A792,Partidos!$A$4:$A$107,0))),Puntuacion!$B$10,IF(AND($H792&lt;&gt;"",$H792=INDEX(Partidos!$K$4:$K$107,MATCH($A792,Partidos!$A$4:$A$107,0))),Puntuacion!$B$11,0)))))),"")</f>
        <v/>
      </c>
      <c r="H792" s="24">
        <f>IFERROR(INDEX(Felipe!H$4:H$107,MATCH($A792,Felipe!$A$4:$A$107,0)),"")</f>
        <v/>
      </c>
      <c r="I792" s="24">
        <f>IFERROR(INDEX(Partidos!$J$4:$J$107,MATCH($A792,Partidos!$A$4:$A$107,0)),"")</f>
        <v/>
      </c>
      <c r="J792" s="21">
        <f>IF(AND(INDEX(Partidos!$J$4:$J$107,MATCH($A792,Partidos!$A$4:$A$107,0))&lt;&gt;"Grupos",INDEX(Partidos!$H$4:$H$107,MATCH($A792,Partidos!$A$4:$A$107,0))="Finalizado",$H792&lt;&gt;"",$H792=INDEX(Partidos!$K$4:$K$107,MATCH($A792,Partidos!$A$4:$A$107,0))),1,0)</f>
        <v/>
      </c>
    </row>
    <row r="793">
      <c r="A793" s="29" t="n">
        <v>72</v>
      </c>
      <c r="B793" s="24">
        <f>IFERROR(INDEX(Partidos!$D$4:$D$107,MATCH($A793,Partidos!$A$4:$A$107,0)),"")</f>
        <v/>
      </c>
      <c r="C793" s="24">
        <f>IFERROR(INDEX(Partidos!$E$4:$E$107,MATCH($A793,Partidos!$A$4:$A$107,0)),"")</f>
        <v/>
      </c>
      <c r="D793" s="29" t="inlineStr">
        <is>
          <t>Simón</t>
        </is>
      </c>
      <c r="E793" s="24">
        <f>IFERROR(INDEX(Simón!F$4:F$107,MATCH($A793,Simón!$A$4:$A$107,0)),"")</f>
        <v/>
      </c>
      <c r="F793" s="24">
        <f>IFERROR(INDEX(Simón!G$4:G$107,MATCH($A793,Simón!$A$4:$A$107,0)),"")</f>
        <v/>
      </c>
      <c r="G793" s="21">
        <f>IFERROR(IF(INDEX(Partidos!$H$4:$H$107,MATCH($A793,Partidos!$A$4:$A$107,0))&lt;&gt;"Finalizado","",IF(OR(NOT(ISNUMBER($E793)),NOT(ISNUMBER($F793))),"",IF(INDEX(Partidos!$J$4:$J$107,MATCH($A793,Partidos!$A$4:$A$107,0))="Grupos",IF(AND($E793=INDEX(Partidos!$F$4:$F$107,MATCH($A793,Partidos!$A$4:$A$107,0)),$F793=INDEX(Partidos!$G$4:$G$107,MATCH($A793,Partidos!$A$4:$A$107,0))),Puntuacion!$B$4,IF(($E793-$F793)=(INDEX(Partidos!$F$4:$F$107,MATCH($A793,Partidos!$A$4:$A$107,0))-INDEX(Partidos!$G$4:$G$107,MATCH($A793,Partidos!$A$4:$A$107,0))),Puntuacion!$B$5,IF(OR(AND($E793&gt;$F793,INDEX(Partidos!$F$4:$F$107,MATCH($A793,Partidos!$A$4:$A$107,0))&gt;INDEX(Partidos!$G$4:$G$107,MATCH($A793,Partidos!$A$4:$A$107,0))),AND($E793=$F793,INDEX(Partidos!$F$4:$F$107,MATCH($A793,Partidos!$A$4:$A$107,0))=INDEX(Partidos!$G$4:$G$107,MATCH($A793,Partidos!$A$4:$A$107,0))),AND($E793&lt;$F793,INDEX(Partidos!$F$4:$F$107,MATCH($A793,Partidos!$A$4:$A$107,0))&lt;INDEX(Partidos!$G$4:$G$107,MATCH($A793,Partidos!$A$4:$A$107,0)))),Puntuacion!$B$6,0))),IF(AND($E793=INDEX(Partidos!$F$4:$F$107,MATCH($A793,Partidos!$A$4:$A$107,0)),$F793=INDEX(Partidos!$G$4:$G$107,MATCH($A793,Partidos!$A$4:$A$107,0))),Puntuacion!$B$9,IF(($E793-$F793)=(INDEX(Partidos!$F$4:$F$107,MATCH($A793,Partidos!$A$4:$A$107,0))-INDEX(Partidos!$G$4:$G$107,MATCH($A793,Partidos!$A$4:$A$107,0))),Puntuacion!$B$10,IF(AND($H793&lt;&gt;"",$H793=INDEX(Partidos!$K$4:$K$107,MATCH($A793,Partidos!$A$4:$A$107,0))),Puntuacion!$B$11,0)))))),"")</f>
        <v/>
      </c>
      <c r="H793" s="24">
        <f>IFERROR(INDEX(Simón!H$4:H$107,MATCH($A793,Simón!$A$4:$A$107,0)),"")</f>
        <v/>
      </c>
      <c r="I793" s="24">
        <f>IFERROR(INDEX(Partidos!$J$4:$J$107,MATCH($A793,Partidos!$A$4:$A$107,0)),"")</f>
        <v/>
      </c>
      <c r="J793" s="21">
        <f>IF(AND(INDEX(Partidos!$J$4:$J$107,MATCH($A793,Partidos!$A$4:$A$107,0))&lt;&gt;"Grupos",INDEX(Partidos!$H$4:$H$107,MATCH($A793,Partidos!$A$4:$A$107,0))="Finalizado",$H793&lt;&gt;"",$H793=INDEX(Partidos!$K$4:$K$107,MATCH($A793,Partidos!$A$4:$A$107,0))),1,0)</f>
        <v/>
      </c>
    </row>
    <row r="794">
      <c r="A794" s="31" t="n">
        <v>72</v>
      </c>
      <c r="B794" s="24">
        <f>IFERROR(INDEX(Partidos!$D$4:$D$107,MATCH($A794,Partidos!$A$4:$A$107,0)),"")</f>
        <v/>
      </c>
      <c r="C794" s="24">
        <f>IFERROR(INDEX(Partidos!$E$4:$E$107,MATCH($A794,Partidos!$A$4:$A$107,0)),"")</f>
        <v/>
      </c>
      <c r="D794" s="31" t="inlineStr">
        <is>
          <t>Muni</t>
        </is>
      </c>
      <c r="E794" s="24">
        <f>IFERROR(INDEX(Muni!F$4:F$107,MATCH($A794,Muni!$A$4:$A$107,0)),"")</f>
        <v/>
      </c>
      <c r="F794" s="24">
        <f>IFERROR(INDEX(Muni!G$4:G$107,MATCH($A794,Muni!$A$4:$A$107,0)),"")</f>
        <v/>
      </c>
      <c r="G794" s="21">
        <f>IFERROR(IF(INDEX(Partidos!$H$4:$H$107,MATCH($A794,Partidos!$A$4:$A$107,0))&lt;&gt;"Finalizado","",IF(OR(NOT(ISNUMBER($E794)),NOT(ISNUMBER($F794))),"",IF(INDEX(Partidos!$J$4:$J$107,MATCH($A794,Partidos!$A$4:$A$107,0))="Grupos",IF(AND($E794=INDEX(Partidos!$F$4:$F$107,MATCH($A794,Partidos!$A$4:$A$107,0)),$F794=INDEX(Partidos!$G$4:$G$107,MATCH($A794,Partidos!$A$4:$A$107,0))),Puntuacion!$B$4,IF(($E794-$F794)=(INDEX(Partidos!$F$4:$F$107,MATCH($A794,Partidos!$A$4:$A$107,0))-INDEX(Partidos!$G$4:$G$107,MATCH($A794,Partidos!$A$4:$A$107,0))),Puntuacion!$B$5,IF(OR(AND($E794&gt;$F794,INDEX(Partidos!$F$4:$F$107,MATCH($A794,Partidos!$A$4:$A$107,0))&gt;INDEX(Partidos!$G$4:$G$107,MATCH($A794,Partidos!$A$4:$A$107,0))),AND($E794=$F794,INDEX(Partidos!$F$4:$F$107,MATCH($A794,Partidos!$A$4:$A$107,0))=INDEX(Partidos!$G$4:$G$107,MATCH($A794,Partidos!$A$4:$A$107,0))),AND($E794&lt;$F794,INDEX(Partidos!$F$4:$F$107,MATCH($A794,Partidos!$A$4:$A$107,0))&lt;INDEX(Partidos!$G$4:$G$107,MATCH($A794,Partidos!$A$4:$A$107,0)))),Puntuacion!$B$6,0))),IF(AND($E794=INDEX(Partidos!$F$4:$F$107,MATCH($A794,Partidos!$A$4:$A$107,0)),$F794=INDEX(Partidos!$G$4:$G$107,MATCH($A794,Partidos!$A$4:$A$107,0))),Puntuacion!$B$9,IF(($E794-$F794)=(INDEX(Partidos!$F$4:$F$107,MATCH($A794,Partidos!$A$4:$A$107,0))-INDEX(Partidos!$G$4:$G$107,MATCH($A794,Partidos!$A$4:$A$107,0))),Puntuacion!$B$10,IF(AND($H794&lt;&gt;"",$H794=INDEX(Partidos!$K$4:$K$107,MATCH($A794,Partidos!$A$4:$A$107,0))),Puntuacion!$B$11,0)))))),"")</f>
        <v/>
      </c>
      <c r="H794" s="24">
        <f>IFERROR(INDEX(Muni!H$4:H$107,MATCH($A794,Muni!$A$4:$A$107,0)),"")</f>
        <v/>
      </c>
      <c r="I794" s="24">
        <f>IFERROR(INDEX(Partidos!$J$4:$J$107,MATCH($A794,Partidos!$A$4:$A$107,0)),"")</f>
        <v/>
      </c>
      <c r="J794" s="21">
        <f>IF(AND(INDEX(Partidos!$J$4:$J$107,MATCH($A794,Partidos!$A$4:$A$107,0))&lt;&gt;"Grupos",INDEX(Partidos!$H$4:$H$107,MATCH($A794,Partidos!$A$4:$A$107,0))="Finalizado",$H794&lt;&gt;"",$H794=INDEX(Partidos!$K$4:$K$107,MATCH($A794,Partidos!$A$4:$A$107,0))),1,0)</f>
        <v/>
      </c>
    </row>
    <row r="795">
      <c r="A795" s="29" t="n">
        <v>72</v>
      </c>
      <c r="B795" s="24">
        <f>IFERROR(INDEX(Partidos!$D$4:$D$107,MATCH($A795,Partidos!$A$4:$A$107,0)),"")</f>
        <v/>
      </c>
      <c r="C795" s="24">
        <f>IFERROR(INDEX(Partidos!$E$4:$E$107,MATCH($A795,Partidos!$A$4:$A$107,0)),"")</f>
        <v/>
      </c>
      <c r="D795" s="29" t="inlineStr">
        <is>
          <t>Fer</t>
        </is>
      </c>
      <c r="E795" s="24">
        <f>IFERROR(INDEX(Fer!F$4:F$107,MATCH($A795,Fer!$A$4:$A$107,0)),"")</f>
        <v/>
      </c>
      <c r="F795" s="24">
        <f>IFERROR(INDEX(Fer!G$4:G$107,MATCH($A795,Fer!$A$4:$A$107,0)),"")</f>
        <v/>
      </c>
      <c r="G795" s="21">
        <f>IFERROR(IF(INDEX(Partidos!$H$4:$H$107,MATCH($A795,Partidos!$A$4:$A$107,0))&lt;&gt;"Finalizado","",IF(OR(NOT(ISNUMBER($E795)),NOT(ISNUMBER($F795))),"",IF(INDEX(Partidos!$J$4:$J$107,MATCH($A795,Partidos!$A$4:$A$107,0))="Grupos",IF(AND($E795=INDEX(Partidos!$F$4:$F$107,MATCH($A795,Partidos!$A$4:$A$107,0)),$F795=INDEX(Partidos!$G$4:$G$107,MATCH($A795,Partidos!$A$4:$A$107,0))),Puntuacion!$B$4,IF(($E795-$F795)=(INDEX(Partidos!$F$4:$F$107,MATCH($A795,Partidos!$A$4:$A$107,0))-INDEX(Partidos!$G$4:$G$107,MATCH($A795,Partidos!$A$4:$A$107,0))),Puntuacion!$B$5,IF(OR(AND($E795&gt;$F795,INDEX(Partidos!$F$4:$F$107,MATCH($A795,Partidos!$A$4:$A$107,0))&gt;INDEX(Partidos!$G$4:$G$107,MATCH($A795,Partidos!$A$4:$A$107,0))),AND($E795=$F795,INDEX(Partidos!$F$4:$F$107,MATCH($A795,Partidos!$A$4:$A$107,0))=INDEX(Partidos!$G$4:$G$107,MATCH($A795,Partidos!$A$4:$A$107,0))),AND($E795&lt;$F795,INDEX(Partidos!$F$4:$F$107,MATCH($A795,Partidos!$A$4:$A$107,0))&lt;INDEX(Partidos!$G$4:$G$107,MATCH($A795,Partidos!$A$4:$A$107,0)))),Puntuacion!$B$6,0))),IF(AND($E795=INDEX(Partidos!$F$4:$F$107,MATCH($A795,Partidos!$A$4:$A$107,0)),$F795=INDEX(Partidos!$G$4:$G$107,MATCH($A795,Partidos!$A$4:$A$107,0))),Puntuacion!$B$9,IF(($E795-$F795)=(INDEX(Partidos!$F$4:$F$107,MATCH($A795,Partidos!$A$4:$A$107,0))-INDEX(Partidos!$G$4:$G$107,MATCH($A795,Partidos!$A$4:$A$107,0))),Puntuacion!$B$10,IF(AND($H795&lt;&gt;"",$H795=INDEX(Partidos!$K$4:$K$107,MATCH($A795,Partidos!$A$4:$A$107,0))),Puntuacion!$B$11,0)))))),"")</f>
        <v/>
      </c>
      <c r="H795" s="24">
        <f>IFERROR(INDEX(Fer!H$4:H$107,MATCH($A795,Fer!$A$4:$A$107,0)),"")</f>
        <v/>
      </c>
      <c r="I795" s="24">
        <f>IFERROR(INDEX(Partidos!$J$4:$J$107,MATCH($A795,Partidos!$A$4:$A$107,0)),"")</f>
        <v/>
      </c>
      <c r="J795" s="21">
        <f>IF(AND(INDEX(Partidos!$J$4:$J$107,MATCH($A795,Partidos!$A$4:$A$107,0))&lt;&gt;"Grupos",INDEX(Partidos!$H$4:$H$107,MATCH($A795,Partidos!$A$4:$A$107,0))="Finalizado",$H795&lt;&gt;"",$H795=INDEX(Partidos!$K$4:$K$107,MATCH($A795,Partidos!$A$4:$A$107,0))),1,0)</f>
        <v/>
      </c>
    </row>
    <row r="796">
      <c r="A796" s="31" t="n">
        <v>73</v>
      </c>
      <c r="B796" s="24">
        <f>IFERROR(INDEX(Partidos!$D$4:$D$107,MATCH($A796,Partidos!$A$4:$A$107,0)),"")</f>
        <v/>
      </c>
      <c r="C796" s="24">
        <f>IFERROR(INDEX(Partidos!$E$4:$E$107,MATCH($A796,Partidos!$A$4:$A$107,0)),"")</f>
        <v/>
      </c>
      <c r="D796" s="31" t="inlineStr">
        <is>
          <t>Álvaro</t>
        </is>
      </c>
      <c r="E796" s="24">
        <f>IFERROR(INDEX(Álvaro!F$4:F$107,MATCH($A796,Álvaro!$A$4:$A$107,0)),"")</f>
        <v/>
      </c>
      <c r="F796" s="24">
        <f>IFERROR(INDEX(Álvaro!G$4:G$107,MATCH($A796,Álvaro!$A$4:$A$107,0)),"")</f>
        <v/>
      </c>
      <c r="G796" s="21">
        <f>IFERROR(IF(INDEX(Partidos!$H$4:$H$107,MATCH($A796,Partidos!$A$4:$A$107,0))&lt;&gt;"Finalizado","",IF(OR(NOT(ISNUMBER($E796)),NOT(ISNUMBER($F796))),"",IF(INDEX(Partidos!$J$4:$J$107,MATCH($A796,Partidos!$A$4:$A$107,0))="Grupos",IF(AND($E796=INDEX(Partidos!$F$4:$F$107,MATCH($A796,Partidos!$A$4:$A$107,0)),$F796=INDEX(Partidos!$G$4:$G$107,MATCH($A796,Partidos!$A$4:$A$107,0))),Puntuacion!$B$4,IF(($E796-$F796)=(INDEX(Partidos!$F$4:$F$107,MATCH($A796,Partidos!$A$4:$A$107,0))-INDEX(Partidos!$G$4:$G$107,MATCH($A796,Partidos!$A$4:$A$107,0))),Puntuacion!$B$5,IF(OR(AND($E796&gt;$F796,INDEX(Partidos!$F$4:$F$107,MATCH($A796,Partidos!$A$4:$A$107,0))&gt;INDEX(Partidos!$G$4:$G$107,MATCH($A796,Partidos!$A$4:$A$107,0))),AND($E796=$F796,INDEX(Partidos!$F$4:$F$107,MATCH($A796,Partidos!$A$4:$A$107,0))=INDEX(Partidos!$G$4:$G$107,MATCH($A796,Partidos!$A$4:$A$107,0))),AND($E796&lt;$F796,INDEX(Partidos!$F$4:$F$107,MATCH($A796,Partidos!$A$4:$A$107,0))&lt;INDEX(Partidos!$G$4:$G$107,MATCH($A796,Partidos!$A$4:$A$107,0)))),Puntuacion!$B$6,0))),IF(INDEX(Partidos!$F$4:$F$107,MATCH($A796,Partidos!$A$4:$A$107,0))=INDEX(Partidos!$G$4:$G$107,MATCH($A796,Partidos!$A$4:$A$107,0)),IF(AND($E796=INDEX(Partidos!$F$4:$F$107,MATCH($A796,Partidos!$A$4:$A$107,0)),$F796=INDEX(Partidos!$G$4:$G$107,MATCH($A796,Partidos!$A$4:$A$107,0))),IF(AND($H796&lt;&gt;"",$H796=INDEX(Partidos!$K$4:$K$107,MATCH($A796,Partidos!$A$4:$A$107,0))),Puntuacion!$B$9,Puntuacion!$B$12),IF(AND($E796=$F796,($E796-$F796)=(INDEX(Partidos!$F$4:$F$107,MATCH($A796,Partidos!$A$4:$A$107,0))-INDEX(Partidos!$G$4:$G$107,MATCH($A796,Partidos!$A$4:$A$107,0)))),IF(AND($H796&lt;&gt;"",$H796=INDEX(Partidos!$K$4:$K$107,MATCH($A796,Partidos!$A$4:$A$107,0))),Puntuacion!$B$13,Puntuacion!$B$14),IF(AND($H796&lt;&gt;"",$H796=INDEX(Partidos!$K$4:$K$107,MATCH($A796,Partidos!$A$4:$A$107,0))),Puntuacion!$B$11,0))),IF(AND($E796=INDEX(Partidos!$F$4:$F$107,MATCH($A796,Partidos!$A$4:$A$107,0)),$F796=INDEX(Partidos!$G$4:$G$107,MATCH($A796,Partidos!$A$4:$A$107,0))),Puntuacion!$B$9,IF(($E796-$F796)=(INDEX(Partidos!$F$4:$F$107,MATCH($A796,Partidos!$A$4:$A$107,0))-INDEX(Partidos!$G$4:$G$107,MATCH($A796,Partidos!$A$4:$A$107,0))),Puntuacion!$B$10,IF(AND($H796&lt;&gt;"",$H796=INDEX(Partidos!$K$4:$K$107,MATCH($A796,Partidos!$A$4:$A$107,0))),Puntuacion!$B$11,0))))))),"")</f>
        <v/>
      </c>
      <c r="H796" s="24">
        <f>IFERROR(INDEX(Álvaro!H$4:H$107,MATCH($A796,Álvaro!$A$4:$A$107,0)),"")</f>
        <v/>
      </c>
      <c r="I796" s="24">
        <f>IFERROR(INDEX(Partidos!$J$4:$J$107,MATCH($A796,Partidos!$A$4:$A$107,0)),"")</f>
        <v/>
      </c>
      <c r="J796" s="21">
        <f>IF(AND(INDEX(Partidos!$J$4:$J$107,MATCH($A796,Partidos!$A$4:$A$107,0))&lt;&gt;"Grupos",INDEX(Partidos!$H$4:$H$107,MATCH($A796,Partidos!$A$4:$A$107,0))="Finalizado",$H796&lt;&gt;"",$H796=INDEX(Partidos!$K$4:$K$107,MATCH($A796,Partidos!$A$4:$A$107,0))),1,0)</f>
        <v/>
      </c>
    </row>
    <row r="797">
      <c r="A797" s="29" t="n">
        <v>73</v>
      </c>
      <c r="B797" s="24">
        <f>IFERROR(INDEX(Partidos!$D$4:$D$107,MATCH($A797,Partidos!$A$4:$A$107,0)),"")</f>
        <v/>
      </c>
      <c r="C797" s="24">
        <f>IFERROR(INDEX(Partidos!$E$4:$E$107,MATCH($A797,Partidos!$A$4:$A$107,0)),"")</f>
        <v/>
      </c>
      <c r="D797" s="29" t="inlineStr">
        <is>
          <t>Pepe</t>
        </is>
      </c>
      <c r="E797" s="24">
        <f>IFERROR(INDEX(Pepe!F$4:F$107,MATCH($A797,Pepe!$A$4:$A$107,0)),"")</f>
        <v/>
      </c>
      <c r="F797" s="24">
        <f>IFERROR(INDEX(Pepe!G$4:G$107,MATCH($A797,Pepe!$A$4:$A$107,0)),"")</f>
        <v/>
      </c>
      <c r="G797" s="21">
        <f>IFERROR(IF(INDEX(Partidos!$H$4:$H$107,MATCH($A797,Partidos!$A$4:$A$107,0))&lt;&gt;"Finalizado","",IF(OR(NOT(ISNUMBER($E797)),NOT(ISNUMBER($F797))),"",IF(INDEX(Partidos!$J$4:$J$107,MATCH($A797,Partidos!$A$4:$A$107,0))="Grupos",IF(AND($E797=INDEX(Partidos!$F$4:$F$107,MATCH($A797,Partidos!$A$4:$A$107,0)),$F797=INDEX(Partidos!$G$4:$G$107,MATCH($A797,Partidos!$A$4:$A$107,0))),Puntuacion!$B$4,IF(($E797-$F797)=(INDEX(Partidos!$F$4:$F$107,MATCH($A797,Partidos!$A$4:$A$107,0))-INDEX(Partidos!$G$4:$G$107,MATCH($A797,Partidos!$A$4:$A$107,0))),Puntuacion!$B$5,IF(OR(AND($E797&gt;$F797,INDEX(Partidos!$F$4:$F$107,MATCH($A797,Partidos!$A$4:$A$107,0))&gt;INDEX(Partidos!$G$4:$G$107,MATCH($A797,Partidos!$A$4:$A$107,0))),AND($E797=$F797,INDEX(Partidos!$F$4:$F$107,MATCH($A797,Partidos!$A$4:$A$107,0))=INDEX(Partidos!$G$4:$G$107,MATCH($A797,Partidos!$A$4:$A$107,0))),AND($E797&lt;$F797,INDEX(Partidos!$F$4:$F$107,MATCH($A797,Partidos!$A$4:$A$107,0))&lt;INDEX(Partidos!$G$4:$G$107,MATCH($A797,Partidos!$A$4:$A$107,0)))),Puntuacion!$B$6,0))),IF(INDEX(Partidos!$F$4:$F$107,MATCH($A797,Partidos!$A$4:$A$107,0))=INDEX(Partidos!$G$4:$G$107,MATCH($A797,Partidos!$A$4:$A$107,0)),IF(AND($E797=INDEX(Partidos!$F$4:$F$107,MATCH($A797,Partidos!$A$4:$A$107,0)),$F797=INDEX(Partidos!$G$4:$G$107,MATCH($A797,Partidos!$A$4:$A$107,0))),IF(AND($H797&lt;&gt;"",$H797=INDEX(Partidos!$K$4:$K$107,MATCH($A797,Partidos!$A$4:$A$107,0))),Puntuacion!$B$9,Puntuacion!$B$12),IF(AND($E797=$F797,($E797-$F797)=(INDEX(Partidos!$F$4:$F$107,MATCH($A797,Partidos!$A$4:$A$107,0))-INDEX(Partidos!$G$4:$G$107,MATCH($A797,Partidos!$A$4:$A$107,0)))),IF(AND($H797&lt;&gt;"",$H797=INDEX(Partidos!$K$4:$K$107,MATCH($A797,Partidos!$A$4:$A$107,0))),Puntuacion!$B$13,Puntuacion!$B$14),IF(AND($H797&lt;&gt;"",$H797=INDEX(Partidos!$K$4:$K$107,MATCH($A797,Partidos!$A$4:$A$107,0))),Puntuacion!$B$11,0))),IF(AND($E797=INDEX(Partidos!$F$4:$F$107,MATCH($A797,Partidos!$A$4:$A$107,0)),$F797=INDEX(Partidos!$G$4:$G$107,MATCH($A797,Partidos!$A$4:$A$107,0))),Puntuacion!$B$9,IF(($E797-$F797)=(INDEX(Partidos!$F$4:$F$107,MATCH($A797,Partidos!$A$4:$A$107,0))-INDEX(Partidos!$G$4:$G$107,MATCH($A797,Partidos!$A$4:$A$107,0))),Puntuacion!$B$10,IF(AND($H797&lt;&gt;"",$H797=INDEX(Partidos!$K$4:$K$107,MATCH($A797,Partidos!$A$4:$A$107,0))),Puntuacion!$B$11,0))))))),"")</f>
        <v/>
      </c>
      <c r="H797" s="24">
        <f>IFERROR(INDEX(Pepe!H$4:H$107,MATCH($A797,Pepe!$A$4:$A$107,0)),"")</f>
        <v/>
      </c>
      <c r="I797" s="24">
        <f>IFERROR(INDEX(Partidos!$J$4:$J$107,MATCH($A797,Partidos!$A$4:$A$107,0)),"")</f>
        <v/>
      </c>
      <c r="J797" s="21">
        <f>IF(AND(INDEX(Partidos!$J$4:$J$107,MATCH($A797,Partidos!$A$4:$A$107,0))&lt;&gt;"Grupos",INDEX(Partidos!$H$4:$H$107,MATCH($A797,Partidos!$A$4:$A$107,0))="Finalizado",$H797&lt;&gt;"",$H797=INDEX(Partidos!$K$4:$K$107,MATCH($A797,Partidos!$A$4:$A$107,0))),1,0)</f>
        <v/>
      </c>
    </row>
    <row r="798">
      <c r="A798" s="31" t="n">
        <v>73</v>
      </c>
      <c r="B798" s="24">
        <f>IFERROR(INDEX(Partidos!$D$4:$D$107,MATCH($A798,Partidos!$A$4:$A$107,0)),"")</f>
        <v/>
      </c>
      <c r="C798" s="24">
        <f>IFERROR(INDEX(Partidos!$E$4:$E$107,MATCH($A798,Partidos!$A$4:$A$107,0)),"")</f>
        <v/>
      </c>
      <c r="D798" s="31" t="inlineStr">
        <is>
          <t>Patri</t>
        </is>
      </c>
      <c r="E798" s="24">
        <f>IFERROR(INDEX(Patri!F$4:F$107,MATCH($A798,Patri!$A$4:$A$107,0)),"")</f>
        <v/>
      </c>
      <c r="F798" s="24">
        <f>IFERROR(INDEX(Patri!G$4:G$107,MATCH($A798,Patri!$A$4:$A$107,0)),"")</f>
        <v/>
      </c>
      <c r="G798" s="21">
        <f>IFERROR(IF(INDEX(Partidos!$H$4:$H$107,MATCH($A798,Partidos!$A$4:$A$107,0))&lt;&gt;"Finalizado","",IF(OR(NOT(ISNUMBER($E798)),NOT(ISNUMBER($F798))),"",IF(INDEX(Partidos!$J$4:$J$107,MATCH($A798,Partidos!$A$4:$A$107,0))="Grupos",IF(AND($E798=INDEX(Partidos!$F$4:$F$107,MATCH($A798,Partidos!$A$4:$A$107,0)),$F798=INDEX(Partidos!$G$4:$G$107,MATCH($A798,Partidos!$A$4:$A$107,0))),Puntuacion!$B$4,IF(($E798-$F798)=(INDEX(Partidos!$F$4:$F$107,MATCH($A798,Partidos!$A$4:$A$107,0))-INDEX(Partidos!$G$4:$G$107,MATCH($A798,Partidos!$A$4:$A$107,0))),Puntuacion!$B$5,IF(OR(AND($E798&gt;$F798,INDEX(Partidos!$F$4:$F$107,MATCH($A798,Partidos!$A$4:$A$107,0))&gt;INDEX(Partidos!$G$4:$G$107,MATCH($A798,Partidos!$A$4:$A$107,0))),AND($E798=$F798,INDEX(Partidos!$F$4:$F$107,MATCH($A798,Partidos!$A$4:$A$107,0))=INDEX(Partidos!$G$4:$G$107,MATCH($A798,Partidos!$A$4:$A$107,0))),AND($E798&lt;$F798,INDEX(Partidos!$F$4:$F$107,MATCH($A798,Partidos!$A$4:$A$107,0))&lt;INDEX(Partidos!$G$4:$G$107,MATCH($A798,Partidos!$A$4:$A$107,0)))),Puntuacion!$B$6,0))),IF(INDEX(Partidos!$F$4:$F$107,MATCH($A798,Partidos!$A$4:$A$107,0))=INDEX(Partidos!$G$4:$G$107,MATCH($A798,Partidos!$A$4:$A$107,0)),IF(AND($E798=INDEX(Partidos!$F$4:$F$107,MATCH($A798,Partidos!$A$4:$A$107,0)),$F798=INDEX(Partidos!$G$4:$G$107,MATCH($A798,Partidos!$A$4:$A$107,0))),IF(AND($H798&lt;&gt;"",$H798=INDEX(Partidos!$K$4:$K$107,MATCH($A798,Partidos!$A$4:$A$107,0))),Puntuacion!$B$9,Puntuacion!$B$12),IF(AND($E798=$F798,($E798-$F798)=(INDEX(Partidos!$F$4:$F$107,MATCH($A798,Partidos!$A$4:$A$107,0))-INDEX(Partidos!$G$4:$G$107,MATCH($A798,Partidos!$A$4:$A$107,0)))),IF(AND($H798&lt;&gt;"",$H798=INDEX(Partidos!$K$4:$K$107,MATCH($A798,Partidos!$A$4:$A$107,0))),Puntuacion!$B$13,Puntuacion!$B$14),IF(AND($H798&lt;&gt;"",$H798=INDEX(Partidos!$K$4:$K$107,MATCH($A798,Partidos!$A$4:$A$107,0))),Puntuacion!$B$11,0))),IF(AND($E798=INDEX(Partidos!$F$4:$F$107,MATCH($A798,Partidos!$A$4:$A$107,0)),$F798=INDEX(Partidos!$G$4:$G$107,MATCH($A798,Partidos!$A$4:$A$107,0))),Puntuacion!$B$9,IF(($E798-$F798)=(INDEX(Partidos!$F$4:$F$107,MATCH($A798,Partidos!$A$4:$A$107,0))-INDEX(Partidos!$G$4:$G$107,MATCH($A798,Partidos!$A$4:$A$107,0))),Puntuacion!$B$10,IF(AND($H798&lt;&gt;"",$H798=INDEX(Partidos!$K$4:$K$107,MATCH($A798,Partidos!$A$4:$A$107,0))),Puntuacion!$B$11,0))))))),"")</f>
        <v/>
      </c>
      <c r="H798" s="24">
        <f>IFERROR(INDEX(Patri!H$4:H$107,MATCH($A798,Patri!$A$4:$A$107,0)),"")</f>
        <v/>
      </c>
      <c r="I798" s="24">
        <f>IFERROR(INDEX(Partidos!$J$4:$J$107,MATCH($A798,Partidos!$A$4:$A$107,0)),"")</f>
        <v/>
      </c>
      <c r="J798" s="21">
        <f>IF(AND(INDEX(Partidos!$J$4:$J$107,MATCH($A798,Partidos!$A$4:$A$107,0))&lt;&gt;"Grupos",INDEX(Partidos!$H$4:$H$107,MATCH($A798,Partidos!$A$4:$A$107,0))="Finalizado",$H798&lt;&gt;"",$H798=INDEX(Partidos!$K$4:$K$107,MATCH($A798,Partidos!$A$4:$A$107,0))),1,0)</f>
        <v/>
      </c>
    </row>
    <row r="799">
      <c r="A799" s="29" t="n">
        <v>73</v>
      </c>
      <c r="B799" s="24">
        <f>IFERROR(INDEX(Partidos!$D$4:$D$107,MATCH($A799,Partidos!$A$4:$A$107,0)),"")</f>
        <v/>
      </c>
      <c r="C799" s="24">
        <f>IFERROR(INDEX(Partidos!$E$4:$E$107,MATCH($A799,Partidos!$A$4:$A$107,0)),"")</f>
        <v/>
      </c>
      <c r="D799" s="29" t="inlineStr">
        <is>
          <t>Kike</t>
        </is>
      </c>
      <c r="E799" s="24">
        <f>IFERROR(INDEX(Kike!F$4:F$107,MATCH($A799,Kike!$A$4:$A$107,0)),"")</f>
        <v/>
      </c>
      <c r="F799" s="24">
        <f>IFERROR(INDEX(Kike!G$4:G$107,MATCH($A799,Kike!$A$4:$A$107,0)),"")</f>
        <v/>
      </c>
      <c r="G799" s="21">
        <f>IFERROR(IF(INDEX(Partidos!$H$4:$H$107,MATCH($A799,Partidos!$A$4:$A$107,0))&lt;&gt;"Finalizado","",IF(OR(NOT(ISNUMBER($E799)),NOT(ISNUMBER($F799))),"",IF(INDEX(Partidos!$J$4:$J$107,MATCH($A799,Partidos!$A$4:$A$107,0))="Grupos",IF(AND($E799=INDEX(Partidos!$F$4:$F$107,MATCH($A799,Partidos!$A$4:$A$107,0)),$F799=INDEX(Partidos!$G$4:$G$107,MATCH($A799,Partidos!$A$4:$A$107,0))),Puntuacion!$B$4,IF(($E799-$F799)=(INDEX(Partidos!$F$4:$F$107,MATCH($A799,Partidos!$A$4:$A$107,0))-INDEX(Partidos!$G$4:$G$107,MATCH($A799,Partidos!$A$4:$A$107,0))),Puntuacion!$B$5,IF(OR(AND($E799&gt;$F799,INDEX(Partidos!$F$4:$F$107,MATCH($A799,Partidos!$A$4:$A$107,0))&gt;INDEX(Partidos!$G$4:$G$107,MATCH($A799,Partidos!$A$4:$A$107,0))),AND($E799=$F799,INDEX(Partidos!$F$4:$F$107,MATCH($A799,Partidos!$A$4:$A$107,0))=INDEX(Partidos!$G$4:$G$107,MATCH($A799,Partidos!$A$4:$A$107,0))),AND($E799&lt;$F799,INDEX(Partidos!$F$4:$F$107,MATCH($A799,Partidos!$A$4:$A$107,0))&lt;INDEX(Partidos!$G$4:$G$107,MATCH($A799,Partidos!$A$4:$A$107,0)))),Puntuacion!$B$6,0))),IF(INDEX(Partidos!$F$4:$F$107,MATCH($A799,Partidos!$A$4:$A$107,0))=INDEX(Partidos!$G$4:$G$107,MATCH($A799,Partidos!$A$4:$A$107,0)),IF(AND($E799=INDEX(Partidos!$F$4:$F$107,MATCH($A799,Partidos!$A$4:$A$107,0)),$F799=INDEX(Partidos!$G$4:$G$107,MATCH($A799,Partidos!$A$4:$A$107,0))),IF(AND($H799&lt;&gt;"",$H799=INDEX(Partidos!$K$4:$K$107,MATCH($A799,Partidos!$A$4:$A$107,0))),Puntuacion!$B$9,Puntuacion!$B$12),IF(AND($E799=$F799,($E799-$F799)=(INDEX(Partidos!$F$4:$F$107,MATCH($A799,Partidos!$A$4:$A$107,0))-INDEX(Partidos!$G$4:$G$107,MATCH($A799,Partidos!$A$4:$A$107,0)))),IF(AND($H799&lt;&gt;"",$H799=INDEX(Partidos!$K$4:$K$107,MATCH($A799,Partidos!$A$4:$A$107,0))),Puntuacion!$B$13,Puntuacion!$B$14),IF(AND($H799&lt;&gt;"",$H799=INDEX(Partidos!$K$4:$K$107,MATCH($A799,Partidos!$A$4:$A$107,0))),Puntuacion!$B$11,0))),IF(AND($E799=INDEX(Partidos!$F$4:$F$107,MATCH($A799,Partidos!$A$4:$A$107,0)),$F799=INDEX(Partidos!$G$4:$G$107,MATCH($A799,Partidos!$A$4:$A$107,0))),Puntuacion!$B$9,IF(($E799-$F799)=(INDEX(Partidos!$F$4:$F$107,MATCH($A799,Partidos!$A$4:$A$107,0))-INDEX(Partidos!$G$4:$G$107,MATCH($A799,Partidos!$A$4:$A$107,0))),Puntuacion!$B$10,IF(AND($H799&lt;&gt;"",$H799=INDEX(Partidos!$K$4:$K$107,MATCH($A799,Partidos!$A$4:$A$107,0))),Puntuacion!$B$11,0))))))),"")</f>
        <v/>
      </c>
      <c r="H799" s="24">
        <f>IFERROR(INDEX(Kike!H$4:H$107,MATCH($A799,Kike!$A$4:$A$107,0)),"")</f>
        <v/>
      </c>
      <c r="I799" s="24">
        <f>IFERROR(INDEX(Partidos!$J$4:$J$107,MATCH($A799,Partidos!$A$4:$A$107,0)),"")</f>
        <v/>
      </c>
      <c r="J799" s="21">
        <f>IF(AND(INDEX(Partidos!$J$4:$J$107,MATCH($A799,Partidos!$A$4:$A$107,0))&lt;&gt;"Grupos",INDEX(Partidos!$H$4:$H$107,MATCH($A799,Partidos!$A$4:$A$107,0))="Finalizado",$H799&lt;&gt;"",$H799=INDEX(Partidos!$K$4:$K$107,MATCH($A799,Partidos!$A$4:$A$107,0))),1,0)</f>
        <v/>
      </c>
    </row>
    <row r="800">
      <c r="A800" s="31" t="n">
        <v>73</v>
      </c>
      <c r="B800" s="24">
        <f>IFERROR(INDEX(Partidos!$D$4:$D$107,MATCH($A800,Partidos!$A$4:$A$107,0)),"")</f>
        <v/>
      </c>
      <c r="C800" s="24">
        <f>IFERROR(INDEX(Partidos!$E$4:$E$107,MATCH($A800,Partidos!$A$4:$A$107,0)),"")</f>
        <v/>
      </c>
      <c r="D800" s="31" t="inlineStr">
        <is>
          <t>Quintero</t>
        </is>
      </c>
      <c r="E800" s="24">
        <f>IFERROR(INDEX(Quintero!F$4:F$107,MATCH($A800,Quintero!$A$4:$A$107,0)),"")</f>
        <v/>
      </c>
      <c r="F800" s="24">
        <f>IFERROR(INDEX(Quintero!G$4:G$107,MATCH($A800,Quintero!$A$4:$A$107,0)),"")</f>
        <v/>
      </c>
      <c r="G800" s="21">
        <f>IFERROR(IF(INDEX(Partidos!$H$4:$H$107,MATCH($A800,Partidos!$A$4:$A$107,0))&lt;&gt;"Finalizado","",IF(OR(NOT(ISNUMBER($E800)),NOT(ISNUMBER($F800))),"",IF(INDEX(Partidos!$J$4:$J$107,MATCH($A800,Partidos!$A$4:$A$107,0))="Grupos",IF(AND($E800=INDEX(Partidos!$F$4:$F$107,MATCH($A800,Partidos!$A$4:$A$107,0)),$F800=INDEX(Partidos!$G$4:$G$107,MATCH($A800,Partidos!$A$4:$A$107,0))),Puntuacion!$B$4,IF(($E800-$F800)=(INDEX(Partidos!$F$4:$F$107,MATCH($A800,Partidos!$A$4:$A$107,0))-INDEX(Partidos!$G$4:$G$107,MATCH($A800,Partidos!$A$4:$A$107,0))),Puntuacion!$B$5,IF(OR(AND($E800&gt;$F800,INDEX(Partidos!$F$4:$F$107,MATCH($A800,Partidos!$A$4:$A$107,0))&gt;INDEX(Partidos!$G$4:$G$107,MATCH($A800,Partidos!$A$4:$A$107,0))),AND($E800=$F800,INDEX(Partidos!$F$4:$F$107,MATCH($A800,Partidos!$A$4:$A$107,0))=INDEX(Partidos!$G$4:$G$107,MATCH($A800,Partidos!$A$4:$A$107,0))),AND($E800&lt;$F800,INDEX(Partidos!$F$4:$F$107,MATCH($A800,Partidos!$A$4:$A$107,0))&lt;INDEX(Partidos!$G$4:$G$107,MATCH($A800,Partidos!$A$4:$A$107,0)))),Puntuacion!$B$6,0))),IF(INDEX(Partidos!$F$4:$F$107,MATCH($A800,Partidos!$A$4:$A$107,0))=INDEX(Partidos!$G$4:$G$107,MATCH($A800,Partidos!$A$4:$A$107,0)),IF(AND($E800=INDEX(Partidos!$F$4:$F$107,MATCH($A800,Partidos!$A$4:$A$107,0)),$F800=INDEX(Partidos!$G$4:$G$107,MATCH($A800,Partidos!$A$4:$A$107,0))),IF(AND($H800&lt;&gt;"",$H800=INDEX(Partidos!$K$4:$K$107,MATCH($A800,Partidos!$A$4:$A$107,0))),Puntuacion!$B$9,Puntuacion!$B$12),IF(AND($E800=$F800,($E800-$F800)=(INDEX(Partidos!$F$4:$F$107,MATCH($A800,Partidos!$A$4:$A$107,0))-INDEX(Partidos!$G$4:$G$107,MATCH($A800,Partidos!$A$4:$A$107,0)))),IF(AND($H800&lt;&gt;"",$H800=INDEX(Partidos!$K$4:$K$107,MATCH($A800,Partidos!$A$4:$A$107,0))),Puntuacion!$B$13,Puntuacion!$B$14),IF(AND($H800&lt;&gt;"",$H800=INDEX(Partidos!$K$4:$K$107,MATCH($A800,Partidos!$A$4:$A$107,0))),Puntuacion!$B$11,0))),IF(AND($E800=INDEX(Partidos!$F$4:$F$107,MATCH($A800,Partidos!$A$4:$A$107,0)),$F800=INDEX(Partidos!$G$4:$G$107,MATCH($A800,Partidos!$A$4:$A$107,0))),Puntuacion!$B$9,IF(($E800-$F800)=(INDEX(Partidos!$F$4:$F$107,MATCH($A800,Partidos!$A$4:$A$107,0))-INDEX(Partidos!$G$4:$G$107,MATCH($A800,Partidos!$A$4:$A$107,0))),Puntuacion!$B$10,IF(AND($H800&lt;&gt;"",$H800=INDEX(Partidos!$K$4:$K$107,MATCH($A800,Partidos!$A$4:$A$107,0))),Puntuacion!$B$11,0))))))),"")</f>
        <v/>
      </c>
      <c r="H800" s="24">
        <f>IFERROR(INDEX(Quintero!H$4:H$107,MATCH($A800,Quintero!$A$4:$A$107,0)),"")</f>
        <v/>
      </c>
      <c r="I800" s="24">
        <f>IFERROR(INDEX(Partidos!$J$4:$J$107,MATCH($A800,Partidos!$A$4:$A$107,0)),"")</f>
        <v/>
      </c>
      <c r="J800" s="21">
        <f>IF(AND(INDEX(Partidos!$J$4:$J$107,MATCH($A800,Partidos!$A$4:$A$107,0))&lt;&gt;"Grupos",INDEX(Partidos!$H$4:$H$107,MATCH($A800,Partidos!$A$4:$A$107,0))="Finalizado",$H800&lt;&gt;"",$H800=INDEX(Partidos!$K$4:$K$107,MATCH($A800,Partidos!$A$4:$A$107,0))),1,0)</f>
        <v/>
      </c>
    </row>
    <row r="801">
      <c r="A801" s="29" t="n">
        <v>73</v>
      </c>
      <c r="B801" s="24">
        <f>IFERROR(INDEX(Partidos!$D$4:$D$107,MATCH($A801,Partidos!$A$4:$A$107,0)),"")</f>
        <v/>
      </c>
      <c r="C801" s="24">
        <f>IFERROR(INDEX(Partidos!$E$4:$E$107,MATCH($A801,Partidos!$A$4:$A$107,0)),"")</f>
        <v/>
      </c>
      <c r="D801" s="29" t="inlineStr">
        <is>
          <t>Nacho</t>
        </is>
      </c>
      <c r="E801" s="24">
        <f>IFERROR(INDEX(Nacho!F$4:F$107,MATCH($A801,Nacho!$A$4:$A$107,0)),"")</f>
        <v/>
      </c>
      <c r="F801" s="24">
        <f>IFERROR(INDEX(Nacho!G$4:G$107,MATCH($A801,Nacho!$A$4:$A$107,0)),"")</f>
        <v/>
      </c>
      <c r="G801" s="21">
        <f>IFERROR(IF(INDEX(Partidos!$H$4:$H$107,MATCH($A801,Partidos!$A$4:$A$107,0))&lt;&gt;"Finalizado","",IF(OR(NOT(ISNUMBER($E801)),NOT(ISNUMBER($F801))),"",IF(INDEX(Partidos!$J$4:$J$107,MATCH($A801,Partidos!$A$4:$A$107,0))="Grupos",IF(AND($E801=INDEX(Partidos!$F$4:$F$107,MATCH($A801,Partidos!$A$4:$A$107,0)),$F801=INDEX(Partidos!$G$4:$G$107,MATCH($A801,Partidos!$A$4:$A$107,0))),Puntuacion!$B$4,IF(($E801-$F801)=(INDEX(Partidos!$F$4:$F$107,MATCH($A801,Partidos!$A$4:$A$107,0))-INDEX(Partidos!$G$4:$G$107,MATCH($A801,Partidos!$A$4:$A$107,0))),Puntuacion!$B$5,IF(OR(AND($E801&gt;$F801,INDEX(Partidos!$F$4:$F$107,MATCH($A801,Partidos!$A$4:$A$107,0))&gt;INDEX(Partidos!$G$4:$G$107,MATCH($A801,Partidos!$A$4:$A$107,0))),AND($E801=$F801,INDEX(Partidos!$F$4:$F$107,MATCH($A801,Partidos!$A$4:$A$107,0))=INDEX(Partidos!$G$4:$G$107,MATCH($A801,Partidos!$A$4:$A$107,0))),AND($E801&lt;$F801,INDEX(Partidos!$F$4:$F$107,MATCH($A801,Partidos!$A$4:$A$107,0))&lt;INDEX(Partidos!$G$4:$G$107,MATCH($A801,Partidos!$A$4:$A$107,0)))),Puntuacion!$B$6,0))),IF(INDEX(Partidos!$F$4:$F$107,MATCH($A801,Partidos!$A$4:$A$107,0))=INDEX(Partidos!$G$4:$G$107,MATCH($A801,Partidos!$A$4:$A$107,0)),IF(AND($E801=INDEX(Partidos!$F$4:$F$107,MATCH($A801,Partidos!$A$4:$A$107,0)),$F801=INDEX(Partidos!$G$4:$G$107,MATCH($A801,Partidos!$A$4:$A$107,0))),IF(AND($H801&lt;&gt;"",$H801=INDEX(Partidos!$K$4:$K$107,MATCH($A801,Partidos!$A$4:$A$107,0))),Puntuacion!$B$9,Puntuacion!$B$12),IF(AND($E801=$F801,($E801-$F801)=(INDEX(Partidos!$F$4:$F$107,MATCH($A801,Partidos!$A$4:$A$107,0))-INDEX(Partidos!$G$4:$G$107,MATCH($A801,Partidos!$A$4:$A$107,0)))),IF(AND($H801&lt;&gt;"",$H801=INDEX(Partidos!$K$4:$K$107,MATCH($A801,Partidos!$A$4:$A$107,0))),Puntuacion!$B$13,Puntuacion!$B$14),IF(AND($H801&lt;&gt;"",$H801=INDEX(Partidos!$K$4:$K$107,MATCH($A801,Partidos!$A$4:$A$107,0))),Puntuacion!$B$11,0))),IF(AND($E801=INDEX(Partidos!$F$4:$F$107,MATCH($A801,Partidos!$A$4:$A$107,0)),$F801=INDEX(Partidos!$G$4:$G$107,MATCH($A801,Partidos!$A$4:$A$107,0))),Puntuacion!$B$9,IF(($E801-$F801)=(INDEX(Partidos!$F$4:$F$107,MATCH($A801,Partidos!$A$4:$A$107,0))-INDEX(Partidos!$G$4:$G$107,MATCH($A801,Partidos!$A$4:$A$107,0))),Puntuacion!$B$10,IF(AND($H801&lt;&gt;"",$H801=INDEX(Partidos!$K$4:$K$107,MATCH($A801,Partidos!$A$4:$A$107,0))),Puntuacion!$B$11,0))))))),"")</f>
        <v/>
      </c>
      <c r="H801" s="24">
        <f>IFERROR(INDEX(Nacho!H$4:H$107,MATCH($A801,Nacho!$A$4:$A$107,0)),"")</f>
        <v/>
      </c>
      <c r="I801" s="24">
        <f>IFERROR(INDEX(Partidos!$J$4:$J$107,MATCH($A801,Partidos!$A$4:$A$107,0)),"")</f>
        <v/>
      </c>
      <c r="J801" s="21">
        <f>IF(AND(INDEX(Partidos!$J$4:$J$107,MATCH($A801,Partidos!$A$4:$A$107,0))&lt;&gt;"Grupos",INDEX(Partidos!$H$4:$H$107,MATCH($A801,Partidos!$A$4:$A$107,0))="Finalizado",$H801&lt;&gt;"",$H801=INDEX(Partidos!$K$4:$K$107,MATCH($A801,Partidos!$A$4:$A$107,0))),1,0)</f>
        <v/>
      </c>
    </row>
    <row r="802">
      <c r="A802" s="31" t="n">
        <v>73</v>
      </c>
      <c r="B802" s="24">
        <f>IFERROR(INDEX(Partidos!$D$4:$D$107,MATCH($A802,Partidos!$A$4:$A$107,0)),"")</f>
        <v/>
      </c>
      <c r="C802" s="24">
        <f>IFERROR(INDEX(Partidos!$E$4:$E$107,MATCH($A802,Partidos!$A$4:$A$107,0)),"")</f>
        <v/>
      </c>
      <c r="D802" s="31" t="inlineStr">
        <is>
          <t>Luis</t>
        </is>
      </c>
      <c r="E802" s="24">
        <f>IFERROR(INDEX(Luis!F$4:F$107,MATCH($A802,Luis!$A$4:$A$107,0)),"")</f>
        <v/>
      </c>
      <c r="F802" s="24">
        <f>IFERROR(INDEX(Luis!G$4:G$107,MATCH($A802,Luis!$A$4:$A$107,0)),"")</f>
        <v/>
      </c>
      <c r="G802" s="21">
        <f>IFERROR(IF(INDEX(Partidos!$H$4:$H$107,MATCH($A802,Partidos!$A$4:$A$107,0))&lt;&gt;"Finalizado","",IF(OR(NOT(ISNUMBER($E802)),NOT(ISNUMBER($F802))),"",IF(INDEX(Partidos!$J$4:$J$107,MATCH($A802,Partidos!$A$4:$A$107,0))="Grupos",IF(AND($E802=INDEX(Partidos!$F$4:$F$107,MATCH($A802,Partidos!$A$4:$A$107,0)),$F802=INDEX(Partidos!$G$4:$G$107,MATCH($A802,Partidos!$A$4:$A$107,0))),Puntuacion!$B$4,IF(($E802-$F802)=(INDEX(Partidos!$F$4:$F$107,MATCH($A802,Partidos!$A$4:$A$107,0))-INDEX(Partidos!$G$4:$G$107,MATCH($A802,Partidos!$A$4:$A$107,0))),Puntuacion!$B$5,IF(OR(AND($E802&gt;$F802,INDEX(Partidos!$F$4:$F$107,MATCH($A802,Partidos!$A$4:$A$107,0))&gt;INDEX(Partidos!$G$4:$G$107,MATCH($A802,Partidos!$A$4:$A$107,0))),AND($E802=$F802,INDEX(Partidos!$F$4:$F$107,MATCH($A802,Partidos!$A$4:$A$107,0))=INDEX(Partidos!$G$4:$G$107,MATCH($A802,Partidos!$A$4:$A$107,0))),AND($E802&lt;$F802,INDEX(Partidos!$F$4:$F$107,MATCH($A802,Partidos!$A$4:$A$107,0))&lt;INDEX(Partidos!$G$4:$G$107,MATCH($A802,Partidos!$A$4:$A$107,0)))),Puntuacion!$B$6,0))),IF(INDEX(Partidos!$F$4:$F$107,MATCH($A802,Partidos!$A$4:$A$107,0))=INDEX(Partidos!$G$4:$G$107,MATCH($A802,Partidos!$A$4:$A$107,0)),IF(AND($E802=INDEX(Partidos!$F$4:$F$107,MATCH($A802,Partidos!$A$4:$A$107,0)),$F802=INDEX(Partidos!$G$4:$G$107,MATCH($A802,Partidos!$A$4:$A$107,0))),IF(AND($H802&lt;&gt;"",$H802=INDEX(Partidos!$K$4:$K$107,MATCH($A802,Partidos!$A$4:$A$107,0))),Puntuacion!$B$9,Puntuacion!$B$12),IF(AND($E802=$F802,($E802-$F802)=(INDEX(Partidos!$F$4:$F$107,MATCH($A802,Partidos!$A$4:$A$107,0))-INDEX(Partidos!$G$4:$G$107,MATCH($A802,Partidos!$A$4:$A$107,0)))),IF(AND($H802&lt;&gt;"",$H802=INDEX(Partidos!$K$4:$K$107,MATCH($A802,Partidos!$A$4:$A$107,0))),Puntuacion!$B$13,Puntuacion!$B$14),IF(AND($H802&lt;&gt;"",$H802=INDEX(Partidos!$K$4:$K$107,MATCH($A802,Partidos!$A$4:$A$107,0))),Puntuacion!$B$11,0))),IF(AND($E802=INDEX(Partidos!$F$4:$F$107,MATCH($A802,Partidos!$A$4:$A$107,0)),$F802=INDEX(Partidos!$G$4:$G$107,MATCH($A802,Partidos!$A$4:$A$107,0))),Puntuacion!$B$9,IF(($E802-$F802)=(INDEX(Partidos!$F$4:$F$107,MATCH($A802,Partidos!$A$4:$A$107,0))-INDEX(Partidos!$G$4:$G$107,MATCH($A802,Partidos!$A$4:$A$107,0))),Puntuacion!$B$10,IF(AND($H802&lt;&gt;"",$H802=INDEX(Partidos!$K$4:$K$107,MATCH($A802,Partidos!$A$4:$A$107,0))),Puntuacion!$B$11,0))))))),"")</f>
        <v/>
      </c>
      <c r="H802" s="24">
        <f>IFERROR(INDEX(Luis!H$4:H$107,MATCH($A802,Luis!$A$4:$A$107,0)),"")</f>
        <v/>
      </c>
      <c r="I802" s="24">
        <f>IFERROR(INDEX(Partidos!$J$4:$J$107,MATCH($A802,Partidos!$A$4:$A$107,0)),"")</f>
        <v/>
      </c>
      <c r="J802" s="21">
        <f>IF(AND(INDEX(Partidos!$J$4:$J$107,MATCH($A802,Partidos!$A$4:$A$107,0))&lt;&gt;"Grupos",INDEX(Partidos!$H$4:$H$107,MATCH($A802,Partidos!$A$4:$A$107,0))="Finalizado",$H802&lt;&gt;"",$H802=INDEX(Partidos!$K$4:$K$107,MATCH($A802,Partidos!$A$4:$A$107,0))),1,0)</f>
        <v/>
      </c>
    </row>
    <row r="803">
      <c r="A803" s="29" t="n">
        <v>73</v>
      </c>
      <c r="B803" s="24">
        <f>IFERROR(INDEX(Partidos!$D$4:$D$107,MATCH($A803,Partidos!$A$4:$A$107,0)),"")</f>
        <v/>
      </c>
      <c r="C803" s="24">
        <f>IFERROR(INDEX(Partidos!$E$4:$E$107,MATCH($A803,Partidos!$A$4:$A$107,0)),"")</f>
        <v/>
      </c>
      <c r="D803" s="29" t="inlineStr">
        <is>
          <t>Felipe</t>
        </is>
      </c>
      <c r="E803" s="24">
        <f>IFERROR(INDEX(Felipe!F$4:F$107,MATCH($A803,Felipe!$A$4:$A$107,0)),"")</f>
        <v/>
      </c>
      <c r="F803" s="24">
        <f>IFERROR(INDEX(Felipe!G$4:G$107,MATCH($A803,Felipe!$A$4:$A$107,0)),"")</f>
        <v/>
      </c>
      <c r="G803" s="21">
        <f>IFERROR(IF(INDEX(Partidos!$H$4:$H$107,MATCH($A803,Partidos!$A$4:$A$107,0))&lt;&gt;"Finalizado","",IF(OR(NOT(ISNUMBER($E803)),NOT(ISNUMBER($F803))),"",IF(INDEX(Partidos!$J$4:$J$107,MATCH($A803,Partidos!$A$4:$A$107,0))="Grupos",IF(AND($E803=INDEX(Partidos!$F$4:$F$107,MATCH($A803,Partidos!$A$4:$A$107,0)),$F803=INDEX(Partidos!$G$4:$G$107,MATCH($A803,Partidos!$A$4:$A$107,0))),Puntuacion!$B$4,IF(($E803-$F803)=(INDEX(Partidos!$F$4:$F$107,MATCH($A803,Partidos!$A$4:$A$107,0))-INDEX(Partidos!$G$4:$G$107,MATCH($A803,Partidos!$A$4:$A$107,0))),Puntuacion!$B$5,IF(OR(AND($E803&gt;$F803,INDEX(Partidos!$F$4:$F$107,MATCH($A803,Partidos!$A$4:$A$107,0))&gt;INDEX(Partidos!$G$4:$G$107,MATCH($A803,Partidos!$A$4:$A$107,0))),AND($E803=$F803,INDEX(Partidos!$F$4:$F$107,MATCH($A803,Partidos!$A$4:$A$107,0))=INDEX(Partidos!$G$4:$G$107,MATCH($A803,Partidos!$A$4:$A$107,0))),AND($E803&lt;$F803,INDEX(Partidos!$F$4:$F$107,MATCH($A803,Partidos!$A$4:$A$107,0))&lt;INDEX(Partidos!$G$4:$G$107,MATCH($A803,Partidos!$A$4:$A$107,0)))),Puntuacion!$B$6,0))),IF(INDEX(Partidos!$F$4:$F$107,MATCH($A803,Partidos!$A$4:$A$107,0))=INDEX(Partidos!$G$4:$G$107,MATCH($A803,Partidos!$A$4:$A$107,0)),IF(AND($E803=INDEX(Partidos!$F$4:$F$107,MATCH($A803,Partidos!$A$4:$A$107,0)),$F803=INDEX(Partidos!$G$4:$G$107,MATCH($A803,Partidos!$A$4:$A$107,0))),IF(AND($H803&lt;&gt;"",$H803=INDEX(Partidos!$K$4:$K$107,MATCH($A803,Partidos!$A$4:$A$107,0))),Puntuacion!$B$9,Puntuacion!$B$12),IF(AND($E803=$F803,($E803-$F803)=(INDEX(Partidos!$F$4:$F$107,MATCH($A803,Partidos!$A$4:$A$107,0))-INDEX(Partidos!$G$4:$G$107,MATCH($A803,Partidos!$A$4:$A$107,0)))),IF(AND($H803&lt;&gt;"",$H803=INDEX(Partidos!$K$4:$K$107,MATCH($A803,Partidos!$A$4:$A$107,0))),Puntuacion!$B$13,Puntuacion!$B$14),IF(AND($H803&lt;&gt;"",$H803=INDEX(Partidos!$K$4:$K$107,MATCH($A803,Partidos!$A$4:$A$107,0))),Puntuacion!$B$11,0))),IF(AND($E803=INDEX(Partidos!$F$4:$F$107,MATCH($A803,Partidos!$A$4:$A$107,0)),$F803=INDEX(Partidos!$G$4:$G$107,MATCH($A803,Partidos!$A$4:$A$107,0))),Puntuacion!$B$9,IF(($E803-$F803)=(INDEX(Partidos!$F$4:$F$107,MATCH($A803,Partidos!$A$4:$A$107,0))-INDEX(Partidos!$G$4:$G$107,MATCH($A803,Partidos!$A$4:$A$107,0))),Puntuacion!$B$10,IF(AND($H803&lt;&gt;"",$H803=INDEX(Partidos!$K$4:$K$107,MATCH($A803,Partidos!$A$4:$A$107,0))),Puntuacion!$B$11,0))))))),"")</f>
        <v/>
      </c>
      <c r="H803" s="24">
        <f>IFERROR(INDEX(Felipe!H$4:H$107,MATCH($A803,Felipe!$A$4:$A$107,0)),"")</f>
        <v/>
      </c>
      <c r="I803" s="24">
        <f>IFERROR(INDEX(Partidos!$J$4:$J$107,MATCH($A803,Partidos!$A$4:$A$107,0)),"")</f>
        <v/>
      </c>
      <c r="J803" s="21">
        <f>IF(AND(INDEX(Partidos!$J$4:$J$107,MATCH($A803,Partidos!$A$4:$A$107,0))&lt;&gt;"Grupos",INDEX(Partidos!$H$4:$H$107,MATCH($A803,Partidos!$A$4:$A$107,0))="Finalizado",$H803&lt;&gt;"",$H803=INDEX(Partidos!$K$4:$K$107,MATCH($A803,Partidos!$A$4:$A$107,0))),1,0)</f>
        <v/>
      </c>
    </row>
    <row r="804">
      <c r="A804" s="31" t="n">
        <v>73</v>
      </c>
      <c r="B804" s="24">
        <f>IFERROR(INDEX(Partidos!$D$4:$D$107,MATCH($A804,Partidos!$A$4:$A$107,0)),"")</f>
        <v/>
      </c>
      <c r="C804" s="24">
        <f>IFERROR(INDEX(Partidos!$E$4:$E$107,MATCH($A804,Partidos!$A$4:$A$107,0)),"")</f>
        <v/>
      </c>
      <c r="D804" s="31" t="inlineStr">
        <is>
          <t>Simón</t>
        </is>
      </c>
      <c r="E804" s="24">
        <f>IFERROR(INDEX(Simón!F$4:F$107,MATCH($A804,Simón!$A$4:$A$107,0)),"")</f>
        <v/>
      </c>
      <c r="F804" s="24">
        <f>IFERROR(INDEX(Simón!G$4:G$107,MATCH($A804,Simón!$A$4:$A$107,0)),"")</f>
        <v/>
      </c>
      <c r="G804" s="21">
        <f>IFERROR(IF(INDEX(Partidos!$H$4:$H$107,MATCH($A804,Partidos!$A$4:$A$107,0))&lt;&gt;"Finalizado","",IF(OR(NOT(ISNUMBER($E804)),NOT(ISNUMBER($F804))),"",IF(INDEX(Partidos!$J$4:$J$107,MATCH($A804,Partidos!$A$4:$A$107,0))="Grupos",IF(AND($E804=INDEX(Partidos!$F$4:$F$107,MATCH($A804,Partidos!$A$4:$A$107,0)),$F804=INDEX(Partidos!$G$4:$G$107,MATCH($A804,Partidos!$A$4:$A$107,0))),Puntuacion!$B$4,IF(($E804-$F804)=(INDEX(Partidos!$F$4:$F$107,MATCH($A804,Partidos!$A$4:$A$107,0))-INDEX(Partidos!$G$4:$G$107,MATCH($A804,Partidos!$A$4:$A$107,0))),Puntuacion!$B$5,IF(OR(AND($E804&gt;$F804,INDEX(Partidos!$F$4:$F$107,MATCH($A804,Partidos!$A$4:$A$107,0))&gt;INDEX(Partidos!$G$4:$G$107,MATCH($A804,Partidos!$A$4:$A$107,0))),AND($E804=$F804,INDEX(Partidos!$F$4:$F$107,MATCH($A804,Partidos!$A$4:$A$107,0))=INDEX(Partidos!$G$4:$G$107,MATCH($A804,Partidos!$A$4:$A$107,0))),AND($E804&lt;$F804,INDEX(Partidos!$F$4:$F$107,MATCH($A804,Partidos!$A$4:$A$107,0))&lt;INDEX(Partidos!$G$4:$G$107,MATCH($A804,Partidos!$A$4:$A$107,0)))),Puntuacion!$B$6,0))),IF(INDEX(Partidos!$F$4:$F$107,MATCH($A804,Partidos!$A$4:$A$107,0))=INDEX(Partidos!$G$4:$G$107,MATCH($A804,Partidos!$A$4:$A$107,0)),IF(AND($E804=INDEX(Partidos!$F$4:$F$107,MATCH($A804,Partidos!$A$4:$A$107,0)),$F804=INDEX(Partidos!$G$4:$G$107,MATCH($A804,Partidos!$A$4:$A$107,0))),IF(AND($H804&lt;&gt;"",$H804=INDEX(Partidos!$K$4:$K$107,MATCH($A804,Partidos!$A$4:$A$107,0))),Puntuacion!$B$9,Puntuacion!$B$12),IF(AND($E804=$F804,($E804-$F804)=(INDEX(Partidos!$F$4:$F$107,MATCH($A804,Partidos!$A$4:$A$107,0))-INDEX(Partidos!$G$4:$G$107,MATCH($A804,Partidos!$A$4:$A$107,0)))),IF(AND($H804&lt;&gt;"",$H804=INDEX(Partidos!$K$4:$K$107,MATCH($A804,Partidos!$A$4:$A$107,0))),Puntuacion!$B$13,Puntuacion!$B$14),IF(AND($H804&lt;&gt;"",$H804=INDEX(Partidos!$K$4:$K$107,MATCH($A804,Partidos!$A$4:$A$107,0))),Puntuacion!$B$11,0))),IF(AND($E804=INDEX(Partidos!$F$4:$F$107,MATCH($A804,Partidos!$A$4:$A$107,0)),$F804=INDEX(Partidos!$G$4:$G$107,MATCH($A804,Partidos!$A$4:$A$107,0))),Puntuacion!$B$9,IF(($E804-$F804)=(INDEX(Partidos!$F$4:$F$107,MATCH($A804,Partidos!$A$4:$A$107,0))-INDEX(Partidos!$G$4:$G$107,MATCH($A804,Partidos!$A$4:$A$107,0))),Puntuacion!$B$10,IF(AND($H804&lt;&gt;"",$H804=INDEX(Partidos!$K$4:$K$107,MATCH($A804,Partidos!$A$4:$A$107,0))),Puntuacion!$B$11,0))))))),"")</f>
        <v/>
      </c>
      <c r="H804" s="24">
        <f>IFERROR(INDEX(Simón!H$4:H$107,MATCH($A804,Simón!$A$4:$A$107,0)),"")</f>
        <v/>
      </c>
      <c r="I804" s="24">
        <f>IFERROR(INDEX(Partidos!$J$4:$J$107,MATCH($A804,Partidos!$A$4:$A$107,0)),"")</f>
        <v/>
      </c>
      <c r="J804" s="21">
        <f>IF(AND(INDEX(Partidos!$J$4:$J$107,MATCH($A804,Partidos!$A$4:$A$107,0))&lt;&gt;"Grupos",INDEX(Partidos!$H$4:$H$107,MATCH($A804,Partidos!$A$4:$A$107,0))="Finalizado",$H804&lt;&gt;"",$H804=INDEX(Partidos!$K$4:$K$107,MATCH($A804,Partidos!$A$4:$A$107,0))),1,0)</f>
        <v/>
      </c>
    </row>
    <row r="805">
      <c r="A805" s="29" t="n">
        <v>73</v>
      </c>
      <c r="B805" s="24">
        <f>IFERROR(INDEX(Partidos!$D$4:$D$107,MATCH($A805,Partidos!$A$4:$A$107,0)),"")</f>
        <v/>
      </c>
      <c r="C805" s="24">
        <f>IFERROR(INDEX(Partidos!$E$4:$E$107,MATCH($A805,Partidos!$A$4:$A$107,0)),"")</f>
        <v/>
      </c>
      <c r="D805" s="29" t="inlineStr">
        <is>
          <t>Muni</t>
        </is>
      </c>
      <c r="E805" s="24">
        <f>IFERROR(INDEX(Muni!F$4:F$107,MATCH($A805,Muni!$A$4:$A$107,0)),"")</f>
        <v/>
      </c>
      <c r="F805" s="24">
        <f>IFERROR(INDEX(Muni!G$4:G$107,MATCH($A805,Muni!$A$4:$A$107,0)),"")</f>
        <v/>
      </c>
      <c r="G805" s="21">
        <f>IFERROR(IF(INDEX(Partidos!$H$4:$H$107,MATCH($A805,Partidos!$A$4:$A$107,0))&lt;&gt;"Finalizado","",IF(OR(NOT(ISNUMBER($E805)),NOT(ISNUMBER($F805))),"",IF(INDEX(Partidos!$J$4:$J$107,MATCH($A805,Partidos!$A$4:$A$107,0))="Grupos",IF(AND($E805=INDEX(Partidos!$F$4:$F$107,MATCH($A805,Partidos!$A$4:$A$107,0)),$F805=INDEX(Partidos!$G$4:$G$107,MATCH($A805,Partidos!$A$4:$A$107,0))),Puntuacion!$B$4,IF(($E805-$F805)=(INDEX(Partidos!$F$4:$F$107,MATCH($A805,Partidos!$A$4:$A$107,0))-INDEX(Partidos!$G$4:$G$107,MATCH($A805,Partidos!$A$4:$A$107,0))),Puntuacion!$B$5,IF(OR(AND($E805&gt;$F805,INDEX(Partidos!$F$4:$F$107,MATCH($A805,Partidos!$A$4:$A$107,0))&gt;INDEX(Partidos!$G$4:$G$107,MATCH($A805,Partidos!$A$4:$A$107,0))),AND($E805=$F805,INDEX(Partidos!$F$4:$F$107,MATCH($A805,Partidos!$A$4:$A$107,0))=INDEX(Partidos!$G$4:$G$107,MATCH($A805,Partidos!$A$4:$A$107,0))),AND($E805&lt;$F805,INDEX(Partidos!$F$4:$F$107,MATCH($A805,Partidos!$A$4:$A$107,0))&lt;INDEX(Partidos!$G$4:$G$107,MATCH($A805,Partidos!$A$4:$A$107,0)))),Puntuacion!$B$6,0))),IF(INDEX(Partidos!$F$4:$F$107,MATCH($A805,Partidos!$A$4:$A$107,0))=INDEX(Partidos!$G$4:$G$107,MATCH($A805,Partidos!$A$4:$A$107,0)),IF(AND($E805=INDEX(Partidos!$F$4:$F$107,MATCH($A805,Partidos!$A$4:$A$107,0)),$F805=INDEX(Partidos!$G$4:$G$107,MATCH($A805,Partidos!$A$4:$A$107,0))),IF(AND($H805&lt;&gt;"",$H805=INDEX(Partidos!$K$4:$K$107,MATCH($A805,Partidos!$A$4:$A$107,0))),Puntuacion!$B$9,Puntuacion!$B$12),IF(AND($E805=$F805,($E805-$F805)=(INDEX(Partidos!$F$4:$F$107,MATCH($A805,Partidos!$A$4:$A$107,0))-INDEX(Partidos!$G$4:$G$107,MATCH($A805,Partidos!$A$4:$A$107,0)))),IF(AND($H805&lt;&gt;"",$H805=INDEX(Partidos!$K$4:$K$107,MATCH($A805,Partidos!$A$4:$A$107,0))),Puntuacion!$B$13,Puntuacion!$B$14),IF(AND($H805&lt;&gt;"",$H805=INDEX(Partidos!$K$4:$K$107,MATCH($A805,Partidos!$A$4:$A$107,0))),Puntuacion!$B$11,0))),IF(AND($E805=INDEX(Partidos!$F$4:$F$107,MATCH($A805,Partidos!$A$4:$A$107,0)),$F805=INDEX(Partidos!$G$4:$G$107,MATCH($A805,Partidos!$A$4:$A$107,0))),Puntuacion!$B$9,IF(($E805-$F805)=(INDEX(Partidos!$F$4:$F$107,MATCH($A805,Partidos!$A$4:$A$107,0))-INDEX(Partidos!$G$4:$G$107,MATCH($A805,Partidos!$A$4:$A$107,0))),Puntuacion!$B$10,IF(AND($H805&lt;&gt;"",$H805=INDEX(Partidos!$K$4:$K$107,MATCH($A805,Partidos!$A$4:$A$107,0))),Puntuacion!$B$11,0))))))),"")</f>
        <v/>
      </c>
      <c r="H805" s="24">
        <f>IFERROR(INDEX(Muni!H$4:H$107,MATCH($A805,Muni!$A$4:$A$107,0)),"")</f>
        <v/>
      </c>
      <c r="I805" s="24">
        <f>IFERROR(INDEX(Partidos!$J$4:$J$107,MATCH($A805,Partidos!$A$4:$A$107,0)),"")</f>
        <v/>
      </c>
      <c r="J805" s="21">
        <f>IF(AND(INDEX(Partidos!$J$4:$J$107,MATCH($A805,Partidos!$A$4:$A$107,0))&lt;&gt;"Grupos",INDEX(Partidos!$H$4:$H$107,MATCH($A805,Partidos!$A$4:$A$107,0))="Finalizado",$H805&lt;&gt;"",$H805=INDEX(Partidos!$K$4:$K$107,MATCH($A805,Partidos!$A$4:$A$107,0))),1,0)</f>
        <v/>
      </c>
    </row>
    <row r="806">
      <c r="A806" s="31" t="n">
        <v>73</v>
      </c>
      <c r="B806" s="24">
        <f>IFERROR(INDEX(Partidos!$D$4:$D$107,MATCH($A806,Partidos!$A$4:$A$107,0)),"")</f>
        <v/>
      </c>
      <c r="C806" s="24">
        <f>IFERROR(INDEX(Partidos!$E$4:$E$107,MATCH($A806,Partidos!$A$4:$A$107,0)),"")</f>
        <v/>
      </c>
      <c r="D806" s="31" t="inlineStr">
        <is>
          <t>Fer</t>
        </is>
      </c>
      <c r="E806" s="24">
        <f>IFERROR(INDEX(Fer!F$4:F$107,MATCH($A806,Fer!$A$4:$A$107,0)),"")</f>
        <v/>
      </c>
      <c r="F806" s="24">
        <f>IFERROR(INDEX(Fer!G$4:G$107,MATCH($A806,Fer!$A$4:$A$107,0)),"")</f>
        <v/>
      </c>
      <c r="G806" s="21">
        <f>IFERROR(IF(INDEX(Partidos!$H$4:$H$107,MATCH($A806,Partidos!$A$4:$A$107,0))&lt;&gt;"Finalizado","",IF(OR(NOT(ISNUMBER($E806)),NOT(ISNUMBER($F806))),"",IF(INDEX(Partidos!$J$4:$J$107,MATCH($A806,Partidos!$A$4:$A$107,0))="Grupos",IF(AND($E806=INDEX(Partidos!$F$4:$F$107,MATCH($A806,Partidos!$A$4:$A$107,0)),$F806=INDEX(Partidos!$G$4:$G$107,MATCH($A806,Partidos!$A$4:$A$107,0))),Puntuacion!$B$4,IF(($E806-$F806)=(INDEX(Partidos!$F$4:$F$107,MATCH($A806,Partidos!$A$4:$A$107,0))-INDEX(Partidos!$G$4:$G$107,MATCH($A806,Partidos!$A$4:$A$107,0))),Puntuacion!$B$5,IF(OR(AND($E806&gt;$F806,INDEX(Partidos!$F$4:$F$107,MATCH($A806,Partidos!$A$4:$A$107,0))&gt;INDEX(Partidos!$G$4:$G$107,MATCH($A806,Partidos!$A$4:$A$107,0))),AND($E806=$F806,INDEX(Partidos!$F$4:$F$107,MATCH($A806,Partidos!$A$4:$A$107,0))=INDEX(Partidos!$G$4:$G$107,MATCH($A806,Partidos!$A$4:$A$107,0))),AND($E806&lt;$F806,INDEX(Partidos!$F$4:$F$107,MATCH($A806,Partidos!$A$4:$A$107,0))&lt;INDEX(Partidos!$G$4:$G$107,MATCH($A806,Partidos!$A$4:$A$107,0)))),Puntuacion!$B$6,0))),IF(INDEX(Partidos!$F$4:$F$107,MATCH($A806,Partidos!$A$4:$A$107,0))=INDEX(Partidos!$G$4:$G$107,MATCH($A806,Partidos!$A$4:$A$107,0)),IF(AND($E806=INDEX(Partidos!$F$4:$F$107,MATCH($A806,Partidos!$A$4:$A$107,0)),$F806=INDEX(Partidos!$G$4:$G$107,MATCH($A806,Partidos!$A$4:$A$107,0))),IF(AND($H806&lt;&gt;"",$H806=INDEX(Partidos!$K$4:$K$107,MATCH($A806,Partidos!$A$4:$A$107,0))),Puntuacion!$B$9,Puntuacion!$B$12),IF(AND($E806=$F806,($E806-$F806)=(INDEX(Partidos!$F$4:$F$107,MATCH($A806,Partidos!$A$4:$A$107,0))-INDEX(Partidos!$G$4:$G$107,MATCH($A806,Partidos!$A$4:$A$107,0)))),IF(AND($H806&lt;&gt;"",$H806=INDEX(Partidos!$K$4:$K$107,MATCH($A806,Partidos!$A$4:$A$107,0))),Puntuacion!$B$13,Puntuacion!$B$14),IF(AND($H806&lt;&gt;"",$H806=INDEX(Partidos!$K$4:$K$107,MATCH($A806,Partidos!$A$4:$A$107,0))),Puntuacion!$B$11,0))),IF(AND($E806=INDEX(Partidos!$F$4:$F$107,MATCH($A806,Partidos!$A$4:$A$107,0)),$F806=INDEX(Partidos!$G$4:$G$107,MATCH($A806,Partidos!$A$4:$A$107,0))),Puntuacion!$B$9,IF(($E806-$F806)=(INDEX(Partidos!$F$4:$F$107,MATCH($A806,Partidos!$A$4:$A$107,0))-INDEX(Partidos!$G$4:$G$107,MATCH($A806,Partidos!$A$4:$A$107,0))),Puntuacion!$B$10,IF(AND($H806&lt;&gt;"",$H806=INDEX(Partidos!$K$4:$K$107,MATCH($A806,Partidos!$A$4:$A$107,0))),Puntuacion!$B$11,0))))))),"")</f>
        <v/>
      </c>
      <c r="H806" s="24">
        <f>IFERROR(INDEX(Fer!H$4:H$107,MATCH($A806,Fer!$A$4:$A$107,0)),"")</f>
        <v/>
      </c>
      <c r="I806" s="24">
        <f>IFERROR(INDEX(Partidos!$J$4:$J$107,MATCH($A806,Partidos!$A$4:$A$107,0)),"")</f>
        <v/>
      </c>
      <c r="J806" s="21">
        <f>IF(AND(INDEX(Partidos!$J$4:$J$107,MATCH($A806,Partidos!$A$4:$A$107,0))&lt;&gt;"Grupos",INDEX(Partidos!$H$4:$H$107,MATCH($A806,Partidos!$A$4:$A$107,0))="Finalizado",$H806&lt;&gt;"",$H806=INDEX(Partidos!$K$4:$K$107,MATCH($A806,Partidos!$A$4:$A$107,0))),1,0)</f>
        <v/>
      </c>
    </row>
    <row r="807">
      <c r="A807" s="29" t="n">
        <v>74</v>
      </c>
      <c r="B807" s="24">
        <f>IFERROR(INDEX(Partidos!$D$4:$D$107,MATCH($A807,Partidos!$A$4:$A$107,0)),"")</f>
        <v/>
      </c>
      <c r="C807" s="24">
        <f>IFERROR(INDEX(Partidos!$E$4:$E$107,MATCH($A807,Partidos!$A$4:$A$107,0)),"")</f>
        <v/>
      </c>
      <c r="D807" s="29" t="inlineStr">
        <is>
          <t>Álvaro</t>
        </is>
      </c>
      <c r="E807" s="24">
        <f>IFERROR(INDEX(Álvaro!F$4:F$107,MATCH($A807,Álvaro!$A$4:$A$107,0)),"")</f>
        <v/>
      </c>
      <c r="F807" s="24">
        <f>IFERROR(INDEX(Álvaro!G$4:G$107,MATCH($A807,Álvaro!$A$4:$A$107,0)),"")</f>
        <v/>
      </c>
      <c r="G807" s="21">
        <f>IFERROR(IF(INDEX(Partidos!$H$4:$H$107,MATCH($A807,Partidos!$A$4:$A$107,0))&lt;&gt;"Finalizado","",IF(OR(NOT(ISNUMBER($E807)),NOT(ISNUMBER($F807))),"",IF(INDEX(Partidos!$J$4:$J$107,MATCH($A807,Partidos!$A$4:$A$107,0))="Grupos",IF(AND($E807=INDEX(Partidos!$F$4:$F$107,MATCH($A807,Partidos!$A$4:$A$107,0)),$F807=INDEX(Partidos!$G$4:$G$107,MATCH($A807,Partidos!$A$4:$A$107,0))),Puntuacion!$B$4,IF(($E807-$F807)=(INDEX(Partidos!$F$4:$F$107,MATCH($A807,Partidos!$A$4:$A$107,0))-INDEX(Partidos!$G$4:$G$107,MATCH($A807,Partidos!$A$4:$A$107,0))),Puntuacion!$B$5,IF(OR(AND($E807&gt;$F807,INDEX(Partidos!$F$4:$F$107,MATCH($A807,Partidos!$A$4:$A$107,0))&gt;INDEX(Partidos!$G$4:$G$107,MATCH($A807,Partidos!$A$4:$A$107,0))),AND($E807=$F807,INDEX(Partidos!$F$4:$F$107,MATCH($A807,Partidos!$A$4:$A$107,0))=INDEX(Partidos!$G$4:$G$107,MATCH($A807,Partidos!$A$4:$A$107,0))),AND($E807&lt;$F807,INDEX(Partidos!$F$4:$F$107,MATCH($A807,Partidos!$A$4:$A$107,0))&lt;INDEX(Partidos!$G$4:$G$107,MATCH($A807,Partidos!$A$4:$A$107,0)))),Puntuacion!$B$6,0))),IF(INDEX(Partidos!$F$4:$F$107,MATCH($A807,Partidos!$A$4:$A$107,0))=INDEX(Partidos!$G$4:$G$107,MATCH($A807,Partidos!$A$4:$A$107,0)),IF(AND($E807=INDEX(Partidos!$F$4:$F$107,MATCH($A807,Partidos!$A$4:$A$107,0)),$F807=INDEX(Partidos!$G$4:$G$107,MATCH($A807,Partidos!$A$4:$A$107,0))),IF(AND($H807&lt;&gt;"",$H807=INDEX(Partidos!$K$4:$K$107,MATCH($A807,Partidos!$A$4:$A$107,0))),Puntuacion!$B$9,Puntuacion!$B$12),IF(AND($E807=$F807,($E807-$F807)=(INDEX(Partidos!$F$4:$F$107,MATCH($A807,Partidos!$A$4:$A$107,0))-INDEX(Partidos!$G$4:$G$107,MATCH($A807,Partidos!$A$4:$A$107,0)))),IF(AND($H807&lt;&gt;"",$H807=INDEX(Partidos!$K$4:$K$107,MATCH($A807,Partidos!$A$4:$A$107,0))),Puntuacion!$B$13,Puntuacion!$B$14),IF(AND($H807&lt;&gt;"",$H807=INDEX(Partidos!$K$4:$K$107,MATCH($A807,Partidos!$A$4:$A$107,0))),Puntuacion!$B$11,0))),IF(AND($E807=INDEX(Partidos!$F$4:$F$107,MATCH($A807,Partidos!$A$4:$A$107,0)),$F807=INDEX(Partidos!$G$4:$G$107,MATCH($A807,Partidos!$A$4:$A$107,0))),Puntuacion!$B$9,IF(($E807-$F807)=(INDEX(Partidos!$F$4:$F$107,MATCH($A807,Partidos!$A$4:$A$107,0))-INDEX(Partidos!$G$4:$G$107,MATCH($A807,Partidos!$A$4:$A$107,0))),Puntuacion!$B$10,IF(AND($H807&lt;&gt;"",$H807=INDEX(Partidos!$K$4:$K$107,MATCH($A807,Partidos!$A$4:$A$107,0))),Puntuacion!$B$11,0))))))),"")</f>
        <v/>
      </c>
      <c r="H807" s="24">
        <f>IFERROR(INDEX(Álvaro!H$4:H$107,MATCH($A807,Álvaro!$A$4:$A$107,0)),"")</f>
        <v/>
      </c>
      <c r="I807" s="24">
        <f>IFERROR(INDEX(Partidos!$J$4:$J$107,MATCH($A807,Partidos!$A$4:$A$107,0)),"")</f>
        <v/>
      </c>
      <c r="J807" s="21">
        <f>IF(AND(INDEX(Partidos!$J$4:$J$107,MATCH($A807,Partidos!$A$4:$A$107,0))&lt;&gt;"Grupos",INDEX(Partidos!$H$4:$H$107,MATCH($A807,Partidos!$A$4:$A$107,0))="Finalizado",$H807&lt;&gt;"",$H807=INDEX(Partidos!$K$4:$K$107,MATCH($A807,Partidos!$A$4:$A$107,0))),1,0)</f>
        <v/>
      </c>
    </row>
    <row r="808">
      <c r="A808" s="31" t="n">
        <v>74</v>
      </c>
      <c r="B808" s="24">
        <f>IFERROR(INDEX(Partidos!$D$4:$D$107,MATCH($A808,Partidos!$A$4:$A$107,0)),"")</f>
        <v/>
      </c>
      <c r="C808" s="24">
        <f>IFERROR(INDEX(Partidos!$E$4:$E$107,MATCH($A808,Partidos!$A$4:$A$107,0)),"")</f>
        <v/>
      </c>
      <c r="D808" s="31" t="inlineStr">
        <is>
          <t>Pepe</t>
        </is>
      </c>
      <c r="E808" s="24">
        <f>IFERROR(INDEX(Pepe!F$4:F$107,MATCH($A808,Pepe!$A$4:$A$107,0)),"")</f>
        <v/>
      </c>
      <c r="F808" s="24">
        <f>IFERROR(INDEX(Pepe!G$4:G$107,MATCH($A808,Pepe!$A$4:$A$107,0)),"")</f>
        <v/>
      </c>
      <c r="G808" s="21">
        <f>IFERROR(IF(INDEX(Partidos!$H$4:$H$107,MATCH($A808,Partidos!$A$4:$A$107,0))&lt;&gt;"Finalizado","",IF(OR(NOT(ISNUMBER($E808)),NOT(ISNUMBER($F808))),"",IF(INDEX(Partidos!$J$4:$J$107,MATCH($A808,Partidos!$A$4:$A$107,0))="Grupos",IF(AND($E808=INDEX(Partidos!$F$4:$F$107,MATCH($A808,Partidos!$A$4:$A$107,0)),$F808=INDEX(Partidos!$G$4:$G$107,MATCH($A808,Partidos!$A$4:$A$107,0))),Puntuacion!$B$4,IF(($E808-$F808)=(INDEX(Partidos!$F$4:$F$107,MATCH($A808,Partidos!$A$4:$A$107,0))-INDEX(Partidos!$G$4:$G$107,MATCH($A808,Partidos!$A$4:$A$107,0))),Puntuacion!$B$5,IF(OR(AND($E808&gt;$F808,INDEX(Partidos!$F$4:$F$107,MATCH($A808,Partidos!$A$4:$A$107,0))&gt;INDEX(Partidos!$G$4:$G$107,MATCH($A808,Partidos!$A$4:$A$107,0))),AND($E808=$F808,INDEX(Partidos!$F$4:$F$107,MATCH($A808,Partidos!$A$4:$A$107,0))=INDEX(Partidos!$G$4:$G$107,MATCH($A808,Partidos!$A$4:$A$107,0))),AND($E808&lt;$F808,INDEX(Partidos!$F$4:$F$107,MATCH($A808,Partidos!$A$4:$A$107,0))&lt;INDEX(Partidos!$G$4:$G$107,MATCH($A808,Partidos!$A$4:$A$107,0)))),Puntuacion!$B$6,0))),IF(INDEX(Partidos!$F$4:$F$107,MATCH($A808,Partidos!$A$4:$A$107,0))=INDEX(Partidos!$G$4:$G$107,MATCH($A808,Partidos!$A$4:$A$107,0)),IF(AND($E808=INDEX(Partidos!$F$4:$F$107,MATCH($A808,Partidos!$A$4:$A$107,0)),$F808=INDEX(Partidos!$G$4:$G$107,MATCH($A808,Partidos!$A$4:$A$107,0))),IF(AND($H808&lt;&gt;"",$H808=INDEX(Partidos!$K$4:$K$107,MATCH($A808,Partidos!$A$4:$A$107,0))),Puntuacion!$B$9,Puntuacion!$B$12),IF(AND($E808=$F808,($E808-$F808)=(INDEX(Partidos!$F$4:$F$107,MATCH($A808,Partidos!$A$4:$A$107,0))-INDEX(Partidos!$G$4:$G$107,MATCH($A808,Partidos!$A$4:$A$107,0)))),IF(AND($H808&lt;&gt;"",$H808=INDEX(Partidos!$K$4:$K$107,MATCH($A808,Partidos!$A$4:$A$107,0))),Puntuacion!$B$13,Puntuacion!$B$14),IF(AND($H808&lt;&gt;"",$H808=INDEX(Partidos!$K$4:$K$107,MATCH($A808,Partidos!$A$4:$A$107,0))),Puntuacion!$B$11,0))),IF(AND($E808=INDEX(Partidos!$F$4:$F$107,MATCH($A808,Partidos!$A$4:$A$107,0)),$F808=INDEX(Partidos!$G$4:$G$107,MATCH($A808,Partidos!$A$4:$A$107,0))),Puntuacion!$B$9,IF(($E808-$F808)=(INDEX(Partidos!$F$4:$F$107,MATCH($A808,Partidos!$A$4:$A$107,0))-INDEX(Partidos!$G$4:$G$107,MATCH($A808,Partidos!$A$4:$A$107,0))),Puntuacion!$B$10,IF(AND($H808&lt;&gt;"",$H808=INDEX(Partidos!$K$4:$K$107,MATCH($A808,Partidos!$A$4:$A$107,0))),Puntuacion!$B$11,0))))))),"")</f>
        <v/>
      </c>
      <c r="H808" s="24">
        <f>IFERROR(INDEX(Pepe!H$4:H$107,MATCH($A808,Pepe!$A$4:$A$107,0)),"")</f>
        <v/>
      </c>
      <c r="I808" s="24">
        <f>IFERROR(INDEX(Partidos!$J$4:$J$107,MATCH($A808,Partidos!$A$4:$A$107,0)),"")</f>
        <v/>
      </c>
      <c r="J808" s="21">
        <f>IF(AND(INDEX(Partidos!$J$4:$J$107,MATCH($A808,Partidos!$A$4:$A$107,0))&lt;&gt;"Grupos",INDEX(Partidos!$H$4:$H$107,MATCH($A808,Partidos!$A$4:$A$107,0))="Finalizado",$H808&lt;&gt;"",$H808=INDEX(Partidos!$K$4:$K$107,MATCH($A808,Partidos!$A$4:$A$107,0))),1,0)</f>
        <v/>
      </c>
    </row>
    <row r="809">
      <c r="A809" s="29" t="n">
        <v>74</v>
      </c>
      <c r="B809" s="24">
        <f>IFERROR(INDEX(Partidos!$D$4:$D$107,MATCH($A809,Partidos!$A$4:$A$107,0)),"")</f>
        <v/>
      </c>
      <c r="C809" s="24">
        <f>IFERROR(INDEX(Partidos!$E$4:$E$107,MATCH($A809,Partidos!$A$4:$A$107,0)),"")</f>
        <v/>
      </c>
      <c r="D809" s="29" t="inlineStr">
        <is>
          <t>Patri</t>
        </is>
      </c>
      <c r="E809" s="24">
        <f>IFERROR(INDEX(Patri!F$4:F$107,MATCH($A809,Patri!$A$4:$A$107,0)),"")</f>
        <v/>
      </c>
      <c r="F809" s="24">
        <f>IFERROR(INDEX(Patri!G$4:G$107,MATCH($A809,Patri!$A$4:$A$107,0)),"")</f>
        <v/>
      </c>
      <c r="G809" s="21">
        <f>IFERROR(IF(INDEX(Partidos!$H$4:$H$107,MATCH($A809,Partidos!$A$4:$A$107,0))&lt;&gt;"Finalizado","",IF(OR(NOT(ISNUMBER($E809)),NOT(ISNUMBER($F809))),"",IF(INDEX(Partidos!$J$4:$J$107,MATCH($A809,Partidos!$A$4:$A$107,0))="Grupos",IF(AND($E809=INDEX(Partidos!$F$4:$F$107,MATCH($A809,Partidos!$A$4:$A$107,0)),$F809=INDEX(Partidos!$G$4:$G$107,MATCH($A809,Partidos!$A$4:$A$107,0))),Puntuacion!$B$4,IF(($E809-$F809)=(INDEX(Partidos!$F$4:$F$107,MATCH($A809,Partidos!$A$4:$A$107,0))-INDEX(Partidos!$G$4:$G$107,MATCH($A809,Partidos!$A$4:$A$107,0))),Puntuacion!$B$5,IF(OR(AND($E809&gt;$F809,INDEX(Partidos!$F$4:$F$107,MATCH($A809,Partidos!$A$4:$A$107,0))&gt;INDEX(Partidos!$G$4:$G$107,MATCH($A809,Partidos!$A$4:$A$107,0))),AND($E809=$F809,INDEX(Partidos!$F$4:$F$107,MATCH($A809,Partidos!$A$4:$A$107,0))=INDEX(Partidos!$G$4:$G$107,MATCH($A809,Partidos!$A$4:$A$107,0))),AND($E809&lt;$F809,INDEX(Partidos!$F$4:$F$107,MATCH($A809,Partidos!$A$4:$A$107,0))&lt;INDEX(Partidos!$G$4:$G$107,MATCH($A809,Partidos!$A$4:$A$107,0)))),Puntuacion!$B$6,0))),IF(INDEX(Partidos!$F$4:$F$107,MATCH($A809,Partidos!$A$4:$A$107,0))=INDEX(Partidos!$G$4:$G$107,MATCH($A809,Partidos!$A$4:$A$107,0)),IF(AND($E809=INDEX(Partidos!$F$4:$F$107,MATCH($A809,Partidos!$A$4:$A$107,0)),$F809=INDEX(Partidos!$G$4:$G$107,MATCH($A809,Partidos!$A$4:$A$107,0))),IF(AND($H809&lt;&gt;"",$H809=INDEX(Partidos!$K$4:$K$107,MATCH($A809,Partidos!$A$4:$A$107,0))),Puntuacion!$B$9,Puntuacion!$B$12),IF(AND($E809=$F809,($E809-$F809)=(INDEX(Partidos!$F$4:$F$107,MATCH($A809,Partidos!$A$4:$A$107,0))-INDEX(Partidos!$G$4:$G$107,MATCH($A809,Partidos!$A$4:$A$107,0)))),IF(AND($H809&lt;&gt;"",$H809=INDEX(Partidos!$K$4:$K$107,MATCH($A809,Partidos!$A$4:$A$107,0))),Puntuacion!$B$13,Puntuacion!$B$14),IF(AND($H809&lt;&gt;"",$H809=INDEX(Partidos!$K$4:$K$107,MATCH($A809,Partidos!$A$4:$A$107,0))),Puntuacion!$B$11,0))),IF(AND($E809=INDEX(Partidos!$F$4:$F$107,MATCH($A809,Partidos!$A$4:$A$107,0)),$F809=INDEX(Partidos!$G$4:$G$107,MATCH($A809,Partidos!$A$4:$A$107,0))),Puntuacion!$B$9,IF(($E809-$F809)=(INDEX(Partidos!$F$4:$F$107,MATCH($A809,Partidos!$A$4:$A$107,0))-INDEX(Partidos!$G$4:$G$107,MATCH($A809,Partidos!$A$4:$A$107,0))),Puntuacion!$B$10,IF(AND($H809&lt;&gt;"",$H809=INDEX(Partidos!$K$4:$K$107,MATCH($A809,Partidos!$A$4:$A$107,0))),Puntuacion!$B$11,0))))))),"")</f>
        <v/>
      </c>
      <c r="H809" s="24">
        <f>IFERROR(INDEX(Patri!H$4:H$107,MATCH($A809,Patri!$A$4:$A$107,0)),"")</f>
        <v/>
      </c>
      <c r="I809" s="24">
        <f>IFERROR(INDEX(Partidos!$J$4:$J$107,MATCH($A809,Partidos!$A$4:$A$107,0)),"")</f>
        <v/>
      </c>
      <c r="J809" s="21">
        <f>IF(AND(INDEX(Partidos!$J$4:$J$107,MATCH($A809,Partidos!$A$4:$A$107,0))&lt;&gt;"Grupos",INDEX(Partidos!$H$4:$H$107,MATCH($A809,Partidos!$A$4:$A$107,0))="Finalizado",$H809&lt;&gt;"",$H809=INDEX(Partidos!$K$4:$K$107,MATCH($A809,Partidos!$A$4:$A$107,0))),1,0)</f>
        <v/>
      </c>
    </row>
    <row r="810">
      <c r="A810" s="31" t="n">
        <v>74</v>
      </c>
      <c r="B810" s="24">
        <f>IFERROR(INDEX(Partidos!$D$4:$D$107,MATCH($A810,Partidos!$A$4:$A$107,0)),"")</f>
        <v/>
      </c>
      <c r="C810" s="24">
        <f>IFERROR(INDEX(Partidos!$E$4:$E$107,MATCH($A810,Partidos!$A$4:$A$107,0)),"")</f>
        <v/>
      </c>
      <c r="D810" s="31" t="inlineStr">
        <is>
          <t>Kike</t>
        </is>
      </c>
      <c r="E810" s="24">
        <f>IFERROR(INDEX(Kike!F$4:F$107,MATCH($A810,Kike!$A$4:$A$107,0)),"")</f>
        <v/>
      </c>
      <c r="F810" s="24">
        <f>IFERROR(INDEX(Kike!G$4:G$107,MATCH($A810,Kike!$A$4:$A$107,0)),"")</f>
        <v/>
      </c>
      <c r="G810" s="21">
        <f>IFERROR(IF(INDEX(Partidos!$H$4:$H$107,MATCH($A810,Partidos!$A$4:$A$107,0))&lt;&gt;"Finalizado","",IF(OR(NOT(ISNUMBER($E810)),NOT(ISNUMBER($F810))),"",IF(INDEX(Partidos!$J$4:$J$107,MATCH($A810,Partidos!$A$4:$A$107,0))="Grupos",IF(AND($E810=INDEX(Partidos!$F$4:$F$107,MATCH($A810,Partidos!$A$4:$A$107,0)),$F810=INDEX(Partidos!$G$4:$G$107,MATCH($A810,Partidos!$A$4:$A$107,0))),Puntuacion!$B$4,IF(($E810-$F810)=(INDEX(Partidos!$F$4:$F$107,MATCH($A810,Partidos!$A$4:$A$107,0))-INDEX(Partidos!$G$4:$G$107,MATCH($A810,Partidos!$A$4:$A$107,0))),Puntuacion!$B$5,IF(OR(AND($E810&gt;$F810,INDEX(Partidos!$F$4:$F$107,MATCH($A810,Partidos!$A$4:$A$107,0))&gt;INDEX(Partidos!$G$4:$G$107,MATCH($A810,Partidos!$A$4:$A$107,0))),AND($E810=$F810,INDEX(Partidos!$F$4:$F$107,MATCH($A810,Partidos!$A$4:$A$107,0))=INDEX(Partidos!$G$4:$G$107,MATCH($A810,Partidos!$A$4:$A$107,0))),AND($E810&lt;$F810,INDEX(Partidos!$F$4:$F$107,MATCH($A810,Partidos!$A$4:$A$107,0))&lt;INDEX(Partidos!$G$4:$G$107,MATCH($A810,Partidos!$A$4:$A$107,0)))),Puntuacion!$B$6,0))),IF(INDEX(Partidos!$F$4:$F$107,MATCH($A810,Partidos!$A$4:$A$107,0))=INDEX(Partidos!$G$4:$G$107,MATCH($A810,Partidos!$A$4:$A$107,0)),IF(AND($E810=INDEX(Partidos!$F$4:$F$107,MATCH($A810,Partidos!$A$4:$A$107,0)),$F810=INDEX(Partidos!$G$4:$G$107,MATCH($A810,Partidos!$A$4:$A$107,0))),IF(AND($H810&lt;&gt;"",$H810=INDEX(Partidos!$K$4:$K$107,MATCH($A810,Partidos!$A$4:$A$107,0))),Puntuacion!$B$9,Puntuacion!$B$12),IF(AND($E810=$F810,($E810-$F810)=(INDEX(Partidos!$F$4:$F$107,MATCH($A810,Partidos!$A$4:$A$107,0))-INDEX(Partidos!$G$4:$G$107,MATCH($A810,Partidos!$A$4:$A$107,0)))),IF(AND($H810&lt;&gt;"",$H810=INDEX(Partidos!$K$4:$K$107,MATCH($A810,Partidos!$A$4:$A$107,0))),Puntuacion!$B$13,Puntuacion!$B$14),IF(AND($H810&lt;&gt;"",$H810=INDEX(Partidos!$K$4:$K$107,MATCH($A810,Partidos!$A$4:$A$107,0))),Puntuacion!$B$11,0))),IF(AND($E810=INDEX(Partidos!$F$4:$F$107,MATCH($A810,Partidos!$A$4:$A$107,0)),$F810=INDEX(Partidos!$G$4:$G$107,MATCH($A810,Partidos!$A$4:$A$107,0))),Puntuacion!$B$9,IF(($E810-$F810)=(INDEX(Partidos!$F$4:$F$107,MATCH($A810,Partidos!$A$4:$A$107,0))-INDEX(Partidos!$G$4:$G$107,MATCH($A810,Partidos!$A$4:$A$107,0))),Puntuacion!$B$10,IF(AND($H810&lt;&gt;"",$H810=INDEX(Partidos!$K$4:$K$107,MATCH($A810,Partidos!$A$4:$A$107,0))),Puntuacion!$B$11,0))))))),"")</f>
        <v/>
      </c>
      <c r="H810" s="24">
        <f>IFERROR(INDEX(Kike!H$4:H$107,MATCH($A810,Kike!$A$4:$A$107,0)),"")</f>
        <v/>
      </c>
      <c r="I810" s="24">
        <f>IFERROR(INDEX(Partidos!$J$4:$J$107,MATCH($A810,Partidos!$A$4:$A$107,0)),"")</f>
        <v/>
      </c>
      <c r="J810" s="21">
        <f>IF(AND(INDEX(Partidos!$J$4:$J$107,MATCH($A810,Partidos!$A$4:$A$107,0))&lt;&gt;"Grupos",INDEX(Partidos!$H$4:$H$107,MATCH($A810,Partidos!$A$4:$A$107,0))="Finalizado",$H810&lt;&gt;"",$H810=INDEX(Partidos!$K$4:$K$107,MATCH($A810,Partidos!$A$4:$A$107,0))),1,0)</f>
        <v/>
      </c>
    </row>
    <row r="811">
      <c r="A811" s="29" t="n">
        <v>74</v>
      </c>
      <c r="B811" s="24">
        <f>IFERROR(INDEX(Partidos!$D$4:$D$107,MATCH($A811,Partidos!$A$4:$A$107,0)),"")</f>
        <v/>
      </c>
      <c r="C811" s="24">
        <f>IFERROR(INDEX(Partidos!$E$4:$E$107,MATCH($A811,Partidos!$A$4:$A$107,0)),"")</f>
        <v/>
      </c>
      <c r="D811" s="29" t="inlineStr">
        <is>
          <t>Quintero</t>
        </is>
      </c>
      <c r="E811" s="24">
        <f>IFERROR(INDEX(Quintero!F$4:F$107,MATCH($A811,Quintero!$A$4:$A$107,0)),"")</f>
        <v/>
      </c>
      <c r="F811" s="24">
        <f>IFERROR(INDEX(Quintero!G$4:G$107,MATCH($A811,Quintero!$A$4:$A$107,0)),"")</f>
        <v/>
      </c>
      <c r="G811" s="21">
        <f>IFERROR(IF(INDEX(Partidos!$H$4:$H$107,MATCH($A811,Partidos!$A$4:$A$107,0))&lt;&gt;"Finalizado","",IF(OR(NOT(ISNUMBER($E811)),NOT(ISNUMBER($F811))),"",IF(INDEX(Partidos!$J$4:$J$107,MATCH($A811,Partidos!$A$4:$A$107,0))="Grupos",IF(AND($E811=INDEX(Partidos!$F$4:$F$107,MATCH($A811,Partidos!$A$4:$A$107,0)),$F811=INDEX(Partidos!$G$4:$G$107,MATCH($A811,Partidos!$A$4:$A$107,0))),Puntuacion!$B$4,IF(($E811-$F811)=(INDEX(Partidos!$F$4:$F$107,MATCH($A811,Partidos!$A$4:$A$107,0))-INDEX(Partidos!$G$4:$G$107,MATCH($A811,Partidos!$A$4:$A$107,0))),Puntuacion!$B$5,IF(OR(AND($E811&gt;$F811,INDEX(Partidos!$F$4:$F$107,MATCH($A811,Partidos!$A$4:$A$107,0))&gt;INDEX(Partidos!$G$4:$G$107,MATCH($A811,Partidos!$A$4:$A$107,0))),AND($E811=$F811,INDEX(Partidos!$F$4:$F$107,MATCH($A811,Partidos!$A$4:$A$107,0))=INDEX(Partidos!$G$4:$G$107,MATCH($A811,Partidos!$A$4:$A$107,0))),AND($E811&lt;$F811,INDEX(Partidos!$F$4:$F$107,MATCH($A811,Partidos!$A$4:$A$107,0))&lt;INDEX(Partidos!$G$4:$G$107,MATCH($A811,Partidos!$A$4:$A$107,0)))),Puntuacion!$B$6,0))),IF(INDEX(Partidos!$F$4:$F$107,MATCH($A811,Partidos!$A$4:$A$107,0))=INDEX(Partidos!$G$4:$G$107,MATCH($A811,Partidos!$A$4:$A$107,0)),IF(AND($E811=INDEX(Partidos!$F$4:$F$107,MATCH($A811,Partidos!$A$4:$A$107,0)),$F811=INDEX(Partidos!$G$4:$G$107,MATCH($A811,Partidos!$A$4:$A$107,0))),IF(AND($H811&lt;&gt;"",$H811=INDEX(Partidos!$K$4:$K$107,MATCH($A811,Partidos!$A$4:$A$107,0))),Puntuacion!$B$9,Puntuacion!$B$12),IF(AND($E811=$F811,($E811-$F811)=(INDEX(Partidos!$F$4:$F$107,MATCH($A811,Partidos!$A$4:$A$107,0))-INDEX(Partidos!$G$4:$G$107,MATCH($A811,Partidos!$A$4:$A$107,0)))),IF(AND($H811&lt;&gt;"",$H811=INDEX(Partidos!$K$4:$K$107,MATCH($A811,Partidos!$A$4:$A$107,0))),Puntuacion!$B$13,Puntuacion!$B$14),IF(AND($H811&lt;&gt;"",$H811=INDEX(Partidos!$K$4:$K$107,MATCH($A811,Partidos!$A$4:$A$107,0))),Puntuacion!$B$11,0))),IF(AND($E811=INDEX(Partidos!$F$4:$F$107,MATCH($A811,Partidos!$A$4:$A$107,0)),$F811=INDEX(Partidos!$G$4:$G$107,MATCH($A811,Partidos!$A$4:$A$107,0))),Puntuacion!$B$9,IF(($E811-$F811)=(INDEX(Partidos!$F$4:$F$107,MATCH($A811,Partidos!$A$4:$A$107,0))-INDEX(Partidos!$G$4:$G$107,MATCH($A811,Partidos!$A$4:$A$107,0))),Puntuacion!$B$10,IF(AND($H811&lt;&gt;"",$H811=INDEX(Partidos!$K$4:$K$107,MATCH($A811,Partidos!$A$4:$A$107,0))),Puntuacion!$B$11,0))))))),"")</f>
        <v/>
      </c>
      <c r="H811" s="24">
        <f>IFERROR(INDEX(Quintero!H$4:H$107,MATCH($A811,Quintero!$A$4:$A$107,0)),"")</f>
        <v/>
      </c>
      <c r="I811" s="24">
        <f>IFERROR(INDEX(Partidos!$J$4:$J$107,MATCH($A811,Partidos!$A$4:$A$107,0)),"")</f>
        <v/>
      </c>
      <c r="J811" s="21">
        <f>IF(AND(INDEX(Partidos!$J$4:$J$107,MATCH($A811,Partidos!$A$4:$A$107,0))&lt;&gt;"Grupos",INDEX(Partidos!$H$4:$H$107,MATCH($A811,Partidos!$A$4:$A$107,0))="Finalizado",$H811&lt;&gt;"",$H811=INDEX(Partidos!$K$4:$K$107,MATCH($A811,Partidos!$A$4:$A$107,0))),1,0)</f>
        <v/>
      </c>
    </row>
    <row r="812">
      <c r="A812" s="31" t="n">
        <v>74</v>
      </c>
      <c r="B812" s="24">
        <f>IFERROR(INDEX(Partidos!$D$4:$D$107,MATCH($A812,Partidos!$A$4:$A$107,0)),"")</f>
        <v/>
      </c>
      <c r="C812" s="24">
        <f>IFERROR(INDEX(Partidos!$E$4:$E$107,MATCH($A812,Partidos!$A$4:$A$107,0)),"")</f>
        <v/>
      </c>
      <c r="D812" s="31" t="inlineStr">
        <is>
          <t>Nacho</t>
        </is>
      </c>
      <c r="E812" s="24">
        <f>IFERROR(INDEX(Nacho!F$4:F$107,MATCH($A812,Nacho!$A$4:$A$107,0)),"")</f>
        <v/>
      </c>
      <c r="F812" s="24">
        <f>IFERROR(INDEX(Nacho!G$4:G$107,MATCH($A812,Nacho!$A$4:$A$107,0)),"")</f>
        <v/>
      </c>
      <c r="G812" s="21">
        <f>IFERROR(IF(INDEX(Partidos!$H$4:$H$107,MATCH($A812,Partidos!$A$4:$A$107,0))&lt;&gt;"Finalizado","",IF(OR(NOT(ISNUMBER($E812)),NOT(ISNUMBER($F812))),"",IF(INDEX(Partidos!$J$4:$J$107,MATCH($A812,Partidos!$A$4:$A$107,0))="Grupos",IF(AND($E812=INDEX(Partidos!$F$4:$F$107,MATCH($A812,Partidos!$A$4:$A$107,0)),$F812=INDEX(Partidos!$G$4:$G$107,MATCH($A812,Partidos!$A$4:$A$107,0))),Puntuacion!$B$4,IF(($E812-$F812)=(INDEX(Partidos!$F$4:$F$107,MATCH($A812,Partidos!$A$4:$A$107,0))-INDEX(Partidos!$G$4:$G$107,MATCH($A812,Partidos!$A$4:$A$107,0))),Puntuacion!$B$5,IF(OR(AND($E812&gt;$F812,INDEX(Partidos!$F$4:$F$107,MATCH($A812,Partidos!$A$4:$A$107,0))&gt;INDEX(Partidos!$G$4:$G$107,MATCH($A812,Partidos!$A$4:$A$107,0))),AND($E812=$F812,INDEX(Partidos!$F$4:$F$107,MATCH($A812,Partidos!$A$4:$A$107,0))=INDEX(Partidos!$G$4:$G$107,MATCH($A812,Partidos!$A$4:$A$107,0))),AND($E812&lt;$F812,INDEX(Partidos!$F$4:$F$107,MATCH($A812,Partidos!$A$4:$A$107,0))&lt;INDEX(Partidos!$G$4:$G$107,MATCH($A812,Partidos!$A$4:$A$107,0)))),Puntuacion!$B$6,0))),IF(INDEX(Partidos!$F$4:$F$107,MATCH($A812,Partidos!$A$4:$A$107,0))=INDEX(Partidos!$G$4:$G$107,MATCH($A812,Partidos!$A$4:$A$107,0)),IF(AND($E812=INDEX(Partidos!$F$4:$F$107,MATCH($A812,Partidos!$A$4:$A$107,0)),$F812=INDEX(Partidos!$G$4:$G$107,MATCH($A812,Partidos!$A$4:$A$107,0))),IF(AND($H812&lt;&gt;"",$H812=INDEX(Partidos!$K$4:$K$107,MATCH($A812,Partidos!$A$4:$A$107,0))),Puntuacion!$B$9,Puntuacion!$B$12),IF(AND($E812=$F812,($E812-$F812)=(INDEX(Partidos!$F$4:$F$107,MATCH($A812,Partidos!$A$4:$A$107,0))-INDEX(Partidos!$G$4:$G$107,MATCH($A812,Partidos!$A$4:$A$107,0)))),IF(AND($H812&lt;&gt;"",$H812=INDEX(Partidos!$K$4:$K$107,MATCH($A812,Partidos!$A$4:$A$107,0))),Puntuacion!$B$13,Puntuacion!$B$14),IF(AND($H812&lt;&gt;"",$H812=INDEX(Partidos!$K$4:$K$107,MATCH($A812,Partidos!$A$4:$A$107,0))),Puntuacion!$B$11,0))),IF(AND($E812=INDEX(Partidos!$F$4:$F$107,MATCH($A812,Partidos!$A$4:$A$107,0)),$F812=INDEX(Partidos!$G$4:$G$107,MATCH($A812,Partidos!$A$4:$A$107,0))),Puntuacion!$B$9,IF(($E812-$F812)=(INDEX(Partidos!$F$4:$F$107,MATCH($A812,Partidos!$A$4:$A$107,0))-INDEX(Partidos!$G$4:$G$107,MATCH($A812,Partidos!$A$4:$A$107,0))),Puntuacion!$B$10,IF(AND($H812&lt;&gt;"",$H812=INDEX(Partidos!$K$4:$K$107,MATCH($A812,Partidos!$A$4:$A$107,0))),Puntuacion!$B$11,0))))))),"")</f>
        <v/>
      </c>
      <c r="H812" s="24">
        <f>IFERROR(INDEX(Nacho!H$4:H$107,MATCH($A812,Nacho!$A$4:$A$107,0)),"")</f>
        <v/>
      </c>
      <c r="I812" s="24">
        <f>IFERROR(INDEX(Partidos!$J$4:$J$107,MATCH($A812,Partidos!$A$4:$A$107,0)),"")</f>
        <v/>
      </c>
      <c r="J812" s="21">
        <f>IF(AND(INDEX(Partidos!$J$4:$J$107,MATCH($A812,Partidos!$A$4:$A$107,0))&lt;&gt;"Grupos",INDEX(Partidos!$H$4:$H$107,MATCH($A812,Partidos!$A$4:$A$107,0))="Finalizado",$H812&lt;&gt;"",$H812=INDEX(Partidos!$K$4:$K$107,MATCH($A812,Partidos!$A$4:$A$107,0))),1,0)</f>
        <v/>
      </c>
    </row>
    <row r="813">
      <c r="A813" s="29" t="n">
        <v>74</v>
      </c>
      <c r="B813" s="24">
        <f>IFERROR(INDEX(Partidos!$D$4:$D$107,MATCH($A813,Partidos!$A$4:$A$107,0)),"")</f>
        <v/>
      </c>
      <c r="C813" s="24">
        <f>IFERROR(INDEX(Partidos!$E$4:$E$107,MATCH($A813,Partidos!$A$4:$A$107,0)),"")</f>
        <v/>
      </c>
      <c r="D813" s="29" t="inlineStr">
        <is>
          <t>Luis</t>
        </is>
      </c>
      <c r="E813" s="24">
        <f>IFERROR(INDEX(Luis!F$4:F$107,MATCH($A813,Luis!$A$4:$A$107,0)),"")</f>
        <v/>
      </c>
      <c r="F813" s="24">
        <f>IFERROR(INDEX(Luis!G$4:G$107,MATCH($A813,Luis!$A$4:$A$107,0)),"")</f>
        <v/>
      </c>
      <c r="G813" s="21">
        <f>IFERROR(IF(INDEX(Partidos!$H$4:$H$107,MATCH($A813,Partidos!$A$4:$A$107,0))&lt;&gt;"Finalizado","",IF(OR(NOT(ISNUMBER($E813)),NOT(ISNUMBER($F813))),"",IF(INDEX(Partidos!$J$4:$J$107,MATCH($A813,Partidos!$A$4:$A$107,0))="Grupos",IF(AND($E813=INDEX(Partidos!$F$4:$F$107,MATCH($A813,Partidos!$A$4:$A$107,0)),$F813=INDEX(Partidos!$G$4:$G$107,MATCH($A813,Partidos!$A$4:$A$107,0))),Puntuacion!$B$4,IF(($E813-$F813)=(INDEX(Partidos!$F$4:$F$107,MATCH($A813,Partidos!$A$4:$A$107,0))-INDEX(Partidos!$G$4:$G$107,MATCH($A813,Partidos!$A$4:$A$107,0))),Puntuacion!$B$5,IF(OR(AND($E813&gt;$F813,INDEX(Partidos!$F$4:$F$107,MATCH($A813,Partidos!$A$4:$A$107,0))&gt;INDEX(Partidos!$G$4:$G$107,MATCH($A813,Partidos!$A$4:$A$107,0))),AND($E813=$F813,INDEX(Partidos!$F$4:$F$107,MATCH($A813,Partidos!$A$4:$A$107,0))=INDEX(Partidos!$G$4:$G$107,MATCH($A813,Partidos!$A$4:$A$107,0))),AND($E813&lt;$F813,INDEX(Partidos!$F$4:$F$107,MATCH($A813,Partidos!$A$4:$A$107,0))&lt;INDEX(Partidos!$G$4:$G$107,MATCH($A813,Partidos!$A$4:$A$107,0)))),Puntuacion!$B$6,0))),IF(INDEX(Partidos!$F$4:$F$107,MATCH($A813,Partidos!$A$4:$A$107,0))=INDEX(Partidos!$G$4:$G$107,MATCH($A813,Partidos!$A$4:$A$107,0)),IF(AND($E813=INDEX(Partidos!$F$4:$F$107,MATCH($A813,Partidos!$A$4:$A$107,0)),$F813=INDEX(Partidos!$G$4:$G$107,MATCH($A813,Partidos!$A$4:$A$107,0))),IF(AND($H813&lt;&gt;"",$H813=INDEX(Partidos!$K$4:$K$107,MATCH($A813,Partidos!$A$4:$A$107,0))),Puntuacion!$B$9,Puntuacion!$B$12),IF(AND($E813=$F813,($E813-$F813)=(INDEX(Partidos!$F$4:$F$107,MATCH($A813,Partidos!$A$4:$A$107,0))-INDEX(Partidos!$G$4:$G$107,MATCH($A813,Partidos!$A$4:$A$107,0)))),IF(AND($H813&lt;&gt;"",$H813=INDEX(Partidos!$K$4:$K$107,MATCH($A813,Partidos!$A$4:$A$107,0))),Puntuacion!$B$13,Puntuacion!$B$14),IF(AND($H813&lt;&gt;"",$H813=INDEX(Partidos!$K$4:$K$107,MATCH($A813,Partidos!$A$4:$A$107,0))),Puntuacion!$B$11,0))),IF(AND($E813=INDEX(Partidos!$F$4:$F$107,MATCH($A813,Partidos!$A$4:$A$107,0)),$F813=INDEX(Partidos!$G$4:$G$107,MATCH($A813,Partidos!$A$4:$A$107,0))),Puntuacion!$B$9,IF(($E813-$F813)=(INDEX(Partidos!$F$4:$F$107,MATCH($A813,Partidos!$A$4:$A$107,0))-INDEX(Partidos!$G$4:$G$107,MATCH($A813,Partidos!$A$4:$A$107,0))),Puntuacion!$B$10,IF(AND($H813&lt;&gt;"",$H813=INDEX(Partidos!$K$4:$K$107,MATCH($A813,Partidos!$A$4:$A$107,0))),Puntuacion!$B$11,0))))))),"")</f>
        <v/>
      </c>
      <c r="H813" s="24">
        <f>IFERROR(INDEX(Luis!H$4:H$107,MATCH($A813,Luis!$A$4:$A$107,0)),"")</f>
        <v/>
      </c>
      <c r="I813" s="24">
        <f>IFERROR(INDEX(Partidos!$J$4:$J$107,MATCH($A813,Partidos!$A$4:$A$107,0)),"")</f>
        <v/>
      </c>
      <c r="J813" s="21">
        <f>IF(AND(INDEX(Partidos!$J$4:$J$107,MATCH($A813,Partidos!$A$4:$A$107,0))&lt;&gt;"Grupos",INDEX(Partidos!$H$4:$H$107,MATCH($A813,Partidos!$A$4:$A$107,0))="Finalizado",$H813&lt;&gt;"",$H813=INDEX(Partidos!$K$4:$K$107,MATCH($A813,Partidos!$A$4:$A$107,0))),1,0)</f>
        <v/>
      </c>
    </row>
    <row r="814">
      <c r="A814" s="31" t="n">
        <v>74</v>
      </c>
      <c r="B814" s="24">
        <f>IFERROR(INDEX(Partidos!$D$4:$D$107,MATCH($A814,Partidos!$A$4:$A$107,0)),"")</f>
        <v/>
      </c>
      <c r="C814" s="24">
        <f>IFERROR(INDEX(Partidos!$E$4:$E$107,MATCH($A814,Partidos!$A$4:$A$107,0)),"")</f>
        <v/>
      </c>
      <c r="D814" s="31" t="inlineStr">
        <is>
          <t>Felipe</t>
        </is>
      </c>
      <c r="E814" s="24">
        <f>IFERROR(INDEX(Felipe!F$4:F$107,MATCH($A814,Felipe!$A$4:$A$107,0)),"")</f>
        <v/>
      </c>
      <c r="F814" s="24">
        <f>IFERROR(INDEX(Felipe!G$4:G$107,MATCH($A814,Felipe!$A$4:$A$107,0)),"")</f>
        <v/>
      </c>
      <c r="G814" s="21">
        <f>IFERROR(IF(INDEX(Partidos!$H$4:$H$107,MATCH($A814,Partidos!$A$4:$A$107,0))&lt;&gt;"Finalizado","",IF(OR(NOT(ISNUMBER($E814)),NOT(ISNUMBER($F814))),"",IF(INDEX(Partidos!$J$4:$J$107,MATCH($A814,Partidos!$A$4:$A$107,0))="Grupos",IF(AND($E814=INDEX(Partidos!$F$4:$F$107,MATCH($A814,Partidos!$A$4:$A$107,0)),$F814=INDEX(Partidos!$G$4:$G$107,MATCH($A814,Partidos!$A$4:$A$107,0))),Puntuacion!$B$4,IF(($E814-$F814)=(INDEX(Partidos!$F$4:$F$107,MATCH($A814,Partidos!$A$4:$A$107,0))-INDEX(Partidos!$G$4:$G$107,MATCH($A814,Partidos!$A$4:$A$107,0))),Puntuacion!$B$5,IF(OR(AND($E814&gt;$F814,INDEX(Partidos!$F$4:$F$107,MATCH($A814,Partidos!$A$4:$A$107,0))&gt;INDEX(Partidos!$G$4:$G$107,MATCH($A814,Partidos!$A$4:$A$107,0))),AND($E814=$F814,INDEX(Partidos!$F$4:$F$107,MATCH($A814,Partidos!$A$4:$A$107,0))=INDEX(Partidos!$G$4:$G$107,MATCH($A814,Partidos!$A$4:$A$107,0))),AND($E814&lt;$F814,INDEX(Partidos!$F$4:$F$107,MATCH($A814,Partidos!$A$4:$A$107,0))&lt;INDEX(Partidos!$G$4:$G$107,MATCH($A814,Partidos!$A$4:$A$107,0)))),Puntuacion!$B$6,0))),IF(INDEX(Partidos!$F$4:$F$107,MATCH($A814,Partidos!$A$4:$A$107,0))=INDEX(Partidos!$G$4:$G$107,MATCH($A814,Partidos!$A$4:$A$107,0)),IF(AND($E814=INDEX(Partidos!$F$4:$F$107,MATCH($A814,Partidos!$A$4:$A$107,0)),$F814=INDEX(Partidos!$G$4:$G$107,MATCH($A814,Partidos!$A$4:$A$107,0))),IF(AND($H814&lt;&gt;"",$H814=INDEX(Partidos!$K$4:$K$107,MATCH($A814,Partidos!$A$4:$A$107,0))),Puntuacion!$B$9,Puntuacion!$B$12),IF(AND($E814=$F814,($E814-$F814)=(INDEX(Partidos!$F$4:$F$107,MATCH($A814,Partidos!$A$4:$A$107,0))-INDEX(Partidos!$G$4:$G$107,MATCH($A814,Partidos!$A$4:$A$107,0)))),IF(AND($H814&lt;&gt;"",$H814=INDEX(Partidos!$K$4:$K$107,MATCH($A814,Partidos!$A$4:$A$107,0))),Puntuacion!$B$13,Puntuacion!$B$14),IF(AND($H814&lt;&gt;"",$H814=INDEX(Partidos!$K$4:$K$107,MATCH($A814,Partidos!$A$4:$A$107,0))),Puntuacion!$B$11,0))),IF(AND($E814=INDEX(Partidos!$F$4:$F$107,MATCH($A814,Partidos!$A$4:$A$107,0)),$F814=INDEX(Partidos!$G$4:$G$107,MATCH($A814,Partidos!$A$4:$A$107,0))),Puntuacion!$B$9,IF(($E814-$F814)=(INDEX(Partidos!$F$4:$F$107,MATCH($A814,Partidos!$A$4:$A$107,0))-INDEX(Partidos!$G$4:$G$107,MATCH($A814,Partidos!$A$4:$A$107,0))),Puntuacion!$B$10,IF(AND($H814&lt;&gt;"",$H814=INDEX(Partidos!$K$4:$K$107,MATCH($A814,Partidos!$A$4:$A$107,0))),Puntuacion!$B$11,0))))))),"")</f>
        <v/>
      </c>
      <c r="H814" s="24">
        <f>IFERROR(INDEX(Felipe!H$4:H$107,MATCH($A814,Felipe!$A$4:$A$107,0)),"")</f>
        <v/>
      </c>
      <c r="I814" s="24">
        <f>IFERROR(INDEX(Partidos!$J$4:$J$107,MATCH($A814,Partidos!$A$4:$A$107,0)),"")</f>
        <v/>
      </c>
      <c r="J814" s="21">
        <f>IF(AND(INDEX(Partidos!$J$4:$J$107,MATCH($A814,Partidos!$A$4:$A$107,0))&lt;&gt;"Grupos",INDEX(Partidos!$H$4:$H$107,MATCH($A814,Partidos!$A$4:$A$107,0))="Finalizado",$H814&lt;&gt;"",$H814=INDEX(Partidos!$K$4:$K$107,MATCH($A814,Partidos!$A$4:$A$107,0))),1,0)</f>
        <v/>
      </c>
    </row>
    <row r="815">
      <c r="A815" s="29" t="n">
        <v>74</v>
      </c>
      <c r="B815" s="24">
        <f>IFERROR(INDEX(Partidos!$D$4:$D$107,MATCH($A815,Partidos!$A$4:$A$107,0)),"")</f>
        <v/>
      </c>
      <c r="C815" s="24">
        <f>IFERROR(INDEX(Partidos!$E$4:$E$107,MATCH($A815,Partidos!$A$4:$A$107,0)),"")</f>
        <v/>
      </c>
      <c r="D815" s="29" t="inlineStr">
        <is>
          <t>Simón</t>
        </is>
      </c>
      <c r="E815" s="24">
        <f>IFERROR(INDEX(Simón!F$4:F$107,MATCH($A815,Simón!$A$4:$A$107,0)),"")</f>
        <v/>
      </c>
      <c r="F815" s="24">
        <f>IFERROR(INDEX(Simón!G$4:G$107,MATCH($A815,Simón!$A$4:$A$107,0)),"")</f>
        <v/>
      </c>
      <c r="G815" s="21">
        <f>IFERROR(IF(INDEX(Partidos!$H$4:$H$107,MATCH($A815,Partidos!$A$4:$A$107,0))&lt;&gt;"Finalizado","",IF(OR(NOT(ISNUMBER($E815)),NOT(ISNUMBER($F815))),"",IF(INDEX(Partidos!$J$4:$J$107,MATCH($A815,Partidos!$A$4:$A$107,0))="Grupos",IF(AND($E815=INDEX(Partidos!$F$4:$F$107,MATCH($A815,Partidos!$A$4:$A$107,0)),$F815=INDEX(Partidos!$G$4:$G$107,MATCH($A815,Partidos!$A$4:$A$107,0))),Puntuacion!$B$4,IF(($E815-$F815)=(INDEX(Partidos!$F$4:$F$107,MATCH($A815,Partidos!$A$4:$A$107,0))-INDEX(Partidos!$G$4:$G$107,MATCH($A815,Partidos!$A$4:$A$107,0))),Puntuacion!$B$5,IF(OR(AND($E815&gt;$F815,INDEX(Partidos!$F$4:$F$107,MATCH($A815,Partidos!$A$4:$A$107,0))&gt;INDEX(Partidos!$G$4:$G$107,MATCH($A815,Partidos!$A$4:$A$107,0))),AND($E815=$F815,INDEX(Partidos!$F$4:$F$107,MATCH($A815,Partidos!$A$4:$A$107,0))=INDEX(Partidos!$G$4:$G$107,MATCH($A815,Partidos!$A$4:$A$107,0))),AND($E815&lt;$F815,INDEX(Partidos!$F$4:$F$107,MATCH($A815,Partidos!$A$4:$A$107,0))&lt;INDEX(Partidos!$G$4:$G$107,MATCH($A815,Partidos!$A$4:$A$107,0)))),Puntuacion!$B$6,0))),IF(INDEX(Partidos!$F$4:$F$107,MATCH($A815,Partidos!$A$4:$A$107,0))=INDEX(Partidos!$G$4:$G$107,MATCH($A815,Partidos!$A$4:$A$107,0)),IF(AND($E815=INDEX(Partidos!$F$4:$F$107,MATCH($A815,Partidos!$A$4:$A$107,0)),$F815=INDEX(Partidos!$G$4:$G$107,MATCH($A815,Partidos!$A$4:$A$107,0))),IF(AND($H815&lt;&gt;"",$H815=INDEX(Partidos!$K$4:$K$107,MATCH($A815,Partidos!$A$4:$A$107,0))),Puntuacion!$B$9,Puntuacion!$B$12),IF(AND($E815=$F815,($E815-$F815)=(INDEX(Partidos!$F$4:$F$107,MATCH($A815,Partidos!$A$4:$A$107,0))-INDEX(Partidos!$G$4:$G$107,MATCH($A815,Partidos!$A$4:$A$107,0)))),IF(AND($H815&lt;&gt;"",$H815=INDEX(Partidos!$K$4:$K$107,MATCH($A815,Partidos!$A$4:$A$107,0))),Puntuacion!$B$13,Puntuacion!$B$14),IF(AND($H815&lt;&gt;"",$H815=INDEX(Partidos!$K$4:$K$107,MATCH($A815,Partidos!$A$4:$A$107,0))),Puntuacion!$B$11,0))),IF(AND($E815=INDEX(Partidos!$F$4:$F$107,MATCH($A815,Partidos!$A$4:$A$107,0)),$F815=INDEX(Partidos!$G$4:$G$107,MATCH($A815,Partidos!$A$4:$A$107,0))),Puntuacion!$B$9,IF(($E815-$F815)=(INDEX(Partidos!$F$4:$F$107,MATCH($A815,Partidos!$A$4:$A$107,0))-INDEX(Partidos!$G$4:$G$107,MATCH($A815,Partidos!$A$4:$A$107,0))),Puntuacion!$B$10,IF(AND($H815&lt;&gt;"",$H815=INDEX(Partidos!$K$4:$K$107,MATCH($A815,Partidos!$A$4:$A$107,0))),Puntuacion!$B$11,0))))))),"")</f>
        <v/>
      </c>
      <c r="H815" s="24">
        <f>IFERROR(INDEX(Simón!H$4:H$107,MATCH($A815,Simón!$A$4:$A$107,0)),"")</f>
        <v/>
      </c>
      <c r="I815" s="24">
        <f>IFERROR(INDEX(Partidos!$J$4:$J$107,MATCH($A815,Partidos!$A$4:$A$107,0)),"")</f>
        <v/>
      </c>
      <c r="J815" s="21">
        <f>IF(AND(INDEX(Partidos!$J$4:$J$107,MATCH($A815,Partidos!$A$4:$A$107,0))&lt;&gt;"Grupos",INDEX(Partidos!$H$4:$H$107,MATCH($A815,Partidos!$A$4:$A$107,0))="Finalizado",$H815&lt;&gt;"",$H815=INDEX(Partidos!$K$4:$K$107,MATCH($A815,Partidos!$A$4:$A$107,0))),1,0)</f>
        <v/>
      </c>
    </row>
    <row r="816">
      <c r="A816" s="31" t="n">
        <v>74</v>
      </c>
      <c r="B816" s="24">
        <f>IFERROR(INDEX(Partidos!$D$4:$D$107,MATCH($A816,Partidos!$A$4:$A$107,0)),"")</f>
        <v/>
      </c>
      <c r="C816" s="24">
        <f>IFERROR(INDEX(Partidos!$E$4:$E$107,MATCH($A816,Partidos!$A$4:$A$107,0)),"")</f>
        <v/>
      </c>
      <c r="D816" s="31" t="inlineStr">
        <is>
          <t>Muni</t>
        </is>
      </c>
      <c r="E816" s="24">
        <f>IFERROR(INDEX(Muni!F$4:F$107,MATCH($A816,Muni!$A$4:$A$107,0)),"")</f>
        <v/>
      </c>
      <c r="F816" s="24">
        <f>IFERROR(INDEX(Muni!G$4:G$107,MATCH($A816,Muni!$A$4:$A$107,0)),"")</f>
        <v/>
      </c>
      <c r="G816" s="21">
        <f>IFERROR(IF(INDEX(Partidos!$H$4:$H$107,MATCH($A816,Partidos!$A$4:$A$107,0))&lt;&gt;"Finalizado","",IF(OR(NOT(ISNUMBER($E816)),NOT(ISNUMBER($F816))),"",IF(INDEX(Partidos!$J$4:$J$107,MATCH($A816,Partidos!$A$4:$A$107,0))="Grupos",IF(AND($E816=INDEX(Partidos!$F$4:$F$107,MATCH($A816,Partidos!$A$4:$A$107,0)),$F816=INDEX(Partidos!$G$4:$G$107,MATCH($A816,Partidos!$A$4:$A$107,0))),Puntuacion!$B$4,IF(($E816-$F816)=(INDEX(Partidos!$F$4:$F$107,MATCH($A816,Partidos!$A$4:$A$107,0))-INDEX(Partidos!$G$4:$G$107,MATCH($A816,Partidos!$A$4:$A$107,0))),Puntuacion!$B$5,IF(OR(AND($E816&gt;$F816,INDEX(Partidos!$F$4:$F$107,MATCH($A816,Partidos!$A$4:$A$107,0))&gt;INDEX(Partidos!$G$4:$G$107,MATCH($A816,Partidos!$A$4:$A$107,0))),AND($E816=$F816,INDEX(Partidos!$F$4:$F$107,MATCH($A816,Partidos!$A$4:$A$107,0))=INDEX(Partidos!$G$4:$G$107,MATCH($A816,Partidos!$A$4:$A$107,0))),AND($E816&lt;$F816,INDEX(Partidos!$F$4:$F$107,MATCH($A816,Partidos!$A$4:$A$107,0))&lt;INDEX(Partidos!$G$4:$G$107,MATCH($A816,Partidos!$A$4:$A$107,0)))),Puntuacion!$B$6,0))),IF(INDEX(Partidos!$F$4:$F$107,MATCH($A816,Partidos!$A$4:$A$107,0))=INDEX(Partidos!$G$4:$G$107,MATCH($A816,Partidos!$A$4:$A$107,0)),IF(AND($E816=INDEX(Partidos!$F$4:$F$107,MATCH($A816,Partidos!$A$4:$A$107,0)),$F816=INDEX(Partidos!$G$4:$G$107,MATCH($A816,Partidos!$A$4:$A$107,0))),IF(AND($H816&lt;&gt;"",$H816=INDEX(Partidos!$K$4:$K$107,MATCH($A816,Partidos!$A$4:$A$107,0))),Puntuacion!$B$9,Puntuacion!$B$12),IF(AND($E816=$F816,($E816-$F816)=(INDEX(Partidos!$F$4:$F$107,MATCH($A816,Partidos!$A$4:$A$107,0))-INDEX(Partidos!$G$4:$G$107,MATCH($A816,Partidos!$A$4:$A$107,0)))),IF(AND($H816&lt;&gt;"",$H816=INDEX(Partidos!$K$4:$K$107,MATCH($A816,Partidos!$A$4:$A$107,0))),Puntuacion!$B$13,Puntuacion!$B$14),IF(AND($H816&lt;&gt;"",$H816=INDEX(Partidos!$K$4:$K$107,MATCH($A816,Partidos!$A$4:$A$107,0))),Puntuacion!$B$11,0))),IF(AND($E816=INDEX(Partidos!$F$4:$F$107,MATCH($A816,Partidos!$A$4:$A$107,0)),$F816=INDEX(Partidos!$G$4:$G$107,MATCH($A816,Partidos!$A$4:$A$107,0))),Puntuacion!$B$9,IF(($E816-$F816)=(INDEX(Partidos!$F$4:$F$107,MATCH($A816,Partidos!$A$4:$A$107,0))-INDEX(Partidos!$G$4:$G$107,MATCH($A816,Partidos!$A$4:$A$107,0))),Puntuacion!$B$10,IF(AND($H816&lt;&gt;"",$H816=INDEX(Partidos!$K$4:$K$107,MATCH($A816,Partidos!$A$4:$A$107,0))),Puntuacion!$B$11,0))))))),"")</f>
        <v/>
      </c>
      <c r="H816" s="24">
        <f>IFERROR(INDEX(Muni!H$4:H$107,MATCH($A816,Muni!$A$4:$A$107,0)),"")</f>
        <v/>
      </c>
      <c r="I816" s="24">
        <f>IFERROR(INDEX(Partidos!$J$4:$J$107,MATCH($A816,Partidos!$A$4:$A$107,0)),"")</f>
        <v/>
      </c>
      <c r="J816" s="21">
        <f>IF(AND(INDEX(Partidos!$J$4:$J$107,MATCH($A816,Partidos!$A$4:$A$107,0))&lt;&gt;"Grupos",INDEX(Partidos!$H$4:$H$107,MATCH($A816,Partidos!$A$4:$A$107,0))="Finalizado",$H816&lt;&gt;"",$H816=INDEX(Partidos!$K$4:$K$107,MATCH($A816,Partidos!$A$4:$A$107,0))),1,0)</f>
        <v/>
      </c>
    </row>
    <row r="817">
      <c r="A817" s="29" t="n">
        <v>74</v>
      </c>
      <c r="B817" s="24">
        <f>IFERROR(INDEX(Partidos!$D$4:$D$107,MATCH($A817,Partidos!$A$4:$A$107,0)),"")</f>
        <v/>
      </c>
      <c r="C817" s="24">
        <f>IFERROR(INDEX(Partidos!$E$4:$E$107,MATCH($A817,Partidos!$A$4:$A$107,0)),"")</f>
        <v/>
      </c>
      <c r="D817" s="29" t="inlineStr">
        <is>
          <t>Fer</t>
        </is>
      </c>
      <c r="E817" s="24">
        <f>IFERROR(INDEX(Fer!F$4:F$107,MATCH($A817,Fer!$A$4:$A$107,0)),"")</f>
        <v/>
      </c>
      <c r="F817" s="24">
        <f>IFERROR(INDEX(Fer!G$4:G$107,MATCH($A817,Fer!$A$4:$A$107,0)),"")</f>
        <v/>
      </c>
      <c r="G817" s="21">
        <f>IFERROR(IF(INDEX(Partidos!$H$4:$H$107,MATCH($A817,Partidos!$A$4:$A$107,0))&lt;&gt;"Finalizado","",IF(OR(NOT(ISNUMBER($E817)),NOT(ISNUMBER($F817))),"",IF(INDEX(Partidos!$J$4:$J$107,MATCH($A817,Partidos!$A$4:$A$107,0))="Grupos",IF(AND($E817=INDEX(Partidos!$F$4:$F$107,MATCH($A817,Partidos!$A$4:$A$107,0)),$F817=INDEX(Partidos!$G$4:$G$107,MATCH($A817,Partidos!$A$4:$A$107,0))),Puntuacion!$B$4,IF(($E817-$F817)=(INDEX(Partidos!$F$4:$F$107,MATCH($A817,Partidos!$A$4:$A$107,0))-INDEX(Partidos!$G$4:$G$107,MATCH($A817,Partidos!$A$4:$A$107,0))),Puntuacion!$B$5,IF(OR(AND($E817&gt;$F817,INDEX(Partidos!$F$4:$F$107,MATCH($A817,Partidos!$A$4:$A$107,0))&gt;INDEX(Partidos!$G$4:$G$107,MATCH($A817,Partidos!$A$4:$A$107,0))),AND($E817=$F817,INDEX(Partidos!$F$4:$F$107,MATCH($A817,Partidos!$A$4:$A$107,0))=INDEX(Partidos!$G$4:$G$107,MATCH($A817,Partidos!$A$4:$A$107,0))),AND($E817&lt;$F817,INDEX(Partidos!$F$4:$F$107,MATCH($A817,Partidos!$A$4:$A$107,0))&lt;INDEX(Partidos!$G$4:$G$107,MATCH($A817,Partidos!$A$4:$A$107,0)))),Puntuacion!$B$6,0))),IF(INDEX(Partidos!$F$4:$F$107,MATCH($A817,Partidos!$A$4:$A$107,0))=INDEX(Partidos!$G$4:$G$107,MATCH($A817,Partidos!$A$4:$A$107,0)),IF(AND($E817=INDEX(Partidos!$F$4:$F$107,MATCH($A817,Partidos!$A$4:$A$107,0)),$F817=INDEX(Partidos!$G$4:$G$107,MATCH($A817,Partidos!$A$4:$A$107,0))),IF(AND($H817&lt;&gt;"",$H817=INDEX(Partidos!$K$4:$K$107,MATCH($A817,Partidos!$A$4:$A$107,0))),Puntuacion!$B$9,Puntuacion!$B$12),IF(AND($E817=$F817,($E817-$F817)=(INDEX(Partidos!$F$4:$F$107,MATCH($A817,Partidos!$A$4:$A$107,0))-INDEX(Partidos!$G$4:$G$107,MATCH($A817,Partidos!$A$4:$A$107,0)))),IF(AND($H817&lt;&gt;"",$H817=INDEX(Partidos!$K$4:$K$107,MATCH($A817,Partidos!$A$4:$A$107,0))),Puntuacion!$B$13,Puntuacion!$B$14),IF(AND($H817&lt;&gt;"",$H817=INDEX(Partidos!$K$4:$K$107,MATCH($A817,Partidos!$A$4:$A$107,0))),Puntuacion!$B$11,0))),IF(AND($E817=INDEX(Partidos!$F$4:$F$107,MATCH($A817,Partidos!$A$4:$A$107,0)),$F817=INDEX(Partidos!$G$4:$G$107,MATCH($A817,Partidos!$A$4:$A$107,0))),Puntuacion!$B$9,IF(($E817-$F817)=(INDEX(Partidos!$F$4:$F$107,MATCH($A817,Partidos!$A$4:$A$107,0))-INDEX(Partidos!$G$4:$G$107,MATCH($A817,Partidos!$A$4:$A$107,0))),Puntuacion!$B$10,IF(AND($H817&lt;&gt;"",$H817=INDEX(Partidos!$K$4:$K$107,MATCH($A817,Partidos!$A$4:$A$107,0))),Puntuacion!$B$11,0))))))),"")</f>
        <v/>
      </c>
      <c r="H817" s="24">
        <f>IFERROR(INDEX(Fer!H$4:H$107,MATCH($A817,Fer!$A$4:$A$107,0)),"")</f>
        <v/>
      </c>
      <c r="I817" s="24">
        <f>IFERROR(INDEX(Partidos!$J$4:$J$107,MATCH($A817,Partidos!$A$4:$A$107,0)),"")</f>
        <v/>
      </c>
      <c r="J817" s="21">
        <f>IF(AND(INDEX(Partidos!$J$4:$J$107,MATCH($A817,Partidos!$A$4:$A$107,0))&lt;&gt;"Grupos",INDEX(Partidos!$H$4:$H$107,MATCH($A817,Partidos!$A$4:$A$107,0))="Finalizado",$H817&lt;&gt;"",$H817=INDEX(Partidos!$K$4:$K$107,MATCH($A817,Partidos!$A$4:$A$107,0))),1,0)</f>
        <v/>
      </c>
    </row>
    <row r="818">
      <c r="A818" s="31" t="n">
        <v>75</v>
      </c>
      <c r="B818" s="24">
        <f>IFERROR(INDEX(Partidos!$D$4:$D$107,MATCH($A818,Partidos!$A$4:$A$107,0)),"")</f>
        <v/>
      </c>
      <c r="C818" s="24">
        <f>IFERROR(INDEX(Partidos!$E$4:$E$107,MATCH($A818,Partidos!$A$4:$A$107,0)),"")</f>
        <v/>
      </c>
      <c r="D818" s="31" t="inlineStr">
        <is>
          <t>Álvaro</t>
        </is>
      </c>
      <c r="E818" s="24">
        <f>IFERROR(INDEX(Álvaro!F$4:F$107,MATCH($A818,Álvaro!$A$4:$A$107,0)),"")</f>
        <v/>
      </c>
      <c r="F818" s="24">
        <f>IFERROR(INDEX(Álvaro!G$4:G$107,MATCH($A818,Álvaro!$A$4:$A$107,0)),"")</f>
        <v/>
      </c>
      <c r="G818" s="21">
        <f>IFERROR(IF(INDEX(Partidos!$H$4:$H$107,MATCH($A818,Partidos!$A$4:$A$107,0))&lt;&gt;"Finalizado","",IF(OR(NOT(ISNUMBER($E818)),NOT(ISNUMBER($F818))),"",IF(INDEX(Partidos!$J$4:$J$107,MATCH($A818,Partidos!$A$4:$A$107,0))="Grupos",IF(AND($E818=INDEX(Partidos!$F$4:$F$107,MATCH($A818,Partidos!$A$4:$A$107,0)),$F818=INDEX(Partidos!$G$4:$G$107,MATCH($A818,Partidos!$A$4:$A$107,0))),Puntuacion!$B$4,IF(($E818-$F818)=(INDEX(Partidos!$F$4:$F$107,MATCH($A818,Partidos!$A$4:$A$107,0))-INDEX(Partidos!$G$4:$G$107,MATCH($A818,Partidos!$A$4:$A$107,0))),Puntuacion!$B$5,IF(OR(AND($E818&gt;$F818,INDEX(Partidos!$F$4:$F$107,MATCH($A818,Partidos!$A$4:$A$107,0))&gt;INDEX(Partidos!$G$4:$G$107,MATCH($A818,Partidos!$A$4:$A$107,0))),AND($E818=$F818,INDEX(Partidos!$F$4:$F$107,MATCH($A818,Partidos!$A$4:$A$107,0))=INDEX(Partidos!$G$4:$G$107,MATCH($A818,Partidos!$A$4:$A$107,0))),AND($E818&lt;$F818,INDEX(Partidos!$F$4:$F$107,MATCH($A818,Partidos!$A$4:$A$107,0))&lt;INDEX(Partidos!$G$4:$G$107,MATCH($A818,Partidos!$A$4:$A$107,0)))),Puntuacion!$B$6,0))),IF(INDEX(Partidos!$F$4:$F$107,MATCH($A818,Partidos!$A$4:$A$107,0))=INDEX(Partidos!$G$4:$G$107,MATCH($A818,Partidos!$A$4:$A$107,0)),IF(AND($E818=INDEX(Partidos!$F$4:$F$107,MATCH($A818,Partidos!$A$4:$A$107,0)),$F818=INDEX(Partidos!$G$4:$G$107,MATCH($A818,Partidos!$A$4:$A$107,0))),IF(AND($H818&lt;&gt;"",$H818=INDEX(Partidos!$K$4:$K$107,MATCH($A818,Partidos!$A$4:$A$107,0))),Puntuacion!$B$9,Puntuacion!$B$12),IF(AND($E818=$F818,($E818-$F818)=(INDEX(Partidos!$F$4:$F$107,MATCH($A818,Partidos!$A$4:$A$107,0))-INDEX(Partidos!$G$4:$G$107,MATCH($A818,Partidos!$A$4:$A$107,0)))),IF(AND($H818&lt;&gt;"",$H818=INDEX(Partidos!$K$4:$K$107,MATCH($A818,Partidos!$A$4:$A$107,0))),Puntuacion!$B$13,Puntuacion!$B$14),IF(AND($H818&lt;&gt;"",$H818=INDEX(Partidos!$K$4:$K$107,MATCH($A818,Partidos!$A$4:$A$107,0))),Puntuacion!$B$11,0))),IF(AND($E818=INDEX(Partidos!$F$4:$F$107,MATCH($A818,Partidos!$A$4:$A$107,0)),$F818=INDEX(Partidos!$G$4:$G$107,MATCH($A818,Partidos!$A$4:$A$107,0))),Puntuacion!$B$9,IF(($E818-$F818)=(INDEX(Partidos!$F$4:$F$107,MATCH($A818,Partidos!$A$4:$A$107,0))-INDEX(Partidos!$G$4:$G$107,MATCH($A818,Partidos!$A$4:$A$107,0))),Puntuacion!$B$10,IF(AND($H818&lt;&gt;"",$H818=INDEX(Partidos!$K$4:$K$107,MATCH($A818,Partidos!$A$4:$A$107,0))),Puntuacion!$B$11,0))))))),"")</f>
        <v/>
      </c>
      <c r="H818" s="24">
        <f>IFERROR(INDEX(Álvaro!H$4:H$107,MATCH($A818,Álvaro!$A$4:$A$107,0)),"")</f>
        <v/>
      </c>
      <c r="I818" s="24">
        <f>IFERROR(INDEX(Partidos!$J$4:$J$107,MATCH($A818,Partidos!$A$4:$A$107,0)),"")</f>
        <v/>
      </c>
      <c r="J818" s="21">
        <f>IF(AND(INDEX(Partidos!$J$4:$J$107,MATCH($A818,Partidos!$A$4:$A$107,0))&lt;&gt;"Grupos",INDEX(Partidos!$H$4:$H$107,MATCH($A818,Partidos!$A$4:$A$107,0))="Finalizado",$H818&lt;&gt;"",$H818=INDEX(Partidos!$K$4:$K$107,MATCH($A818,Partidos!$A$4:$A$107,0))),1,0)</f>
        <v/>
      </c>
    </row>
    <row r="819">
      <c r="A819" s="29" t="n">
        <v>75</v>
      </c>
      <c r="B819" s="24">
        <f>IFERROR(INDEX(Partidos!$D$4:$D$107,MATCH($A819,Partidos!$A$4:$A$107,0)),"")</f>
        <v/>
      </c>
      <c r="C819" s="24">
        <f>IFERROR(INDEX(Partidos!$E$4:$E$107,MATCH($A819,Partidos!$A$4:$A$107,0)),"")</f>
        <v/>
      </c>
      <c r="D819" s="29" t="inlineStr">
        <is>
          <t>Pepe</t>
        </is>
      </c>
      <c r="E819" s="24">
        <f>IFERROR(INDEX(Pepe!F$4:F$107,MATCH($A819,Pepe!$A$4:$A$107,0)),"")</f>
        <v/>
      </c>
      <c r="F819" s="24">
        <f>IFERROR(INDEX(Pepe!G$4:G$107,MATCH($A819,Pepe!$A$4:$A$107,0)),"")</f>
        <v/>
      </c>
      <c r="G819" s="21">
        <f>IFERROR(IF(INDEX(Partidos!$H$4:$H$107,MATCH($A819,Partidos!$A$4:$A$107,0))&lt;&gt;"Finalizado","",IF(OR(NOT(ISNUMBER($E819)),NOT(ISNUMBER($F819))),"",IF(INDEX(Partidos!$J$4:$J$107,MATCH($A819,Partidos!$A$4:$A$107,0))="Grupos",IF(AND($E819=INDEX(Partidos!$F$4:$F$107,MATCH($A819,Partidos!$A$4:$A$107,0)),$F819=INDEX(Partidos!$G$4:$G$107,MATCH($A819,Partidos!$A$4:$A$107,0))),Puntuacion!$B$4,IF(($E819-$F819)=(INDEX(Partidos!$F$4:$F$107,MATCH($A819,Partidos!$A$4:$A$107,0))-INDEX(Partidos!$G$4:$G$107,MATCH($A819,Partidos!$A$4:$A$107,0))),Puntuacion!$B$5,IF(OR(AND($E819&gt;$F819,INDEX(Partidos!$F$4:$F$107,MATCH($A819,Partidos!$A$4:$A$107,0))&gt;INDEX(Partidos!$G$4:$G$107,MATCH($A819,Partidos!$A$4:$A$107,0))),AND($E819=$F819,INDEX(Partidos!$F$4:$F$107,MATCH($A819,Partidos!$A$4:$A$107,0))=INDEX(Partidos!$G$4:$G$107,MATCH($A819,Partidos!$A$4:$A$107,0))),AND($E819&lt;$F819,INDEX(Partidos!$F$4:$F$107,MATCH($A819,Partidos!$A$4:$A$107,0))&lt;INDEX(Partidos!$G$4:$G$107,MATCH($A819,Partidos!$A$4:$A$107,0)))),Puntuacion!$B$6,0))),IF(INDEX(Partidos!$F$4:$F$107,MATCH($A819,Partidos!$A$4:$A$107,0))=INDEX(Partidos!$G$4:$G$107,MATCH($A819,Partidos!$A$4:$A$107,0)),IF(AND($E819=INDEX(Partidos!$F$4:$F$107,MATCH($A819,Partidos!$A$4:$A$107,0)),$F819=INDEX(Partidos!$G$4:$G$107,MATCH($A819,Partidos!$A$4:$A$107,0))),IF(AND($H819&lt;&gt;"",$H819=INDEX(Partidos!$K$4:$K$107,MATCH($A819,Partidos!$A$4:$A$107,0))),Puntuacion!$B$9,Puntuacion!$B$12),IF(AND($E819=$F819,($E819-$F819)=(INDEX(Partidos!$F$4:$F$107,MATCH($A819,Partidos!$A$4:$A$107,0))-INDEX(Partidos!$G$4:$G$107,MATCH($A819,Partidos!$A$4:$A$107,0)))),IF(AND($H819&lt;&gt;"",$H819=INDEX(Partidos!$K$4:$K$107,MATCH($A819,Partidos!$A$4:$A$107,0))),Puntuacion!$B$13,Puntuacion!$B$14),IF(AND($H819&lt;&gt;"",$H819=INDEX(Partidos!$K$4:$K$107,MATCH($A819,Partidos!$A$4:$A$107,0))),Puntuacion!$B$11,0))),IF(AND($E819=INDEX(Partidos!$F$4:$F$107,MATCH($A819,Partidos!$A$4:$A$107,0)),$F819=INDEX(Partidos!$G$4:$G$107,MATCH($A819,Partidos!$A$4:$A$107,0))),Puntuacion!$B$9,IF(($E819-$F819)=(INDEX(Partidos!$F$4:$F$107,MATCH($A819,Partidos!$A$4:$A$107,0))-INDEX(Partidos!$G$4:$G$107,MATCH($A819,Partidos!$A$4:$A$107,0))),Puntuacion!$B$10,IF(AND($H819&lt;&gt;"",$H819=INDEX(Partidos!$K$4:$K$107,MATCH($A819,Partidos!$A$4:$A$107,0))),Puntuacion!$B$11,0))))))),"")</f>
        <v/>
      </c>
      <c r="H819" s="24">
        <f>IFERROR(INDEX(Pepe!H$4:H$107,MATCH($A819,Pepe!$A$4:$A$107,0)),"")</f>
        <v/>
      </c>
      <c r="I819" s="24">
        <f>IFERROR(INDEX(Partidos!$J$4:$J$107,MATCH($A819,Partidos!$A$4:$A$107,0)),"")</f>
        <v/>
      </c>
      <c r="J819" s="21">
        <f>IF(AND(INDEX(Partidos!$J$4:$J$107,MATCH($A819,Partidos!$A$4:$A$107,0))&lt;&gt;"Grupos",INDEX(Partidos!$H$4:$H$107,MATCH($A819,Partidos!$A$4:$A$107,0))="Finalizado",$H819&lt;&gt;"",$H819=INDEX(Partidos!$K$4:$K$107,MATCH($A819,Partidos!$A$4:$A$107,0))),1,0)</f>
        <v/>
      </c>
    </row>
    <row r="820">
      <c r="A820" s="31" t="n">
        <v>75</v>
      </c>
      <c r="B820" s="24">
        <f>IFERROR(INDEX(Partidos!$D$4:$D$107,MATCH($A820,Partidos!$A$4:$A$107,0)),"")</f>
        <v/>
      </c>
      <c r="C820" s="24">
        <f>IFERROR(INDEX(Partidos!$E$4:$E$107,MATCH($A820,Partidos!$A$4:$A$107,0)),"")</f>
        <v/>
      </c>
      <c r="D820" s="31" t="inlineStr">
        <is>
          <t>Patri</t>
        </is>
      </c>
      <c r="E820" s="24">
        <f>IFERROR(INDEX(Patri!F$4:F$107,MATCH($A820,Patri!$A$4:$A$107,0)),"")</f>
        <v/>
      </c>
      <c r="F820" s="24">
        <f>IFERROR(INDEX(Patri!G$4:G$107,MATCH($A820,Patri!$A$4:$A$107,0)),"")</f>
        <v/>
      </c>
      <c r="G820" s="21">
        <f>IFERROR(IF(INDEX(Partidos!$H$4:$H$107,MATCH($A820,Partidos!$A$4:$A$107,0))&lt;&gt;"Finalizado","",IF(OR(NOT(ISNUMBER($E820)),NOT(ISNUMBER($F820))),"",IF(INDEX(Partidos!$J$4:$J$107,MATCH($A820,Partidos!$A$4:$A$107,0))="Grupos",IF(AND($E820=INDEX(Partidos!$F$4:$F$107,MATCH($A820,Partidos!$A$4:$A$107,0)),$F820=INDEX(Partidos!$G$4:$G$107,MATCH($A820,Partidos!$A$4:$A$107,0))),Puntuacion!$B$4,IF(($E820-$F820)=(INDEX(Partidos!$F$4:$F$107,MATCH($A820,Partidos!$A$4:$A$107,0))-INDEX(Partidos!$G$4:$G$107,MATCH($A820,Partidos!$A$4:$A$107,0))),Puntuacion!$B$5,IF(OR(AND($E820&gt;$F820,INDEX(Partidos!$F$4:$F$107,MATCH($A820,Partidos!$A$4:$A$107,0))&gt;INDEX(Partidos!$G$4:$G$107,MATCH($A820,Partidos!$A$4:$A$107,0))),AND($E820=$F820,INDEX(Partidos!$F$4:$F$107,MATCH($A820,Partidos!$A$4:$A$107,0))=INDEX(Partidos!$G$4:$G$107,MATCH($A820,Partidos!$A$4:$A$107,0))),AND($E820&lt;$F820,INDEX(Partidos!$F$4:$F$107,MATCH($A820,Partidos!$A$4:$A$107,0))&lt;INDEX(Partidos!$G$4:$G$107,MATCH($A820,Partidos!$A$4:$A$107,0)))),Puntuacion!$B$6,0))),IF(INDEX(Partidos!$F$4:$F$107,MATCH($A820,Partidos!$A$4:$A$107,0))=INDEX(Partidos!$G$4:$G$107,MATCH($A820,Partidos!$A$4:$A$107,0)),IF(AND($E820=INDEX(Partidos!$F$4:$F$107,MATCH($A820,Partidos!$A$4:$A$107,0)),$F820=INDEX(Partidos!$G$4:$G$107,MATCH($A820,Partidos!$A$4:$A$107,0))),IF(AND($H820&lt;&gt;"",$H820=INDEX(Partidos!$K$4:$K$107,MATCH($A820,Partidos!$A$4:$A$107,0))),Puntuacion!$B$9,Puntuacion!$B$12),IF(AND($E820=$F820,($E820-$F820)=(INDEX(Partidos!$F$4:$F$107,MATCH($A820,Partidos!$A$4:$A$107,0))-INDEX(Partidos!$G$4:$G$107,MATCH($A820,Partidos!$A$4:$A$107,0)))),IF(AND($H820&lt;&gt;"",$H820=INDEX(Partidos!$K$4:$K$107,MATCH($A820,Partidos!$A$4:$A$107,0))),Puntuacion!$B$13,Puntuacion!$B$14),IF(AND($H820&lt;&gt;"",$H820=INDEX(Partidos!$K$4:$K$107,MATCH($A820,Partidos!$A$4:$A$107,0))),Puntuacion!$B$11,0))),IF(AND($E820=INDEX(Partidos!$F$4:$F$107,MATCH($A820,Partidos!$A$4:$A$107,0)),$F820=INDEX(Partidos!$G$4:$G$107,MATCH($A820,Partidos!$A$4:$A$107,0))),Puntuacion!$B$9,IF(($E820-$F820)=(INDEX(Partidos!$F$4:$F$107,MATCH($A820,Partidos!$A$4:$A$107,0))-INDEX(Partidos!$G$4:$G$107,MATCH($A820,Partidos!$A$4:$A$107,0))),Puntuacion!$B$10,IF(AND($H820&lt;&gt;"",$H820=INDEX(Partidos!$K$4:$K$107,MATCH($A820,Partidos!$A$4:$A$107,0))),Puntuacion!$B$11,0))))))),"")</f>
        <v/>
      </c>
      <c r="H820" s="24">
        <f>IFERROR(INDEX(Patri!H$4:H$107,MATCH($A820,Patri!$A$4:$A$107,0)),"")</f>
        <v/>
      </c>
      <c r="I820" s="24">
        <f>IFERROR(INDEX(Partidos!$J$4:$J$107,MATCH($A820,Partidos!$A$4:$A$107,0)),"")</f>
        <v/>
      </c>
      <c r="J820" s="21">
        <f>IF(AND(INDEX(Partidos!$J$4:$J$107,MATCH($A820,Partidos!$A$4:$A$107,0))&lt;&gt;"Grupos",INDEX(Partidos!$H$4:$H$107,MATCH($A820,Partidos!$A$4:$A$107,0))="Finalizado",$H820&lt;&gt;"",$H820=INDEX(Partidos!$K$4:$K$107,MATCH($A820,Partidos!$A$4:$A$107,0))),1,0)</f>
        <v/>
      </c>
    </row>
    <row r="821">
      <c r="A821" s="29" t="n">
        <v>75</v>
      </c>
      <c r="B821" s="24">
        <f>IFERROR(INDEX(Partidos!$D$4:$D$107,MATCH($A821,Partidos!$A$4:$A$107,0)),"")</f>
        <v/>
      </c>
      <c r="C821" s="24">
        <f>IFERROR(INDEX(Partidos!$E$4:$E$107,MATCH($A821,Partidos!$A$4:$A$107,0)),"")</f>
        <v/>
      </c>
      <c r="D821" s="29" t="inlineStr">
        <is>
          <t>Kike</t>
        </is>
      </c>
      <c r="E821" s="24">
        <f>IFERROR(INDEX(Kike!F$4:F$107,MATCH($A821,Kike!$A$4:$A$107,0)),"")</f>
        <v/>
      </c>
      <c r="F821" s="24">
        <f>IFERROR(INDEX(Kike!G$4:G$107,MATCH($A821,Kike!$A$4:$A$107,0)),"")</f>
        <v/>
      </c>
      <c r="G821" s="21">
        <f>IFERROR(IF(INDEX(Partidos!$H$4:$H$107,MATCH($A821,Partidos!$A$4:$A$107,0))&lt;&gt;"Finalizado","",IF(OR(NOT(ISNUMBER($E821)),NOT(ISNUMBER($F821))),"",IF(INDEX(Partidos!$J$4:$J$107,MATCH($A821,Partidos!$A$4:$A$107,0))="Grupos",IF(AND($E821=INDEX(Partidos!$F$4:$F$107,MATCH($A821,Partidos!$A$4:$A$107,0)),$F821=INDEX(Partidos!$G$4:$G$107,MATCH($A821,Partidos!$A$4:$A$107,0))),Puntuacion!$B$4,IF(($E821-$F821)=(INDEX(Partidos!$F$4:$F$107,MATCH($A821,Partidos!$A$4:$A$107,0))-INDEX(Partidos!$G$4:$G$107,MATCH($A821,Partidos!$A$4:$A$107,0))),Puntuacion!$B$5,IF(OR(AND($E821&gt;$F821,INDEX(Partidos!$F$4:$F$107,MATCH($A821,Partidos!$A$4:$A$107,0))&gt;INDEX(Partidos!$G$4:$G$107,MATCH($A821,Partidos!$A$4:$A$107,0))),AND($E821=$F821,INDEX(Partidos!$F$4:$F$107,MATCH($A821,Partidos!$A$4:$A$107,0))=INDEX(Partidos!$G$4:$G$107,MATCH($A821,Partidos!$A$4:$A$107,0))),AND($E821&lt;$F821,INDEX(Partidos!$F$4:$F$107,MATCH($A821,Partidos!$A$4:$A$107,0))&lt;INDEX(Partidos!$G$4:$G$107,MATCH($A821,Partidos!$A$4:$A$107,0)))),Puntuacion!$B$6,0))),IF(INDEX(Partidos!$F$4:$F$107,MATCH($A821,Partidos!$A$4:$A$107,0))=INDEX(Partidos!$G$4:$G$107,MATCH($A821,Partidos!$A$4:$A$107,0)),IF(AND($E821=INDEX(Partidos!$F$4:$F$107,MATCH($A821,Partidos!$A$4:$A$107,0)),$F821=INDEX(Partidos!$G$4:$G$107,MATCH($A821,Partidos!$A$4:$A$107,0))),IF(AND($H821&lt;&gt;"",$H821=INDEX(Partidos!$K$4:$K$107,MATCH($A821,Partidos!$A$4:$A$107,0))),Puntuacion!$B$9,Puntuacion!$B$12),IF(AND($E821=$F821,($E821-$F821)=(INDEX(Partidos!$F$4:$F$107,MATCH($A821,Partidos!$A$4:$A$107,0))-INDEX(Partidos!$G$4:$G$107,MATCH($A821,Partidos!$A$4:$A$107,0)))),IF(AND($H821&lt;&gt;"",$H821=INDEX(Partidos!$K$4:$K$107,MATCH($A821,Partidos!$A$4:$A$107,0))),Puntuacion!$B$13,Puntuacion!$B$14),IF(AND($H821&lt;&gt;"",$H821=INDEX(Partidos!$K$4:$K$107,MATCH($A821,Partidos!$A$4:$A$107,0))),Puntuacion!$B$11,0))),IF(AND($E821=INDEX(Partidos!$F$4:$F$107,MATCH($A821,Partidos!$A$4:$A$107,0)),$F821=INDEX(Partidos!$G$4:$G$107,MATCH($A821,Partidos!$A$4:$A$107,0))),Puntuacion!$B$9,IF(($E821-$F821)=(INDEX(Partidos!$F$4:$F$107,MATCH($A821,Partidos!$A$4:$A$107,0))-INDEX(Partidos!$G$4:$G$107,MATCH($A821,Partidos!$A$4:$A$107,0))),Puntuacion!$B$10,IF(AND($H821&lt;&gt;"",$H821=INDEX(Partidos!$K$4:$K$107,MATCH($A821,Partidos!$A$4:$A$107,0))),Puntuacion!$B$11,0))))))),"")</f>
        <v/>
      </c>
      <c r="H821" s="24">
        <f>IFERROR(INDEX(Kike!H$4:H$107,MATCH($A821,Kike!$A$4:$A$107,0)),"")</f>
        <v/>
      </c>
      <c r="I821" s="24">
        <f>IFERROR(INDEX(Partidos!$J$4:$J$107,MATCH($A821,Partidos!$A$4:$A$107,0)),"")</f>
        <v/>
      </c>
      <c r="J821" s="21">
        <f>IF(AND(INDEX(Partidos!$J$4:$J$107,MATCH($A821,Partidos!$A$4:$A$107,0))&lt;&gt;"Grupos",INDEX(Partidos!$H$4:$H$107,MATCH($A821,Partidos!$A$4:$A$107,0))="Finalizado",$H821&lt;&gt;"",$H821=INDEX(Partidos!$K$4:$K$107,MATCH($A821,Partidos!$A$4:$A$107,0))),1,0)</f>
        <v/>
      </c>
    </row>
    <row r="822">
      <c r="A822" s="31" t="n">
        <v>75</v>
      </c>
      <c r="B822" s="24">
        <f>IFERROR(INDEX(Partidos!$D$4:$D$107,MATCH($A822,Partidos!$A$4:$A$107,0)),"")</f>
        <v/>
      </c>
      <c r="C822" s="24">
        <f>IFERROR(INDEX(Partidos!$E$4:$E$107,MATCH($A822,Partidos!$A$4:$A$107,0)),"")</f>
        <v/>
      </c>
      <c r="D822" s="31" t="inlineStr">
        <is>
          <t>Quintero</t>
        </is>
      </c>
      <c r="E822" s="24">
        <f>IFERROR(INDEX(Quintero!F$4:F$107,MATCH($A822,Quintero!$A$4:$A$107,0)),"")</f>
        <v/>
      </c>
      <c r="F822" s="24">
        <f>IFERROR(INDEX(Quintero!G$4:G$107,MATCH($A822,Quintero!$A$4:$A$107,0)),"")</f>
        <v/>
      </c>
      <c r="G822" s="21">
        <f>IFERROR(IF(INDEX(Partidos!$H$4:$H$107,MATCH($A822,Partidos!$A$4:$A$107,0))&lt;&gt;"Finalizado","",IF(OR(NOT(ISNUMBER($E822)),NOT(ISNUMBER($F822))),"",IF(INDEX(Partidos!$J$4:$J$107,MATCH($A822,Partidos!$A$4:$A$107,0))="Grupos",IF(AND($E822=INDEX(Partidos!$F$4:$F$107,MATCH($A822,Partidos!$A$4:$A$107,0)),$F822=INDEX(Partidos!$G$4:$G$107,MATCH($A822,Partidos!$A$4:$A$107,0))),Puntuacion!$B$4,IF(($E822-$F822)=(INDEX(Partidos!$F$4:$F$107,MATCH($A822,Partidos!$A$4:$A$107,0))-INDEX(Partidos!$G$4:$G$107,MATCH($A822,Partidos!$A$4:$A$107,0))),Puntuacion!$B$5,IF(OR(AND($E822&gt;$F822,INDEX(Partidos!$F$4:$F$107,MATCH($A822,Partidos!$A$4:$A$107,0))&gt;INDEX(Partidos!$G$4:$G$107,MATCH($A822,Partidos!$A$4:$A$107,0))),AND($E822=$F822,INDEX(Partidos!$F$4:$F$107,MATCH($A822,Partidos!$A$4:$A$107,0))=INDEX(Partidos!$G$4:$G$107,MATCH($A822,Partidos!$A$4:$A$107,0))),AND($E822&lt;$F822,INDEX(Partidos!$F$4:$F$107,MATCH($A822,Partidos!$A$4:$A$107,0))&lt;INDEX(Partidos!$G$4:$G$107,MATCH($A822,Partidos!$A$4:$A$107,0)))),Puntuacion!$B$6,0))),IF(INDEX(Partidos!$F$4:$F$107,MATCH($A822,Partidos!$A$4:$A$107,0))=INDEX(Partidos!$G$4:$G$107,MATCH($A822,Partidos!$A$4:$A$107,0)),IF(AND($E822=INDEX(Partidos!$F$4:$F$107,MATCH($A822,Partidos!$A$4:$A$107,0)),$F822=INDEX(Partidos!$G$4:$G$107,MATCH($A822,Partidos!$A$4:$A$107,0))),IF(AND($H822&lt;&gt;"",$H822=INDEX(Partidos!$K$4:$K$107,MATCH($A822,Partidos!$A$4:$A$107,0))),Puntuacion!$B$9,Puntuacion!$B$12),IF(AND($E822=$F822,($E822-$F822)=(INDEX(Partidos!$F$4:$F$107,MATCH($A822,Partidos!$A$4:$A$107,0))-INDEX(Partidos!$G$4:$G$107,MATCH($A822,Partidos!$A$4:$A$107,0)))),IF(AND($H822&lt;&gt;"",$H822=INDEX(Partidos!$K$4:$K$107,MATCH($A822,Partidos!$A$4:$A$107,0))),Puntuacion!$B$13,Puntuacion!$B$14),IF(AND($H822&lt;&gt;"",$H822=INDEX(Partidos!$K$4:$K$107,MATCH($A822,Partidos!$A$4:$A$107,0))),Puntuacion!$B$11,0))),IF(AND($E822=INDEX(Partidos!$F$4:$F$107,MATCH($A822,Partidos!$A$4:$A$107,0)),$F822=INDEX(Partidos!$G$4:$G$107,MATCH($A822,Partidos!$A$4:$A$107,0))),Puntuacion!$B$9,IF(($E822-$F822)=(INDEX(Partidos!$F$4:$F$107,MATCH($A822,Partidos!$A$4:$A$107,0))-INDEX(Partidos!$G$4:$G$107,MATCH($A822,Partidos!$A$4:$A$107,0))),Puntuacion!$B$10,IF(AND($H822&lt;&gt;"",$H822=INDEX(Partidos!$K$4:$K$107,MATCH($A822,Partidos!$A$4:$A$107,0))),Puntuacion!$B$11,0))))))),"")</f>
        <v/>
      </c>
      <c r="H822" s="24">
        <f>IFERROR(INDEX(Quintero!H$4:H$107,MATCH($A822,Quintero!$A$4:$A$107,0)),"")</f>
        <v/>
      </c>
      <c r="I822" s="24">
        <f>IFERROR(INDEX(Partidos!$J$4:$J$107,MATCH($A822,Partidos!$A$4:$A$107,0)),"")</f>
        <v/>
      </c>
      <c r="J822" s="21">
        <f>IF(AND(INDEX(Partidos!$J$4:$J$107,MATCH($A822,Partidos!$A$4:$A$107,0))&lt;&gt;"Grupos",INDEX(Partidos!$H$4:$H$107,MATCH($A822,Partidos!$A$4:$A$107,0))="Finalizado",$H822&lt;&gt;"",$H822=INDEX(Partidos!$K$4:$K$107,MATCH($A822,Partidos!$A$4:$A$107,0))),1,0)</f>
        <v/>
      </c>
    </row>
    <row r="823">
      <c r="A823" s="29" t="n">
        <v>75</v>
      </c>
      <c r="B823" s="24">
        <f>IFERROR(INDEX(Partidos!$D$4:$D$107,MATCH($A823,Partidos!$A$4:$A$107,0)),"")</f>
        <v/>
      </c>
      <c r="C823" s="24">
        <f>IFERROR(INDEX(Partidos!$E$4:$E$107,MATCH($A823,Partidos!$A$4:$A$107,0)),"")</f>
        <v/>
      </c>
      <c r="D823" s="29" t="inlineStr">
        <is>
          <t>Nacho</t>
        </is>
      </c>
      <c r="E823" s="24">
        <f>IFERROR(INDEX(Nacho!F$4:F$107,MATCH($A823,Nacho!$A$4:$A$107,0)),"")</f>
        <v/>
      </c>
      <c r="F823" s="24">
        <f>IFERROR(INDEX(Nacho!G$4:G$107,MATCH($A823,Nacho!$A$4:$A$107,0)),"")</f>
        <v/>
      </c>
      <c r="G823" s="21">
        <f>IFERROR(IF(INDEX(Partidos!$H$4:$H$107,MATCH($A823,Partidos!$A$4:$A$107,0))&lt;&gt;"Finalizado","",IF(OR(NOT(ISNUMBER($E823)),NOT(ISNUMBER($F823))),"",IF(INDEX(Partidos!$J$4:$J$107,MATCH($A823,Partidos!$A$4:$A$107,0))="Grupos",IF(AND($E823=INDEX(Partidos!$F$4:$F$107,MATCH($A823,Partidos!$A$4:$A$107,0)),$F823=INDEX(Partidos!$G$4:$G$107,MATCH($A823,Partidos!$A$4:$A$107,0))),Puntuacion!$B$4,IF(($E823-$F823)=(INDEX(Partidos!$F$4:$F$107,MATCH($A823,Partidos!$A$4:$A$107,0))-INDEX(Partidos!$G$4:$G$107,MATCH($A823,Partidos!$A$4:$A$107,0))),Puntuacion!$B$5,IF(OR(AND($E823&gt;$F823,INDEX(Partidos!$F$4:$F$107,MATCH($A823,Partidos!$A$4:$A$107,0))&gt;INDEX(Partidos!$G$4:$G$107,MATCH($A823,Partidos!$A$4:$A$107,0))),AND($E823=$F823,INDEX(Partidos!$F$4:$F$107,MATCH($A823,Partidos!$A$4:$A$107,0))=INDEX(Partidos!$G$4:$G$107,MATCH($A823,Partidos!$A$4:$A$107,0))),AND($E823&lt;$F823,INDEX(Partidos!$F$4:$F$107,MATCH($A823,Partidos!$A$4:$A$107,0))&lt;INDEX(Partidos!$G$4:$G$107,MATCH($A823,Partidos!$A$4:$A$107,0)))),Puntuacion!$B$6,0))),IF(INDEX(Partidos!$F$4:$F$107,MATCH($A823,Partidos!$A$4:$A$107,0))=INDEX(Partidos!$G$4:$G$107,MATCH($A823,Partidos!$A$4:$A$107,0)),IF(AND($E823=INDEX(Partidos!$F$4:$F$107,MATCH($A823,Partidos!$A$4:$A$107,0)),$F823=INDEX(Partidos!$G$4:$G$107,MATCH($A823,Partidos!$A$4:$A$107,0))),IF(AND($H823&lt;&gt;"",$H823=INDEX(Partidos!$K$4:$K$107,MATCH($A823,Partidos!$A$4:$A$107,0))),Puntuacion!$B$9,Puntuacion!$B$12),IF(AND($E823=$F823,($E823-$F823)=(INDEX(Partidos!$F$4:$F$107,MATCH($A823,Partidos!$A$4:$A$107,0))-INDEX(Partidos!$G$4:$G$107,MATCH($A823,Partidos!$A$4:$A$107,0)))),IF(AND($H823&lt;&gt;"",$H823=INDEX(Partidos!$K$4:$K$107,MATCH($A823,Partidos!$A$4:$A$107,0))),Puntuacion!$B$13,Puntuacion!$B$14),IF(AND($H823&lt;&gt;"",$H823=INDEX(Partidos!$K$4:$K$107,MATCH($A823,Partidos!$A$4:$A$107,0))),Puntuacion!$B$11,0))),IF(AND($E823=INDEX(Partidos!$F$4:$F$107,MATCH($A823,Partidos!$A$4:$A$107,0)),$F823=INDEX(Partidos!$G$4:$G$107,MATCH($A823,Partidos!$A$4:$A$107,0))),Puntuacion!$B$9,IF(($E823-$F823)=(INDEX(Partidos!$F$4:$F$107,MATCH($A823,Partidos!$A$4:$A$107,0))-INDEX(Partidos!$G$4:$G$107,MATCH($A823,Partidos!$A$4:$A$107,0))),Puntuacion!$B$10,IF(AND($H823&lt;&gt;"",$H823=INDEX(Partidos!$K$4:$K$107,MATCH($A823,Partidos!$A$4:$A$107,0))),Puntuacion!$B$11,0))))))),"")</f>
        <v/>
      </c>
      <c r="H823" s="24">
        <f>IFERROR(INDEX(Nacho!H$4:H$107,MATCH($A823,Nacho!$A$4:$A$107,0)),"")</f>
        <v/>
      </c>
      <c r="I823" s="24">
        <f>IFERROR(INDEX(Partidos!$J$4:$J$107,MATCH($A823,Partidos!$A$4:$A$107,0)),"")</f>
        <v/>
      </c>
      <c r="J823" s="21">
        <f>IF(AND(INDEX(Partidos!$J$4:$J$107,MATCH($A823,Partidos!$A$4:$A$107,0))&lt;&gt;"Grupos",INDEX(Partidos!$H$4:$H$107,MATCH($A823,Partidos!$A$4:$A$107,0))="Finalizado",$H823&lt;&gt;"",$H823=INDEX(Partidos!$K$4:$K$107,MATCH($A823,Partidos!$A$4:$A$107,0))),1,0)</f>
        <v/>
      </c>
    </row>
    <row r="824">
      <c r="A824" s="31" t="n">
        <v>75</v>
      </c>
      <c r="B824" s="24">
        <f>IFERROR(INDEX(Partidos!$D$4:$D$107,MATCH($A824,Partidos!$A$4:$A$107,0)),"")</f>
        <v/>
      </c>
      <c r="C824" s="24">
        <f>IFERROR(INDEX(Partidos!$E$4:$E$107,MATCH($A824,Partidos!$A$4:$A$107,0)),"")</f>
        <v/>
      </c>
      <c r="D824" s="31" t="inlineStr">
        <is>
          <t>Luis</t>
        </is>
      </c>
      <c r="E824" s="24">
        <f>IFERROR(INDEX(Luis!F$4:F$107,MATCH($A824,Luis!$A$4:$A$107,0)),"")</f>
        <v/>
      </c>
      <c r="F824" s="24">
        <f>IFERROR(INDEX(Luis!G$4:G$107,MATCH($A824,Luis!$A$4:$A$107,0)),"")</f>
        <v/>
      </c>
      <c r="G824" s="21">
        <f>IFERROR(IF(INDEX(Partidos!$H$4:$H$107,MATCH($A824,Partidos!$A$4:$A$107,0))&lt;&gt;"Finalizado","",IF(OR(NOT(ISNUMBER($E824)),NOT(ISNUMBER($F824))),"",IF(INDEX(Partidos!$J$4:$J$107,MATCH($A824,Partidos!$A$4:$A$107,0))="Grupos",IF(AND($E824=INDEX(Partidos!$F$4:$F$107,MATCH($A824,Partidos!$A$4:$A$107,0)),$F824=INDEX(Partidos!$G$4:$G$107,MATCH($A824,Partidos!$A$4:$A$107,0))),Puntuacion!$B$4,IF(($E824-$F824)=(INDEX(Partidos!$F$4:$F$107,MATCH($A824,Partidos!$A$4:$A$107,0))-INDEX(Partidos!$G$4:$G$107,MATCH($A824,Partidos!$A$4:$A$107,0))),Puntuacion!$B$5,IF(OR(AND($E824&gt;$F824,INDEX(Partidos!$F$4:$F$107,MATCH($A824,Partidos!$A$4:$A$107,0))&gt;INDEX(Partidos!$G$4:$G$107,MATCH($A824,Partidos!$A$4:$A$107,0))),AND($E824=$F824,INDEX(Partidos!$F$4:$F$107,MATCH($A824,Partidos!$A$4:$A$107,0))=INDEX(Partidos!$G$4:$G$107,MATCH($A824,Partidos!$A$4:$A$107,0))),AND($E824&lt;$F824,INDEX(Partidos!$F$4:$F$107,MATCH($A824,Partidos!$A$4:$A$107,0))&lt;INDEX(Partidos!$G$4:$G$107,MATCH($A824,Partidos!$A$4:$A$107,0)))),Puntuacion!$B$6,0))),IF(INDEX(Partidos!$F$4:$F$107,MATCH($A824,Partidos!$A$4:$A$107,0))=INDEX(Partidos!$G$4:$G$107,MATCH($A824,Partidos!$A$4:$A$107,0)),IF(AND($E824=INDEX(Partidos!$F$4:$F$107,MATCH($A824,Partidos!$A$4:$A$107,0)),$F824=INDEX(Partidos!$G$4:$G$107,MATCH($A824,Partidos!$A$4:$A$107,0))),IF(AND($H824&lt;&gt;"",$H824=INDEX(Partidos!$K$4:$K$107,MATCH($A824,Partidos!$A$4:$A$107,0))),Puntuacion!$B$9,Puntuacion!$B$12),IF(AND($E824=$F824,($E824-$F824)=(INDEX(Partidos!$F$4:$F$107,MATCH($A824,Partidos!$A$4:$A$107,0))-INDEX(Partidos!$G$4:$G$107,MATCH($A824,Partidos!$A$4:$A$107,0)))),IF(AND($H824&lt;&gt;"",$H824=INDEX(Partidos!$K$4:$K$107,MATCH($A824,Partidos!$A$4:$A$107,0))),Puntuacion!$B$13,Puntuacion!$B$14),IF(AND($H824&lt;&gt;"",$H824=INDEX(Partidos!$K$4:$K$107,MATCH($A824,Partidos!$A$4:$A$107,0))),Puntuacion!$B$11,0))),IF(AND($E824=INDEX(Partidos!$F$4:$F$107,MATCH($A824,Partidos!$A$4:$A$107,0)),$F824=INDEX(Partidos!$G$4:$G$107,MATCH($A824,Partidos!$A$4:$A$107,0))),Puntuacion!$B$9,IF(($E824-$F824)=(INDEX(Partidos!$F$4:$F$107,MATCH($A824,Partidos!$A$4:$A$107,0))-INDEX(Partidos!$G$4:$G$107,MATCH($A824,Partidos!$A$4:$A$107,0))),Puntuacion!$B$10,IF(AND($H824&lt;&gt;"",$H824=INDEX(Partidos!$K$4:$K$107,MATCH($A824,Partidos!$A$4:$A$107,0))),Puntuacion!$B$11,0))))))),"")</f>
        <v/>
      </c>
      <c r="H824" s="24">
        <f>IFERROR(INDEX(Luis!H$4:H$107,MATCH($A824,Luis!$A$4:$A$107,0)),"")</f>
        <v/>
      </c>
      <c r="I824" s="24">
        <f>IFERROR(INDEX(Partidos!$J$4:$J$107,MATCH($A824,Partidos!$A$4:$A$107,0)),"")</f>
        <v/>
      </c>
      <c r="J824" s="21">
        <f>IF(AND(INDEX(Partidos!$J$4:$J$107,MATCH($A824,Partidos!$A$4:$A$107,0))&lt;&gt;"Grupos",INDEX(Partidos!$H$4:$H$107,MATCH($A824,Partidos!$A$4:$A$107,0))="Finalizado",$H824&lt;&gt;"",$H824=INDEX(Partidos!$K$4:$K$107,MATCH($A824,Partidos!$A$4:$A$107,0))),1,0)</f>
        <v/>
      </c>
    </row>
    <row r="825">
      <c r="A825" s="29" t="n">
        <v>75</v>
      </c>
      <c r="B825" s="24">
        <f>IFERROR(INDEX(Partidos!$D$4:$D$107,MATCH($A825,Partidos!$A$4:$A$107,0)),"")</f>
        <v/>
      </c>
      <c r="C825" s="24">
        <f>IFERROR(INDEX(Partidos!$E$4:$E$107,MATCH($A825,Partidos!$A$4:$A$107,0)),"")</f>
        <v/>
      </c>
      <c r="D825" s="29" t="inlineStr">
        <is>
          <t>Felipe</t>
        </is>
      </c>
      <c r="E825" s="24">
        <f>IFERROR(INDEX(Felipe!F$4:F$107,MATCH($A825,Felipe!$A$4:$A$107,0)),"")</f>
        <v/>
      </c>
      <c r="F825" s="24">
        <f>IFERROR(INDEX(Felipe!G$4:G$107,MATCH($A825,Felipe!$A$4:$A$107,0)),"")</f>
        <v/>
      </c>
      <c r="G825" s="21">
        <f>IFERROR(IF(INDEX(Partidos!$H$4:$H$107,MATCH($A825,Partidos!$A$4:$A$107,0))&lt;&gt;"Finalizado","",IF(OR(NOT(ISNUMBER($E825)),NOT(ISNUMBER($F825))),"",IF(INDEX(Partidos!$J$4:$J$107,MATCH($A825,Partidos!$A$4:$A$107,0))="Grupos",IF(AND($E825=INDEX(Partidos!$F$4:$F$107,MATCH($A825,Partidos!$A$4:$A$107,0)),$F825=INDEX(Partidos!$G$4:$G$107,MATCH($A825,Partidos!$A$4:$A$107,0))),Puntuacion!$B$4,IF(($E825-$F825)=(INDEX(Partidos!$F$4:$F$107,MATCH($A825,Partidos!$A$4:$A$107,0))-INDEX(Partidos!$G$4:$G$107,MATCH($A825,Partidos!$A$4:$A$107,0))),Puntuacion!$B$5,IF(OR(AND($E825&gt;$F825,INDEX(Partidos!$F$4:$F$107,MATCH($A825,Partidos!$A$4:$A$107,0))&gt;INDEX(Partidos!$G$4:$G$107,MATCH($A825,Partidos!$A$4:$A$107,0))),AND($E825=$F825,INDEX(Partidos!$F$4:$F$107,MATCH($A825,Partidos!$A$4:$A$107,0))=INDEX(Partidos!$G$4:$G$107,MATCH($A825,Partidos!$A$4:$A$107,0))),AND($E825&lt;$F825,INDEX(Partidos!$F$4:$F$107,MATCH($A825,Partidos!$A$4:$A$107,0))&lt;INDEX(Partidos!$G$4:$G$107,MATCH($A825,Partidos!$A$4:$A$107,0)))),Puntuacion!$B$6,0))),IF(INDEX(Partidos!$F$4:$F$107,MATCH($A825,Partidos!$A$4:$A$107,0))=INDEX(Partidos!$G$4:$G$107,MATCH($A825,Partidos!$A$4:$A$107,0)),IF(AND($E825=INDEX(Partidos!$F$4:$F$107,MATCH($A825,Partidos!$A$4:$A$107,0)),$F825=INDEX(Partidos!$G$4:$G$107,MATCH($A825,Partidos!$A$4:$A$107,0))),IF(AND($H825&lt;&gt;"",$H825=INDEX(Partidos!$K$4:$K$107,MATCH($A825,Partidos!$A$4:$A$107,0))),Puntuacion!$B$9,Puntuacion!$B$12),IF(AND($E825=$F825,($E825-$F825)=(INDEX(Partidos!$F$4:$F$107,MATCH($A825,Partidos!$A$4:$A$107,0))-INDEX(Partidos!$G$4:$G$107,MATCH($A825,Partidos!$A$4:$A$107,0)))),IF(AND($H825&lt;&gt;"",$H825=INDEX(Partidos!$K$4:$K$107,MATCH($A825,Partidos!$A$4:$A$107,0))),Puntuacion!$B$13,Puntuacion!$B$14),IF(AND($H825&lt;&gt;"",$H825=INDEX(Partidos!$K$4:$K$107,MATCH($A825,Partidos!$A$4:$A$107,0))),Puntuacion!$B$11,0))),IF(AND($E825=INDEX(Partidos!$F$4:$F$107,MATCH($A825,Partidos!$A$4:$A$107,0)),$F825=INDEX(Partidos!$G$4:$G$107,MATCH($A825,Partidos!$A$4:$A$107,0))),Puntuacion!$B$9,IF(($E825-$F825)=(INDEX(Partidos!$F$4:$F$107,MATCH($A825,Partidos!$A$4:$A$107,0))-INDEX(Partidos!$G$4:$G$107,MATCH($A825,Partidos!$A$4:$A$107,0))),Puntuacion!$B$10,IF(AND($H825&lt;&gt;"",$H825=INDEX(Partidos!$K$4:$K$107,MATCH($A825,Partidos!$A$4:$A$107,0))),Puntuacion!$B$11,0))))))),"")</f>
        <v/>
      </c>
      <c r="H825" s="24">
        <f>IFERROR(INDEX(Felipe!H$4:H$107,MATCH($A825,Felipe!$A$4:$A$107,0)),"")</f>
        <v/>
      </c>
      <c r="I825" s="24">
        <f>IFERROR(INDEX(Partidos!$J$4:$J$107,MATCH($A825,Partidos!$A$4:$A$107,0)),"")</f>
        <v/>
      </c>
      <c r="J825" s="21">
        <f>IF(AND(INDEX(Partidos!$J$4:$J$107,MATCH($A825,Partidos!$A$4:$A$107,0))&lt;&gt;"Grupos",INDEX(Partidos!$H$4:$H$107,MATCH($A825,Partidos!$A$4:$A$107,0))="Finalizado",$H825&lt;&gt;"",$H825=INDEX(Partidos!$K$4:$K$107,MATCH($A825,Partidos!$A$4:$A$107,0))),1,0)</f>
        <v/>
      </c>
    </row>
    <row r="826">
      <c r="A826" s="31" t="n">
        <v>75</v>
      </c>
      <c r="B826" s="24">
        <f>IFERROR(INDEX(Partidos!$D$4:$D$107,MATCH($A826,Partidos!$A$4:$A$107,0)),"")</f>
        <v/>
      </c>
      <c r="C826" s="24">
        <f>IFERROR(INDEX(Partidos!$E$4:$E$107,MATCH($A826,Partidos!$A$4:$A$107,0)),"")</f>
        <v/>
      </c>
      <c r="D826" s="31" t="inlineStr">
        <is>
          <t>Simón</t>
        </is>
      </c>
      <c r="E826" s="24">
        <f>IFERROR(INDEX(Simón!F$4:F$107,MATCH($A826,Simón!$A$4:$A$107,0)),"")</f>
        <v/>
      </c>
      <c r="F826" s="24">
        <f>IFERROR(INDEX(Simón!G$4:G$107,MATCH($A826,Simón!$A$4:$A$107,0)),"")</f>
        <v/>
      </c>
      <c r="G826" s="21">
        <f>IFERROR(IF(INDEX(Partidos!$H$4:$H$107,MATCH($A826,Partidos!$A$4:$A$107,0))&lt;&gt;"Finalizado","",IF(OR(NOT(ISNUMBER($E826)),NOT(ISNUMBER($F826))),"",IF(INDEX(Partidos!$J$4:$J$107,MATCH($A826,Partidos!$A$4:$A$107,0))="Grupos",IF(AND($E826=INDEX(Partidos!$F$4:$F$107,MATCH($A826,Partidos!$A$4:$A$107,0)),$F826=INDEX(Partidos!$G$4:$G$107,MATCH($A826,Partidos!$A$4:$A$107,0))),Puntuacion!$B$4,IF(($E826-$F826)=(INDEX(Partidos!$F$4:$F$107,MATCH($A826,Partidos!$A$4:$A$107,0))-INDEX(Partidos!$G$4:$G$107,MATCH($A826,Partidos!$A$4:$A$107,0))),Puntuacion!$B$5,IF(OR(AND($E826&gt;$F826,INDEX(Partidos!$F$4:$F$107,MATCH($A826,Partidos!$A$4:$A$107,0))&gt;INDEX(Partidos!$G$4:$G$107,MATCH($A826,Partidos!$A$4:$A$107,0))),AND($E826=$F826,INDEX(Partidos!$F$4:$F$107,MATCH($A826,Partidos!$A$4:$A$107,0))=INDEX(Partidos!$G$4:$G$107,MATCH($A826,Partidos!$A$4:$A$107,0))),AND($E826&lt;$F826,INDEX(Partidos!$F$4:$F$107,MATCH($A826,Partidos!$A$4:$A$107,0))&lt;INDEX(Partidos!$G$4:$G$107,MATCH($A826,Partidos!$A$4:$A$107,0)))),Puntuacion!$B$6,0))),IF(INDEX(Partidos!$F$4:$F$107,MATCH($A826,Partidos!$A$4:$A$107,0))=INDEX(Partidos!$G$4:$G$107,MATCH($A826,Partidos!$A$4:$A$107,0)),IF(AND($E826=INDEX(Partidos!$F$4:$F$107,MATCH($A826,Partidos!$A$4:$A$107,0)),$F826=INDEX(Partidos!$G$4:$G$107,MATCH($A826,Partidos!$A$4:$A$107,0))),IF(AND($H826&lt;&gt;"",$H826=INDEX(Partidos!$K$4:$K$107,MATCH($A826,Partidos!$A$4:$A$107,0))),Puntuacion!$B$9,Puntuacion!$B$12),IF(AND($E826=$F826,($E826-$F826)=(INDEX(Partidos!$F$4:$F$107,MATCH($A826,Partidos!$A$4:$A$107,0))-INDEX(Partidos!$G$4:$G$107,MATCH($A826,Partidos!$A$4:$A$107,0)))),IF(AND($H826&lt;&gt;"",$H826=INDEX(Partidos!$K$4:$K$107,MATCH($A826,Partidos!$A$4:$A$107,0))),Puntuacion!$B$13,Puntuacion!$B$14),IF(AND($H826&lt;&gt;"",$H826=INDEX(Partidos!$K$4:$K$107,MATCH($A826,Partidos!$A$4:$A$107,0))),Puntuacion!$B$11,0))),IF(AND($E826=INDEX(Partidos!$F$4:$F$107,MATCH($A826,Partidos!$A$4:$A$107,0)),$F826=INDEX(Partidos!$G$4:$G$107,MATCH($A826,Partidos!$A$4:$A$107,0))),Puntuacion!$B$9,IF(($E826-$F826)=(INDEX(Partidos!$F$4:$F$107,MATCH($A826,Partidos!$A$4:$A$107,0))-INDEX(Partidos!$G$4:$G$107,MATCH($A826,Partidos!$A$4:$A$107,0))),Puntuacion!$B$10,IF(AND($H826&lt;&gt;"",$H826=INDEX(Partidos!$K$4:$K$107,MATCH($A826,Partidos!$A$4:$A$107,0))),Puntuacion!$B$11,0))))))),"")</f>
        <v/>
      </c>
      <c r="H826" s="24">
        <f>IFERROR(INDEX(Simón!H$4:H$107,MATCH($A826,Simón!$A$4:$A$107,0)),"")</f>
        <v/>
      </c>
      <c r="I826" s="24">
        <f>IFERROR(INDEX(Partidos!$J$4:$J$107,MATCH($A826,Partidos!$A$4:$A$107,0)),"")</f>
        <v/>
      </c>
      <c r="J826" s="21">
        <f>IF(AND(INDEX(Partidos!$J$4:$J$107,MATCH($A826,Partidos!$A$4:$A$107,0))&lt;&gt;"Grupos",INDEX(Partidos!$H$4:$H$107,MATCH($A826,Partidos!$A$4:$A$107,0))="Finalizado",$H826&lt;&gt;"",$H826=INDEX(Partidos!$K$4:$K$107,MATCH($A826,Partidos!$A$4:$A$107,0))),1,0)</f>
        <v/>
      </c>
    </row>
    <row r="827">
      <c r="A827" s="29" t="n">
        <v>75</v>
      </c>
      <c r="B827" s="24">
        <f>IFERROR(INDEX(Partidos!$D$4:$D$107,MATCH($A827,Partidos!$A$4:$A$107,0)),"")</f>
        <v/>
      </c>
      <c r="C827" s="24">
        <f>IFERROR(INDEX(Partidos!$E$4:$E$107,MATCH($A827,Partidos!$A$4:$A$107,0)),"")</f>
        <v/>
      </c>
      <c r="D827" s="29" t="inlineStr">
        <is>
          <t>Muni</t>
        </is>
      </c>
      <c r="E827" s="24">
        <f>IFERROR(INDEX(Muni!F$4:F$107,MATCH($A827,Muni!$A$4:$A$107,0)),"")</f>
        <v/>
      </c>
      <c r="F827" s="24">
        <f>IFERROR(INDEX(Muni!G$4:G$107,MATCH($A827,Muni!$A$4:$A$107,0)),"")</f>
        <v/>
      </c>
      <c r="G827" s="21">
        <f>IFERROR(IF(INDEX(Partidos!$H$4:$H$107,MATCH($A827,Partidos!$A$4:$A$107,0))&lt;&gt;"Finalizado","",IF(OR(NOT(ISNUMBER($E827)),NOT(ISNUMBER($F827))),"",IF(INDEX(Partidos!$J$4:$J$107,MATCH($A827,Partidos!$A$4:$A$107,0))="Grupos",IF(AND($E827=INDEX(Partidos!$F$4:$F$107,MATCH($A827,Partidos!$A$4:$A$107,0)),$F827=INDEX(Partidos!$G$4:$G$107,MATCH($A827,Partidos!$A$4:$A$107,0))),Puntuacion!$B$4,IF(($E827-$F827)=(INDEX(Partidos!$F$4:$F$107,MATCH($A827,Partidos!$A$4:$A$107,0))-INDEX(Partidos!$G$4:$G$107,MATCH($A827,Partidos!$A$4:$A$107,0))),Puntuacion!$B$5,IF(OR(AND($E827&gt;$F827,INDEX(Partidos!$F$4:$F$107,MATCH($A827,Partidos!$A$4:$A$107,0))&gt;INDEX(Partidos!$G$4:$G$107,MATCH($A827,Partidos!$A$4:$A$107,0))),AND($E827=$F827,INDEX(Partidos!$F$4:$F$107,MATCH($A827,Partidos!$A$4:$A$107,0))=INDEX(Partidos!$G$4:$G$107,MATCH($A827,Partidos!$A$4:$A$107,0))),AND($E827&lt;$F827,INDEX(Partidos!$F$4:$F$107,MATCH($A827,Partidos!$A$4:$A$107,0))&lt;INDEX(Partidos!$G$4:$G$107,MATCH($A827,Partidos!$A$4:$A$107,0)))),Puntuacion!$B$6,0))),IF(INDEX(Partidos!$F$4:$F$107,MATCH($A827,Partidos!$A$4:$A$107,0))=INDEX(Partidos!$G$4:$G$107,MATCH($A827,Partidos!$A$4:$A$107,0)),IF(AND($E827=INDEX(Partidos!$F$4:$F$107,MATCH($A827,Partidos!$A$4:$A$107,0)),$F827=INDEX(Partidos!$G$4:$G$107,MATCH($A827,Partidos!$A$4:$A$107,0))),IF(AND($H827&lt;&gt;"",$H827=INDEX(Partidos!$K$4:$K$107,MATCH($A827,Partidos!$A$4:$A$107,0))),Puntuacion!$B$9,Puntuacion!$B$12),IF(AND($E827=$F827,($E827-$F827)=(INDEX(Partidos!$F$4:$F$107,MATCH($A827,Partidos!$A$4:$A$107,0))-INDEX(Partidos!$G$4:$G$107,MATCH($A827,Partidos!$A$4:$A$107,0)))),IF(AND($H827&lt;&gt;"",$H827=INDEX(Partidos!$K$4:$K$107,MATCH($A827,Partidos!$A$4:$A$107,0))),Puntuacion!$B$13,Puntuacion!$B$14),IF(AND($H827&lt;&gt;"",$H827=INDEX(Partidos!$K$4:$K$107,MATCH($A827,Partidos!$A$4:$A$107,0))),Puntuacion!$B$11,0))),IF(AND($E827=INDEX(Partidos!$F$4:$F$107,MATCH($A827,Partidos!$A$4:$A$107,0)),$F827=INDEX(Partidos!$G$4:$G$107,MATCH($A827,Partidos!$A$4:$A$107,0))),Puntuacion!$B$9,IF(($E827-$F827)=(INDEX(Partidos!$F$4:$F$107,MATCH($A827,Partidos!$A$4:$A$107,0))-INDEX(Partidos!$G$4:$G$107,MATCH($A827,Partidos!$A$4:$A$107,0))),Puntuacion!$B$10,IF(AND($H827&lt;&gt;"",$H827=INDEX(Partidos!$K$4:$K$107,MATCH($A827,Partidos!$A$4:$A$107,0))),Puntuacion!$B$11,0))))))),"")</f>
        <v/>
      </c>
      <c r="H827" s="24">
        <f>IFERROR(INDEX(Muni!H$4:H$107,MATCH($A827,Muni!$A$4:$A$107,0)),"")</f>
        <v/>
      </c>
      <c r="I827" s="24">
        <f>IFERROR(INDEX(Partidos!$J$4:$J$107,MATCH($A827,Partidos!$A$4:$A$107,0)),"")</f>
        <v/>
      </c>
      <c r="J827" s="21">
        <f>IF(AND(INDEX(Partidos!$J$4:$J$107,MATCH($A827,Partidos!$A$4:$A$107,0))&lt;&gt;"Grupos",INDEX(Partidos!$H$4:$H$107,MATCH($A827,Partidos!$A$4:$A$107,0))="Finalizado",$H827&lt;&gt;"",$H827=INDEX(Partidos!$K$4:$K$107,MATCH($A827,Partidos!$A$4:$A$107,0))),1,0)</f>
        <v/>
      </c>
    </row>
    <row r="828">
      <c r="A828" s="31" t="n">
        <v>75</v>
      </c>
      <c r="B828" s="24">
        <f>IFERROR(INDEX(Partidos!$D$4:$D$107,MATCH($A828,Partidos!$A$4:$A$107,0)),"")</f>
        <v/>
      </c>
      <c r="C828" s="24">
        <f>IFERROR(INDEX(Partidos!$E$4:$E$107,MATCH($A828,Partidos!$A$4:$A$107,0)),"")</f>
        <v/>
      </c>
      <c r="D828" s="31" t="inlineStr">
        <is>
          <t>Fer</t>
        </is>
      </c>
      <c r="E828" s="24">
        <f>IFERROR(INDEX(Fer!F$4:F$107,MATCH($A828,Fer!$A$4:$A$107,0)),"")</f>
        <v/>
      </c>
      <c r="F828" s="24">
        <f>IFERROR(INDEX(Fer!G$4:G$107,MATCH($A828,Fer!$A$4:$A$107,0)),"")</f>
        <v/>
      </c>
      <c r="G828" s="21">
        <f>IFERROR(IF(INDEX(Partidos!$H$4:$H$107,MATCH($A828,Partidos!$A$4:$A$107,0))&lt;&gt;"Finalizado","",IF(OR(NOT(ISNUMBER($E828)),NOT(ISNUMBER($F828))),"",IF(INDEX(Partidos!$J$4:$J$107,MATCH($A828,Partidos!$A$4:$A$107,0))="Grupos",IF(AND($E828=INDEX(Partidos!$F$4:$F$107,MATCH($A828,Partidos!$A$4:$A$107,0)),$F828=INDEX(Partidos!$G$4:$G$107,MATCH($A828,Partidos!$A$4:$A$107,0))),Puntuacion!$B$4,IF(($E828-$F828)=(INDEX(Partidos!$F$4:$F$107,MATCH($A828,Partidos!$A$4:$A$107,0))-INDEX(Partidos!$G$4:$G$107,MATCH($A828,Partidos!$A$4:$A$107,0))),Puntuacion!$B$5,IF(OR(AND($E828&gt;$F828,INDEX(Partidos!$F$4:$F$107,MATCH($A828,Partidos!$A$4:$A$107,0))&gt;INDEX(Partidos!$G$4:$G$107,MATCH($A828,Partidos!$A$4:$A$107,0))),AND($E828=$F828,INDEX(Partidos!$F$4:$F$107,MATCH($A828,Partidos!$A$4:$A$107,0))=INDEX(Partidos!$G$4:$G$107,MATCH($A828,Partidos!$A$4:$A$107,0))),AND($E828&lt;$F828,INDEX(Partidos!$F$4:$F$107,MATCH($A828,Partidos!$A$4:$A$107,0))&lt;INDEX(Partidos!$G$4:$G$107,MATCH($A828,Partidos!$A$4:$A$107,0)))),Puntuacion!$B$6,0))),IF(INDEX(Partidos!$F$4:$F$107,MATCH($A828,Partidos!$A$4:$A$107,0))=INDEX(Partidos!$G$4:$G$107,MATCH($A828,Partidos!$A$4:$A$107,0)),IF(AND($E828=INDEX(Partidos!$F$4:$F$107,MATCH($A828,Partidos!$A$4:$A$107,0)),$F828=INDEX(Partidos!$G$4:$G$107,MATCH($A828,Partidos!$A$4:$A$107,0))),IF(AND($H828&lt;&gt;"",$H828=INDEX(Partidos!$K$4:$K$107,MATCH($A828,Partidos!$A$4:$A$107,0))),Puntuacion!$B$9,Puntuacion!$B$12),IF(AND($E828=$F828,($E828-$F828)=(INDEX(Partidos!$F$4:$F$107,MATCH($A828,Partidos!$A$4:$A$107,0))-INDEX(Partidos!$G$4:$G$107,MATCH($A828,Partidos!$A$4:$A$107,0)))),IF(AND($H828&lt;&gt;"",$H828=INDEX(Partidos!$K$4:$K$107,MATCH($A828,Partidos!$A$4:$A$107,0))),Puntuacion!$B$13,Puntuacion!$B$14),IF(AND($H828&lt;&gt;"",$H828=INDEX(Partidos!$K$4:$K$107,MATCH($A828,Partidos!$A$4:$A$107,0))),Puntuacion!$B$11,0))),IF(AND($E828=INDEX(Partidos!$F$4:$F$107,MATCH($A828,Partidos!$A$4:$A$107,0)),$F828=INDEX(Partidos!$G$4:$G$107,MATCH($A828,Partidos!$A$4:$A$107,0))),Puntuacion!$B$9,IF(($E828-$F828)=(INDEX(Partidos!$F$4:$F$107,MATCH($A828,Partidos!$A$4:$A$107,0))-INDEX(Partidos!$G$4:$G$107,MATCH($A828,Partidos!$A$4:$A$107,0))),Puntuacion!$B$10,IF(AND($H828&lt;&gt;"",$H828=INDEX(Partidos!$K$4:$K$107,MATCH($A828,Partidos!$A$4:$A$107,0))),Puntuacion!$B$11,0))))))),"")</f>
        <v/>
      </c>
      <c r="H828" s="24">
        <f>IFERROR(INDEX(Fer!H$4:H$107,MATCH($A828,Fer!$A$4:$A$107,0)),"")</f>
        <v/>
      </c>
      <c r="I828" s="24">
        <f>IFERROR(INDEX(Partidos!$J$4:$J$107,MATCH($A828,Partidos!$A$4:$A$107,0)),"")</f>
        <v/>
      </c>
      <c r="J828" s="21">
        <f>IF(AND(INDEX(Partidos!$J$4:$J$107,MATCH($A828,Partidos!$A$4:$A$107,0))&lt;&gt;"Grupos",INDEX(Partidos!$H$4:$H$107,MATCH($A828,Partidos!$A$4:$A$107,0))="Finalizado",$H828&lt;&gt;"",$H828=INDEX(Partidos!$K$4:$K$107,MATCH($A828,Partidos!$A$4:$A$107,0))),1,0)</f>
        <v/>
      </c>
    </row>
    <row r="829">
      <c r="A829" s="29" t="n">
        <v>76</v>
      </c>
      <c r="B829" s="24">
        <f>IFERROR(INDEX(Partidos!$D$4:$D$107,MATCH($A829,Partidos!$A$4:$A$107,0)),"")</f>
        <v/>
      </c>
      <c r="C829" s="24">
        <f>IFERROR(INDEX(Partidos!$E$4:$E$107,MATCH($A829,Partidos!$A$4:$A$107,0)),"")</f>
        <v/>
      </c>
      <c r="D829" s="29" t="inlineStr">
        <is>
          <t>Álvaro</t>
        </is>
      </c>
      <c r="E829" s="24">
        <f>IFERROR(INDEX(Álvaro!F$4:F$107,MATCH($A829,Álvaro!$A$4:$A$107,0)),"")</f>
        <v/>
      </c>
      <c r="F829" s="24">
        <f>IFERROR(INDEX(Álvaro!G$4:G$107,MATCH($A829,Álvaro!$A$4:$A$107,0)),"")</f>
        <v/>
      </c>
      <c r="G829" s="21">
        <f>IFERROR(IF(INDEX(Partidos!$H$4:$H$107,MATCH($A829,Partidos!$A$4:$A$107,0))&lt;&gt;"Finalizado","",IF(OR(NOT(ISNUMBER($E829)),NOT(ISNUMBER($F829))),"",IF(INDEX(Partidos!$J$4:$J$107,MATCH($A829,Partidos!$A$4:$A$107,0))="Grupos",IF(AND($E829=INDEX(Partidos!$F$4:$F$107,MATCH($A829,Partidos!$A$4:$A$107,0)),$F829=INDEX(Partidos!$G$4:$G$107,MATCH($A829,Partidos!$A$4:$A$107,0))),Puntuacion!$B$4,IF(($E829-$F829)=(INDEX(Partidos!$F$4:$F$107,MATCH($A829,Partidos!$A$4:$A$107,0))-INDEX(Partidos!$G$4:$G$107,MATCH($A829,Partidos!$A$4:$A$107,0))),Puntuacion!$B$5,IF(OR(AND($E829&gt;$F829,INDEX(Partidos!$F$4:$F$107,MATCH($A829,Partidos!$A$4:$A$107,0))&gt;INDEX(Partidos!$G$4:$G$107,MATCH($A829,Partidos!$A$4:$A$107,0))),AND($E829=$F829,INDEX(Partidos!$F$4:$F$107,MATCH($A829,Partidos!$A$4:$A$107,0))=INDEX(Partidos!$G$4:$G$107,MATCH($A829,Partidos!$A$4:$A$107,0))),AND($E829&lt;$F829,INDEX(Partidos!$F$4:$F$107,MATCH($A829,Partidos!$A$4:$A$107,0))&lt;INDEX(Partidos!$G$4:$G$107,MATCH($A829,Partidos!$A$4:$A$107,0)))),Puntuacion!$B$6,0))),IF(INDEX(Partidos!$F$4:$F$107,MATCH($A829,Partidos!$A$4:$A$107,0))=INDEX(Partidos!$G$4:$G$107,MATCH($A829,Partidos!$A$4:$A$107,0)),IF(AND($E829=INDEX(Partidos!$F$4:$F$107,MATCH($A829,Partidos!$A$4:$A$107,0)),$F829=INDEX(Partidos!$G$4:$G$107,MATCH($A829,Partidos!$A$4:$A$107,0))),IF(AND($H829&lt;&gt;"",$H829=INDEX(Partidos!$K$4:$K$107,MATCH($A829,Partidos!$A$4:$A$107,0))),Puntuacion!$B$9,Puntuacion!$B$12),IF(AND($E829=$F829,($E829-$F829)=(INDEX(Partidos!$F$4:$F$107,MATCH($A829,Partidos!$A$4:$A$107,0))-INDEX(Partidos!$G$4:$G$107,MATCH($A829,Partidos!$A$4:$A$107,0)))),IF(AND($H829&lt;&gt;"",$H829=INDEX(Partidos!$K$4:$K$107,MATCH($A829,Partidos!$A$4:$A$107,0))),Puntuacion!$B$13,Puntuacion!$B$14),IF(AND($H829&lt;&gt;"",$H829=INDEX(Partidos!$K$4:$K$107,MATCH($A829,Partidos!$A$4:$A$107,0))),Puntuacion!$B$11,0))),IF(AND($E829=INDEX(Partidos!$F$4:$F$107,MATCH($A829,Partidos!$A$4:$A$107,0)),$F829=INDEX(Partidos!$G$4:$G$107,MATCH($A829,Partidos!$A$4:$A$107,0))),Puntuacion!$B$9,IF(($E829-$F829)=(INDEX(Partidos!$F$4:$F$107,MATCH($A829,Partidos!$A$4:$A$107,0))-INDEX(Partidos!$G$4:$G$107,MATCH($A829,Partidos!$A$4:$A$107,0))),Puntuacion!$B$10,IF(AND($H829&lt;&gt;"",$H829=INDEX(Partidos!$K$4:$K$107,MATCH($A829,Partidos!$A$4:$A$107,0))),Puntuacion!$B$11,0))))))),"")</f>
        <v/>
      </c>
      <c r="H829" s="24">
        <f>IFERROR(INDEX(Álvaro!H$4:H$107,MATCH($A829,Álvaro!$A$4:$A$107,0)),"")</f>
        <v/>
      </c>
      <c r="I829" s="24">
        <f>IFERROR(INDEX(Partidos!$J$4:$J$107,MATCH($A829,Partidos!$A$4:$A$107,0)),"")</f>
        <v/>
      </c>
      <c r="J829" s="21">
        <f>IF(AND(INDEX(Partidos!$J$4:$J$107,MATCH($A829,Partidos!$A$4:$A$107,0))&lt;&gt;"Grupos",INDEX(Partidos!$H$4:$H$107,MATCH($A829,Partidos!$A$4:$A$107,0))="Finalizado",$H829&lt;&gt;"",$H829=INDEX(Partidos!$K$4:$K$107,MATCH($A829,Partidos!$A$4:$A$107,0))),1,0)</f>
        <v/>
      </c>
    </row>
    <row r="830">
      <c r="A830" s="31" t="n">
        <v>76</v>
      </c>
      <c r="B830" s="24">
        <f>IFERROR(INDEX(Partidos!$D$4:$D$107,MATCH($A830,Partidos!$A$4:$A$107,0)),"")</f>
        <v/>
      </c>
      <c r="C830" s="24">
        <f>IFERROR(INDEX(Partidos!$E$4:$E$107,MATCH($A830,Partidos!$A$4:$A$107,0)),"")</f>
        <v/>
      </c>
      <c r="D830" s="31" t="inlineStr">
        <is>
          <t>Pepe</t>
        </is>
      </c>
      <c r="E830" s="24">
        <f>IFERROR(INDEX(Pepe!F$4:F$107,MATCH($A830,Pepe!$A$4:$A$107,0)),"")</f>
        <v/>
      </c>
      <c r="F830" s="24">
        <f>IFERROR(INDEX(Pepe!G$4:G$107,MATCH($A830,Pepe!$A$4:$A$107,0)),"")</f>
        <v/>
      </c>
      <c r="G830" s="21">
        <f>IFERROR(IF(INDEX(Partidos!$H$4:$H$107,MATCH($A830,Partidos!$A$4:$A$107,0))&lt;&gt;"Finalizado","",IF(OR(NOT(ISNUMBER($E830)),NOT(ISNUMBER($F830))),"",IF(INDEX(Partidos!$J$4:$J$107,MATCH($A830,Partidos!$A$4:$A$107,0))="Grupos",IF(AND($E830=INDEX(Partidos!$F$4:$F$107,MATCH($A830,Partidos!$A$4:$A$107,0)),$F830=INDEX(Partidos!$G$4:$G$107,MATCH($A830,Partidos!$A$4:$A$107,0))),Puntuacion!$B$4,IF(($E830-$F830)=(INDEX(Partidos!$F$4:$F$107,MATCH($A830,Partidos!$A$4:$A$107,0))-INDEX(Partidos!$G$4:$G$107,MATCH($A830,Partidos!$A$4:$A$107,0))),Puntuacion!$B$5,IF(OR(AND($E830&gt;$F830,INDEX(Partidos!$F$4:$F$107,MATCH($A830,Partidos!$A$4:$A$107,0))&gt;INDEX(Partidos!$G$4:$G$107,MATCH($A830,Partidos!$A$4:$A$107,0))),AND($E830=$F830,INDEX(Partidos!$F$4:$F$107,MATCH($A830,Partidos!$A$4:$A$107,0))=INDEX(Partidos!$G$4:$G$107,MATCH($A830,Partidos!$A$4:$A$107,0))),AND($E830&lt;$F830,INDEX(Partidos!$F$4:$F$107,MATCH($A830,Partidos!$A$4:$A$107,0))&lt;INDEX(Partidos!$G$4:$G$107,MATCH($A830,Partidos!$A$4:$A$107,0)))),Puntuacion!$B$6,0))),IF(INDEX(Partidos!$F$4:$F$107,MATCH($A830,Partidos!$A$4:$A$107,0))=INDEX(Partidos!$G$4:$G$107,MATCH($A830,Partidos!$A$4:$A$107,0)),IF(AND($E830=INDEX(Partidos!$F$4:$F$107,MATCH($A830,Partidos!$A$4:$A$107,0)),$F830=INDEX(Partidos!$G$4:$G$107,MATCH($A830,Partidos!$A$4:$A$107,0))),IF(AND($H830&lt;&gt;"",$H830=INDEX(Partidos!$K$4:$K$107,MATCH($A830,Partidos!$A$4:$A$107,0))),Puntuacion!$B$9,Puntuacion!$B$12),IF(AND($E830=$F830,($E830-$F830)=(INDEX(Partidos!$F$4:$F$107,MATCH($A830,Partidos!$A$4:$A$107,0))-INDEX(Partidos!$G$4:$G$107,MATCH($A830,Partidos!$A$4:$A$107,0)))),IF(AND($H830&lt;&gt;"",$H830=INDEX(Partidos!$K$4:$K$107,MATCH($A830,Partidos!$A$4:$A$107,0))),Puntuacion!$B$13,Puntuacion!$B$14),IF(AND($H830&lt;&gt;"",$H830=INDEX(Partidos!$K$4:$K$107,MATCH($A830,Partidos!$A$4:$A$107,0))),Puntuacion!$B$11,0))),IF(AND($E830=INDEX(Partidos!$F$4:$F$107,MATCH($A830,Partidos!$A$4:$A$107,0)),$F830=INDEX(Partidos!$G$4:$G$107,MATCH($A830,Partidos!$A$4:$A$107,0))),Puntuacion!$B$9,IF(($E830-$F830)=(INDEX(Partidos!$F$4:$F$107,MATCH($A830,Partidos!$A$4:$A$107,0))-INDEX(Partidos!$G$4:$G$107,MATCH($A830,Partidos!$A$4:$A$107,0))),Puntuacion!$B$10,IF(AND($H830&lt;&gt;"",$H830=INDEX(Partidos!$K$4:$K$107,MATCH($A830,Partidos!$A$4:$A$107,0))),Puntuacion!$B$11,0))))))),"")</f>
        <v/>
      </c>
      <c r="H830" s="24">
        <f>IFERROR(INDEX(Pepe!H$4:H$107,MATCH($A830,Pepe!$A$4:$A$107,0)),"")</f>
        <v/>
      </c>
      <c r="I830" s="24">
        <f>IFERROR(INDEX(Partidos!$J$4:$J$107,MATCH($A830,Partidos!$A$4:$A$107,0)),"")</f>
        <v/>
      </c>
      <c r="J830" s="21">
        <f>IF(AND(INDEX(Partidos!$J$4:$J$107,MATCH($A830,Partidos!$A$4:$A$107,0))&lt;&gt;"Grupos",INDEX(Partidos!$H$4:$H$107,MATCH($A830,Partidos!$A$4:$A$107,0))="Finalizado",$H830&lt;&gt;"",$H830=INDEX(Partidos!$K$4:$K$107,MATCH($A830,Partidos!$A$4:$A$107,0))),1,0)</f>
        <v/>
      </c>
    </row>
    <row r="831">
      <c r="A831" s="29" t="n">
        <v>76</v>
      </c>
      <c r="B831" s="24">
        <f>IFERROR(INDEX(Partidos!$D$4:$D$107,MATCH($A831,Partidos!$A$4:$A$107,0)),"")</f>
        <v/>
      </c>
      <c r="C831" s="24">
        <f>IFERROR(INDEX(Partidos!$E$4:$E$107,MATCH($A831,Partidos!$A$4:$A$107,0)),"")</f>
        <v/>
      </c>
      <c r="D831" s="29" t="inlineStr">
        <is>
          <t>Patri</t>
        </is>
      </c>
      <c r="E831" s="24">
        <f>IFERROR(INDEX(Patri!F$4:F$107,MATCH($A831,Patri!$A$4:$A$107,0)),"")</f>
        <v/>
      </c>
      <c r="F831" s="24">
        <f>IFERROR(INDEX(Patri!G$4:G$107,MATCH($A831,Patri!$A$4:$A$107,0)),"")</f>
        <v/>
      </c>
      <c r="G831" s="21">
        <f>IFERROR(IF(INDEX(Partidos!$H$4:$H$107,MATCH($A831,Partidos!$A$4:$A$107,0))&lt;&gt;"Finalizado","",IF(OR(NOT(ISNUMBER($E831)),NOT(ISNUMBER($F831))),"",IF(INDEX(Partidos!$J$4:$J$107,MATCH($A831,Partidos!$A$4:$A$107,0))="Grupos",IF(AND($E831=INDEX(Partidos!$F$4:$F$107,MATCH($A831,Partidos!$A$4:$A$107,0)),$F831=INDEX(Partidos!$G$4:$G$107,MATCH($A831,Partidos!$A$4:$A$107,0))),Puntuacion!$B$4,IF(($E831-$F831)=(INDEX(Partidos!$F$4:$F$107,MATCH($A831,Partidos!$A$4:$A$107,0))-INDEX(Partidos!$G$4:$G$107,MATCH($A831,Partidos!$A$4:$A$107,0))),Puntuacion!$B$5,IF(OR(AND($E831&gt;$F831,INDEX(Partidos!$F$4:$F$107,MATCH($A831,Partidos!$A$4:$A$107,0))&gt;INDEX(Partidos!$G$4:$G$107,MATCH($A831,Partidos!$A$4:$A$107,0))),AND($E831=$F831,INDEX(Partidos!$F$4:$F$107,MATCH($A831,Partidos!$A$4:$A$107,0))=INDEX(Partidos!$G$4:$G$107,MATCH($A831,Partidos!$A$4:$A$107,0))),AND($E831&lt;$F831,INDEX(Partidos!$F$4:$F$107,MATCH($A831,Partidos!$A$4:$A$107,0))&lt;INDEX(Partidos!$G$4:$G$107,MATCH($A831,Partidos!$A$4:$A$107,0)))),Puntuacion!$B$6,0))),IF(INDEX(Partidos!$F$4:$F$107,MATCH($A831,Partidos!$A$4:$A$107,0))=INDEX(Partidos!$G$4:$G$107,MATCH($A831,Partidos!$A$4:$A$107,0)),IF(AND($E831=INDEX(Partidos!$F$4:$F$107,MATCH($A831,Partidos!$A$4:$A$107,0)),$F831=INDEX(Partidos!$G$4:$G$107,MATCH($A831,Partidos!$A$4:$A$107,0))),IF(AND($H831&lt;&gt;"",$H831=INDEX(Partidos!$K$4:$K$107,MATCH($A831,Partidos!$A$4:$A$107,0))),Puntuacion!$B$9,Puntuacion!$B$12),IF(AND($E831=$F831,($E831-$F831)=(INDEX(Partidos!$F$4:$F$107,MATCH($A831,Partidos!$A$4:$A$107,0))-INDEX(Partidos!$G$4:$G$107,MATCH($A831,Partidos!$A$4:$A$107,0)))),IF(AND($H831&lt;&gt;"",$H831=INDEX(Partidos!$K$4:$K$107,MATCH($A831,Partidos!$A$4:$A$107,0))),Puntuacion!$B$13,Puntuacion!$B$14),IF(AND($H831&lt;&gt;"",$H831=INDEX(Partidos!$K$4:$K$107,MATCH($A831,Partidos!$A$4:$A$107,0))),Puntuacion!$B$11,0))),IF(AND($E831=INDEX(Partidos!$F$4:$F$107,MATCH($A831,Partidos!$A$4:$A$107,0)),$F831=INDEX(Partidos!$G$4:$G$107,MATCH($A831,Partidos!$A$4:$A$107,0))),Puntuacion!$B$9,IF(($E831-$F831)=(INDEX(Partidos!$F$4:$F$107,MATCH($A831,Partidos!$A$4:$A$107,0))-INDEX(Partidos!$G$4:$G$107,MATCH($A831,Partidos!$A$4:$A$107,0))),Puntuacion!$B$10,IF(AND($H831&lt;&gt;"",$H831=INDEX(Partidos!$K$4:$K$107,MATCH($A831,Partidos!$A$4:$A$107,0))),Puntuacion!$B$11,0))))))),"")</f>
        <v/>
      </c>
      <c r="H831" s="24">
        <f>IFERROR(INDEX(Patri!H$4:H$107,MATCH($A831,Patri!$A$4:$A$107,0)),"")</f>
        <v/>
      </c>
      <c r="I831" s="24">
        <f>IFERROR(INDEX(Partidos!$J$4:$J$107,MATCH($A831,Partidos!$A$4:$A$107,0)),"")</f>
        <v/>
      </c>
      <c r="J831" s="21">
        <f>IF(AND(INDEX(Partidos!$J$4:$J$107,MATCH($A831,Partidos!$A$4:$A$107,0))&lt;&gt;"Grupos",INDEX(Partidos!$H$4:$H$107,MATCH($A831,Partidos!$A$4:$A$107,0))="Finalizado",$H831&lt;&gt;"",$H831=INDEX(Partidos!$K$4:$K$107,MATCH($A831,Partidos!$A$4:$A$107,0))),1,0)</f>
        <v/>
      </c>
    </row>
    <row r="832">
      <c r="A832" s="31" t="n">
        <v>76</v>
      </c>
      <c r="B832" s="24">
        <f>IFERROR(INDEX(Partidos!$D$4:$D$107,MATCH($A832,Partidos!$A$4:$A$107,0)),"")</f>
        <v/>
      </c>
      <c r="C832" s="24">
        <f>IFERROR(INDEX(Partidos!$E$4:$E$107,MATCH($A832,Partidos!$A$4:$A$107,0)),"")</f>
        <v/>
      </c>
      <c r="D832" s="31" t="inlineStr">
        <is>
          <t>Kike</t>
        </is>
      </c>
      <c r="E832" s="24">
        <f>IFERROR(INDEX(Kike!F$4:F$107,MATCH($A832,Kike!$A$4:$A$107,0)),"")</f>
        <v/>
      </c>
      <c r="F832" s="24">
        <f>IFERROR(INDEX(Kike!G$4:G$107,MATCH($A832,Kike!$A$4:$A$107,0)),"")</f>
        <v/>
      </c>
      <c r="G832" s="21">
        <f>IFERROR(IF(INDEX(Partidos!$H$4:$H$107,MATCH($A832,Partidos!$A$4:$A$107,0))&lt;&gt;"Finalizado","",IF(OR(NOT(ISNUMBER($E832)),NOT(ISNUMBER($F832))),"",IF(INDEX(Partidos!$J$4:$J$107,MATCH($A832,Partidos!$A$4:$A$107,0))="Grupos",IF(AND($E832=INDEX(Partidos!$F$4:$F$107,MATCH($A832,Partidos!$A$4:$A$107,0)),$F832=INDEX(Partidos!$G$4:$G$107,MATCH($A832,Partidos!$A$4:$A$107,0))),Puntuacion!$B$4,IF(($E832-$F832)=(INDEX(Partidos!$F$4:$F$107,MATCH($A832,Partidos!$A$4:$A$107,0))-INDEX(Partidos!$G$4:$G$107,MATCH($A832,Partidos!$A$4:$A$107,0))),Puntuacion!$B$5,IF(OR(AND($E832&gt;$F832,INDEX(Partidos!$F$4:$F$107,MATCH($A832,Partidos!$A$4:$A$107,0))&gt;INDEX(Partidos!$G$4:$G$107,MATCH($A832,Partidos!$A$4:$A$107,0))),AND($E832=$F832,INDEX(Partidos!$F$4:$F$107,MATCH($A832,Partidos!$A$4:$A$107,0))=INDEX(Partidos!$G$4:$G$107,MATCH($A832,Partidos!$A$4:$A$107,0))),AND($E832&lt;$F832,INDEX(Partidos!$F$4:$F$107,MATCH($A832,Partidos!$A$4:$A$107,0))&lt;INDEX(Partidos!$G$4:$G$107,MATCH($A832,Partidos!$A$4:$A$107,0)))),Puntuacion!$B$6,0))),IF(INDEX(Partidos!$F$4:$F$107,MATCH($A832,Partidos!$A$4:$A$107,0))=INDEX(Partidos!$G$4:$G$107,MATCH($A832,Partidos!$A$4:$A$107,0)),IF(AND($E832=INDEX(Partidos!$F$4:$F$107,MATCH($A832,Partidos!$A$4:$A$107,0)),$F832=INDEX(Partidos!$G$4:$G$107,MATCH($A832,Partidos!$A$4:$A$107,0))),IF(AND($H832&lt;&gt;"",$H832=INDEX(Partidos!$K$4:$K$107,MATCH($A832,Partidos!$A$4:$A$107,0))),Puntuacion!$B$9,Puntuacion!$B$12),IF(AND($E832=$F832,($E832-$F832)=(INDEX(Partidos!$F$4:$F$107,MATCH($A832,Partidos!$A$4:$A$107,0))-INDEX(Partidos!$G$4:$G$107,MATCH($A832,Partidos!$A$4:$A$107,0)))),IF(AND($H832&lt;&gt;"",$H832=INDEX(Partidos!$K$4:$K$107,MATCH($A832,Partidos!$A$4:$A$107,0))),Puntuacion!$B$13,Puntuacion!$B$14),IF(AND($H832&lt;&gt;"",$H832=INDEX(Partidos!$K$4:$K$107,MATCH($A832,Partidos!$A$4:$A$107,0))),Puntuacion!$B$11,0))),IF(AND($E832=INDEX(Partidos!$F$4:$F$107,MATCH($A832,Partidos!$A$4:$A$107,0)),$F832=INDEX(Partidos!$G$4:$G$107,MATCH($A832,Partidos!$A$4:$A$107,0))),Puntuacion!$B$9,IF(($E832-$F832)=(INDEX(Partidos!$F$4:$F$107,MATCH($A832,Partidos!$A$4:$A$107,0))-INDEX(Partidos!$G$4:$G$107,MATCH($A832,Partidos!$A$4:$A$107,0))),Puntuacion!$B$10,IF(AND($H832&lt;&gt;"",$H832=INDEX(Partidos!$K$4:$K$107,MATCH($A832,Partidos!$A$4:$A$107,0))),Puntuacion!$B$11,0))))))),"")</f>
        <v/>
      </c>
      <c r="H832" s="24">
        <f>IFERROR(INDEX(Kike!H$4:H$107,MATCH($A832,Kike!$A$4:$A$107,0)),"")</f>
        <v/>
      </c>
      <c r="I832" s="24">
        <f>IFERROR(INDEX(Partidos!$J$4:$J$107,MATCH($A832,Partidos!$A$4:$A$107,0)),"")</f>
        <v/>
      </c>
      <c r="J832" s="21">
        <f>IF(AND(INDEX(Partidos!$J$4:$J$107,MATCH($A832,Partidos!$A$4:$A$107,0))&lt;&gt;"Grupos",INDEX(Partidos!$H$4:$H$107,MATCH($A832,Partidos!$A$4:$A$107,0))="Finalizado",$H832&lt;&gt;"",$H832=INDEX(Partidos!$K$4:$K$107,MATCH($A832,Partidos!$A$4:$A$107,0))),1,0)</f>
        <v/>
      </c>
    </row>
    <row r="833">
      <c r="A833" s="29" t="n">
        <v>76</v>
      </c>
      <c r="B833" s="24">
        <f>IFERROR(INDEX(Partidos!$D$4:$D$107,MATCH($A833,Partidos!$A$4:$A$107,0)),"")</f>
        <v/>
      </c>
      <c r="C833" s="24">
        <f>IFERROR(INDEX(Partidos!$E$4:$E$107,MATCH($A833,Partidos!$A$4:$A$107,0)),"")</f>
        <v/>
      </c>
      <c r="D833" s="29" t="inlineStr">
        <is>
          <t>Quintero</t>
        </is>
      </c>
      <c r="E833" s="24">
        <f>IFERROR(INDEX(Quintero!F$4:F$107,MATCH($A833,Quintero!$A$4:$A$107,0)),"")</f>
        <v/>
      </c>
      <c r="F833" s="24">
        <f>IFERROR(INDEX(Quintero!G$4:G$107,MATCH($A833,Quintero!$A$4:$A$107,0)),"")</f>
        <v/>
      </c>
      <c r="G833" s="21">
        <f>IFERROR(IF(INDEX(Partidos!$H$4:$H$107,MATCH($A833,Partidos!$A$4:$A$107,0))&lt;&gt;"Finalizado","",IF(OR(NOT(ISNUMBER($E833)),NOT(ISNUMBER($F833))),"",IF(INDEX(Partidos!$J$4:$J$107,MATCH($A833,Partidos!$A$4:$A$107,0))="Grupos",IF(AND($E833=INDEX(Partidos!$F$4:$F$107,MATCH($A833,Partidos!$A$4:$A$107,0)),$F833=INDEX(Partidos!$G$4:$G$107,MATCH($A833,Partidos!$A$4:$A$107,0))),Puntuacion!$B$4,IF(($E833-$F833)=(INDEX(Partidos!$F$4:$F$107,MATCH($A833,Partidos!$A$4:$A$107,0))-INDEX(Partidos!$G$4:$G$107,MATCH($A833,Partidos!$A$4:$A$107,0))),Puntuacion!$B$5,IF(OR(AND($E833&gt;$F833,INDEX(Partidos!$F$4:$F$107,MATCH($A833,Partidos!$A$4:$A$107,0))&gt;INDEX(Partidos!$G$4:$G$107,MATCH($A833,Partidos!$A$4:$A$107,0))),AND($E833=$F833,INDEX(Partidos!$F$4:$F$107,MATCH($A833,Partidos!$A$4:$A$107,0))=INDEX(Partidos!$G$4:$G$107,MATCH($A833,Partidos!$A$4:$A$107,0))),AND($E833&lt;$F833,INDEX(Partidos!$F$4:$F$107,MATCH($A833,Partidos!$A$4:$A$107,0))&lt;INDEX(Partidos!$G$4:$G$107,MATCH($A833,Partidos!$A$4:$A$107,0)))),Puntuacion!$B$6,0))),IF(INDEX(Partidos!$F$4:$F$107,MATCH($A833,Partidos!$A$4:$A$107,0))=INDEX(Partidos!$G$4:$G$107,MATCH($A833,Partidos!$A$4:$A$107,0)),IF(AND($E833=INDEX(Partidos!$F$4:$F$107,MATCH($A833,Partidos!$A$4:$A$107,0)),$F833=INDEX(Partidos!$G$4:$G$107,MATCH($A833,Partidos!$A$4:$A$107,0))),IF(AND($H833&lt;&gt;"",$H833=INDEX(Partidos!$K$4:$K$107,MATCH($A833,Partidos!$A$4:$A$107,0))),Puntuacion!$B$9,Puntuacion!$B$12),IF(AND($E833=$F833,($E833-$F833)=(INDEX(Partidos!$F$4:$F$107,MATCH($A833,Partidos!$A$4:$A$107,0))-INDEX(Partidos!$G$4:$G$107,MATCH($A833,Partidos!$A$4:$A$107,0)))),IF(AND($H833&lt;&gt;"",$H833=INDEX(Partidos!$K$4:$K$107,MATCH($A833,Partidos!$A$4:$A$107,0))),Puntuacion!$B$13,Puntuacion!$B$14),IF(AND($H833&lt;&gt;"",$H833=INDEX(Partidos!$K$4:$K$107,MATCH($A833,Partidos!$A$4:$A$107,0))),Puntuacion!$B$11,0))),IF(AND($E833=INDEX(Partidos!$F$4:$F$107,MATCH($A833,Partidos!$A$4:$A$107,0)),$F833=INDEX(Partidos!$G$4:$G$107,MATCH($A833,Partidos!$A$4:$A$107,0))),Puntuacion!$B$9,IF(($E833-$F833)=(INDEX(Partidos!$F$4:$F$107,MATCH($A833,Partidos!$A$4:$A$107,0))-INDEX(Partidos!$G$4:$G$107,MATCH($A833,Partidos!$A$4:$A$107,0))),Puntuacion!$B$10,IF(AND($H833&lt;&gt;"",$H833=INDEX(Partidos!$K$4:$K$107,MATCH($A833,Partidos!$A$4:$A$107,0))),Puntuacion!$B$11,0))))))),"")</f>
        <v/>
      </c>
      <c r="H833" s="24">
        <f>IFERROR(INDEX(Quintero!H$4:H$107,MATCH($A833,Quintero!$A$4:$A$107,0)),"")</f>
        <v/>
      </c>
      <c r="I833" s="24">
        <f>IFERROR(INDEX(Partidos!$J$4:$J$107,MATCH($A833,Partidos!$A$4:$A$107,0)),"")</f>
        <v/>
      </c>
      <c r="J833" s="21">
        <f>IF(AND(INDEX(Partidos!$J$4:$J$107,MATCH($A833,Partidos!$A$4:$A$107,0))&lt;&gt;"Grupos",INDEX(Partidos!$H$4:$H$107,MATCH($A833,Partidos!$A$4:$A$107,0))="Finalizado",$H833&lt;&gt;"",$H833=INDEX(Partidos!$K$4:$K$107,MATCH($A833,Partidos!$A$4:$A$107,0))),1,0)</f>
        <v/>
      </c>
    </row>
    <row r="834">
      <c r="A834" s="31" t="n">
        <v>76</v>
      </c>
      <c r="B834" s="24">
        <f>IFERROR(INDEX(Partidos!$D$4:$D$107,MATCH($A834,Partidos!$A$4:$A$107,0)),"")</f>
        <v/>
      </c>
      <c r="C834" s="24">
        <f>IFERROR(INDEX(Partidos!$E$4:$E$107,MATCH($A834,Partidos!$A$4:$A$107,0)),"")</f>
        <v/>
      </c>
      <c r="D834" s="31" t="inlineStr">
        <is>
          <t>Nacho</t>
        </is>
      </c>
      <c r="E834" s="24">
        <f>IFERROR(INDEX(Nacho!F$4:F$107,MATCH($A834,Nacho!$A$4:$A$107,0)),"")</f>
        <v/>
      </c>
      <c r="F834" s="24">
        <f>IFERROR(INDEX(Nacho!G$4:G$107,MATCH($A834,Nacho!$A$4:$A$107,0)),"")</f>
        <v/>
      </c>
      <c r="G834" s="21">
        <f>IFERROR(IF(INDEX(Partidos!$H$4:$H$107,MATCH($A834,Partidos!$A$4:$A$107,0))&lt;&gt;"Finalizado","",IF(OR(NOT(ISNUMBER($E834)),NOT(ISNUMBER($F834))),"",IF(INDEX(Partidos!$J$4:$J$107,MATCH($A834,Partidos!$A$4:$A$107,0))="Grupos",IF(AND($E834=INDEX(Partidos!$F$4:$F$107,MATCH($A834,Partidos!$A$4:$A$107,0)),$F834=INDEX(Partidos!$G$4:$G$107,MATCH($A834,Partidos!$A$4:$A$107,0))),Puntuacion!$B$4,IF(($E834-$F834)=(INDEX(Partidos!$F$4:$F$107,MATCH($A834,Partidos!$A$4:$A$107,0))-INDEX(Partidos!$G$4:$G$107,MATCH($A834,Partidos!$A$4:$A$107,0))),Puntuacion!$B$5,IF(OR(AND($E834&gt;$F834,INDEX(Partidos!$F$4:$F$107,MATCH($A834,Partidos!$A$4:$A$107,0))&gt;INDEX(Partidos!$G$4:$G$107,MATCH($A834,Partidos!$A$4:$A$107,0))),AND($E834=$F834,INDEX(Partidos!$F$4:$F$107,MATCH($A834,Partidos!$A$4:$A$107,0))=INDEX(Partidos!$G$4:$G$107,MATCH($A834,Partidos!$A$4:$A$107,0))),AND($E834&lt;$F834,INDEX(Partidos!$F$4:$F$107,MATCH($A834,Partidos!$A$4:$A$107,0))&lt;INDEX(Partidos!$G$4:$G$107,MATCH($A834,Partidos!$A$4:$A$107,0)))),Puntuacion!$B$6,0))),IF(INDEX(Partidos!$F$4:$F$107,MATCH($A834,Partidos!$A$4:$A$107,0))=INDEX(Partidos!$G$4:$G$107,MATCH($A834,Partidos!$A$4:$A$107,0)),IF(AND($E834=INDEX(Partidos!$F$4:$F$107,MATCH($A834,Partidos!$A$4:$A$107,0)),$F834=INDEX(Partidos!$G$4:$G$107,MATCH($A834,Partidos!$A$4:$A$107,0))),IF(AND($H834&lt;&gt;"",$H834=INDEX(Partidos!$K$4:$K$107,MATCH($A834,Partidos!$A$4:$A$107,0))),Puntuacion!$B$9,Puntuacion!$B$12),IF(AND($E834=$F834,($E834-$F834)=(INDEX(Partidos!$F$4:$F$107,MATCH($A834,Partidos!$A$4:$A$107,0))-INDEX(Partidos!$G$4:$G$107,MATCH($A834,Partidos!$A$4:$A$107,0)))),IF(AND($H834&lt;&gt;"",$H834=INDEX(Partidos!$K$4:$K$107,MATCH($A834,Partidos!$A$4:$A$107,0))),Puntuacion!$B$13,Puntuacion!$B$14),IF(AND($H834&lt;&gt;"",$H834=INDEX(Partidos!$K$4:$K$107,MATCH($A834,Partidos!$A$4:$A$107,0))),Puntuacion!$B$11,0))),IF(AND($E834=INDEX(Partidos!$F$4:$F$107,MATCH($A834,Partidos!$A$4:$A$107,0)),$F834=INDEX(Partidos!$G$4:$G$107,MATCH($A834,Partidos!$A$4:$A$107,0))),Puntuacion!$B$9,IF(($E834-$F834)=(INDEX(Partidos!$F$4:$F$107,MATCH($A834,Partidos!$A$4:$A$107,0))-INDEX(Partidos!$G$4:$G$107,MATCH($A834,Partidos!$A$4:$A$107,0))),Puntuacion!$B$10,IF(AND($H834&lt;&gt;"",$H834=INDEX(Partidos!$K$4:$K$107,MATCH($A834,Partidos!$A$4:$A$107,0))),Puntuacion!$B$11,0))))))),"")</f>
        <v/>
      </c>
      <c r="H834" s="24">
        <f>IFERROR(INDEX(Nacho!H$4:H$107,MATCH($A834,Nacho!$A$4:$A$107,0)),"")</f>
        <v/>
      </c>
      <c r="I834" s="24">
        <f>IFERROR(INDEX(Partidos!$J$4:$J$107,MATCH($A834,Partidos!$A$4:$A$107,0)),"")</f>
        <v/>
      </c>
      <c r="J834" s="21">
        <f>IF(AND(INDEX(Partidos!$J$4:$J$107,MATCH($A834,Partidos!$A$4:$A$107,0))&lt;&gt;"Grupos",INDEX(Partidos!$H$4:$H$107,MATCH($A834,Partidos!$A$4:$A$107,0))="Finalizado",$H834&lt;&gt;"",$H834=INDEX(Partidos!$K$4:$K$107,MATCH($A834,Partidos!$A$4:$A$107,0))),1,0)</f>
        <v/>
      </c>
    </row>
    <row r="835">
      <c r="A835" s="29" t="n">
        <v>76</v>
      </c>
      <c r="B835" s="24">
        <f>IFERROR(INDEX(Partidos!$D$4:$D$107,MATCH($A835,Partidos!$A$4:$A$107,0)),"")</f>
        <v/>
      </c>
      <c r="C835" s="24">
        <f>IFERROR(INDEX(Partidos!$E$4:$E$107,MATCH($A835,Partidos!$A$4:$A$107,0)),"")</f>
        <v/>
      </c>
      <c r="D835" s="29" t="inlineStr">
        <is>
          <t>Luis</t>
        </is>
      </c>
      <c r="E835" s="24">
        <f>IFERROR(INDEX(Luis!F$4:F$107,MATCH($A835,Luis!$A$4:$A$107,0)),"")</f>
        <v/>
      </c>
      <c r="F835" s="24">
        <f>IFERROR(INDEX(Luis!G$4:G$107,MATCH($A835,Luis!$A$4:$A$107,0)),"")</f>
        <v/>
      </c>
      <c r="G835" s="21">
        <f>IFERROR(IF(INDEX(Partidos!$H$4:$H$107,MATCH($A835,Partidos!$A$4:$A$107,0))&lt;&gt;"Finalizado","",IF(OR(NOT(ISNUMBER($E835)),NOT(ISNUMBER($F835))),"",IF(INDEX(Partidos!$J$4:$J$107,MATCH($A835,Partidos!$A$4:$A$107,0))="Grupos",IF(AND($E835=INDEX(Partidos!$F$4:$F$107,MATCH($A835,Partidos!$A$4:$A$107,0)),$F835=INDEX(Partidos!$G$4:$G$107,MATCH($A835,Partidos!$A$4:$A$107,0))),Puntuacion!$B$4,IF(($E835-$F835)=(INDEX(Partidos!$F$4:$F$107,MATCH($A835,Partidos!$A$4:$A$107,0))-INDEX(Partidos!$G$4:$G$107,MATCH($A835,Partidos!$A$4:$A$107,0))),Puntuacion!$B$5,IF(OR(AND($E835&gt;$F835,INDEX(Partidos!$F$4:$F$107,MATCH($A835,Partidos!$A$4:$A$107,0))&gt;INDEX(Partidos!$G$4:$G$107,MATCH($A835,Partidos!$A$4:$A$107,0))),AND($E835=$F835,INDEX(Partidos!$F$4:$F$107,MATCH($A835,Partidos!$A$4:$A$107,0))=INDEX(Partidos!$G$4:$G$107,MATCH($A835,Partidos!$A$4:$A$107,0))),AND($E835&lt;$F835,INDEX(Partidos!$F$4:$F$107,MATCH($A835,Partidos!$A$4:$A$107,0))&lt;INDEX(Partidos!$G$4:$G$107,MATCH($A835,Partidos!$A$4:$A$107,0)))),Puntuacion!$B$6,0))),IF(INDEX(Partidos!$F$4:$F$107,MATCH($A835,Partidos!$A$4:$A$107,0))=INDEX(Partidos!$G$4:$G$107,MATCH($A835,Partidos!$A$4:$A$107,0)),IF(AND($E835=INDEX(Partidos!$F$4:$F$107,MATCH($A835,Partidos!$A$4:$A$107,0)),$F835=INDEX(Partidos!$G$4:$G$107,MATCH($A835,Partidos!$A$4:$A$107,0))),IF(AND($H835&lt;&gt;"",$H835=INDEX(Partidos!$K$4:$K$107,MATCH($A835,Partidos!$A$4:$A$107,0))),Puntuacion!$B$9,Puntuacion!$B$12),IF(AND($E835=$F835,($E835-$F835)=(INDEX(Partidos!$F$4:$F$107,MATCH($A835,Partidos!$A$4:$A$107,0))-INDEX(Partidos!$G$4:$G$107,MATCH($A835,Partidos!$A$4:$A$107,0)))),IF(AND($H835&lt;&gt;"",$H835=INDEX(Partidos!$K$4:$K$107,MATCH($A835,Partidos!$A$4:$A$107,0))),Puntuacion!$B$13,Puntuacion!$B$14),IF(AND($H835&lt;&gt;"",$H835=INDEX(Partidos!$K$4:$K$107,MATCH($A835,Partidos!$A$4:$A$107,0))),Puntuacion!$B$11,0))),IF(AND($E835=INDEX(Partidos!$F$4:$F$107,MATCH($A835,Partidos!$A$4:$A$107,0)),$F835=INDEX(Partidos!$G$4:$G$107,MATCH($A835,Partidos!$A$4:$A$107,0))),Puntuacion!$B$9,IF(($E835-$F835)=(INDEX(Partidos!$F$4:$F$107,MATCH($A835,Partidos!$A$4:$A$107,0))-INDEX(Partidos!$G$4:$G$107,MATCH($A835,Partidos!$A$4:$A$107,0))),Puntuacion!$B$10,IF(AND($H835&lt;&gt;"",$H835=INDEX(Partidos!$K$4:$K$107,MATCH($A835,Partidos!$A$4:$A$107,0))),Puntuacion!$B$11,0))))))),"")</f>
        <v/>
      </c>
      <c r="H835" s="24">
        <f>IFERROR(INDEX(Luis!H$4:H$107,MATCH($A835,Luis!$A$4:$A$107,0)),"")</f>
        <v/>
      </c>
      <c r="I835" s="24">
        <f>IFERROR(INDEX(Partidos!$J$4:$J$107,MATCH($A835,Partidos!$A$4:$A$107,0)),"")</f>
        <v/>
      </c>
      <c r="J835" s="21">
        <f>IF(AND(INDEX(Partidos!$J$4:$J$107,MATCH($A835,Partidos!$A$4:$A$107,0))&lt;&gt;"Grupos",INDEX(Partidos!$H$4:$H$107,MATCH($A835,Partidos!$A$4:$A$107,0))="Finalizado",$H835&lt;&gt;"",$H835=INDEX(Partidos!$K$4:$K$107,MATCH($A835,Partidos!$A$4:$A$107,0))),1,0)</f>
        <v/>
      </c>
    </row>
    <row r="836">
      <c r="A836" s="31" t="n">
        <v>76</v>
      </c>
      <c r="B836" s="24">
        <f>IFERROR(INDEX(Partidos!$D$4:$D$107,MATCH($A836,Partidos!$A$4:$A$107,0)),"")</f>
        <v/>
      </c>
      <c r="C836" s="24">
        <f>IFERROR(INDEX(Partidos!$E$4:$E$107,MATCH($A836,Partidos!$A$4:$A$107,0)),"")</f>
        <v/>
      </c>
      <c r="D836" s="31" t="inlineStr">
        <is>
          <t>Felipe</t>
        </is>
      </c>
      <c r="E836" s="24">
        <f>IFERROR(INDEX(Felipe!F$4:F$107,MATCH($A836,Felipe!$A$4:$A$107,0)),"")</f>
        <v/>
      </c>
      <c r="F836" s="24">
        <f>IFERROR(INDEX(Felipe!G$4:G$107,MATCH($A836,Felipe!$A$4:$A$107,0)),"")</f>
        <v/>
      </c>
      <c r="G836" s="21">
        <f>IFERROR(IF(INDEX(Partidos!$H$4:$H$107,MATCH($A836,Partidos!$A$4:$A$107,0))&lt;&gt;"Finalizado","",IF(OR(NOT(ISNUMBER($E836)),NOT(ISNUMBER($F836))),"",IF(INDEX(Partidos!$J$4:$J$107,MATCH($A836,Partidos!$A$4:$A$107,0))="Grupos",IF(AND($E836=INDEX(Partidos!$F$4:$F$107,MATCH($A836,Partidos!$A$4:$A$107,0)),$F836=INDEX(Partidos!$G$4:$G$107,MATCH($A836,Partidos!$A$4:$A$107,0))),Puntuacion!$B$4,IF(($E836-$F836)=(INDEX(Partidos!$F$4:$F$107,MATCH($A836,Partidos!$A$4:$A$107,0))-INDEX(Partidos!$G$4:$G$107,MATCH($A836,Partidos!$A$4:$A$107,0))),Puntuacion!$B$5,IF(OR(AND($E836&gt;$F836,INDEX(Partidos!$F$4:$F$107,MATCH($A836,Partidos!$A$4:$A$107,0))&gt;INDEX(Partidos!$G$4:$G$107,MATCH($A836,Partidos!$A$4:$A$107,0))),AND($E836=$F836,INDEX(Partidos!$F$4:$F$107,MATCH($A836,Partidos!$A$4:$A$107,0))=INDEX(Partidos!$G$4:$G$107,MATCH($A836,Partidos!$A$4:$A$107,0))),AND($E836&lt;$F836,INDEX(Partidos!$F$4:$F$107,MATCH($A836,Partidos!$A$4:$A$107,0))&lt;INDEX(Partidos!$G$4:$G$107,MATCH($A836,Partidos!$A$4:$A$107,0)))),Puntuacion!$B$6,0))),IF(INDEX(Partidos!$F$4:$F$107,MATCH($A836,Partidos!$A$4:$A$107,0))=INDEX(Partidos!$G$4:$G$107,MATCH($A836,Partidos!$A$4:$A$107,0)),IF(AND($E836=INDEX(Partidos!$F$4:$F$107,MATCH($A836,Partidos!$A$4:$A$107,0)),$F836=INDEX(Partidos!$G$4:$G$107,MATCH($A836,Partidos!$A$4:$A$107,0))),IF(AND($H836&lt;&gt;"",$H836=INDEX(Partidos!$K$4:$K$107,MATCH($A836,Partidos!$A$4:$A$107,0))),Puntuacion!$B$9,Puntuacion!$B$12),IF(AND($E836=$F836,($E836-$F836)=(INDEX(Partidos!$F$4:$F$107,MATCH($A836,Partidos!$A$4:$A$107,0))-INDEX(Partidos!$G$4:$G$107,MATCH($A836,Partidos!$A$4:$A$107,0)))),IF(AND($H836&lt;&gt;"",$H836=INDEX(Partidos!$K$4:$K$107,MATCH($A836,Partidos!$A$4:$A$107,0))),Puntuacion!$B$13,Puntuacion!$B$14),IF(AND($H836&lt;&gt;"",$H836=INDEX(Partidos!$K$4:$K$107,MATCH($A836,Partidos!$A$4:$A$107,0))),Puntuacion!$B$11,0))),IF(AND($E836=INDEX(Partidos!$F$4:$F$107,MATCH($A836,Partidos!$A$4:$A$107,0)),$F836=INDEX(Partidos!$G$4:$G$107,MATCH($A836,Partidos!$A$4:$A$107,0))),Puntuacion!$B$9,IF(($E836-$F836)=(INDEX(Partidos!$F$4:$F$107,MATCH($A836,Partidos!$A$4:$A$107,0))-INDEX(Partidos!$G$4:$G$107,MATCH($A836,Partidos!$A$4:$A$107,0))),Puntuacion!$B$10,IF(AND($H836&lt;&gt;"",$H836=INDEX(Partidos!$K$4:$K$107,MATCH($A836,Partidos!$A$4:$A$107,0))),Puntuacion!$B$11,0))))))),"")</f>
        <v/>
      </c>
      <c r="H836" s="24">
        <f>IFERROR(INDEX(Felipe!H$4:H$107,MATCH($A836,Felipe!$A$4:$A$107,0)),"")</f>
        <v/>
      </c>
      <c r="I836" s="24">
        <f>IFERROR(INDEX(Partidos!$J$4:$J$107,MATCH($A836,Partidos!$A$4:$A$107,0)),"")</f>
        <v/>
      </c>
      <c r="J836" s="21">
        <f>IF(AND(INDEX(Partidos!$J$4:$J$107,MATCH($A836,Partidos!$A$4:$A$107,0))&lt;&gt;"Grupos",INDEX(Partidos!$H$4:$H$107,MATCH($A836,Partidos!$A$4:$A$107,0))="Finalizado",$H836&lt;&gt;"",$H836=INDEX(Partidos!$K$4:$K$107,MATCH($A836,Partidos!$A$4:$A$107,0))),1,0)</f>
        <v/>
      </c>
    </row>
    <row r="837">
      <c r="A837" s="29" t="n">
        <v>76</v>
      </c>
      <c r="B837" s="24">
        <f>IFERROR(INDEX(Partidos!$D$4:$D$107,MATCH($A837,Partidos!$A$4:$A$107,0)),"")</f>
        <v/>
      </c>
      <c r="C837" s="24">
        <f>IFERROR(INDEX(Partidos!$E$4:$E$107,MATCH($A837,Partidos!$A$4:$A$107,0)),"")</f>
        <v/>
      </c>
      <c r="D837" s="29" t="inlineStr">
        <is>
          <t>Simón</t>
        </is>
      </c>
      <c r="E837" s="24">
        <f>IFERROR(INDEX(Simón!F$4:F$107,MATCH($A837,Simón!$A$4:$A$107,0)),"")</f>
        <v/>
      </c>
      <c r="F837" s="24">
        <f>IFERROR(INDEX(Simón!G$4:G$107,MATCH($A837,Simón!$A$4:$A$107,0)),"")</f>
        <v/>
      </c>
      <c r="G837" s="21">
        <f>IFERROR(IF(INDEX(Partidos!$H$4:$H$107,MATCH($A837,Partidos!$A$4:$A$107,0))&lt;&gt;"Finalizado","",IF(OR(NOT(ISNUMBER($E837)),NOT(ISNUMBER($F837))),"",IF(INDEX(Partidos!$J$4:$J$107,MATCH($A837,Partidos!$A$4:$A$107,0))="Grupos",IF(AND($E837=INDEX(Partidos!$F$4:$F$107,MATCH($A837,Partidos!$A$4:$A$107,0)),$F837=INDEX(Partidos!$G$4:$G$107,MATCH($A837,Partidos!$A$4:$A$107,0))),Puntuacion!$B$4,IF(($E837-$F837)=(INDEX(Partidos!$F$4:$F$107,MATCH($A837,Partidos!$A$4:$A$107,0))-INDEX(Partidos!$G$4:$G$107,MATCH($A837,Partidos!$A$4:$A$107,0))),Puntuacion!$B$5,IF(OR(AND($E837&gt;$F837,INDEX(Partidos!$F$4:$F$107,MATCH($A837,Partidos!$A$4:$A$107,0))&gt;INDEX(Partidos!$G$4:$G$107,MATCH($A837,Partidos!$A$4:$A$107,0))),AND($E837=$F837,INDEX(Partidos!$F$4:$F$107,MATCH($A837,Partidos!$A$4:$A$107,0))=INDEX(Partidos!$G$4:$G$107,MATCH($A837,Partidos!$A$4:$A$107,0))),AND($E837&lt;$F837,INDEX(Partidos!$F$4:$F$107,MATCH($A837,Partidos!$A$4:$A$107,0))&lt;INDEX(Partidos!$G$4:$G$107,MATCH($A837,Partidos!$A$4:$A$107,0)))),Puntuacion!$B$6,0))),IF(INDEX(Partidos!$F$4:$F$107,MATCH($A837,Partidos!$A$4:$A$107,0))=INDEX(Partidos!$G$4:$G$107,MATCH($A837,Partidos!$A$4:$A$107,0)),IF(AND($E837=INDEX(Partidos!$F$4:$F$107,MATCH($A837,Partidos!$A$4:$A$107,0)),$F837=INDEX(Partidos!$G$4:$G$107,MATCH($A837,Partidos!$A$4:$A$107,0))),IF(AND($H837&lt;&gt;"",$H837=INDEX(Partidos!$K$4:$K$107,MATCH($A837,Partidos!$A$4:$A$107,0))),Puntuacion!$B$9,Puntuacion!$B$12),IF(AND($E837=$F837,($E837-$F837)=(INDEX(Partidos!$F$4:$F$107,MATCH($A837,Partidos!$A$4:$A$107,0))-INDEX(Partidos!$G$4:$G$107,MATCH($A837,Partidos!$A$4:$A$107,0)))),IF(AND($H837&lt;&gt;"",$H837=INDEX(Partidos!$K$4:$K$107,MATCH($A837,Partidos!$A$4:$A$107,0))),Puntuacion!$B$13,Puntuacion!$B$14),IF(AND($H837&lt;&gt;"",$H837=INDEX(Partidos!$K$4:$K$107,MATCH($A837,Partidos!$A$4:$A$107,0))),Puntuacion!$B$11,0))),IF(AND($E837=INDEX(Partidos!$F$4:$F$107,MATCH($A837,Partidos!$A$4:$A$107,0)),$F837=INDEX(Partidos!$G$4:$G$107,MATCH($A837,Partidos!$A$4:$A$107,0))),Puntuacion!$B$9,IF(($E837-$F837)=(INDEX(Partidos!$F$4:$F$107,MATCH($A837,Partidos!$A$4:$A$107,0))-INDEX(Partidos!$G$4:$G$107,MATCH($A837,Partidos!$A$4:$A$107,0))),Puntuacion!$B$10,IF(AND($H837&lt;&gt;"",$H837=INDEX(Partidos!$K$4:$K$107,MATCH($A837,Partidos!$A$4:$A$107,0))),Puntuacion!$B$11,0))))))),"")</f>
        <v/>
      </c>
      <c r="H837" s="24">
        <f>IFERROR(INDEX(Simón!H$4:H$107,MATCH($A837,Simón!$A$4:$A$107,0)),"")</f>
        <v/>
      </c>
      <c r="I837" s="24">
        <f>IFERROR(INDEX(Partidos!$J$4:$J$107,MATCH($A837,Partidos!$A$4:$A$107,0)),"")</f>
        <v/>
      </c>
      <c r="J837" s="21">
        <f>IF(AND(INDEX(Partidos!$J$4:$J$107,MATCH($A837,Partidos!$A$4:$A$107,0))&lt;&gt;"Grupos",INDEX(Partidos!$H$4:$H$107,MATCH($A837,Partidos!$A$4:$A$107,0))="Finalizado",$H837&lt;&gt;"",$H837=INDEX(Partidos!$K$4:$K$107,MATCH($A837,Partidos!$A$4:$A$107,0))),1,0)</f>
        <v/>
      </c>
    </row>
    <row r="838">
      <c r="A838" s="31" t="n">
        <v>76</v>
      </c>
      <c r="B838" s="24">
        <f>IFERROR(INDEX(Partidos!$D$4:$D$107,MATCH($A838,Partidos!$A$4:$A$107,0)),"")</f>
        <v/>
      </c>
      <c r="C838" s="24">
        <f>IFERROR(INDEX(Partidos!$E$4:$E$107,MATCH($A838,Partidos!$A$4:$A$107,0)),"")</f>
        <v/>
      </c>
      <c r="D838" s="31" t="inlineStr">
        <is>
          <t>Muni</t>
        </is>
      </c>
      <c r="E838" s="24">
        <f>IFERROR(INDEX(Muni!F$4:F$107,MATCH($A838,Muni!$A$4:$A$107,0)),"")</f>
        <v/>
      </c>
      <c r="F838" s="24">
        <f>IFERROR(INDEX(Muni!G$4:G$107,MATCH($A838,Muni!$A$4:$A$107,0)),"")</f>
        <v/>
      </c>
      <c r="G838" s="21">
        <f>IFERROR(IF(INDEX(Partidos!$H$4:$H$107,MATCH($A838,Partidos!$A$4:$A$107,0))&lt;&gt;"Finalizado","",IF(OR(NOT(ISNUMBER($E838)),NOT(ISNUMBER($F838))),"",IF(INDEX(Partidos!$J$4:$J$107,MATCH($A838,Partidos!$A$4:$A$107,0))="Grupos",IF(AND($E838=INDEX(Partidos!$F$4:$F$107,MATCH($A838,Partidos!$A$4:$A$107,0)),$F838=INDEX(Partidos!$G$4:$G$107,MATCH($A838,Partidos!$A$4:$A$107,0))),Puntuacion!$B$4,IF(($E838-$F838)=(INDEX(Partidos!$F$4:$F$107,MATCH($A838,Partidos!$A$4:$A$107,0))-INDEX(Partidos!$G$4:$G$107,MATCH($A838,Partidos!$A$4:$A$107,0))),Puntuacion!$B$5,IF(OR(AND($E838&gt;$F838,INDEX(Partidos!$F$4:$F$107,MATCH($A838,Partidos!$A$4:$A$107,0))&gt;INDEX(Partidos!$G$4:$G$107,MATCH($A838,Partidos!$A$4:$A$107,0))),AND($E838=$F838,INDEX(Partidos!$F$4:$F$107,MATCH($A838,Partidos!$A$4:$A$107,0))=INDEX(Partidos!$G$4:$G$107,MATCH($A838,Partidos!$A$4:$A$107,0))),AND($E838&lt;$F838,INDEX(Partidos!$F$4:$F$107,MATCH($A838,Partidos!$A$4:$A$107,0))&lt;INDEX(Partidos!$G$4:$G$107,MATCH($A838,Partidos!$A$4:$A$107,0)))),Puntuacion!$B$6,0))),IF(INDEX(Partidos!$F$4:$F$107,MATCH($A838,Partidos!$A$4:$A$107,0))=INDEX(Partidos!$G$4:$G$107,MATCH($A838,Partidos!$A$4:$A$107,0)),IF(AND($E838=INDEX(Partidos!$F$4:$F$107,MATCH($A838,Partidos!$A$4:$A$107,0)),$F838=INDEX(Partidos!$G$4:$G$107,MATCH($A838,Partidos!$A$4:$A$107,0))),IF(AND($H838&lt;&gt;"",$H838=INDEX(Partidos!$K$4:$K$107,MATCH($A838,Partidos!$A$4:$A$107,0))),Puntuacion!$B$9,Puntuacion!$B$12),IF(AND($E838=$F838,($E838-$F838)=(INDEX(Partidos!$F$4:$F$107,MATCH($A838,Partidos!$A$4:$A$107,0))-INDEX(Partidos!$G$4:$G$107,MATCH($A838,Partidos!$A$4:$A$107,0)))),IF(AND($H838&lt;&gt;"",$H838=INDEX(Partidos!$K$4:$K$107,MATCH($A838,Partidos!$A$4:$A$107,0))),Puntuacion!$B$13,Puntuacion!$B$14),IF(AND($H838&lt;&gt;"",$H838=INDEX(Partidos!$K$4:$K$107,MATCH($A838,Partidos!$A$4:$A$107,0))),Puntuacion!$B$11,0))),IF(AND($E838=INDEX(Partidos!$F$4:$F$107,MATCH($A838,Partidos!$A$4:$A$107,0)),$F838=INDEX(Partidos!$G$4:$G$107,MATCH($A838,Partidos!$A$4:$A$107,0))),Puntuacion!$B$9,IF(($E838-$F838)=(INDEX(Partidos!$F$4:$F$107,MATCH($A838,Partidos!$A$4:$A$107,0))-INDEX(Partidos!$G$4:$G$107,MATCH($A838,Partidos!$A$4:$A$107,0))),Puntuacion!$B$10,IF(AND($H838&lt;&gt;"",$H838=INDEX(Partidos!$K$4:$K$107,MATCH($A838,Partidos!$A$4:$A$107,0))),Puntuacion!$B$11,0))))))),"")</f>
        <v/>
      </c>
      <c r="H838" s="24">
        <f>IFERROR(INDEX(Muni!H$4:H$107,MATCH($A838,Muni!$A$4:$A$107,0)),"")</f>
        <v/>
      </c>
      <c r="I838" s="24">
        <f>IFERROR(INDEX(Partidos!$J$4:$J$107,MATCH($A838,Partidos!$A$4:$A$107,0)),"")</f>
        <v/>
      </c>
      <c r="J838" s="21">
        <f>IF(AND(INDEX(Partidos!$J$4:$J$107,MATCH($A838,Partidos!$A$4:$A$107,0))&lt;&gt;"Grupos",INDEX(Partidos!$H$4:$H$107,MATCH($A838,Partidos!$A$4:$A$107,0))="Finalizado",$H838&lt;&gt;"",$H838=INDEX(Partidos!$K$4:$K$107,MATCH($A838,Partidos!$A$4:$A$107,0))),1,0)</f>
        <v/>
      </c>
    </row>
    <row r="839">
      <c r="A839" s="29" t="n">
        <v>76</v>
      </c>
      <c r="B839" s="24">
        <f>IFERROR(INDEX(Partidos!$D$4:$D$107,MATCH($A839,Partidos!$A$4:$A$107,0)),"")</f>
        <v/>
      </c>
      <c r="C839" s="24">
        <f>IFERROR(INDEX(Partidos!$E$4:$E$107,MATCH($A839,Partidos!$A$4:$A$107,0)),"")</f>
        <v/>
      </c>
      <c r="D839" s="29" t="inlineStr">
        <is>
          <t>Fer</t>
        </is>
      </c>
      <c r="E839" s="24">
        <f>IFERROR(INDEX(Fer!F$4:F$107,MATCH($A839,Fer!$A$4:$A$107,0)),"")</f>
        <v/>
      </c>
      <c r="F839" s="24">
        <f>IFERROR(INDEX(Fer!G$4:G$107,MATCH($A839,Fer!$A$4:$A$107,0)),"")</f>
        <v/>
      </c>
      <c r="G839" s="21">
        <f>IFERROR(IF(INDEX(Partidos!$H$4:$H$107,MATCH($A839,Partidos!$A$4:$A$107,0))&lt;&gt;"Finalizado","",IF(OR(NOT(ISNUMBER($E839)),NOT(ISNUMBER($F839))),"",IF(INDEX(Partidos!$J$4:$J$107,MATCH($A839,Partidos!$A$4:$A$107,0))="Grupos",IF(AND($E839=INDEX(Partidos!$F$4:$F$107,MATCH($A839,Partidos!$A$4:$A$107,0)),$F839=INDEX(Partidos!$G$4:$G$107,MATCH($A839,Partidos!$A$4:$A$107,0))),Puntuacion!$B$4,IF(($E839-$F839)=(INDEX(Partidos!$F$4:$F$107,MATCH($A839,Partidos!$A$4:$A$107,0))-INDEX(Partidos!$G$4:$G$107,MATCH($A839,Partidos!$A$4:$A$107,0))),Puntuacion!$B$5,IF(OR(AND($E839&gt;$F839,INDEX(Partidos!$F$4:$F$107,MATCH($A839,Partidos!$A$4:$A$107,0))&gt;INDEX(Partidos!$G$4:$G$107,MATCH($A839,Partidos!$A$4:$A$107,0))),AND($E839=$F839,INDEX(Partidos!$F$4:$F$107,MATCH($A839,Partidos!$A$4:$A$107,0))=INDEX(Partidos!$G$4:$G$107,MATCH($A839,Partidos!$A$4:$A$107,0))),AND($E839&lt;$F839,INDEX(Partidos!$F$4:$F$107,MATCH($A839,Partidos!$A$4:$A$107,0))&lt;INDEX(Partidos!$G$4:$G$107,MATCH($A839,Partidos!$A$4:$A$107,0)))),Puntuacion!$B$6,0))),IF(INDEX(Partidos!$F$4:$F$107,MATCH($A839,Partidos!$A$4:$A$107,0))=INDEX(Partidos!$G$4:$G$107,MATCH($A839,Partidos!$A$4:$A$107,0)),IF(AND($E839=INDEX(Partidos!$F$4:$F$107,MATCH($A839,Partidos!$A$4:$A$107,0)),$F839=INDEX(Partidos!$G$4:$G$107,MATCH($A839,Partidos!$A$4:$A$107,0))),IF(AND($H839&lt;&gt;"",$H839=INDEX(Partidos!$K$4:$K$107,MATCH($A839,Partidos!$A$4:$A$107,0))),Puntuacion!$B$9,Puntuacion!$B$12),IF(AND($E839=$F839,($E839-$F839)=(INDEX(Partidos!$F$4:$F$107,MATCH($A839,Partidos!$A$4:$A$107,0))-INDEX(Partidos!$G$4:$G$107,MATCH($A839,Partidos!$A$4:$A$107,0)))),IF(AND($H839&lt;&gt;"",$H839=INDEX(Partidos!$K$4:$K$107,MATCH($A839,Partidos!$A$4:$A$107,0))),Puntuacion!$B$13,Puntuacion!$B$14),IF(AND($H839&lt;&gt;"",$H839=INDEX(Partidos!$K$4:$K$107,MATCH($A839,Partidos!$A$4:$A$107,0))),Puntuacion!$B$11,0))),IF(AND($E839=INDEX(Partidos!$F$4:$F$107,MATCH($A839,Partidos!$A$4:$A$107,0)),$F839=INDEX(Partidos!$G$4:$G$107,MATCH($A839,Partidos!$A$4:$A$107,0))),Puntuacion!$B$9,IF(($E839-$F839)=(INDEX(Partidos!$F$4:$F$107,MATCH($A839,Partidos!$A$4:$A$107,0))-INDEX(Partidos!$G$4:$G$107,MATCH($A839,Partidos!$A$4:$A$107,0))),Puntuacion!$B$10,IF(AND($H839&lt;&gt;"",$H839=INDEX(Partidos!$K$4:$K$107,MATCH($A839,Partidos!$A$4:$A$107,0))),Puntuacion!$B$11,0))))))),"")</f>
        <v/>
      </c>
      <c r="H839" s="24">
        <f>IFERROR(INDEX(Fer!H$4:H$107,MATCH($A839,Fer!$A$4:$A$107,0)),"")</f>
        <v/>
      </c>
      <c r="I839" s="24">
        <f>IFERROR(INDEX(Partidos!$J$4:$J$107,MATCH($A839,Partidos!$A$4:$A$107,0)),"")</f>
        <v/>
      </c>
      <c r="J839" s="21">
        <f>IF(AND(INDEX(Partidos!$J$4:$J$107,MATCH($A839,Partidos!$A$4:$A$107,0))&lt;&gt;"Grupos",INDEX(Partidos!$H$4:$H$107,MATCH($A839,Partidos!$A$4:$A$107,0))="Finalizado",$H839&lt;&gt;"",$H839=INDEX(Partidos!$K$4:$K$107,MATCH($A839,Partidos!$A$4:$A$107,0))),1,0)</f>
        <v/>
      </c>
    </row>
    <row r="840">
      <c r="A840" s="31" t="n">
        <v>77</v>
      </c>
      <c r="B840" s="24">
        <f>IFERROR(INDEX(Partidos!$D$4:$D$107,MATCH($A840,Partidos!$A$4:$A$107,0)),"")</f>
        <v/>
      </c>
      <c r="C840" s="24">
        <f>IFERROR(INDEX(Partidos!$E$4:$E$107,MATCH($A840,Partidos!$A$4:$A$107,0)),"")</f>
        <v/>
      </c>
      <c r="D840" s="31" t="inlineStr">
        <is>
          <t>Álvaro</t>
        </is>
      </c>
      <c r="E840" s="24">
        <f>IFERROR(INDEX(Álvaro!F$4:F$107,MATCH($A840,Álvaro!$A$4:$A$107,0)),"")</f>
        <v/>
      </c>
      <c r="F840" s="24">
        <f>IFERROR(INDEX(Álvaro!G$4:G$107,MATCH($A840,Álvaro!$A$4:$A$107,0)),"")</f>
        <v/>
      </c>
      <c r="G840" s="21">
        <f>IFERROR(IF(INDEX(Partidos!$H$4:$H$107,MATCH($A840,Partidos!$A$4:$A$107,0))&lt;&gt;"Finalizado","",IF(OR(NOT(ISNUMBER($E840)),NOT(ISNUMBER($F840))),"",IF(INDEX(Partidos!$J$4:$J$107,MATCH($A840,Partidos!$A$4:$A$107,0))="Grupos",IF(AND($E840=INDEX(Partidos!$F$4:$F$107,MATCH($A840,Partidos!$A$4:$A$107,0)),$F840=INDEX(Partidos!$G$4:$G$107,MATCH($A840,Partidos!$A$4:$A$107,0))),Puntuacion!$B$4,IF(($E840-$F840)=(INDEX(Partidos!$F$4:$F$107,MATCH($A840,Partidos!$A$4:$A$107,0))-INDEX(Partidos!$G$4:$G$107,MATCH($A840,Partidos!$A$4:$A$107,0))),Puntuacion!$B$5,IF(OR(AND($E840&gt;$F840,INDEX(Partidos!$F$4:$F$107,MATCH($A840,Partidos!$A$4:$A$107,0))&gt;INDEX(Partidos!$G$4:$G$107,MATCH($A840,Partidos!$A$4:$A$107,0))),AND($E840=$F840,INDEX(Partidos!$F$4:$F$107,MATCH($A840,Partidos!$A$4:$A$107,0))=INDEX(Partidos!$G$4:$G$107,MATCH($A840,Partidos!$A$4:$A$107,0))),AND($E840&lt;$F840,INDEX(Partidos!$F$4:$F$107,MATCH($A840,Partidos!$A$4:$A$107,0))&lt;INDEX(Partidos!$G$4:$G$107,MATCH($A840,Partidos!$A$4:$A$107,0)))),Puntuacion!$B$6,0))),IF(INDEX(Partidos!$F$4:$F$107,MATCH($A840,Partidos!$A$4:$A$107,0))=INDEX(Partidos!$G$4:$G$107,MATCH($A840,Partidos!$A$4:$A$107,0)),IF(AND($E840=INDEX(Partidos!$F$4:$F$107,MATCH($A840,Partidos!$A$4:$A$107,0)),$F840=INDEX(Partidos!$G$4:$G$107,MATCH($A840,Partidos!$A$4:$A$107,0))),IF(AND($H840&lt;&gt;"",$H840=INDEX(Partidos!$K$4:$K$107,MATCH($A840,Partidos!$A$4:$A$107,0))),Puntuacion!$B$9,Puntuacion!$B$12),IF(AND($E840=$F840,($E840-$F840)=(INDEX(Partidos!$F$4:$F$107,MATCH($A840,Partidos!$A$4:$A$107,0))-INDEX(Partidos!$G$4:$G$107,MATCH($A840,Partidos!$A$4:$A$107,0)))),IF(AND($H840&lt;&gt;"",$H840=INDEX(Partidos!$K$4:$K$107,MATCH($A840,Partidos!$A$4:$A$107,0))),Puntuacion!$B$13,Puntuacion!$B$14),IF(AND($H840&lt;&gt;"",$H840=INDEX(Partidos!$K$4:$K$107,MATCH($A840,Partidos!$A$4:$A$107,0))),Puntuacion!$B$11,0))),IF(AND($E840=INDEX(Partidos!$F$4:$F$107,MATCH($A840,Partidos!$A$4:$A$107,0)),$F840=INDEX(Partidos!$G$4:$G$107,MATCH($A840,Partidos!$A$4:$A$107,0))),Puntuacion!$B$9,IF(($E840-$F840)=(INDEX(Partidos!$F$4:$F$107,MATCH($A840,Partidos!$A$4:$A$107,0))-INDEX(Partidos!$G$4:$G$107,MATCH($A840,Partidos!$A$4:$A$107,0))),Puntuacion!$B$10,IF(AND($H840&lt;&gt;"",$H840=INDEX(Partidos!$K$4:$K$107,MATCH($A840,Partidos!$A$4:$A$107,0))),Puntuacion!$B$11,0))))))),"")</f>
        <v/>
      </c>
      <c r="H840" s="24">
        <f>IFERROR(INDEX(Álvaro!H$4:H$107,MATCH($A840,Álvaro!$A$4:$A$107,0)),"")</f>
        <v/>
      </c>
      <c r="I840" s="24">
        <f>IFERROR(INDEX(Partidos!$J$4:$J$107,MATCH($A840,Partidos!$A$4:$A$107,0)),"")</f>
        <v/>
      </c>
      <c r="J840" s="21">
        <f>IF(AND(INDEX(Partidos!$J$4:$J$107,MATCH($A840,Partidos!$A$4:$A$107,0))&lt;&gt;"Grupos",INDEX(Partidos!$H$4:$H$107,MATCH($A840,Partidos!$A$4:$A$107,0))="Finalizado",$H840&lt;&gt;"",$H840=INDEX(Partidos!$K$4:$K$107,MATCH($A840,Partidos!$A$4:$A$107,0))),1,0)</f>
        <v/>
      </c>
    </row>
    <row r="841">
      <c r="A841" s="29" t="n">
        <v>77</v>
      </c>
      <c r="B841" s="24">
        <f>IFERROR(INDEX(Partidos!$D$4:$D$107,MATCH($A841,Partidos!$A$4:$A$107,0)),"")</f>
        <v/>
      </c>
      <c r="C841" s="24">
        <f>IFERROR(INDEX(Partidos!$E$4:$E$107,MATCH($A841,Partidos!$A$4:$A$107,0)),"")</f>
        <v/>
      </c>
      <c r="D841" s="29" t="inlineStr">
        <is>
          <t>Pepe</t>
        </is>
      </c>
      <c r="E841" s="24">
        <f>IFERROR(INDEX(Pepe!F$4:F$107,MATCH($A841,Pepe!$A$4:$A$107,0)),"")</f>
        <v/>
      </c>
      <c r="F841" s="24">
        <f>IFERROR(INDEX(Pepe!G$4:G$107,MATCH($A841,Pepe!$A$4:$A$107,0)),"")</f>
        <v/>
      </c>
      <c r="G841" s="21">
        <f>IFERROR(IF(INDEX(Partidos!$H$4:$H$107,MATCH($A841,Partidos!$A$4:$A$107,0))&lt;&gt;"Finalizado","",IF(OR(NOT(ISNUMBER($E841)),NOT(ISNUMBER($F841))),"",IF(INDEX(Partidos!$J$4:$J$107,MATCH($A841,Partidos!$A$4:$A$107,0))="Grupos",IF(AND($E841=INDEX(Partidos!$F$4:$F$107,MATCH($A841,Partidos!$A$4:$A$107,0)),$F841=INDEX(Partidos!$G$4:$G$107,MATCH($A841,Partidos!$A$4:$A$107,0))),Puntuacion!$B$4,IF(($E841-$F841)=(INDEX(Partidos!$F$4:$F$107,MATCH($A841,Partidos!$A$4:$A$107,0))-INDEX(Partidos!$G$4:$G$107,MATCH($A841,Partidos!$A$4:$A$107,0))),Puntuacion!$B$5,IF(OR(AND($E841&gt;$F841,INDEX(Partidos!$F$4:$F$107,MATCH($A841,Partidos!$A$4:$A$107,0))&gt;INDEX(Partidos!$G$4:$G$107,MATCH($A841,Partidos!$A$4:$A$107,0))),AND($E841=$F841,INDEX(Partidos!$F$4:$F$107,MATCH($A841,Partidos!$A$4:$A$107,0))=INDEX(Partidos!$G$4:$G$107,MATCH($A841,Partidos!$A$4:$A$107,0))),AND($E841&lt;$F841,INDEX(Partidos!$F$4:$F$107,MATCH($A841,Partidos!$A$4:$A$107,0))&lt;INDEX(Partidos!$G$4:$G$107,MATCH($A841,Partidos!$A$4:$A$107,0)))),Puntuacion!$B$6,0))),IF(INDEX(Partidos!$F$4:$F$107,MATCH($A841,Partidos!$A$4:$A$107,0))=INDEX(Partidos!$G$4:$G$107,MATCH($A841,Partidos!$A$4:$A$107,0)),IF(AND($E841=INDEX(Partidos!$F$4:$F$107,MATCH($A841,Partidos!$A$4:$A$107,0)),$F841=INDEX(Partidos!$G$4:$G$107,MATCH($A841,Partidos!$A$4:$A$107,0))),IF(AND($H841&lt;&gt;"",$H841=INDEX(Partidos!$K$4:$K$107,MATCH($A841,Partidos!$A$4:$A$107,0))),Puntuacion!$B$9,Puntuacion!$B$12),IF(AND($E841=$F841,($E841-$F841)=(INDEX(Partidos!$F$4:$F$107,MATCH($A841,Partidos!$A$4:$A$107,0))-INDEX(Partidos!$G$4:$G$107,MATCH($A841,Partidos!$A$4:$A$107,0)))),IF(AND($H841&lt;&gt;"",$H841=INDEX(Partidos!$K$4:$K$107,MATCH($A841,Partidos!$A$4:$A$107,0))),Puntuacion!$B$13,Puntuacion!$B$14),IF(AND($H841&lt;&gt;"",$H841=INDEX(Partidos!$K$4:$K$107,MATCH($A841,Partidos!$A$4:$A$107,0))),Puntuacion!$B$11,0))),IF(AND($E841=INDEX(Partidos!$F$4:$F$107,MATCH($A841,Partidos!$A$4:$A$107,0)),$F841=INDEX(Partidos!$G$4:$G$107,MATCH($A841,Partidos!$A$4:$A$107,0))),Puntuacion!$B$9,IF(($E841-$F841)=(INDEX(Partidos!$F$4:$F$107,MATCH($A841,Partidos!$A$4:$A$107,0))-INDEX(Partidos!$G$4:$G$107,MATCH($A841,Partidos!$A$4:$A$107,0))),Puntuacion!$B$10,IF(AND($H841&lt;&gt;"",$H841=INDEX(Partidos!$K$4:$K$107,MATCH($A841,Partidos!$A$4:$A$107,0))),Puntuacion!$B$11,0))))))),"")</f>
        <v/>
      </c>
      <c r="H841" s="24">
        <f>IFERROR(INDEX(Pepe!H$4:H$107,MATCH($A841,Pepe!$A$4:$A$107,0)),"")</f>
        <v/>
      </c>
      <c r="I841" s="24">
        <f>IFERROR(INDEX(Partidos!$J$4:$J$107,MATCH($A841,Partidos!$A$4:$A$107,0)),"")</f>
        <v/>
      </c>
      <c r="J841" s="21">
        <f>IF(AND(INDEX(Partidos!$J$4:$J$107,MATCH($A841,Partidos!$A$4:$A$107,0))&lt;&gt;"Grupos",INDEX(Partidos!$H$4:$H$107,MATCH($A841,Partidos!$A$4:$A$107,0))="Finalizado",$H841&lt;&gt;"",$H841=INDEX(Partidos!$K$4:$K$107,MATCH($A841,Partidos!$A$4:$A$107,0))),1,0)</f>
        <v/>
      </c>
    </row>
    <row r="842">
      <c r="A842" s="31" t="n">
        <v>77</v>
      </c>
      <c r="B842" s="24">
        <f>IFERROR(INDEX(Partidos!$D$4:$D$107,MATCH($A842,Partidos!$A$4:$A$107,0)),"")</f>
        <v/>
      </c>
      <c r="C842" s="24">
        <f>IFERROR(INDEX(Partidos!$E$4:$E$107,MATCH($A842,Partidos!$A$4:$A$107,0)),"")</f>
        <v/>
      </c>
      <c r="D842" s="31" t="inlineStr">
        <is>
          <t>Patri</t>
        </is>
      </c>
      <c r="E842" s="24">
        <f>IFERROR(INDEX(Patri!F$4:F$107,MATCH($A842,Patri!$A$4:$A$107,0)),"")</f>
        <v/>
      </c>
      <c r="F842" s="24">
        <f>IFERROR(INDEX(Patri!G$4:G$107,MATCH($A842,Patri!$A$4:$A$107,0)),"")</f>
        <v/>
      </c>
      <c r="G842" s="21">
        <f>IFERROR(IF(INDEX(Partidos!$H$4:$H$107,MATCH($A842,Partidos!$A$4:$A$107,0))&lt;&gt;"Finalizado","",IF(OR(NOT(ISNUMBER($E842)),NOT(ISNUMBER($F842))),"",IF(INDEX(Partidos!$J$4:$J$107,MATCH($A842,Partidos!$A$4:$A$107,0))="Grupos",IF(AND($E842=INDEX(Partidos!$F$4:$F$107,MATCH($A842,Partidos!$A$4:$A$107,0)),$F842=INDEX(Partidos!$G$4:$G$107,MATCH($A842,Partidos!$A$4:$A$107,0))),Puntuacion!$B$4,IF(($E842-$F842)=(INDEX(Partidos!$F$4:$F$107,MATCH($A842,Partidos!$A$4:$A$107,0))-INDEX(Partidos!$G$4:$G$107,MATCH($A842,Partidos!$A$4:$A$107,0))),Puntuacion!$B$5,IF(OR(AND($E842&gt;$F842,INDEX(Partidos!$F$4:$F$107,MATCH($A842,Partidos!$A$4:$A$107,0))&gt;INDEX(Partidos!$G$4:$G$107,MATCH($A842,Partidos!$A$4:$A$107,0))),AND($E842=$F842,INDEX(Partidos!$F$4:$F$107,MATCH($A842,Partidos!$A$4:$A$107,0))=INDEX(Partidos!$G$4:$G$107,MATCH($A842,Partidos!$A$4:$A$107,0))),AND($E842&lt;$F842,INDEX(Partidos!$F$4:$F$107,MATCH($A842,Partidos!$A$4:$A$107,0))&lt;INDEX(Partidos!$G$4:$G$107,MATCH($A842,Partidos!$A$4:$A$107,0)))),Puntuacion!$B$6,0))),IF(INDEX(Partidos!$F$4:$F$107,MATCH($A842,Partidos!$A$4:$A$107,0))=INDEX(Partidos!$G$4:$G$107,MATCH($A842,Partidos!$A$4:$A$107,0)),IF(AND($E842=INDEX(Partidos!$F$4:$F$107,MATCH($A842,Partidos!$A$4:$A$107,0)),$F842=INDEX(Partidos!$G$4:$G$107,MATCH($A842,Partidos!$A$4:$A$107,0))),IF(AND($H842&lt;&gt;"",$H842=INDEX(Partidos!$K$4:$K$107,MATCH($A842,Partidos!$A$4:$A$107,0))),Puntuacion!$B$9,Puntuacion!$B$12),IF(AND($E842=$F842,($E842-$F842)=(INDEX(Partidos!$F$4:$F$107,MATCH($A842,Partidos!$A$4:$A$107,0))-INDEX(Partidos!$G$4:$G$107,MATCH($A842,Partidos!$A$4:$A$107,0)))),IF(AND($H842&lt;&gt;"",$H842=INDEX(Partidos!$K$4:$K$107,MATCH($A842,Partidos!$A$4:$A$107,0))),Puntuacion!$B$13,Puntuacion!$B$14),IF(AND($H842&lt;&gt;"",$H842=INDEX(Partidos!$K$4:$K$107,MATCH($A842,Partidos!$A$4:$A$107,0))),Puntuacion!$B$11,0))),IF(AND($E842=INDEX(Partidos!$F$4:$F$107,MATCH($A842,Partidos!$A$4:$A$107,0)),$F842=INDEX(Partidos!$G$4:$G$107,MATCH($A842,Partidos!$A$4:$A$107,0))),Puntuacion!$B$9,IF(($E842-$F842)=(INDEX(Partidos!$F$4:$F$107,MATCH($A842,Partidos!$A$4:$A$107,0))-INDEX(Partidos!$G$4:$G$107,MATCH($A842,Partidos!$A$4:$A$107,0))),Puntuacion!$B$10,IF(AND($H842&lt;&gt;"",$H842=INDEX(Partidos!$K$4:$K$107,MATCH($A842,Partidos!$A$4:$A$107,0))),Puntuacion!$B$11,0))))))),"")</f>
        <v/>
      </c>
      <c r="H842" s="24">
        <f>IFERROR(INDEX(Patri!H$4:H$107,MATCH($A842,Patri!$A$4:$A$107,0)),"")</f>
        <v/>
      </c>
      <c r="I842" s="24">
        <f>IFERROR(INDEX(Partidos!$J$4:$J$107,MATCH($A842,Partidos!$A$4:$A$107,0)),"")</f>
        <v/>
      </c>
      <c r="J842" s="21">
        <f>IF(AND(INDEX(Partidos!$J$4:$J$107,MATCH($A842,Partidos!$A$4:$A$107,0))&lt;&gt;"Grupos",INDEX(Partidos!$H$4:$H$107,MATCH($A842,Partidos!$A$4:$A$107,0))="Finalizado",$H842&lt;&gt;"",$H842=INDEX(Partidos!$K$4:$K$107,MATCH($A842,Partidos!$A$4:$A$107,0))),1,0)</f>
        <v/>
      </c>
    </row>
    <row r="843">
      <c r="A843" s="29" t="n">
        <v>77</v>
      </c>
      <c r="B843" s="24">
        <f>IFERROR(INDEX(Partidos!$D$4:$D$107,MATCH($A843,Partidos!$A$4:$A$107,0)),"")</f>
        <v/>
      </c>
      <c r="C843" s="24">
        <f>IFERROR(INDEX(Partidos!$E$4:$E$107,MATCH($A843,Partidos!$A$4:$A$107,0)),"")</f>
        <v/>
      </c>
      <c r="D843" s="29" t="inlineStr">
        <is>
          <t>Kike</t>
        </is>
      </c>
      <c r="E843" s="24">
        <f>IFERROR(INDEX(Kike!F$4:F$107,MATCH($A843,Kike!$A$4:$A$107,0)),"")</f>
        <v/>
      </c>
      <c r="F843" s="24">
        <f>IFERROR(INDEX(Kike!G$4:G$107,MATCH($A843,Kike!$A$4:$A$107,0)),"")</f>
        <v/>
      </c>
      <c r="G843" s="21">
        <f>IFERROR(IF(INDEX(Partidos!$H$4:$H$107,MATCH($A843,Partidos!$A$4:$A$107,0))&lt;&gt;"Finalizado","",IF(OR(NOT(ISNUMBER($E843)),NOT(ISNUMBER($F843))),"",IF(INDEX(Partidos!$J$4:$J$107,MATCH($A843,Partidos!$A$4:$A$107,0))="Grupos",IF(AND($E843=INDEX(Partidos!$F$4:$F$107,MATCH($A843,Partidos!$A$4:$A$107,0)),$F843=INDEX(Partidos!$G$4:$G$107,MATCH($A843,Partidos!$A$4:$A$107,0))),Puntuacion!$B$4,IF(($E843-$F843)=(INDEX(Partidos!$F$4:$F$107,MATCH($A843,Partidos!$A$4:$A$107,0))-INDEX(Partidos!$G$4:$G$107,MATCH($A843,Partidos!$A$4:$A$107,0))),Puntuacion!$B$5,IF(OR(AND($E843&gt;$F843,INDEX(Partidos!$F$4:$F$107,MATCH($A843,Partidos!$A$4:$A$107,0))&gt;INDEX(Partidos!$G$4:$G$107,MATCH($A843,Partidos!$A$4:$A$107,0))),AND($E843=$F843,INDEX(Partidos!$F$4:$F$107,MATCH($A843,Partidos!$A$4:$A$107,0))=INDEX(Partidos!$G$4:$G$107,MATCH($A843,Partidos!$A$4:$A$107,0))),AND($E843&lt;$F843,INDEX(Partidos!$F$4:$F$107,MATCH($A843,Partidos!$A$4:$A$107,0))&lt;INDEX(Partidos!$G$4:$G$107,MATCH($A843,Partidos!$A$4:$A$107,0)))),Puntuacion!$B$6,0))),IF(INDEX(Partidos!$F$4:$F$107,MATCH($A843,Partidos!$A$4:$A$107,0))=INDEX(Partidos!$G$4:$G$107,MATCH($A843,Partidos!$A$4:$A$107,0)),IF(AND($E843=INDEX(Partidos!$F$4:$F$107,MATCH($A843,Partidos!$A$4:$A$107,0)),$F843=INDEX(Partidos!$G$4:$G$107,MATCH($A843,Partidos!$A$4:$A$107,0))),IF(AND($H843&lt;&gt;"",$H843=INDEX(Partidos!$K$4:$K$107,MATCH($A843,Partidos!$A$4:$A$107,0))),Puntuacion!$B$9,Puntuacion!$B$12),IF(AND($E843=$F843,($E843-$F843)=(INDEX(Partidos!$F$4:$F$107,MATCH($A843,Partidos!$A$4:$A$107,0))-INDEX(Partidos!$G$4:$G$107,MATCH($A843,Partidos!$A$4:$A$107,0)))),IF(AND($H843&lt;&gt;"",$H843=INDEX(Partidos!$K$4:$K$107,MATCH($A843,Partidos!$A$4:$A$107,0))),Puntuacion!$B$13,Puntuacion!$B$14),IF(AND($H843&lt;&gt;"",$H843=INDEX(Partidos!$K$4:$K$107,MATCH($A843,Partidos!$A$4:$A$107,0))),Puntuacion!$B$11,0))),IF(AND($E843=INDEX(Partidos!$F$4:$F$107,MATCH($A843,Partidos!$A$4:$A$107,0)),$F843=INDEX(Partidos!$G$4:$G$107,MATCH($A843,Partidos!$A$4:$A$107,0))),Puntuacion!$B$9,IF(($E843-$F843)=(INDEX(Partidos!$F$4:$F$107,MATCH($A843,Partidos!$A$4:$A$107,0))-INDEX(Partidos!$G$4:$G$107,MATCH($A843,Partidos!$A$4:$A$107,0))),Puntuacion!$B$10,IF(AND($H843&lt;&gt;"",$H843=INDEX(Partidos!$K$4:$K$107,MATCH($A843,Partidos!$A$4:$A$107,0))),Puntuacion!$B$11,0))))))),"")</f>
        <v/>
      </c>
      <c r="H843" s="24">
        <f>IFERROR(INDEX(Kike!H$4:H$107,MATCH($A843,Kike!$A$4:$A$107,0)),"")</f>
        <v/>
      </c>
      <c r="I843" s="24">
        <f>IFERROR(INDEX(Partidos!$J$4:$J$107,MATCH($A843,Partidos!$A$4:$A$107,0)),"")</f>
        <v/>
      </c>
      <c r="J843" s="21">
        <f>IF(AND(INDEX(Partidos!$J$4:$J$107,MATCH($A843,Partidos!$A$4:$A$107,0))&lt;&gt;"Grupos",INDEX(Partidos!$H$4:$H$107,MATCH($A843,Partidos!$A$4:$A$107,0))="Finalizado",$H843&lt;&gt;"",$H843=INDEX(Partidos!$K$4:$K$107,MATCH($A843,Partidos!$A$4:$A$107,0))),1,0)</f>
        <v/>
      </c>
    </row>
    <row r="844">
      <c r="A844" s="31" t="n">
        <v>77</v>
      </c>
      <c r="B844" s="24">
        <f>IFERROR(INDEX(Partidos!$D$4:$D$107,MATCH($A844,Partidos!$A$4:$A$107,0)),"")</f>
        <v/>
      </c>
      <c r="C844" s="24">
        <f>IFERROR(INDEX(Partidos!$E$4:$E$107,MATCH($A844,Partidos!$A$4:$A$107,0)),"")</f>
        <v/>
      </c>
      <c r="D844" s="31" t="inlineStr">
        <is>
          <t>Quintero</t>
        </is>
      </c>
      <c r="E844" s="24">
        <f>IFERROR(INDEX(Quintero!F$4:F$107,MATCH($A844,Quintero!$A$4:$A$107,0)),"")</f>
        <v/>
      </c>
      <c r="F844" s="24">
        <f>IFERROR(INDEX(Quintero!G$4:G$107,MATCH($A844,Quintero!$A$4:$A$107,0)),"")</f>
        <v/>
      </c>
      <c r="G844" s="21">
        <f>IFERROR(IF(INDEX(Partidos!$H$4:$H$107,MATCH($A844,Partidos!$A$4:$A$107,0))&lt;&gt;"Finalizado","",IF(OR(NOT(ISNUMBER($E844)),NOT(ISNUMBER($F844))),"",IF(INDEX(Partidos!$J$4:$J$107,MATCH($A844,Partidos!$A$4:$A$107,0))="Grupos",IF(AND($E844=INDEX(Partidos!$F$4:$F$107,MATCH($A844,Partidos!$A$4:$A$107,0)),$F844=INDEX(Partidos!$G$4:$G$107,MATCH($A844,Partidos!$A$4:$A$107,0))),Puntuacion!$B$4,IF(($E844-$F844)=(INDEX(Partidos!$F$4:$F$107,MATCH($A844,Partidos!$A$4:$A$107,0))-INDEX(Partidos!$G$4:$G$107,MATCH($A844,Partidos!$A$4:$A$107,0))),Puntuacion!$B$5,IF(OR(AND($E844&gt;$F844,INDEX(Partidos!$F$4:$F$107,MATCH($A844,Partidos!$A$4:$A$107,0))&gt;INDEX(Partidos!$G$4:$G$107,MATCH($A844,Partidos!$A$4:$A$107,0))),AND($E844=$F844,INDEX(Partidos!$F$4:$F$107,MATCH($A844,Partidos!$A$4:$A$107,0))=INDEX(Partidos!$G$4:$G$107,MATCH($A844,Partidos!$A$4:$A$107,0))),AND($E844&lt;$F844,INDEX(Partidos!$F$4:$F$107,MATCH($A844,Partidos!$A$4:$A$107,0))&lt;INDEX(Partidos!$G$4:$G$107,MATCH($A844,Partidos!$A$4:$A$107,0)))),Puntuacion!$B$6,0))),IF(INDEX(Partidos!$F$4:$F$107,MATCH($A844,Partidos!$A$4:$A$107,0))=INDEX(Partidos!$G$4:$G$107,MATCH($A844,Partidos!$A$4:$A$107,0)),IF(AND($E844=INDEX(Partidos!$F$4:$F$107,MATCH($A844,Partidos!$A$4:$A$107,0)),$F844=INDEX(Partidos!$G$4:$G$107,MATCH($A844,Partidos!$A$4:$A$107,0))),IF(AND($H844&lt;&gt;"",$H844=INDEX(Partidos!$K$4:$K$107,MATCH($A844,Partidos!$A$4:$A$107,0))),Puntuacion!$B$9,Puntuacion!$B$12),IF(AND($E844=$F844,($E844-$F844)=(INDEX(Partidos!$F$4:$F$107,MATCH($A844,Partidos!$A$4:$A$107,0))-INDEX(Partidos!$G$4:$G$107,MATCH($A844,Partidos!$A$4:$A$107,0)))),IF(AND($H844&lt;&gt;"",$H844=INDEX(Partidos!$K$4:$K$107,MATCH($A844,Partidos!$A$4:$A$107,0))),Puntuacion!$B$13,Puntuacion!$B$14),IF(AND($H844&lt;&gt;"",$H844=INDEX(Partidos!$K$4:$K$107,MATCH($A844,Partidos!$A$4:$A$107,0))),Puntuacion!$B$11,0))),IF(AND($E844=INDEX(Partidos!$F$4:$F$107,MATCH($A844,Partidos!$A$4:$A$107,0)),$F844=INDEX(Partidos!$G$4:$G$107,MATCH($A844,Partidos!$A$4:$A$107,0))),Puntuacion!$B$9,IF(($E844-$F844)=(INDEX(Partidos!$F$4:$F$107,MATCH($A844,Partidos!$A$4:$A$107,0))-INDEX(Partidos!$G$4:$G$107,MATCH($A844,Partidos!$A$4:$A$107,0))),Puntuacion!$B$10,IF(AND($H844&lt;&gt;"",$H844=INDEX(Partidos!$K$4:$K$107,MATCH($A844,Partidos!$A$4:$A$107,0))),Puntuacion!$B$11,0))))))),"")</f>
        <v/>
      </c>
      <c r="H844" s="24">
        <f>IFERROR(INDEX(Quintero!H$4:H$107,MATCH($A844,Quintero!$A$4:$A$107,0)),"")</f>
        <v/>
      </c>
      <c r="I844" s="24">
        <f>IFERROR(INDEX(Partidos!$J$4:$J$107,MATCH($A844,Partidos!$A$4:$A$107,0)),"")</f>
        <v/>
      </c>
      <c r="J844" s="21">
        <f>IF(AND(INDEX(Partidos!$J$4:$J$107,MATCH($A844,Partidos!$A$4:$A$107,0))&lt;&gt;"Grupos",INDEX(Partidos!$H$4:$H$107,MATCH($A844,Partidos!$A$4:$A$107,0))="Finalizado",$H844&lt;&gt;"",$H844=INDEX(Partidos!$K$4:$K$107,MATCH($A844,Partidos!$A$4:$A$107,0))),1,0)</f>
        <v/>
      </c>
    </row>
    <row r="845">
      <c r="A845" s="29" t="n">
        <v>77</v>
      </c>
      <c r="B845" s="24">
        <f>IFERROR(INDEX(Partidos!$D$4:$D$107,MATCH($A845,Partidos!$A$4:$A$107,0)),"")</f>
        <v/>
      </c>
      <c r="C845" s="24">
        <f>IFERROR(INDEX(Partidos!$E$4:$E$107,MATCH($A845,Partidos!$A$4:$A$107,0)),"")</f>
        <v/>
      </c>
      <c r="D845" s="29" t="inlineStr">
        <is>
          <t>Nacho</t>
        </is>
      </c>
      <c r="E845" s="24">
        <f>IFERROR(INDEX(Nacho!F$4:F$107,MATCH($A845,Nacho!$A$4:$A$107,0)),"")</f>
        <v/>
      </c>
      <c r="F845" s="24">
        <f>IFERROR(INDEX(Nacho!G$4:G$107,MATCH($A845,Nacho!$A$4:$A$107,0)),"")</f>
        <v/>
      </c>
      <c r="G845" s="21">
        <f>IFERROR(IF(INDEX(Partidos!$H$4:$H$107,MATCH($A845,Partidos!$A$4:$A$107,0))&lt;&gt;"Finalizado","",IF(OR(NOT(ISNUMBER($E845)),NOT(ISNUMBER($F845))),"",IF(INDEX(Partidos!$J$4:$J$107,MATCH($A845,Partidos!$A$4:$A$107,0))="Grupos",IF(AND($E845=INDEX(Partidos!$F$4:$F$107,MATCH($A845,Partidos!$A$4:$A$107,0)),$F845=INDEX(Partidos!$G$4:$G$107,MATCH($A845,Partidos!$A$4:$A$107,0))),Puntuacion!$B$4,IF(($E845-$F845)=(INDEX(Partidos!$F$4:$F$107,MATCH($A845,Partidos!$A$4:$A$107,0))-INDEX(Partidos!$G$4:$G$107,MATCH($A845,Partidos!$A$4:$A$107,0))),Puntuacion!$B$5,IF(OR(AND($E845&gt;$F845,INDEX(Partidos!$F$4:$F$107,MATCH($A845,Partidos!$A$4:$A$107,0))&gt;INDEX(Partidos!$G$4:$G$107,MATCH($A845,Partidos!$A$4:$A$107,0))),AND($E845=$F845,INDEX(Partidos!$F$4:$F$107,MATCH($A845,Partidos!$A$4:$A$107,0))=INDEX(Partidos!$G$4:$G$107,MATCH($A845,Partidos!$A$4:$A$107,0))),AND($E845&lt;$F845,INDEX(Partidos!$F$4:$F$107,MATCH($A845,Partidos!$A$4:$A$107,0))&lt;INDEX(Partidos!$G$4:$G$107,MATCH($A845,Partidos!$A$4:$A$107,0)))),Puntuacion!$B$6,0))),IF(INDEX(Partidos!$F$4:$F$107,MATCH($A845,Partidos!$A$4:$A$107,0))=INDEX(Partidos!$G$4:$G$107,MATCH($A845,Partidos!$A$4:$A$107,0)),IF(AND($E845=INDEX(Partidos!$F$4:$F$107,MATCH($A845,Partidos!$A$4:$A$107,0)),$F845=INDEX(Partidos!$G$4:$G$107,MATCH($A845,Partidos!$A$4:$A$107,0))),IF(AND($H845&lt;&gt;"",$H845=INDEX(Partidos!$K$4:$K$107,MATCH($A845,Partidos!$A$4:$A$107,0))),Puntuacion!$B$9,Puntuacion!$B$12),IF(AND($E845=$F845,($E845-$F845)=(INDEX(Partidos!$F$4:$F$107,MATCH($A845,Partidos!$A$4:$A$107,0))-INDEX(Partidos!$G$4:$G$107,MATCH($A845,Partidos!$A$4:$A$107,0)))),IF(AND($H845&lt;&gt;"",$H845=INDEX(Partidos!$K$4:$K$107,MATCH($A845,Partidos!$A$4:$A$107,0))),Puntuacion!$B$13,Puntuacion!$B$14),IF(AND($H845&lt;&gt;"",$H845=INDEX(Partidos!$K$4:$K$107,MATCH($A845,Partidos!$A$4:$A$107,0))),Puntuacion!$B$11,0))),IF(AND($E845=INDEX(Partidos!$F$4:$F$107,MATCH($A845,Partidos!$A$4:$A$107,0)),$F845=INDEX(Partidos!$G$4:$G$107,MATCH($A845,Partidos!$A$4:$A$107,0))),Puntuacion!$B$9,IF(($E845-$F845)=(INDEX(Partidos!$F$4:$F$107,MATCH($A845,Partidos!$A$4:$A$107,0))-INDEX(Partidos!$G$4:$G$107,MATCH($A845,Partidos!$A$4:$A$107,0))),Puntuacion!$B$10,IF(AND($H845&lt;&gt;"",$H845=INDEX(Partidos!$K$4:$K$107,MATCH($A845,Partidos!$A$4:$A$107,0))),Puntuacion!$B$11,0))))))),"")</f>
        <v/>
      </c>
      <c r="H845" s="24">
        <f>IFERROR(INDEX(Nacho!H$4:H$107,MATCH($A845,Nacho!$A$4:$A$107,0)),"")</f>
        <v/>
      </c>
      <c r="I845" s="24">
        <f>IFERROR(INDEX(Partidos!$J$4:$J$107,MATCH($A845,Partidos!$A$4:$A$107,0)),"")</f>
        <v/>
      </c>
      <c r="J845" s="21">
        <f>IF(AND(INDEX(Partidos!$J$4:$J$107,MATCH($A845,Partidos!$A$4:$A$107,0))&lt;&gt;"Grupos",INDEX(Partidos!$H$4:$H$107,MATCH($A845,Partidos!$A$4:$A$107,0))="Finalizado",$H845&lt;&gt;"",$H845=INDEX(Partidos!$K$4:$K$107,MATCH($A845,Partidos!$A$4:$A$107,0))),1,0)</f>
        <v/>
      </c>
    </row>
    <row r="846">
      <c r="A846" s="31" t="n">
        <v>77</v>
      </c>
      <c r="B846" s="24">
        <f>IFERROR(INDEX(Partidos!$D$4:$D$107,MATCH($A846,Partidos!$A$4:$A$107,0)),"")</f>
        <v/>
      </c>
      <c r="C846" s="24">
        <f>IFERROR(INDEX(Partidos!$E$4:$E$107,MATCH($A846,Partidos!$A$4:$A$107,0)),"")</f>
        <v/>
      </c>
      <c r="D846" s="31" t="inlineStr">
        <is>
          <t>Luis</t>
        </is>
      </c>
      <c r="E846" s="24">
        <f>IFERROR(INDEX(Luis!F$4:F$107,MATCH($A846,Luis!$A$4:$A$107,0)),"")</f>
        <v/>
      </c>
      <c r="F846" s="24">
        <f>IFERROR(INDEX(Luis!G$4:G$107,MATCH($A846,Luis!$A$4:$A$107,0)),"")</f>
        <v/>
      </c>
      <c r="G846" s="21">
        <f>IFERROR(IF(INDEX(Partidos!$H$4:$H$107,MATCH($A846,Partidos!$A$4:$A$107,0))&lt;&gt;"Finalizado","",IF(OR(NOT(ISNUMBER($E846)),NOT(ISNUMBER($F846))),"",IF(INDEX(Partidos!$J$4:$J$107,MATCH($A846,Partidos!$A$4:$A$107,0))="Grupos",IF(AND($E846=INDEX(Partidos!$F$4:$F$107,MATCH($A846,Partidos!$A$4:$A$107,0)),$F846=INDEX(Partidos!$G$4:$G$107,MATCH($A846,Partidos!$A$4:$A$107,0))),Puntuacion!$B$4,IF(($E846-$F846)=(INDEX(Partidos!$F$4:$F$107,MATCH($A846,Partidos!$A$4:$A$107,0))-INDEX(Partidos!$G$4:$G$107,MATCH($A846,Partidos!$A$4:$A$107,0))),Puntuacion!$B$5,IF(OR(AND($E846&gt;$F846,INDEX(Partidos!$F$4:$F$107,MATCH($A846,Partidos!$A$4:$A$107,0))&gt;INDEX(Partidos!$G$4:$G$107,MATCH($A846,Partidos!$A$4:$A$107,0))),AND($E846=$F846,INDEX(Partidos!$F$4:$F$107,MATCH($A846,Partidos!$A$4:$A$107,0))=INDEX(Partidos!$G$4:$G$107,MATCH($A846,Partidos!$A$4:$A$107,0))),AND($E846&lt;$F846,INDEX(Partidos!$F$4:$F$107,MATCH($A846,Partidos!$A$4:$A$107,0))&lt;INDEX(Partidos!$G$4:$G$107,MATCH($A846,Partidos!$A$4:$A$107,0)))),Puntuacion!$B$6,0))),IF(INDEX(Partidos!$F$4:$F$107,MATCH($A846,Partidos!$A$4:$A$107,0))=INDEX(Partidos!$G$4:$G$107,MATCH($A846,Partidos!$A$4:$A$107,0)),IF(AND($E846=INDEX(Partidos!$F$4:$F$107,MATCH($A846,Partidos!$A$4:$A$107,0)),$F846=INDEX(Partidos!$G$4:$G$107,MATCH($A846,Partidos!$A$4:$A$107,0))),IF(AND($H846&lt;&gt;"",$H846=INDEX(Partidos!$K$4:$K$107,MATCH($A846,Partidos!$A$4:$A$107,0))),Puntuacion!$B$9,Puntuacion!$B$12),IF(AND($E846=$F846,($E846-$F846)=(INDEX(Partidos!$F$4:$F$107,MATCH($A846,Partidos!$A$4:$A$107,0))-INDEX(Partidos!$G$4:$G$107,MATCH($A846,Partidos!$A$4:$A$107,0)))),IF(AND($H846&lt;&gt;"",$H846=INDEX(Partidos!$K$4:$K$107,MATCH($A846,Partidos!$A$4:$A$107,0))),Puntuacion!$B$13,Puntuacion!$B$14),IF(AND($H846&lt;&gt;"",$H846=INDEX(Partidos!$K$4:$K$107,MATCH($A846,Partidos!$A$4:$A$107,0))),Puntuacion!$B$11,0))),IF(AND($E846=INDEX(Partidos!$F$4:$F$107,MATCH($A846,Partidos!$A$4:$A$107,0)),$F846=INDEX(Partidos!$G$4:$G$107,MATCH($A846,Partidos!$A$4:$A$107,0))),Puntuacion!$B$9,IF(($E846-$F846)=(INDEX(Partidos!$F$4:$F$107,MATCH($A846,Partidos!$A$4:$A$107,0))-INDEX(Partidos!$G$4:$G$107,MATCH($A846,Partidos!$A$4:$A$107,0))),Puntuacion!$B$10,IF(AND($H846&lt;&gt;"",$H846=INDEX(Partidos!$K$4:$K$107,MATCH($A846,Partidos!$A$4:$A$107,0))),Puntuacion!$B$11,0))))))),"")</f>
        <v/>
      </c>
      <c r="H846" s="24">
        <f>IFERROR(INDEX(Luis!H$4:H$107,MATCH($A846,Luis!$A$4:$A$107,0)),"")</f>
        <v/>
      </c>
      <c r="I846" s="24">
        <f>IFERROR(INDEX(Partidos!$J$4:$J$107,MATCH($A846,Partidos!$A$4:$A$107,0)),"")</f>
        <v/>
      </c>
      <c r="J846" s="21">
        <f>IF(AND(INDEX(Partidos!$J$4:$J$107,MATCH($A846,Partidos!$A$4:$A$107,0))&lt;&gt;"Grupos",INDEX(Partidos!$H$4:$H$107,MATCH($A846,Partidos!$A$4:$A$107,0))="Finalizado",$H846&lt;&gt;"",$H846=INDEX(Partidos!$K$4:$K$107,MATCH($A846,Partidos!$A$4:$A$107,0))),1,0)</f>
        <v/>
      </c>
    </row>
    <row r="847">
      <c r="A847" s="29" t="n">
        <v>77</v>
      </c>
      <c r="B847" s="24">
        <f>IFERROR(INDEX(Partidos!$D$4:$D$107,MATCH($A847,Partidos!$A$4:$A$107,0)),"")</f>
        <v/>
      </c>
      <c r="C847" s="24">
        <f>IFERROR(INDEX(Partidos!$E$4:$E$107,MATCH($A847,Partidos!$A$4:$A$107,0)),"")</f>
        <v/>
      </c>
      <c r="D847" s="29" t="inlineStr">
        <is>
          <t>Felipe</t>
        </is>
      </c>
      <c r="E847" s="24">
        <f>IFERROR(INDEX(Felipe!F$4:F$107,MATCH($A847,Felipe!$A$4:$A$107,0)),"")</f>
        <v/>
      </c>
      <c r="F847" s="24">
        <f>IFERROR(INDEX(Felipe!G$4:G$107,MATCH($A847,Felipe!$A$4:$A$107,0)),"")</f>
        <v/>
      </c>
      <c r="G847" s="21">
        <f>IFERROR(IF(INDEX(Partidos!$H$4:$H$107,MATCH($A847,Partidos!$A$4:$A$107,0))&lt;&gt;"Finalizado","",IF(OR(NOT(ISNUMBER($E847)),NOT(ISNUMBER($F847))),"",IF(INDEX(Partidos!$J$4:$J$107,MATCH($A847,Partidos!$A$4:$A$107,0))="Grupos",IF(AND($E847=INDEX(Partidos!$F$4:$F$107,MATCH($A847,Partidos!$A$4:$A$107,0)),$F847=INDEX(Partidos!$G$4:$G$107,MATCH($A847,Partidos!$A$4:$A$107,0))),Puntuacion!$B$4,IF(($E847-$F847)=(INDEX(Partidos!$F$4:$F$107,MATCH($A847,Partidos!$A$4:$A$107,0))-INDEX(Partidos!$G$4:$G$107,MATCH($A847,Partidos!$A$4:$A$107,0))),Puntuacion!$B$5,IF(OR(AND($E847&gt;$F847,INDEX(Partidos!$F$4:$F$107,MATCH($A847,Partidos!$A$4:$A$107,0))&gt;INDEX(Partidos!$G$4:$G$107,MATCH($A847,Partidos!$A$4:$A$107,0))),AND($E847=$F847,INDEX(Partidos!$F$4:$F$107,MATCH($A847,Partidos!$A$4:$A$107,0))=INDEX(Partidos!$G$4:$G$107,MATCH($A847,Partidos!$A$4:$A$107,0))),AND($E847&lt;$F847,INDEX(Partidos!$F$4:$F$107,MATCH($A847,Partidos!$A$4:$A$107,0))&lt;INDEX(Partidos!$G$4:$G$107,MATCH($A847,Partidos!$A$4:$A$107,0)))),Puntuacion!$B$6,0))),IF(INDEX(Partidos!$F$4:$F$107,MATCH($A847,Partidos!$A$4:$A$107,0))=INDEX(Partidos!$G$4:$G$107,MATCH($A847,Partidos!$A$4:$A$107,0)),IF(AND($E847=INDEX(Partidos!$F$4:$F$107,MATCH($A847,Partidos!$A$4:$A$107,0)),$F847=INDEX(Partidos!$G$4:$G$107,MATCH($A847,Partidos!$A$4:$A$107,0))),IF(AND($H847&lt;&gt;"",$H847=INDEX(Partidos!$K$4:$K$107,MATCH($A847,Partidos!$A$4:$A$107,0))),Puntuacion!$B$9,Puntuacion!$B$12),IF(AND($E847=$F847,($E847-$F847)=(INDEX(Partidos!$F$4:$F$107,MATCH($A847,Partidos!$A$4:$A$107,0))-INDEX(Partidos!$G$4:$G$107,MATCH($A847,Partidos!$A$4:$A$107,0)))),IF(AND($H847&lt;&gt;"",$H847=INDEX(Partidos!$K$4:$K$107,MATCH($A847,Partidos!$A$4:$A$107,0))),Puntuacion!$B$13,Puntuacion!$B$14),IF(AND($H847&lt;&gt;"",$H847=INDEX(Partidos!$K$4:$K$107,MATCH($A847,Partidos!$A$4:$A$107,0))),Puntuacion!$B$11,0))),IF(AND($E847=INDEX(Partidos!$F$4:$F$107,MATCH($A847,Partidos!$A$4:$A$107,0)),$F847=INDEX(Partidos!$G$4:$G$107,MATCH($A847,Partidos!$A$4:$A$107,0))),Puntuacion!$B$9,IF(($E847-$F847)=(INDEX(Partidos!$F$4:$F$107,MATCH($A847,Partidos!$A$4:$A$107,0))-INDEX(Partidos!$G$4:$G$107,MATCH($A847,Partidos!$A$4:$A$107,0))),Puntuacion!$B$10,IF(AND($H847&lt;&gt;"",$H847=INDEX(Partidos!$K$4:$K$107,MATCH($A847,Partidos!$A$4:$A$107,0))),Puntuacion!$B$11,0))))))),"")</f>
        <v/>
      </c>
      <c r="H847" s="24">
        <f>IFERROR(INDEX(Felipe!H$4:H$107,MATCH($A847,Felipe!$A$4:$A$107,0)),"")</f>
        <v/>
      </c>
      <c r="I847" s="24">
        <f>IFERROR(INDEX(Partidos!$J$4:$J$107,MATCH($A847,Partidos!$A$4:$A$107,0)),"")</f>
        <v/>
      </c>
      <c r="J847" s="21">
        <f>IF(AND(INDEX(Partidos!$J$4:$J$107,MATCH($A847,Partidos!$A$4:$A$107,0))&lt;&gt;"Grupos",INDEX(Partidos!$H$4:$H$107,MATCH($A847,Partidos!$A$4:$A$107,0))="Finalizado",$H847&lt;&gt;"",$H847=INDEX(Partidos!$K$4:$K$107,MATCH($A847,Partidos!$A$4:$A$107,0))),1,0)</f>
        <v/>
      </c>
    </row>
    <row r="848">
      <c r="A848" s="31" t="n">
        <v>77</v>
      </c>
      <c r="B848" s="24">
        <f>IFERROR(INDEX(Partidos!$D$4:$D$107,MATCH($A848,Partidos!$A$4:$A$107,0)),"")</f>
        <v/>
      </c>
      <c r="C848" s="24">
        <f>IFERROR(INDEX(Partidos!$E$4:$E$107,MATCH($A848,Partidos!$A$4:$A$107,0)),"")</f>
        <v/>
      </c>
      <c r="D848" s="31" t="inlineStr">
        <is>
          <t>Simón</t>
        </is>
      </c>
      <c r="E848" s="24">
        <f>IFERROR(INDEX(Simón!F$4:F$107,MATCH($A848,Simón!$A$4:$A$107,0)),"")</f>
        <v/>
      </c>
      <c r="F848" s="24">
        <f>IFERROR(INDEX(Simón!G$4:G$107,MATCH($A848,Simón!$A$4:$A$107,0)),"")</f>
        <v/>
      </c>
      <c r="G848" s="21">
        <f>IFERROR(IF(INDEX(Partidos!$H$4:$H$107,MATCH($A848,Partidos!$A$4:$A$107,0))&lt;&gt;"Finalizado","",IF(OR(NOT(ISNUMBER($E848)),NOT(ISNUMBER($F848))),"",IF(INDEX(Partidos!$J$4:$J$107,MATCH($A848,Partidos!$A$4:$A$107,0))="Grupos",IF(AND($E848=INDEX(Partidos!$F$4:$F$107,MATCH($A848,Partidos!$A$4:$A$107,0)),$F848=INDEX(Partidos!$G$4:$G$107,MATCH($A848,Partidos!$A$4:$A$107,0))),Puntuacion!$B$4,IF(($E848-$F848)=(INDEX(Partidos!$F$4:$F$107,MATCH($A848,Partidos!$A$4:$A$107,0))-INDEX(Partidos!$G$4:$G$107,MATCH($A848,Partidos!$A$4:$A$107,0))),Puntuacion!$B$5,IF(OR(AND($E848&gt;$F848,INDEX(Partidos!$F$4:$F$107,MATCH($A848,Partidos!$A$4:$A$107,0))&gt;INDEX(Partidos!$G$4:$G$107,MATCH($A848,Partidos!$A$4:$A$107,0))),AND($E848=$F848,INDEX(Partidos!$F$4:$F$107,MATCH($A848,Partidos!$A$4:$A$107,0))=INDEX(Partidos!$G$4:$G$107,MATCH($A848,Partidos!$A$4:$A$107,0))),AND($E848&lt;$F848,INDEX(Partidos!$F$4:$F$107,MATCH($A848,Partidos!$A$4:$A$107,0))&lt;INDEX(Partidos!$G$4:$G$107,MATCH($A848,Partidos!$A$4:$A$107,0)))),Puntuacion!$B$6,0))),IF(INDEX(Partidos!$F$4:$F$107,MATCH($A848,Partidos!$A$4:$A$107,0))=INDEX(Partidos!$G$4:$G$107,MATCH($A848,Partidos!$A$4:$A$107,0)),IF(AND($E848=INDEX(Partidos!$F$4:$F$107,MATCH($A848,Partidos!$A$4:$A$107,0)),$F848=INDEX(Partidos!$G$4:$G$107,MATCH($A848,Partidos!$A$4:$A$107,0))),IF(AND($H848&lt;&gt;"",$H848=INDEX(Partidos!$K$4:$K$107,MATCH($A848,Partidos!$A$4:$A$107,0))),Puntuacion!$B$9,Puntuacion!$B$12),IF(AND($E848=$F848,($E848-$F848)=(INDEX(Partidos!$F$4:$F$107,MATCH($A848,Partidos!$A$4:$A$107,0))-INDEX(Partidos!$G$4:$G$107,MATCH($A848,Partidos!$A$4:$A$107,0)))),IF(AND($H848&lt;&gt;"",$H848=INDEX(Partidos!$K$4:$K$107,MATCH($A848,Partidos!$A$4:$A$107,0))),Puntuacion!$B$13,Puntuacion!$B$14),IF(AND($H848&lt;&gt;"",$H848=INDEX(Partidos!$K$4:$K$107,MATCH($A848,Partidos!$A$4:$A$107,0))),Puntuacion!$B$11,0))),IF(AND($E848=INDEX(Partidos!$F$4:$F$107,MATCH($A848,Partidos!$A$4:$A$107,0)),$F848=INDEX(Partidos!$G$4:$G$107,MATCH($A848,Partidos!$A$4:$A$107,0))),Puntuacion!$B$9,IF(($E848-$F848)=(INDEX(Partidos!$F$4:$F$107,MATCH($A848,Partidos!$A$4:$A$107,0))-INDEX(Partidos!$G$4:$G$107,MATCH($A848,Partidos!$A$4:$A$107,0))),Puntuacion!$B$10,IF(AND($H848&lt;&gt;"",$H848=INDEX(Partidos!$K$4:$K$107,MATCH($A848,Partidos!$A$4:$A$107,0))),Puntuacion!$B$11,0))))))),"")</f>
        <v/>
      </c>
      <c r="H848" s="24">
        <f>IFERROR(INDEX(Simón!H$4:H$107,MATCH($A848,Simón!$A$4:$A$107,0)),"")</f>
        <v/>
      </c>
      <c r="I848" s="24">
        <f>IFERROR(INDEX(Partidos!$J$4:$J$107,MATCH($A848,Partidos!$A$4:$A$107,0)),"")</f>
        <v/>
      </c>
      <c r="J848" s="21">
        <f>IF(AND(INDEX(Partidos!$J$4:$J$107,MATCH($A848,Partidos!$A$4:$A$107,0))&lt;&gt;"Grupos",INDEX(Partidos!$H$4:$H$107,MATCH($A848,Partidos!$A$4:$A$107,0))="Finalizado",$H848&lt;&gt;"",$H848=INDEX(Partidos!$K$4:$K$107,MATCH($A848,Partidos!$A$4:$A$107,0))),1,0)</f>
        <v/>
      </c>
    </row>
    <row r="849">
      <c r="A849" s="29" t="n">
        <v>77</v>
      </c>
      <c r="B849" s="24">
        <f>IFERROR(INDEX(Partidos!$D$4:$D$107,MATCH($A849,Partidos!$A$4:$A$107,0)),"")</f>
        <v/>
      </c>
      <c r="C849" s="24">
        <f>IFERROR(INDEX(Partidos!$E$4:$E$107,MATCH($A849,Partidos!$A$4:$A$107,0)),"")</f>
        <v/>
      </c>
      <c r="D849" s="29" t="inlineStr">
        <is>
          <t>Muni</t>
        </is>
      </c>
      <c r="E849" s="24">
        <f>IFERROR(INDEX(Muni!F$4:F$107,MATCH($A849,Muni!$A$4:$A$107,0)),"")</f>
        <v/>
      </c>
      <c r="F849" s="24">
        <f>IFERROR(INDEX(Muni!G$4:G$107,MATCH($A849,Muni!$A$4:$A$107,0)),"")</f>
        <v/>
      </c>
      <c r="G849" s="21">
        <f>IFERROR(IF(INDEX(Partidos!$H$4:$H$107,MATCH($A849,Partidos!$A$4:$A$107,0))&lt;&gt;"Finalizado","",IF(OR(NOT(ISNUMBER($E849)),NOT(ISNUMBER($F849))),"",IF(INDEX(Partidos!$J$4:$J$107,MATCH($A849,Partidos!$A$4:$A$107,0))="Grupos",IF(AND($E849=INDEX(Partidos!$F$4:$F$107,MATCH($A849,Partidos!$A$4:$A$107,0)),$F849=INDEX(Partidos!$G$4:$G$107,MATCH($A849,Partidos!$A$4:$A$107,0))),Puntuacion!$B$4,IF(($E849-$F849)=(INDEX(Partidos!$F$4:$F$107,MATCH($A849,Partidos!$A$4:$A$107,0))-INDEX(Partidos!$G$4:$G$107,MATCH($A849,Partidos!$A$4:$A$107,0))),Puntuacion!$B$5,IF(OR(AND($E849&gt;$F849,INDEX(Partidos!$F$4:$F$107,MATCH($A849,Partidos!$A$4:$A$107,0))&gt;INDEX(Partidos!$G$4:$G$107,MATCH($A849,Partidos!$A$4:$A$107,0))),AND($E849=$F849,INDEX(Partidos!$F$4:$F$107,MATCH($A849,Partidos!$A$4:$A$107,0))=INDEX(Partidos!$G$4:$G$107,MATCH($A849,Partidos!$A$4:$A$107,0))),AND($E849&lt;$F849,INDEX(Partidos!$F$4:$F$107,MATCH($A849,Partidos!$A$4:$A$107,0))&lt;INDEX(Partidos!$G$4:$G$107,MATCH($A849,Partidos!$A$4:$A$107,0)))),Puntuacion!$B$6,0))),IF(INDEX(Partidos!$F$4:$F$107,MATCH($A849,Partidos!$A$4:$A$107,0))=INDEX(Partidos!$G$4:$G$107,MATCH($A849,Partidos!$A$4:$A$107,0)),IF(AND($E849=INDEX(Partidos!$F$4:$F$107,MATCH($A849,Partidos!$A$4:$A$107,0)),$F849=INDEX(Partidos!$G$4:$G$107,MATCH($A849,Partidos!$A$4:$A$107,0))),IF(AND($H849&lt;&gt;"",$H849=INDEX(Partidos!$K$4:$K$107,MATCH($A849,Partidos!$A$4:$A$107,0))),Puntuacion!$B$9,Puntuacion!$B$12),IF(AND($E849=$F849,($E849-$F849)=(INDEX(Partidos!$F$4:$F$107,MATCH($A849,Partidos!$A$4:$A$107,0))-INDEX(Partidos!$G$4:$G$107,MATCH($A849,Partidos!$A$4:$A$107,0)))),IF(AND($H849&lt;&gt;"",$H849=INDEX(Partidos!$K$4:$K$107,MATCH($A849,Partidos!$A$4:$A$107,0))),Puntuacion!$B$13,Puntuacion!$B$14),IF(AND($H849&lt;&gt;"",$H849=INDEX(Partidos!$K$4:$K$107,MATCH($A849,Partidos!$A$4:$A$107,0))),Puntuacion!$B$11,0))),IF(AND($E849=INDEX(Partidos!$F$4:$F$107,MATCH($A849,Partidos!$A$4:$A$107,0)),$F849=INDEX(Partidos!$G$4:$G$107,MATCH($A849,Partidos!$A$4:$A$107,0))),Puntuacion!$B$9,IF(($E849-$F849)=(INDEX(Partidos!$F$4:$F$107,MATCH($A849,Partidos!$A$4:$A$107,0))-INDEX(Partidos!$G$4:$G$107,MATCH($A849,Partidos!$A$4:$A$107,0))),Puntuacion!$B$10,IF(AND($H849&lt;&gt;"",$H849=INDEX(Partidos!$K$4:$K$107,MATCH($A849,Partidos!$A$4:$A$107,0))),Puntuacion!$B$11,0))))))),"")</f>
        <v/>
      </c>
      <c r="H849" s="24">
        <f>IFERROR(INDEX(Muni!H$4:H$107,MATCH($A849,Muni!$A$4:$A$107,0)),"")</f>
        <v/>
      </c>
      <c r="I849" s="24">
        <f>IFERROR(INDEX(Partidos!$J$4:$J$107,MATCH($A849,Partidos!$A$4:$A$107,0)),"")</f>
        <v/>
      </c>
      <c r="J849" s="21">
        <f>IF(AND(INDEX(Partidos!$J$4:$J$107,MATCH($A849,Partidos!$A$4:$A$107,0))&lt;&gt;"Grupos",INDEX(Partidos!$H$4:$H$107,MATCH($A849,Partidos!$A$4:$A$107,0))="Finalizado",$H849&lt;&gt;"",$H849=INDEX(Partidos!$K$4:$K$107,MATCH($A849,Partidos!$A$4:$A$107,0))),1,0)</f>
        <v/>
      </c>
    </row>
    <row r="850">
      <c r="A850" s="31" t="n">
        <v>77</v>
      </c>
      <c r="B850" s="24">
        <f>IFERROR(INDEX(Partidos!$D$4:$D$107,MATCH($A850,Partidos!$A$4:$A$107,0)),"")</f>
        <v/>
      </c>
      <c r="C850" s="24">
        <f>IFERROR(INDEX(Partidos!$E$4:$E$107,MATCH($A850,Partidos!$A$4:$A$107,0)),"")</f>
        <v/>
      </c>
      <c r="D850" s="31" t="inlineStr">
        <is>
          <t>Fer</t>
        </is>
      </c>
      <c r="E850" s="24">
        <f>IFERROR(INDEX(Fer!F$4:F$107,MATCH($A850,Fer!$A$4:$A$107,0)),"")</f>
        <v/>
      </c>
      <c r="F850" s="24">
        <f>IFERROR(INDEX(Fer!G$4:G$107,MATCH($A850,Fer!$A$4:$A$107,0)),"")</f>
        <v/>
      </c>
      <c r="G850" s="21">
        <f>IFERROR(IF(INDEX(Partidos!$H$4:$H$107,MATCH($A850,Partidos!$A$4:$A$107,0))&lt;&gt;"Finalizado","",IF(OR(NOT(ISNUMBER($E850)),NOT(ISNUMBER($F850))),"",IF(INDEX(Partidos!$J$4:$J$107,MATCH($A850,Partidos!$A$4:$A$107,0))="Grupos",IF(AND($E850=INDEX(Partidos!$F$4:$F$107,MATCH($A850,Partidos!$A$4:$A$107,0)),$F850=INDEX(Partidos!$G$4:$G$107,MATCH($A850,Partidos!$A$4:$A$107,0))),Puntuacion!$B$4,IF(($E850-$F850)=(INDEX(Partidos!$F$4:$F$107,MATCH($A850,Partidos!$A$4:$A$107,0))-INDEX(Partidos!$G$4:$G$107,MATCH($A850,Partidos!$A$4:$A$107,0))),Puntuacion!$B$5,IF(OR(AND($E850&gt;$F850,INDEX(Partidos!$F$4:$F$107,MATCH($A850,Partidos!$A$4:$A$107,0))&gt;INDEX(Partidos!$G$4:$G$107,MATCH($A850,Partidos!$A$4:$A$107,0))),AND($E850=$F850,INDEX(Partidos!$F$4:$F$107,MATCH($A850,Partidos!$A$4:$A$107,0))=INDEX(Partidos!$G$4:$G$107,MATCH($A850,Partidos!$A$4:$A$107,0))),AND($E850&lt;$F850,INDEX(Partidos!$F$4:$F$107,MATCH($A850,Partidos!$A$4:$A$107,0))&lt;INDEX(Partidos!$G$4:$G$107,MATCH($A850,Partidos!$A$4:$A$107,0)))),Puntuacion!$B$6,0))),IF(INDEX(Partidos!$F$4:$F$107,MATCH($A850,Partidos!$A$4:$A$107,0))=INDEX(Partidos!$G$4:$G$107,MATCH($A850,Partidos!$A$4:$A$107,0)),IF(AND($E850=INDEX(Partidos!$F$4:$F$107,MATCH($A850,Partidos!$A$4:$A$107,0)),$F850=INDEX(Partidos!$G$4:$G$107,MATCH($A850,Partidos!$A$4:$A$107,0))),IF(AND($H850&lt;&gt;"",$H850=INDEX(Partidos!$K$4:$K$107,MATCH($A850,Partidos!$A$4:$A$107,0))),Puntuacion!$B$9,Puntuacion!$B$12),IF(AND($E850=$F850,($E850-$F850)=(INDEX(Partidos!$F$4:$F$107,MATCH($A850,Partidos!$A$4:$A$107,0))-INDEX(Partidos!$G$4:$G$107,MATCH($A850,Partidos!$A$4:$A$107,0)))),IF(AND($H850&lt;&gt;"",$H850=INDEX(Partidos!$K$4:$K$107,MATCH($A850,Partidos!$A$4:$A$107,0))),Puntuacion!$B$13,Puntuacion!$B$14),IF(AND($H850&lt;&gt;"",$H850=INDEX(Partidos!$K$4:$K$107,MATCH($A850,Partidos!$A$4:$A$107,0))),Puntuacion!$B$11,0))),IF(AND($E850=INDEX(Partidos!$F$4:$F$107,MATCH($A850,Partidos!$A$4:$A$107,0)),$F850=INDEX(Partidos!$G$4:$G$107,MATCH($A850,Partidos!$A$4:$A$107,0))),Puntuacion!$B$9,IF(($E850-$F850)=(INDEX(Partidos!$F$4:$F$107,MATCH($A850,Partidos!$A$4:$A$107,0))-INDEX(Partidos!$G$4:$G$107,MATCH($A850,Partidos!$A$4:$A$107,0))),Puntuacion!$B$10,IF(AND($H850&lt;&gt;"",$H850=INDEX(Partidos!$K$4:$K$107,MATCH($A850,Partidos!$A$4:$A$107,0))),Puntuacion!$B$11,0))))))),"")</f>
        <v/>
      </c>
      <c r="H850" s="24">
        <f>IFERROR(INDEX(Fer!H$4:H$107,MATCH($A850,Fer!$A$4:$A$107,0)),"")</f>
        <v/>
      </c>
      <c r="I850" s="24">
        <f>IFERROR(INDEX(Partidos!$J$4:$J$107,MATCH($A850,Partidos!$A$4:$A$107,0)),"")</f>
        <v/>
      </c>
      <c r="J850" s="21">
        <f>IF(AND(INDEX(Partidos!$J$4:$J$107,MATCH($A850,Partidos!$A$4:$A$107,0))&lt;&gt;"Grupos",INDEX(Partidos!$H$4:$H$107,MATCH($A850,Partidos!$A$4:$A$107,0))="Finalizado",$H850&lt;&gt;"",$H850=INDEX(Partidos!$K$4:$K$107,MATCH($A850,Partidos!$A$4:$A$107,0))),1,0)</f>
        <v/>
      </c>
    </row>
    <row r="851">
      <c r="A851" s="29" t="n">
        <v>78</v>
      </c>
      <c r="B851" s="24">
        <f>IFERROR(INDEX(Partidos!$D$4:$D$107,MATCH($A851,Partidos!$A$4:$A$107,0)),"")</f>
        <v/>
      </c>
      <c r="C851" s="24">
        <f>IFERROR(INDEX(Partidos!$E$4:$E$107,MATCH($A851,Partidos!$A$4:$A$107,0)),"")</f>
        <v/>
      </c>
      <c r="D851" s="29" t="inlineStr">
        <is>
          <t>Álvaro</t>
        </is>
      </c>
      <c r="E851" s="24">
        <f>IFERROR(INDEX(Álvaro!F$4:F$107,MATCH($A851,Álvaro!$A$4:$A$107,0)),"")</f>
        <v/>
      </c>
      <c r="F851" s="24">
        <f>IFERROR(INDEX(Álvaro!G$4:G$107,MATCH($A851,Álvaro!$A$4:$A$107,0)),"")</f>
        <v/>
      </c>
      <c r="G851" s="21">
        <f>IFERROR(IF(INDEX(Partidos!$H$4:$H$107,MATCH($A851,Partidos!$A$4:$A$107,0))&lt;&gt;"Finalizado","",IF(OR(NOT(ISNUMBER($E851)),NOT(ISNUMBER($F851))),"",IF(INDEX(Partidos!$J$4:$J$107,MATCH($A851,Partidos!$A$4:$A$107,0))="Grupos",IF(AND($E851=INDEX(Partidos!$F$4:$F$107,MATCH($A851,Partidos!$A$4:$A$107,0)),$F851=INDEX(Partidos!$G$4:$G$107,MATCH($A851,Partidos!$A$4:$A$107,0))),Puntuacion!$B$4,IF(($E851-$F851)=(INDEX(Partidos!$F$4:$F$107,MATCH($A851,Partidos!$A$4:$A$107,0))-INDEX(Partidos!$G$4:$G$107,MATCH($A851,Partidos!$A$4:$A$107,0))),Puntuacion!$B$5,IF(OR(AND($E851&gt;$F851,INDEX(Partidos!$F$4:$F$107,MATCH($A851,Partidos!$A$4:$A$107,0))&gt;INDEX(Partidos!$G$4:$G$107,MATCH($A851,Partidos!$A$4:$A$107,0))),AND($E851=$F851,INDEX(Partidos!$F$4:$F$107,MATCH($A851,Partidos!$A$4:$A$107,0))=INDEX(Partidos!$G$4:$G$107,MATCH($A851,Partidos!$A$4:$A$107,0))),AND($E851&lt;$F851,INDEX(Partidos!$F$4:$F$107,MATCH($A851,Partidos!$A$4:$A$107,0))&lt;INDEX(Partidos!$G$4:$G$107,MATCH($A851,Partidos!$A$4:$A$107,0)))),Puntuacion!$B$6,0))),IF(INDEX(Partidos!$F$4:$F$107,MATCH($A851,Partidos!$A$4:$A$107,0))=INDEX(Partidos!$G$4:$G$107,MATCH($A851,Partidos!$A$4:$A$107,0)),IF(AND($E851=INDEX(Partidos!$F$4:$F$107,MATCH($A851,Partidos!$A$4:$A$107,0)),$F851=INDEX(Partidos!$G$4:$G$107,MATCH($A851,Partidos!$A$4:$A$107,0))),IF(AND($H851&lt;&gt;"",$H851=INDEX(Partidos!$K$4:$K$107,MATCH($A851,Partidos!$A$4:$A$107,0))),Puntuacion!$B$9,Puntuacion!$B$12),IF(AND($E851=$F851,($E851-$F851)=(INDEX(Partidos!$F$4:$F$107,MATCH($A851,Partidos!$A$4:$A$107,0))-INDEX(Partidos!$G$4:$G$107,MATCH($A851,Partidos!$A$4:$A$107,0)))),IF(AND($H851&lt;&gt;"",$H851=INDEX(Partidos!$K$4:$K$107,MATCH($A851,Partidos!$A$4:$A$107,0))),Puntuacion!$B$13,Puntuacion!$B$14),IF(AND($H851&lt;&gt;"",$H851=INDEX(Partidos!$K$4:$K$107,MATCH($A851,Partidos!$A$4:$A$107,0))),Puntuacion!$B$11,0))),IF(AND($E851=INDEX(Partidos!$F$4:$F$107,MATCH($A851,Partidos!$A$4:$A$107,0)),$F851=INDEX(Partidos!$G$4:$G$107,MATCH($A851,Partidos!$A$4:$A$107,0))),Puntuacion!$B$9,IF(($E851-$F851)=(INDEX(Partidos!$F$4:$F$107,MATCH($A851,Partidos!$A$4:$A$107,0))-INDEX(Partidos!$G$4:$G$107,MATCH($A851,Partidos!$A$4:$A$107,0))),Puntuacion!$B$10,IF(AND($H851&lt;&gt;"",$H851=INDEX(Partidos!$K$4:$K$107,MATCH($A851,Partidos!$A$4:$A$107,0))),Puntuacion!$B$11,0))))))),"")</f>
        <v/>
      </c>
      <c r="H851" s="24">
        <f>IFERROR(INDEX(Álvaro!H$4:H$107,MATCH($A851,Álvaro!$A$4:$A$107,0)),"")</f>
        <v/>
      </c>
      <c r="I851" s="24">
        <f>IFERROR(INDEX(Partidos!$J$4:$J$107,MATCH($A851,Partidos!$A$4:$A$107,0)),"")</f>
        <v/>
      </c>
      <c r="J851" s="21">
        <f>IF(AND(INDEX(Partidos!$J$4:$J$107,MATCH($A851,Partidos!$A$4:$A$107,0))&lt;&gt;"Grupos",INDEX(Partidos!$H$4:$H$107,MATCH($A851,Partidos!$A$4:$A$107,0))="Finalizado",$H851&lt;&gt;"",$H851=INDEX(Partidos!$K$4:$K$107,MATCH($A851,Partidos!$A$4:$A$107,0))),1,0)</f>
        <v/>
      </c>
    </row>
    <row r="852">
      <c r="A852" s="31" t="n">
        <v>78</v>
      </c>
      <c r="B852" s="24">
        <f>IFERROR(INDEX(Partidos!$D$4:$D$107,MATCH($A852,Partidos!$A$4:$A$107,0)),"")</f>
        <v/>
      </c>
      <c r="C852" s="24">
        <f>IFERROR(INDEX(Partidos!$E$4:$E$107,MATCH($A852,Partidos!$A$4:$A$107,0)),"")</f>
        <v/>
      </c>
      <c r="D852" s="31" t="inlineStr">
        <is>
          <t>Pepe</t>
        </is>
      </c>
      <c r="E852" s="24">
        <f>IFERROR(INDEX(Pepe!F$4:F$107,MATCH($A852,Pepe!$A$4:$A$107,0)),"")</f>
        <v/>
      </c>
      <c r="F852" s="24">
        <f>IFERROR(INDEX(Pepe!G$4:G$107,MATCH($A852,Pepe!$A$4:$A$107,0)),"")</f>
        <v/>
      </c>
      <c r="G852" s="21">
        <f>IFERROR(IF(INDEX(Partidos!$H$4:$H$107,MATCH($A852,Partidos!$A$4:$A$107,0))&lt;&gt;"Finalizado","",IF(OR(NOT(ISNUMBER($E852)),NOT(ISNUMBER($F852))),"",IF(INDEX(Partidos!$J$4:$J$107,MATCH($A852,Partidos!$A$4:$A$107,0))="Grupos",IF(AND($E852=INDEX(Partidos!$F$4:$F$107,MATCH($A852,Partidos!$A$4:$A$107,0)),$F852=INDEX(Partidos!$G$4:$G$107,MATCH($A852,Partidos!$A$4:$A$107,0))),Puntuacion!$B$4,IF(($E852-$F852)=(INDEX(Partidos!$F$4:$F$107,MATCH($A852,Partidos!$A$4:$A$107,0))-INDEX(Partidos!$G$4:$G$107,MATCH($A852,Partidos!$A$4:$A$107,0))),Puntuacion!$B$5,IF(OR(AND($E852&gt;$F852,INDEX(Partidos!$F$4:$F$107,MATCH($A852,Partidos!$A$4:$A$107,0))&gt;INDEX(Partidos!$G$4:$G$107,MATCH($A852,Partidos!$A$4:$A$107,0))),AND($E852=$F852,INDEX(Partidos!$F$4:$F$107,MATCH($A852,Partidos!$A$4:$A$107,0))=INDEX(Partidos!$G$4:$G$107,MATCH($A852,Partidos!$A$4:$A$107,0))),AND($E852&lt;$F852,INDEX(Partidos!$F$4:$F$107,MATCH($A852,Partidos!$A$4:$A$107,0))&lt;INDEX(Partidos!$G$4:$G$107,MATCH($A852,Partidos!$A$4:$A$107,0)))),Puntuacion!$B$6,0))),IF(INDEX(Partidos!$F$4:$F$107,MATCH($A852,Partidos!$A$4:$A$107,0))=INDEX(Partidos!$G$4:$G$107,MATCH($A852,Partidos!$A$4:$A$107,0)),IF(AND($E852=INDEX(Partidos!$F$4:$F$107,MATCH($A852,Partidos!$A$4:$A$107,0)),$F852=INDEX(Partidos!$G$4:$G$107,MATCH($A852,Partidos!$A$4:$A$107,0))),IF(AND($H852&lt;&gt;"",$H852=INDEX(Partidos!$K$4:$K$107,MATCH($A852,Partidos!$A$4:$A$107,0))),Puntuacion!$B$9,Puntuacion!$B$12),IF(AND($E852=$F852,($E852-$F852)=(INDEX(Partidos!$F$4:$F$107,MATCH($A852,Partidos!$A$4:$A$107,0))-INDEX(Partidos!$G$4:$G$107,MATCH($A852,Partidos!$A$4:$A$107,0)))),IF(AND($H852&lt;&gt;"",$H852=INDEX(Partidos!$K$4:$K$107,MATCH($A852,Partidos!$A$4:$A$107,0))),Puntuacion!$B$13,Puntuacion!$B$14),IF(AND($H852&lt;&gt;"",$H852=INDEX(Partidos!$K$4:$K$107,MATCH($A852,Partidos!$A$4:$A$107,0))),Puntuacion!$B$11,0))),IF(AND($E852=INDEX(Partidos!$F$4:$F$107,MATCH($A852,Partidos!$A$4:$A$107,0)),$F852=INDEX(Partidos!$G$4:$G$107,MATCH($A852,Partidos!$A$4:$A$107,0))),Puntuacion!$B$9,IF(($E852-$F852)=(INDEX(Partidos!$F$4:$F$107,MATCH($A852,Partidos!$A$4:$A$107,0))-INDEX(Partidos!$G$4:$G$107,MATCH($A852,Partidos!$A$4:$A$107,0))),Puntuacion!$B$10,IF(AND($H852&lt;&gt;"",$H852=INDEX(Partidos!$K$4:$K$107,MATCH($A852,Partidos!$A$4:$A$107,0))),Puntuacion!$B$11,0))))))),"")</f>
        <v/>
      </c>
      <c r="H852" s="24">
        <f>IFERROR(INDEX(Pepe!H$4:H$107,MATCH($A852,Pepe!$A$4:$A$107,0)),"")</f>
        <v/>
      </c>
      <c r="I852" s="24">
        <f>IFERROR(INDEX(Partidos!$J$4:$J$107,MATCH($A852,Partidos!$A$4:$A$107,0)),"")</f>
        <v/>
      </c>
      <c r="J852" s="21">
        <f>IF(AND(INDEX(Partidos!$J$4:$J$107,MATCH($A852,Partidos!$A$4:$A$107,0))&lt;&gt;"Grupos",INDEX(Partidos!$H$4:$H$107,MATCH($A852,Partidos!$A$4:$A$107,0))="Finalizado",$H852&lt;&gt;"",$H852=INDEX(Partidos!$K$4:$K$107,MATCH($A852,Partidos!$A$4:$A$107,0))),1,0)</f>
        <v/>
      </c>
    </row>
    <row r="853">
      <c r="A853" s="29" t="n">
        <v>78</v>
      </c>
      <c r="B853" s="24">
        <f>IFERROR(INDEX(Partidos!$D$4:$D$107,MATCH($A853,Partidos!$A$4:$A$107,0)),"")</f>
        <v/>
      </c>
      <c r="C853" s="24">
        <f>IFERROR(INDEX(Partidos!$E$4:$E$107,MATCH($A853,Partidos!$A$4:$A$107,0)),"")</f>
        <v/>
      </c>
      <c r="D853" s="29" t="inlineStr">
        <is>
          <t>Patri</t>
        </is>
      </c>
      <c r="E853" s="24">
        <f>IFERROR(INDEX(Patri!F$4:F$107,MATCH($A853,Patri!$A$4:$A$107,0)),"")</f>
        <v/>
      </c>
      <c r="F853" s="24">
        <f>IFERROR(INDEX(Patri!G$4:G$107,MATCH($A853,Patri!$A$4:$A$107,0)),"")</f>
        <v/>
      </c>
      <c r="G853" s="21">
        <f>IFERROR(IF(INDEX(Partidos!$H$4:$H$107,MATCH($A853,Partidos!$A$4:$A$107,0))&lt;&gt;"Finalizado","",IF(OR(NOT(ISNUMBER($E853)),NOT(ISNUMBER($F853))),"",IF(INDEX(Partidos!$J$4:$J$107,MATCH($A853,Partidos!$A$4:$A$107,0))="Grupos",IF(AND($E853=INDEX(Partidos!$F$4:$F$107,MATCH($A853,Partidos!$A$4:$A$107,0)),$F853=INDEX(Partidos!$G$4:$G$107,MATCH($A853,Partidos!$A$4:$A$107,0))),Puntuacion!$B$4,IF(($E853-$F853)=(INDEX(Partidos!$F$4:$F$107,MATCH($A853,Partidos!$A$4:$A$107,0))-INDEX(Partidos!$G$4:$G$107,MATCH($A853,Partidos!$A$4:$A$107,0))),Puntuacion!$B$5,IF(OR(AND($E853&gt;$F853,INDEX(Partidos!$F$4:$F$107,MATCH($A853,Partidos!$A$4:$A$107,0))&gt;INDEX(Partidos!$G$4:$G$107,MATCH($A853,Partidos!$A$4:$A$107,0))),AND($E853=$F853,INDEX(Partidos!$F$4:$F$107,MATCH($A853,Partidos!$A$4:$A$107,0))=INDEX(Partidos!$G$4:$G$107,MATCH($A853,Partidos!$A$4:$A$107,0))),AND($E853&lt;$F853,INDEX(Partidos!$F$4:$F$107,MATCH($A853,Partidos!$A$4:$A$107,0))&lt;INDEX(Partidos!$G$4:$G$107,MATCH($A853,Partidos!$A$4:$A$107,0)))),Puntuacion!$B$6,0))),IF(INDEX(Partidos!$F$4:$F$107,MATCH($A853,Partidos!$A$4:$A$107,0))=INDEX(Partidos!$G$4:$G$107,MATCH($A853,Partidos!$A$4:$A$107,0)),IF(AND($E853=INDEX(Partidos!$F$4:$F$107,MATCH($A853,Partidos!$A$4:$A$107,0)),$F853=INDEX(Partidos!$G$4:$G$107,MATCH($A853,Partidos!$A$4:$A$107,0))),IF(AND($H853&lt;&gt;"",$H853=INDEX(Partidos!$K$4:$K$107,MATCH($A853,Partidos!$A$4:$A$107,0))),Puntuacion!$B$9,Puntuacion!$B$12),IF(AND($E853=$F853,($E853-$F853)=(INDEX(Partidos!$F$4:$F$107,MATCH($A853,Partidos!$A$4:$A$107,0))-INDEX(Partidos!$G$4:$G$107,MATCH($A853,Partidos!$A$4:$A$107,0)))),IF(AND($H853&lt;&gt;"",$H853=INDEX(Partidos!$K$4:$K$107,MATCH($A853,Partidos!$A$4:$A$107,0))),Puntuacion!$B$13,Puntuacion!$B$14),IF(AND($H853&lt;&gt;"",$H853=INDEX(Partidos!$K$4:$K$107,MATCH($A853,Partidos!$A$4:$A$107,0))),Puntuacion!$B$11,0))),IF(AND($E853=INDEX(Partidos!$F$4:$F$107,MATCH($A853,Partidos!$A$4:$A$107,0)),$F853=INDEX(Partidos!$G$4:$G$107,MATCH($A853,Partidos!$A$4:$A$107,0))),Puntuacion!$B$9,IF(($E853-$F853)=(INDEX(Partidos!$F$4:$F$107,MATCH($A853,Partidos!$A$4:$A$107,0))-INDEX(Partidos!$G$4:$G$107,MATCH($A853,Partidos!$A$4:$A$107,0))),Puntuacion!$B$10,IF(AND($H853&lt;&gt;"",$H853=INDEX(Partidos!$K$4:$K$107,MATCH($A853,Partidos!$A$4:$A$107,0))),Puntuacion!$B$11,0))))))),"")</f>
        <v/>
      </c>
      <c r="H853" s="24">
        <f>IFERROR(INDEX(Patri!H$4:H$107,MATCH($A853,Patri!$A$4:$A$107,0)),"")</f>
        <v/>
      </c>
      <c r="I853" s="24">
        <f>IFERROR(INDEX(Partidos!$J$4:$J$107,MATCH($A853,Partidos!$A$4:$A$107,0)),"")</f>
        <v/>
      </c>
      <c r="J853" s="21">
        <f>IF(AND(INDEX(Partidos!$J$4:$J$107,MATCH($A853,Partidos!$A$4:$A$107,0))&lt;&gt;"Grupos",INDEX(Partidos!$H$4:$H$107,MATCH($A853,Partidos!$A$4:$A$107,0))="Finalizado",$H853&lt;&gt;"",$H853=INDEX(Partidos!$K$4:$K$107,MATCH($A853,Partidos!$A$4:$A$107,0))),1,0)</f>
        <v/>
      </c>
    </row>
    <row r="854">
      <c r="A854" s="31" t="n">
        <v>78</v>
      </c>
      <c r="B854" s="24">
        <f>IFERROR(INDEX(Partidos!$D$4:$D$107,MATCH($A854,Partidos!$A$4:$A$107,0)),"")</f>
        <v/>
      </c>
      <c r="C854" s="24">
        <f>IFERROR(INDEX(Partidos!$E$4:$E$107,MATCH($A854,Partidos!$A$4:$A$107,0)),"")</f>
        <v/>
      </c>
      <c r="D854" s="31" t="inlineStr">
        <is>
          <t>Kike</t>
        </is>
      </c>
      <c r="E854" s="24">
        <f>IFERROR(INDEX(Kike!F$4:F$107,MATCH($A854,Kike!$A$4:$A$107,0)),"")</f>
        <v/>
      </c>
      <c r="F854" s="24">
        <f>IFERROR(INDEX(Kike!G$4:G$107,MATCH($A854,Kike!$A$4:$A$107,0)),"")</f>
        <v/>
      </c>
      <c r="G854" s="21">
        <f>IFERROR(IF(INDEX(Partidos!$H$4:$H$107,MATCH($A854,Partidos!$A$4:$A$107,0))&lt;&gt;"Finalizado","",IF(OR(NOT(ISNUMBER($E854)),NOT(ISNUMBER($F854))),"",IF(INDEX(Partidos!$J$4:$J$107,MATCH($A854,Partidos!$A$4:$A$107,0))="Grupos",IF(AND($E854=INDEX(Partidos!$F$4:$F$107,MATCH($A854,Partidos!$A$4:$A$107,0)),$F854=INDEX(Partidos!$G$4:$G$107,MATCH($A854,Partidos!$A$4:$A$107,0))),Puntuacion!$B$4,IF(($E854-$F854)=(INDEX(Partidos!$F$4:$F$107,MATCH($A854,Partidos!$A$4:$A$107,0))-INDEX(Partidos!$G$4:$G$107,MATCH($A854,Partidos!$A$4:$A$107,0))),Puntuacion!$B$5,IF(OR(AND($E854&gt;$F854,INDEX(Partidos!$F$4:$F$107,MATCH($A854,Partidos!$A$4:$A$107,0))&gt;INDEX(Partidos!$G$4:$G$107,MATCH($A854,Partidos!$A$4:$A$107,0))),AND($E854=$F854,INDEX(Partidos!$F$4:$F$107,MATCH($A854,Partidos!$A$4:$A$107,0))=INDEX(Partidos!$G$4:$G$107,MATCH($A854,Partidos!$A$4:$A$107,0))),AND($E854&lt;$F854,INDEX(Partidos!$F$4:$F$107,MATCH($A854,Partidos!$A$4:$A$107,0))&lt;INDEX(Partidos!$G$4:$G$107,MATCH($A854,Partidos!$A$4:$A$107,0)))),Puntuacion!$B$6,0))),IF(INDEX(Partidos!$F$4:$F$107,MATCH($A854,Partidos!$A$4:$A$107,0))=INDEX(Partidos!$G$4:$G$107,MATCH($A854,Partidos!$A$4:$A$107,0)),IF(AND($E854=INDEX(Partidos!$F$4:$F$107,MATCH($A854,Partidos!$A$4:$A$107,0)),$F854=INDEX(Partidos!$G$4:$G$107,MATCH($A854,Partidos!$A$4:$A$107,0))),IF(AND($H854&lt;&gt;"",$H854=INDEX(Partidos!$K$4:$K$107,MATCH($A854,Partidos!$A$4:$A$107,0))),Puntuacion!$B$9,Puntuacion!$B$12),IF(AND($E854=$F854,($E854-$F854)=(INDEX(Partidos!$F$4:$F$107,MATCH($A854,Partidos!$A$4:$A$107,0))-INDEX(Partidos!$G$4:$G$107,MATCH($A854,Partidos!$A$4:$A$107,0)))),IF(AND($H854&lt;&gt;"",$H854=INDEX(Partidos!$K$4:$K$107,MATCH($A854,Partidos!$A$4:$A$107,0))),Puntuacion!$B$13,Puntuacion!$B$14),IF(AND($H854&lt;&gt;"",$H854=INDEX(Partidos!$K$4:$K$107,MATCH($A854,Partidos!$A$4:$A$107,0))),Puntuacion!$B$11,0))),IF(AND($E854=INDEX(Partidos!$F$4:$F$107,MATCH($A854,Partidos!$A$4:$A$107,0)),$F854=INDEX(Partidos!$G$4:$G$107,MATCH($A854,Partidos!$A$4:$A$107,0))),Puntuacion!$B$9,IF(($E854-$F854)=(INDEX(Partidos!$F$4:$F$107,MATCH($A854,Partidos!$A$4:$A$107,0))-INDEX(Partidos!$G$4:$G$107,MATCH($A854,Partidos!$A$4:$A$107,0))),Puntuacion!$B$10,IF(AND($H854&lt;&gt;"",$H854=INDEX(Partidos!$K$4:$K$107,MATCH($A854,Partidos!$A$4:$A$107,0))),Puntuacion!$B$11,0))))))),"")</f>
        <v/>
      </c>
      <c r="H854" s="24">
        <f>IFERROR(INDEX(Kike!H$4:H$107,MATCH($A854,Kike!$A$4:$A$107,0)),"")</f>
        <v/>
      </c>
      <c r="I854" s="24">
        <f>IFERROR(INDEX(Partidos!$J$4:$J$107,MATCH($A854,Partidos!$A$4:$A$107,0)),"")</f>
        <v/>
      </c>
      <c r="J854" s="21">
        <f>IF(AND(INDEX(Partidos!$J$4:$J$107,MATCH($A854,Partidos!$A$4:$A$107,0))&lt;&gt;"Grupos",INDEX(Partidos!$H$4:$H$107,MATCH($A854,Partidos!$A$4:$A$107,0))="Finalizado",$H854&lt;&gt;"",$H854=INDEX(Partidos!$K$4:$K$107,MATCH($A854,Partidos!$A$4:$A$107,0))),1,0)</f>
        <v/>
      </c>
    </row>
    <row r="855">
      <c r="A855" s="29" t="n">
        <v>78</v>
      </c>
      <c r="B855" s="24">
        <f>IFERROR(INDEX(Partidos!$D$4:$D$107,MATCH($A855,Partidos!$A$4:$A$107,0)),"")</f>
        <v/>
      </c>
      <c r="C855" s="24">
        <f>IFERROR(INDEX(Partidos!$E$4:$E$107,MATCH($A855,Partidos!$A$4:$A$107,0)),"")</f>
        <v/>
      </c>
      <c r="D855" s="29" t="inlineStr">
        <is>
          <t>Quintero</t>
        </is>
      </c>
      <c r="E855" s="24">
        <f>IFERROR(INDEX(Quintero!F$4:F$107,MATCH($A855,Quintero!$A$4:$A$107,0)),"")</f>
        <v/>
      </c>
      <c r="F855" s="24">
        <f>IFERROR(INDEX(Quintero!G$4:G$107,MATCH($A855,Quintero!$A$4:$A$107,0)),"")</f>
        <v/>
      </c>
      <c r="G855" s="21">
        <f>IFERROR(IF(INDEX(Partidos!$H$4:$H$107,MATCH($A855,Partidos!$A$4:$A$107,0))&lt;&gt;"Finalizado","",IF(OR(NOT(ISNUMBER($E855)),NOT(ISNUMBER($F855))),"",IF(INDEX(Partidos!$J$4:$J$107,MATCH($A855,Partidos!$A$4:$A$107,0))="Grupos",IF(AND($E855=INDEX(Partidos!$F$4:$F$107,MATCH($A855,Partidos!$A$4:$A$107,0)),$F855=INDEX(Partidos!$G$4:$G$107,MATCH($A855,Partidos!$A$4:$A$107,0))),Puntuacion!$B$4,IF(($E855-$F855)=(INDEX(Partidos!$F$4:$F$107,MATCH($A855,Partidos!$A$4:$A$107,0))-INDEX(Partidos!$G$4:$G$107,MATCH($A855,Partidos!$A$4:$A$107,0))),Puntuacion!$B$5,IF(OR(AND($E855&gt;$F855,INDEX(Partidos!$F$4:$F$107,MATCH($A855,Partidos!$A$4:$A$107,0))&gt;INDEX(Partidos!$G$4:$G$107,MATCH($A855,Partidos!$A$4:$A$107,0))),AND($E855=$F855,INDEX(Partidos!$F$4:$F$107,MATCH($A855,Partidos!$A$4:$A$107,0))=INDEX(Partidos!$G$4:$G$107,MATCH($A855,Partidos!$A$4:$A$107,0))),AND($E855&lt;$F855,INDEX(Partidos!$F$4:$F$107,MATCH($A855,Partidos!$A$4:$A$107,0))&lt;INDEX(Partidos!$G$4:$G$107,MATCH($A855,Partidos!$A$4:$A$107,0)))),Puntuacion!$B$6,0))),IF(INDEX(Partidos!$F$4:$F$107,MATCH($A855,Partidos!$A$4:$A$107,0))=INDEX(Partidos!$G$4:$G$107,MATCH($A855,Partidos!$A$4:$A$107,0)),IF(AND($E855=INDEX(Partidos!$F$4:$F$107,MATCH($A855,Partidos!$A$4:$A$107,0)),$F855=INDEX(Partidos!$G$4:$G$107,MATCH($A855,Partidos!$A$4:$A$107,0))),IF(AND($H855&lt;&gt;"",$H855=INDEX(Partidos!$K$4:$K$107,MATCH($A855,Partidos!$A$4:$A$107,0))),Puntuacion!$B$9,Puntuacion!$B$12),IF(AND($E855=$F855,($E855-$F855)=(INDEX(Partidos!$F$4:$F$107,MATCH($A855,Partidos!$A$4:$A$107,0))-INDEX(Partidos!$G$4:$G$107,MATCH($A855,Partidos!$A$4:$A$107,0)))),IF(AND($H855&lt;&gt;"",$H855=INDEX(Partidos!$K$4:$K$107,MATCH($A855,Partidos!$A$4:$A$107,0))),Puntuacion!$B$13,Puntuacion!$B$14),IF(AND($H855&lt;&gt;"",$H855=INDEX(Partidos!$K$4:$K$107,MATCH($A855,Partidos!$A$4:$A$107,0))),Puntuacion!$B$11,0))),IF(AND($E855=INDEX(Partidos!$F$4:$F$107,MATCH($A855,Partidos!$A$4:$A$107,0)),$F855=INDEX(Partidos!$G$4:$G$107,MATCH($A855,Partidos!$A$4:$A$107,0))),Puntuacion!$B$9,IF(($E855-$F855)=(INDEX(Partidos!$F$4:$F$107,MATCH($A855,Partidos!$A$4:$A$107,0))-INDEX(Partidos!$G$4:$G$107,MATCH($A855,Partidos!$A$4:$A$107,0))),Puntuacion!$B$10,IF(AND($H855&lt;&gt;"",$H855=INDEX(Partidos!$K$4:$K$107,MATCH($A855,Partidos!$A$4:$A$107,0))),Puntuacion!$B$11,0))))))),"")</f>
        <v/>
      </c>
      <c r="H855" s="24">
        <f>IFERROR(INDEX(Quintero!H$4:H$107,MATCH($A855,Quintero!$A$4:$A$107,0)),"")</f>
        <v/>
      </c>
      <c r="I855" s="24">
        <f>IFERROR(INDEX(Partidos!$J$4:$J$107,MATCH($A855,Partidos!$A$4:$A$107,0)),"")</f>
        <v/>
      </c>
      <c r="J855" s="21">
        <f>IF(AND(INDEX(Partidos!$J$4:$J$107,MATCH($A855,Partidos!$A$4:$A$107,0))&lt;&gt;"Grupos",INDEX(Partidos!$H$4:$H$107,MATCH($A855,Partidos!$A$4:$A$107,0))="Finalizado",$H855&lt;&gt;"",$H855=INDEX(Partidos!$K$4:$K$107,MATCH($A855,Partidos!$A$4:$A$107,0))),1,0)</f>
        <v/>
      </c>
    </row>
    <row r="856">
      <c r="A856" s="31" t="n">
        <v>78</v>
      </c>
      <c r="B856" s="24">
        <f>IFERROR(INDEX(Partidos!$D$4:$D$107,MATCH($A856,Partidos!$A$4:$A$107,0)),"")</f>
        <v/>
      </c>
      <c r="C856" s="24">
        <f>IFERROR(INDEX(Partidos!$E$4:$E$107,MATCH($A856,Partidos!$A$4:$A$107,0)),"")</f>
        <v/>
      </c>
      <c r="D856" s="31" t="inlineStr">
        <is>
          <t>Nacho</t>
        </is>
      </c>
      <c r="E856" s="24">
        <f>IFERROR(INDEX(Nacho!F$4:F$107,MATCH($A856,Nacho!$A$4:$A$107,0)),"")</f>
        <v/>
      </c>
      <c r="F856" s="24">
        <f>IFERROR(INDEX(Nacho!G$4:G$107,MATCH($A856,Nacho!$A$4:$A$107,0)),"")</f>
        <v/>
      </c>
      <c r="G856" s="21">
        <f>IFERROR(IF(INDEX(Partidos!$H$4:$H$107,MATCH($A856,Partidos!$A$4:$A$107,0))&lt;&gt;"Finalizado","",IF(OR(NOT(ISNUMBER($E856)),NOT(ISNUMBER($F856))),"",IF(INDEX(Partidos!$J$4:$J$107,MATCH($A856,Partidos!$A$4:$A$107,0))="Grupos",IF(AND($E856=INDEX(Partidos!$F$4:$F$107,MATCH($A856,Partidos!$A$4:$A$107,0)),$F856=INDEX(Partidos!$G$4:$G$107,MATCH($A856,Partidos!$A$4:$A$107,0))),Puntuacion!$B$4,IF(($E856-$F856)=(INDEX(Partidos!$F$4:$F$107,MATCH($A856,Partidos!$A$4:$A$107,0))-INDEX(Partidos!$G$4:$G$107,MATCH($A856,Partidos!$A$4:$A$107,0))),Puntuacion!$B$5,IF(OR(AND($E856&gt;$F856,INDEX(Partidos!$F$4:$F$107,MATCH($A856,Partidos!$A$4:$A$107,0))&gt;INDEX(Partidos!$G$4:$G$107,MATCH($A856,Partidos!$A$4:$A$107,0))),AND($E856=$F856,INDEX(Partidos!$F$4:$F$107,MATCH($A856,Partidos!$A$4:$A$107,0))=INDEX(Partidos!$G$4:$G$107,MATCH($A856,Partidos!$A$4:$A$107,0))),AND($E856&lt;$F856,INDEX(Partidos!$F$4:$F$107,MATCH($A856,Partidos!$A$4:$A$107,0))&lt;INDEX(Partidos!$G$4:$G$107,MATCH($A856,Partidos!$A$4:$A$107,0)))),Puntuacion!$B$6,0))),IF(INDEX(Partidos!$F$4:$F$107,MATCH($A856,Partidos!$A$4:$A$107,0))=INDEX(Partidos!$G$4:$G$107,MATCH($A856,Partidos!$A$4:$A$107,0)),IF(AND($E856=INDEX(Partidos!$F$4:$F$107,MATCH($A856,Partidos!$A$4:$A$107,0)),$F856=INDEX(Partidos!$G$4:$G$107,MATCH($A856,Partidos!$A$4:$A$107,0))),IF(AND($H856&lt;&gt;"",$H856=INDEX(Partidos!$K$4:$K$107,MATCH($A856,Partidos!$A$4:$A$107,0))),Puntuacion!$B$9,Puntuacion!$B$12),IF(AND($E856=$F856,($E856-$F856)=(INDEX(Partidos!$F$4:$F$107,MATCH($A856,Partidos!$A$4:$A$107,0))-INDEX(Partidos!$G$4:$G$107,MATCH($A856,Partidos!$A$4:$A$107,0)))),IF(AND($H856&lt;&gt;"",$H856=INDEX(Partidos!$K$4:$K$107,MATCH($A856,Partidos!$A$4:$A$107,0))),Puntuacion!$B$13,Puntuacion!$B$14),IF(AND($H856&lt;&gt;"",$H856=INDEX(Partidos!$K$4:$K$107,MATCH($A856,Partidos!$A$4:$A$107,0))),Puntuacion!$B$11,0))),IF(AND($E856=INDEX(Partidos!$F$4:$F$107,MATCH($A856,Partidos!$A$4:$A$107,0)),$F856=INDEX(Partidos!$G$4:$G$107,MATCH($A856,Partidos!$A$4:$A$107,0))),Puntuacion!$B$9,IF(($E856-$F856)=(INDEX(Partidos!$F$4:$F$107,MATCH($A856,Partidos!$A$4:$A$107,0))-INDEX(Partidos!$G$4:$G$107,MATCH($A856,Partidos!$A$4:$A$107,0))),Puntuacion!$B$10,IF(AND($H856&lt;&gt;"",$H856=INDEX(Partidos!$K$4:$K$107,MATCH($A856,Partidos!$A$4:$A$107,0))),Puntuacion!$B$11,0))))))),"")</f>
        <v/>
      </c>
      <c r="H856" s="24">
        <f>IFERROR(INDEX(Nacho!H$4:H$107,MATCH($A856,Nacho!$A$4:$A$107,0)),"")</f>
        <v/>
      </c>
      <c r="I856" s="24">
        <f>IFERROR(INDEX(Partidos!$J$4:$J$107,MATCH($A856,Partidos!$A$4:$A$107,0)),"")</f>
        <v/>
      </c>
      <c r="J856" s="21">
        <f>IF(AND(INDEX(Partidos!$J$4:$J$107,MATCH($A856,Partidos!$A$4:$A$107,0))&lt;&gt;"Grupos",INDEX(Partidos!$H$4:$H$107,MATCH($A856,Partidos!$A$4:$A$107,0))="Finalizado",$H856&lt;&gt;"",$H856=INDEX(Partidos!$K$4:$K$107,MATCH($A856,Partidos!$A$4:$A$107,0))),1,0)</f>
        <v/>
      </c>
    </row>
    <row r="857">
      <c r="A857" s="29" t="n">
        <v>78</v>
      </c>
      <c r="B857" s="24">
        <f>IFERROR(INDEX(Partidos!$D$4:$D$107,MATCH($A857,Partidos!$A$4:$A$107,0)),"")</f>
        <v/>
      </c>
      <c r="C857" s="24">
        <f>IFERROR(INDEX(Partidos!$E$4:$E$107,MATCH($A857,Partidos!$A$4:$A$107,0)),"")</f>
        <v/>
      </c>
      <c r="D857" s="29" t="inlineStr">
        <is>
          <t>Luis</t>
        </is>
      </c>
      <c r="E857" s="24">
        <f>IFERROR(INDEX(Luis!F$4:F$107,MATCH($A857,Luis!$A$4:$A$107,0)),"")</f>
        <v/>
      </c>
      <c r="F857" s="24">
        <f>IFERROR(INDEX(Luis!G$4:G$107,MATCH($A857,Luis!$A$4:$A$107,0)),"")</f>
        <v/>
      </c>
      <c r="G857" s="21">
        <f>IFERROR(IF(INDEX(Partidos!$H$4:$H$107,MATCH($A857,Partidos!$A$4:$A$107,0))&lt;&gt;"Finalizado","",IF(OR(NOT(ISNUMBER($E857)),NOT(ISNUMBER($F857))),"",IF(INDEX(Partidos!$J$4:$J$107,MATCH($A857,Partidos!$A$4:$A$107,0))="Grupos",IF(AND($E857=INDEX(Partidos!$F$4:$F$107,MATCH($A857,Partidos!$A$4:$A$107,0)),$F857=INDEX(Partidos!$G$4:$G$107,MATCH($A857,Partidos!$A$4:$A$107,0))),Puntuacion!$B$4,IF(($E857-$F857)=(INDEX(Partidos!$F$4:$F$107,MATCH($A857,Partidos!$A$4:$A$107,0))-INDEX(Partidos!$G$4:$G$107,MATCH($A857,Partidos!$A$4:$A$107,0))),Puntuacion!$B$5,IF(OR(AND($E857&gt;$F857,INDEX(Partidos!$F$4:$F$107,MATCH($A857,Partidos!$A$4:$A$107,0))&gt;INDEX(Partidos!$G$4:$G$107,MATCH($A857,Partidos!$A$4:$A$107,0))),AND($E857=$F857,INDEX(Partidos!$F$4:$F$107,MATCH($A857,Partidos!$A$4:$A$107,0))=INDEX(Partidos!$G$4:$G$107,MATCH($A857,Partidos!$A$4:$A$107,0))),AND($E857&lt;$F857,INDEX(Partidos!$F$4:$F$107,MATCH($A857,Partidos!$A$4:$A$107,0))&lt;INDEX(Partidos!$G$4:$G$107,MATCH($A857,Partidos!$A$4:$A$107,0)))),Puntuacion!$B$6,0))),IF(INDEX(Partidos!$F$4:$F$107,MATCH($A857,Partidos!$A$4:$A$107,0))=INDEX(Partidos!$G$4:$G$107,MATCH($A857,Partidos!$A$4:$A$107,0)),IF(AND($E857=INDEX(Partidos!$F$4:$F$107,MATCH($A857,Partidos!$A$4:$A$107,0)),$F857=INDEX(Partidos!$G$4:$G$107,MATCH($A857,Partidos!$A$4:$A$107,0))),IF(AND($H857&lt;&gt;"",$H857=INDEX(Partidos!$K$4:$K$107,MATCH($A857,Partidos!$A$4:$A$107,0))),Puntuacion!$B$9,Puntuacion!$B$12),IF(AND($E857=$F857,($E857-$F857)=(INDEX(Partidos!$F$4:$F$107,MATCH($A857,Partidos!$A$4:$A$107,0))-INDEX(Partidos!$G$4:$G$107,MATCH($A857,Partidos!$A$4:$A$107,0)))),IF(AND($H857&lt;&gt;"",$H857=INDEX(Partidos!$K$4:$K$107,MATCH($A857,Partidos!$A$4:$A$107,0))),Puntuacion!$B$13,Puntuacion!$B$14),IF(AND($H857&lt;&gt;"",$H857=INDEX(Partidos!$K$4:$K$107,MATCH($A857,Partidos!$A$4:$A$107,0))),Puntuacion!$B$11,0))),IF(AND($E857=INDEX(Partidos!$F$4:$F$107,MATCH($A857,Partidos!$A$4:$A$107,0)),$F857=INDEX(Partidos!$G$4:$G$107,MATCH($A857,Partidos!$A$4:$A$107,0))),Puntuacion!$B$9,IF(($E857-$F857)=(INDEX(Partidos!$F$4:$F$107,MATCH($A857,Partidos!$A$4:$A$107,0))-INDEX(Partidos!$G$4:$G$107,MATCH($A857,Partidos!$A$4:$A$107,0))),Puntuacion!$B$10,IF(AND($H857&lt;&gt;"",$H857=INDEX(Partidos!$K$4:$K$107,MATCH($A857,Partidos!$A$4:$A$107,0))),Puntuacion!$B$11,0))))))),"")</f>
        <v/>
      </c>
      <c r="H857" s="24">
        <f>IFERROR(INDEX(Luis!H$4:H$107,MATCH($A857,Luis!$A$4:$A$107,0)),"")</f>
        <v/>
      </c>
      <c r="I857" s="24">
        <f>IFERROR(INDEX(Partidos!$J$4:$J$107,MATCH($A857,Partidos!$A$4:$A$107,0)),"")</f>
        <v/>
      </c>
      <c r="J857" s="21">
        <f>IF(AND(INDEX(Partidos!$J$4:$J$107,MATCH($A857,Partidos!$A$4:$A$107,0))&lt;&gt;"Grupos",INDEX(Partidos!$H$4:$H$107,MATCH($A857,Partidos!$A$4:$A$107,0))="Finalizado",$H857&lt;&gt;"",$H857=INDEX(Partidos!$K$4:$K$107,MATCH($A857,Partidos!$A$4:$A$107,0))),1,0)</f>
        <v/>
      </c>
    </row>
    <row r="858">
      <c r="A858" s="31" t="n">
        <v>78</v>
      </c>
      <c r="B858" s="24">
        <f>IFERROR(INDEX(Partidos!$D$4:$D$107,MATCH($A858,Partidos!$A$4:$A$107,0)),"")</f>
        <v/>
      </c>
      <c r="C858" s="24">
        <f>IFERROR(INDEX(Partidos!$E$4:$E$107,MATCH($A858,Partidos!$A$4:$A$107,0)),"")</f>
        <v/>
      </c>
      <c r="D858" s="31" t="inlineStr">
        <is>
          <t>Felipe</t>
        </is>
      </c>
      <c r="E858" s="24">
        <f>IFERROR(INDEX(Felipe!F$4:F$107,MATCH($A858,Felipe!$A$4:$A$107,0)),"")</f>
        <v/>
      </c>
      <c r="F858" s="24">
        <f>IFERROR(INDEX(Felipe!G$4:G$107,MATCH($A858,Felipe!$A$4:$A$107,0)),"")</f>
        <v/>
      </c>
      <c r="G858" s="21">
        <f>IFERROR(IF(INDEX(Partidos!$H$4:$H$107,MATCH($A858,Partidos!$A$4:$A$107,0))&lt;&gt;"Finalizado","",IF(OR(NOT(ISNUMBER($E858)),NOT(ISNUMBER($F858))),"",IF(INDEX(Partidos!$J$4:$J$107,MATCH($A858,Partidos!$A$4:$A$107,0))="Grupos",IF(AND($E858=INDEX(Partidos!$F$4:$F$107,MATCH($A858,Partidos!$A$4:$A$107,0)),$F858=INDEX(Partidos!$G$4:$G$107,MATCH($A858,Partidos!$A$4:$A$107,0))),Puntuacion!$B$4,IF(($E858-$F858)=(INDEX(Partidos!$F$4:$F$107,MATCH($A858,Partidos!$A$4:$A$107,0))-INDEX(Partidos!$G$4:$G$107,MATCH($A858,Partidos!$A$4:$A$107,0))),Puntuacion!$B$5,IF(OR(AND($E858&gt;$F858,INDEX(Partidos!$F$4:$F$107,MATCH($A858,Partidos!$A$4:$A$107,0))&gt;INDEX(Partidos!$G$4:$G$107,MATCH($A858,Partidos!$A$4:$A$107,0))),AND($E858=$F858,INDEX(Partidos!$F$4:$F$107,MATCH($A858,Partidos!$A$4:$A$107,0))=INDEX(Partidos!$G$4:$G$107,MATCH($A858,Partidos!$A$4:$A$107,0))),AND($E858&lt;$F858,INDEX(Partidos!$F$4:$F$107,MATCH($A858,Partidos!$A$4:$A$107,0))&lt;INDEX(Partidos!$G$4:$G$107,MATCH($A858,Partidos!$A$4:$A$107,0)))),Puntuacion!$B$6,0))),IF(INDEX(Partidos!$F$4:$F$107,MATCH($A858,Partidos!$A$4:$A$107,0))=INDEX(Partidos!$G$4:$G$107,MATCH($A858,Partidos!$A$4:$A$107,0)),IF(AND($E858=INDEX(Partidos!$F$4:$F$107,MATCH($A858,Partidos!$A$4:$A$107,0)),$F858=INDEX(Partidos!$G$4:$G$107,MATCH($A858,Partidos!$A$4:$A$107,0))),IF(AND($H858&lt;&gt;"",$H858=INDEX(Partidos!$K$4:$K$107,MATCH($A858,Partidos!$A$4:$A$107,0))),Puntuacion!$B$9,Puntuacion!$B$12),IF(AND($E858=$F858,($E858-$F858)=(INDEX(Partidos!$F$4:$F$107,MATCH($A858,Partidos!$A$4:$A$107,0))-INDEX(Partidos!$G$4:$G$107,MATCH($A858,Partidos!$A$4:$A$107,0)))),IF(AND($H858&lt;&gt;"",$H858=INDEX(Partidos!$K$4:$K$107,MATCH($A858,Partidos!$A$4:$A$107,0))),Puntuacion!$B$13,Puntuacion!$B$14),IF(AND($H858&lt;&gt;"",$H858=INDEX(Partidos!$K$4:$K$107,MATCH($A858,Partidos!$A$4:$A$107,0))),Puntuacion!$B$11,0))),IF(AND($E858=INDEX(Partidos!$F$4:$F$107,MATCH($A858,Partidos!$A$4:$A$107,0)),$F858=INDEX(Partidos!$G$4:$G$107,MATCH($A858,Partidos!$A$4:$A$107,0))),Puntuacion!$B$9,IF(($E858-$F858)=(INDEX(Partidos!$F$4:$F$107,MATCH($A858,Partidos!$A$4:$A$107,0))-INDEX(Partidos!$G$4:$G$107,MATCH($A858,Partidos!$A$4:$A$107,0))),Puntuacion!$B$10,IF(AND($H858&lt;&gt;"",$H858=INDEX(Partidos!$K$4:$K$107,MATCH($A858,Partidos!$A$4:$A$107,0))),Puntuacion!$B$11,0))))))),"")</f>
        <v/>
      </c>
      <c r="H858" s="24">
        <f>IFERROR(INDEX(Felipe!H$4:H$107,MATCH($A858,Felipe!$A$4:$A$107,0)),"")</f>
        <v/>
      </c>
      <c r="I858" s="24">
        <f>IFERROR(INDEX(Partidos!$J$4:$J$107,MATCH($A858,Partidos!$A$4:$A$107,0)),"")</f>
        <v/>
      </c>
      <c r="J858" s="21">
        <f>IF(AND(INDEX(Partidos!$J$4:$J$107,MATCH($A858,Partidos!$A$4:$A$107,0))&lt;&gt;"Grupos",INDEX(Partidos!$H$4:$H$107,MATCH($A858,Partidos!$A$4:$A$107,0))="Finalizado",$H858&lt;&gt;"",$H858=INDEX(Partidos!$K$4:$K$107,MATCH($A858,Partidos!$A$4:$A$107,0))),1,0)</f>
        <v/>
      </c>
    </row>
    <row r="859">
      <c r="A859" s="29" t="n">
        <v>78</v>
      </c>
      <c r="B859" s="24">
        <f>IFERROR(INDEX(Partidos!$D$4:$D$107,MATCH($A859,Partidos!$A$4:$A$107,0)),"")</f>
        <v/>
      </c>
      <c r="C859" s="24">
        <f>IFERROR(INDEX(Partidos!$E$4:$E$107,MATCH($A859,Partidos!$A$4:$A$107,0)),"")</f>
        <v/>
      </c>
      <c r="D859" s="29" t="inlineStr">
        <is>
          <t>Simón</t>
        </is>
      </c>
      <c r="E859" s="24">
        <f>IFERROR(INDEX(Simón!F$4:F$107,MATCH($A859,Simón!$A$4:$A$107,0)),"")</f>
        <v/>
      </c>
      <c r="F859" s="24">
        <f>IFERROR(INDEX(Simón!G$4:G$107,MATCH($A859,Simón!$A$4:$A$107,0)),"")</f>
        <v/>
      </c>
      <c r="G859" s="21">
        <f>IFERROR(IF(INDEX(Partidos!$H$4:$H$107,MATCH($A859,Partidos!$A$4:$A$107,0))&lt;&gt;"Finalizado","",IF(OR(NOT(ISNUMBER($E859)),NOT(ISNUMBER($F859))),"",IF(INDEX(Partidos!$J$4:$J$107,MATCH($A859,Partidos!$A$4:$A$107,0))="Grupos",IF(AND($E859=INDEX(Partidos!$F$4:$F$107,MATCH($A859,Partidos!$A$4:$A$107,0)),$F859=INDEX(Partidos!$G$4:$G$107,MATCH($A859,Partidos!$A$4:$A$107,0))),Puntuacion!$B$4,IF(($E859-$F859)=(INDEX(Partidos!$F$4:$F$107,MATCH($A859,Partidos!$A$4:$A$107,0))-INDEX(Partidos!$G$4:$G$107,MATCH($A859,Partidos!$A$4:$A$107,0))),Puntuacion!$B$5,IF(OR(AND($E859&gt;$F859,INDEX(Partidos!$F$4:$F$107,MATCH($A859,Partidos!$A$4:$A$107,0))&gt;INDEX(Partidos!$G$4:$G$107,MATCH($A859,Partidos!$A$4:$A$107,0))),AND($E859=$F859,INDEX(Partidos!$F$4:$F$107,MATCH($A859,Partidos!$A$4:$A$107,0))=INDEX(Partidos!$G$4:$G$107,MATCH($A859,Partidos!$A$4:$A$107,0))),AND($E859&lt;$F859,INDEX(Partidos!$F$4:$F$107,MATCH($A859,Partidos!$A$4:$A$107,0))&lt;INDEX(Partidos!$G$4:$G$107,MATCH($A859,Partidos!$A$4:$A$107,0)))),Puntuacion!$B$6,0))),IF(INDEX(Partidos!$F$4:$F$107,MATCH($A859,Partidos!$A$4:$A$107,0))=INDEX(Partidos!$G$4:$G$107,MATCH($A859,Partidos!$A$4:$A$107,0)),IF(AND($E859=INDEX(Partidos!$F$4:$F$107,MATCH($A859,Partidos!$A$4:$A$107,0)),$F859=INDEX(Partidos!$G$4:$G$107,MATCH($A859,Partidos!$A$4:$A$107,0))),IF(AND($H859&lt;&gt;"",$H859=INDEX(Partidos!$K$4:$K$107,MATCH($A859,Partidos!$A$4:$A$107,0))),Puntuacion!$B$9,Puntuacion!$B$12),IF(AND($E859=$F859,($E859-$F859)=(INDEX(Partidos!$F$4:$F$107,MATCH($A859,Partidos!$A$4:$A$107,0))-INDEX(Partidos!$G$4:$G$107,MATCH($A859,Partidos!$A$4:$A$107,0)))),IF(AND($H859&lt;&gt;"",$H859=INDEX(Partidos!$K$4:$K$107,MATCH($A859,Partidos!$A$4:$A$107,0))),Puntuacion!$B$13,Puntuacion!$B$14),IF(AND($H859&lt;&gt;"",$H859=INDEX(Partidos!$K$4:$K$107,MATCH($A859,Partidos!$A$4:$A$107,0))),Puntuacion!$B$11,0))),IF(AND($E859=INDEX(Partidos!$F$4:$F$107,MATCH($A859,Partidos!$A$4:$A$107,0)),$F859=INDEX(Partidos!$G$4:$G$107,MATCH($A859,Partidos!$A$4:$A$107,0))),Puntuacion!$B$9,IF(($E859-$F859)=(INDEX(Partidos!$F$4:$F$107,MATCH($A859,Partidos!$A$4:$A$107,0))-INDEX(Partidos!$G$4:$G$107,MATCH($A859,Partidos!$A$4:$A$107,0))),Puntuacion!$B$10,IF(AND($H859&lt;&gt;"",$H859=INDEX(Partidos!$K$4:$K$107,MATCH($A859,Partidos!$A$4:$A$107,0))),Puntuacion!$B$11,0))))))),"")</f>
        <v/>
      </c>
      <c r="H859" s="24">
        <f>IFERROR(INDEX(Simón!H$4:H$107,MATCH($A859,Simón!$A$4:$A$107,0)),"")</f>
        <v/>
      </c>
      <c r="I859" s="24">
        <f>IFERROR(INDEX(Partidos!$J$4:$J$107,MATCH($A859,Partidos!$A$4:$A$107,0)),"")</f>
        <v/>
      </c>
      <c r="J859" s="21">
        <f>IF(AND(INDEX(Partidos!$J$4:$J$107,MATCH($A859,Partidos!$A$4:$A$107,0))&lt;&gt;"Grupos",INDEX(Partidos!$H$4:$H$107,MATCH($A859,Partidos!$A$4:$A$107,0))="Finalizado",$H859&lt;&gt;"",$H859=INDEX(Partidos!$K$4:$K$107,MATCH($A859,Partidos!$A$4:$A$107,0))),1,0)</f>
        <v/>
      </c>
    </row>
    <row r="860">
      <c r="A860" s="31" t="n">
        <v>78</v>
      </c>
      <c r="B860" s="24">
        <f>IFERROR(INDEX(Partidos!$D$4:$D$107,MATCH($A860,Partidos!$A$4:$A$107,0)),"")</f>
        <v/>
      </c>
      <c r="C860" s="24">
        <f>IFERROR(INDEX(Partidos!$E$4:$E$107,MATCH($A860,Partidos!$A$4:$A$107,0)),"")</f>
        <v/>
      </c>
      <c r="D860" s="31" t="inlineStr">
        <is>
          <t>Muni</t>
        </is>
      </c>
      <c r="E860" s="24">
        <f>IFERROR(INDEX(Muni!F$4:F$107,MATCH($A860,Muni!$A$4:$A$107,0)),"")</f>
        <v/>
      </c>
      <c r="F860" s="24">
        <f>IFERROR(INDEX(Muni!G$4:G$107,MATCH($A860,Muni!$A$4:$A$107,0)),"")</f>
        <v/>
      </c>
      <c r="G860" s="21">
        <f>IFERROR(IF(INDEX(Partidos!$H$4:$H$107,MATCH($A860,Partidos!$A$4:$A$107,0))&lt;&gt;"Finalizado","",IF(OR(NOT(ISNUMBER($E860)),NOT(ISNUMBER($F860))),"",IF(INDEX(Partidos!$J$4:$J$107,MATCH($A860,Partidos!$A$4:$A$107,0))="Grupos",IF(AND($E860=INDEX(Partidos!$F$4:$F$107,MATCH($A860,Partidos!$A$4:$A$107,0)),$F860=INDEX(Partidos!$G$4:$G$107,MATCH($A860,Partidos!$A$4:$A$107,0))),Puntuacion!$B$4,IF(($E860-$F860)=(INDEX(Partidos!$F$4:$F$107,MATCH($A860,Partidos!$A$4:$A$107,0))-INDEX(Partidos!$G$4:$G$107,MATCH($A860,Partidos!$A$4:$A$107,0))),Puntuacion!$B$5,IF(OR(AND($E860&gt;$F860,INDEX(Partidos!$F$4:$F$107,MATCH($A860,Partidos!$A$4:$A$107,0))&gt;INDEX(Partidos!$G$4:$G$107,MATCH($A860,Partidos!$A$4:$A$107,0))),AND($E860=$F860,INDEX(Partidos!$F$4:$F$107,MATCH($A860,Partidos!$A$4:$A$107,0))=INDEX(Partidos!$G$4:$G$107,MATCH($A860,Partidos!$A$4:$A$107,0))),AND($E860&lt;$F860,INDEX(Partidos!$F$4:$F$107,MATCH($A860,Partidos!$A$4:$A$107,0))&lt;INDEX(Partidos!$G$4:$G$107,MATCH($A860,Partidos!$A$4:$A$107,0)))),Puntuacion!$B$6,0))),IF(INDEX(Partidos!$F$4:$F$107,MATCH($A860,Partidos!$A$4:$A$107,0))=INDEX(Partidos!$G$4:$G$107,MATCH($A860,Partidos!$A$4:$A$107,0)),IF(AND($E860=INDEX(Partidos!$F$4:$F$107,MATCH($A860,Partidos!$A$4:$A$107,0)),$F860=INDEX(Partidos!$G$4:$G$107,MATCH($A860,Partidos!$A$4:$A$107,0))),IF(AND($H860&lt;&gt;"",$H860=INDEX(Partidos!$K$4:$K$107,MATCH($A860,Partidos!$A$4:$A$107,0))),Puntuacion!$B$9,Puntuacion!$B$12),IF(AND($E860=$F860,($E860-$F860)=(INDEX(Partidos!$F$4:$F$107,MATCH($A860,Partidos!$A$4:$A$107,0))-INDEX(Partidos!$G$4:$G$107,MATCH($A860,Partidos!$A$4:$A$107,0)))),IF(AND($H860&lt;&gt;"",$H860=INDEX(Partidos!$K$4:$K$107,MATCH($A860,Partidos!$A$4:$A$107,0))),Puntuacion!$B$13,Puntuacion!$B$14),IF(AND($H860&lt;&gt;"",$H860=INDEX(Partidos!$K$4:$K$107,MATCH($A860,Partidos!$A$4:$A$107,0))),Puntuacion!$B$11,0))),IF(AND($E860=INDEX(Partidos!$F$4:$F$107,MATCH($A860,Partidos!$A$4:$A$107,0)),$F860=INDEX(Partidos!$G$4:$G$107,MATCH($A860,Partidos!$A$4:$A$107,0))),Puntuacion!$B$9,IF(($E860-$F860)=(INDEX(Partidos!$F$4:$F$107,MATCH($A860,Partidos!$A$4:$A$107,0))-INDEX(Partidos!$G$4:$G$107,MATCH($A860,Partidos!$A$4:$A$107,0))),Puntuacion!$B$10,IF(AND($H860&lt;&gt;"",$H860=INDEX(Partidos!$K$4:$K$107,MATCH($A860,Partidos!$A$4:$A$107,0))),Puntuacion!$B$11,0))))))),"")</f>
        <v/>
      </c>
      <c r="H860" s="24">
        <f>IFERROR(INDEX(Muni!H$4:H$107,MATCH($A860,Muni!$A$4:$A$107,0)),"")</f>
        <v/>
      </c>
      <c r="I860" s="24">
        <f>IFERROR(INDEX(Partidos!$J$4:$J$107,MATCH($A860,Partidos!$A$4:$A$107,0)),"")</f>
        <v/>
      </c>
      <c r="J860" s="21">
        <f>IF(AND(INDEX(Partidos!$J$4:$J$107,MATCH($A860,Partidos!$A$4:$A$107,0))&lt;&gt;"Grupos",INDEX(Partidos!$H$4:$H$107,MATCH($A860,Partidos!$A$4:$A$107,0))="Finalizado",$H860&lt;&gt;"",$H860=INDEX(Partidos!$K$4:$K$107,MATCH($A860,Partidos!$A$4:$A$107,0))),1,0)</f>
        <v/>
      </c>
    </row>
    <row r="861">
      <c r="A861" s="29" t="n">
        <v>78</v>
      </c>
      <c r="B861" s="24">
        <f>IFERROR(INDEX(Partidos!$D$4:$D$107,MATCH($A861,Partidos!$A$4:$A$107,0)),"")</f>
        <v/>
      </c>
      <c r="C861" s="24">
        <f>IFERROR(INDEX(Partidos!$E$4:$E$107,MATCH($A861,Partidos!$A$4:$A$107,0)),"")</f>
        <v/>
      </c>
      <c r="D861" s="29" t="inlineStr">
        <is>
          <t>Fer</t>
        </is>
      </c>
      <c r="E861" s="24">
        <f>IFERROR(INDEX(Fer!F$4:F$107,MATCH($A861,Fer!$A$4:$A$107,0)),"")</f>
        <v/>
      </c>
      <c r="F861" s="24">
        <f>IFERROR(INDEX(Fer!G$4:G$107,MATCH($A861,Fer!$A$4:$A$107,0)),"")</f>
        <v/>
      </c>
      <c r="G861" s="21">
        <f>IFERROR(IF(INDEX(Partidos!$H$4:$H$107,MATCH($A861,Partidos!$A$4:$A$107,0))&lt;&gt;"Finalizado","",IF(OR(NOT(ISNUMBER($E861)),NOT(ISNUMBER($F861))),"",IF(INDEX(Partidos!$J$4:$J$107,MATCH($A861,Partidos!$A$4:$A$107,0))="Grupos",IF(AND($E861=INDEX(Partidos!$F$4:$F$107,MATCH($A861,Partidos!$A$4:$A$107,0)),$F861=INDEX(Partidos!$G$4:$G$107,MATCH($A861,Partidos!$A$4:$A$107,0))),Puntuacion!$B$4,IF(($E861-$F861)=(INDEX(Partidos!$F$4:$F$107,MATCH($A861,Partidos!$A$4:$A$107,0))-INDEX(Partidos!$G$4:$G$107,MATCH($A861,Partidos!$A$4:$A$107,0))),Puntuacion!$B$5,IF(OR(AND($E861&gt;$F861,INDEX(Partidos!$F$4:$F$107,MATCH($A861,Partidos!$A$4:$A$107,0))&gt;INDEX(Partidos!$G$4:$G$107,MATCH($A861,Partidos!$A$4:$A$107,0))),AND($E861=$F861,INDEX(Partidos!$F$4:$F$107,MATCH($A861,Partidos!$A$4:$A$107,0))=INDEX(Partidos!$G$4:$G$107,MATCH($A861,Partidos!$A$4:$A$107,0))),AND($E861&lt;$F861,INDEX(Partidos!$F$4:$F$107,MATCH($A861,Partidos!$A$4:$A$107,0))&lt;INDEX(Partidos!$G$4:$G$107,MATCH($A861,Partidos!$A$4:$A$107,0)))),Puntuacion!$B$6,0))),IF(INDEX(Partidos!$F$4:$F$107,MATCH($A861,Partidos!$A$4:$A$107,0))=INDEX(Partidos!$G$4:$G$107,MATCH($A861,Partidos!$A$4:$A$107,0)),IF(AND($E861=INDEX(Partidos!$F$4:$F$107,MATCH($A861,Partidos!$A$4:$A$107,0)),$F861=INDEX(Partidos!$G$4:$G$107,MATCH($A861,Partidos!$A$4:$A$107,0))),IF(AND($H861&lt;&gt;"",$H861=INDEX(Partidos!$K$4:$K$107,MATCH($A861,Partidos!$A$4:$A$107,0))),Puntuacion!$B$9,Puntuacion!$B$12),IF(AND($E861=$F861,($E861-$F861)=(INDEX(Partidos!$F$4:$F$107,MATCH($A861,Partidos!$A$4:$A$107,0))-INDEX(Partidos!$G$4:$G$107,MATCH($A861,Partidos!$A$4:$A$107,0)))),IF(AND($H861&lt;&gt;"",$H861=INDEX(Partidos!$K$4:$K$107,MATCH($A861,Partidos!$A$4:$A$107,0))),Puntuacion!$B$13,Puntuacion!$B$14),IF(AND($H861&lt;&gt;"",$H861=INDEX(Partidos!$K$4:$K$107,MATCH($A861,Partidos!$A$4:$A$107,0))),Puntuacion!$B$11,0))),IF(AND($E861=INDEX(Partidos!$F$4:$F$107,MATCH($A861,Partidos!$A$4:$A$107,0)),$F861=INDEX(Partidos!$G$4:$G$107,MATCH($A861,Partidos!$A$4:$A$107,0))),Puntuacion!$B$9,IF(($E861-$F861)=(INDEX(Partidos!$F$4:$F$107,MATCH($A861,Partidos!$A$4:$A$107,0))-INDEX(Partidos!$G$4:$G$107,MATCH($A861,Partidos!$A$4:$A$107,0))),Puntuacion!$B$10,IF(AND($H861&lt;&gt;"",$H861=INDEX(Partidos!$K$4:$K$107,MATCH($A861,Partidos!$A$4:$A$107,0))),Puntuacion!$B$11,0))))))),"")</f>
        <v/>
      </c>
      <c r="H861" s="24">
        <f>IFERROR(INDEX(Fer!H$4:H$107,MATCH($A861,Fer!$A$4:$A$107,0)),"")</f>
        <v/>
      </c>
      <c r="I861" s="24">
        <f>IFERROR(INDEX(Partidos!$J$4:$J$107,MATCH($A861,Partidos!$A$4:$A$107,0)),"")</f>
        <v/>
      </c>
      <c r="J861" s="21">
        <f>IF(AND(INDEX(Partidos!$J$4:$J$107,MATCH($A861,Partidos!$A$4:$A$107,0))&lt;&gt;"Grupos",INDEX(Partidos!$H$4:$H$107,MATCH($A861,Partidos!$A$4:$A$107,0))="Finalizado",$H861&lt;&gt;"",$H861=INDEX(Partidos!$K$4:$K$107,MATCH($A861,Partidos!$A$4:$A$107,0))),1,0)</f>
        <v/>
      </c>
    </row>
    <row r="862">
      <c r="A862" s="31" t="n">
        <v>79</v>
      </c>
      <c r="B862" s="24">
        <f>IFERROR(INDEX(Partidos!$D$4:$D$107,MATCH($A862,Partidos!$A$4:$A$107,0)),"")</f>
        <v/>
      </c>
      <c r="C862" s="24">
        <f>IFERROR(INDEX(Partidos!$E$4:$E$107,MATCH($A862,Partidos!$A$4:$A$107,0)),"")</f>
        <v/>
      </c>
      <c r="D862" s="31" t="inlineStr">
        <is>
          <t>Álvaro</t>
        </is>
      </c>
      <c r="E862" s="24">
        <f>IFERROR(INDEX(Álvaro!F$4:F$107,MATCH($A862,Álvaro!$A$4:$A$107,0)),"")</f>
        <v/>
      </c>
      <c r="F862" s="24">
        <f>IFERROR(INDEX(Álvaro!G$4:G$107,MATCH($A862,Álvaro!$A$4:$A$107,0)),"")</f>
        <v/>
      </c>
      <c r="G862" s="21">
        <f>IFERROR(IF(INDEX(Partidos!$H$4:$H$107,MATCH($A862,Partidos!$A$4:$A$107,0))&lt;&gt;"Finalizado","",IF(OR(NOT(ISNUMBER($E862)),NOT(ISNUMBER($F862))),"",IF(INDEX(Partidos!$J$4:$J$107,MATCH($A862,Partidos!$A$4:$A$107,0))="Grupos",IF(AND($E862=INDEX(Partidos!$F$4:$F$107,MATCH($A862,Partidos!$A$4:$A$107,0)),$F862=INDEX(Partidos!$G$4:$G$107,MATCH($A862,Partidos!$A$4:$A$107,0))),Puntuacion!$B$4,IF(($E862-$F862)=(INDEX(Partidos!$F$4:$F$107,MATCH($A862,Partidos!$A$4:$A$107,0))-INDEX(Partidos!$G$4:$G$107,MATCH($A862,Partidos!$A$4:$A$107,0))),Puntuacion!$B$5,IF(OR(AND($E862&gt;$F862,INDEX(Partidos!$F$4:$F$107,MATCH($A862,Partidos!$A$4:$A$107,0))&gt;INDEX(Partidos!$G$4:$G$107,MATCH($A862,Partidos!$A$4:$A$107,0))),AND($E862=$F862,INDEX(Partidos!$F$4:$F$107,MATCH($A862,Partidos!$A$4:$A$107,0))=INDEX(Partidos!$G$4:$G$107,MATCH($A862,Partidos!$A$4:$A$107,0))),AND($E862&lt;$F862,INDEX(Partidos!$F$4:$F$107,MATCH($A862,Partidos!$A$4:$A$107,0))&lt;INDEX(Partidos!$G$4:$G$107,MATCH($A862,Partidos!$A$4:$A$107,0)))),Puntuacion!$B$6,0))),IF(INDEX(Partidos!$F$4:$F$107,MATCH($A862,Partidos!$A$4:$A$107,0))=INDEX(Partidos!$G$4:$G$107,MATCH($A862,Partidos!$A$4:$A$107,0)),IF(AND($E862=INDEX(Partidos!$F$4:$F$107,MATCH($A862,Partidos!$A$4:$A$107,0)),$F862=INDEX(Partidos!$G$4:$G$107,MATCH($A862,Partidos!$A$4:$A$107,0))),IF(AND($H862&lt;&gt;"",$H862=INDEX(Partidos!$K$4:$K$107,MATCH($A862,Partidos!$A$4:$A$107,0))),Puntuacion!$B$9,Puntuacion!$B$12),IF(AND($E862=$F862,($E862-$F862)=(INDEX(Partidos!$F$4:$F$107,MATCH($A862,Partidos!$A$4:$A$107,0))-INDEX(Partidos!$G$4:$G$107,MATCH($A862,Partidos!$A$4:$A$107,0)))),IF(AND($H862&lt;&gt;"",$H862=INDEX(Partidos!$K$4:$K$107,MATCH($A862,Partidos!$A$4:$A$107,0))),Puntuacion!$B$13,Puntuacion!$B$14),IF(AND($H862&lt;&gt;"",$H862=INDEX(Partidos!$K$4:$K$107,MATCH($A862,Partidos!$A$4:$A$107,0))),Puntuacion!$B$11,0))),IF(AND($E862=INDEX(Partidos!$F$4:$F$107,MATCH($A862,Partidos!$A$4:$A$107,0)),$F862=INDEX(Partidos!$G$4:$G$107,MATCH($A862,Partidos!$A$4:$A$107,0))),Puntuacion!$B$9,IF(($E862-$F862)=(INDEX(Partidos!$F$4:$F$107,MATCH($A862,Partidos!$A$4:$A$107,0))-INDEX(Partidos!$G$4:$G$107,MATCH($A862,Partidos!$A$4:$A$107,0))),Puntuacion!$B$10,IF(AND($H862&lt;&gt;"",$H862=INDEX(Partidos!$K$4:$K$107,MATCH($A862,Partidos!$A$4:$A$107,0))),Puntuacion!$B$11,0))))))),"")</f>
        <v/>
      </c>
      <c r="H862" s="24">
        <f>IFERROR(INDEX(Álvaro!H$4:H$107,MATCH($A862,Álvaro!$A$4:$A$107,0)),"")</f>
        <v/>
      </c>
      <c r="I862" s="24">
        <f>IFERROR(INDEX(Partidos!$J$4:$J$107,MATCH($A862,Partidos!$A$4:$A$107,0)),"")</f>
        <v/>
      </c>
      <c r="J862" s="21">
        <f>IF(AND(INDEX(Partidos!$J$4:$J$107,MATCH($A862,Partidos!$A$4:$A$107,0))&lt;&gt;"Grupos",INDEX(Partidos!$H$4:$H$107,MATCH($A862,Partidos!$A$4:$A$107,0))="Finalizado",$H862&lt;&gt;"",$H862=INDEX(Partidos!$K$4:$K$107,MATCH($A862,Partidos!$A$4:$A$107,0))),1,0)</f>
        <v/>
      </c>
    </row>
    <row r="863">
      <c r="A863" s="29" t="n">
        <v>79</v>
      </c>
      <c r="B863" s="24">
        <f>IFERROR(INDEX(Partidos!$D$4:$D$107,MATCH($A863,Partidos!$A$4:$A$107,0)),"")</f>
        <v/>
      </c>
      <c r="C863" s="24">
        <f>IFERROR(INDEX(Partidos!$E$4:$E$107,MATCH($A863,Partidos!$A$4:$A$107,0)),"")</f>
        <v/>
      </c>
      <c r="D863" s="29" t="inlineStr">
        <is>
          <t>Pepe</t>
        </is>
      </c>
      <c r="E863" s="24">
        <f>IFERROR(INDEX(Pepe!F$4:F$107,MATCH($A863,Pepe!$A$4:$A$107,0)),"")</f>
        <v/>
      </c>
      <c r="F863" s="24">
        <f>IFERROR(INDEX(Pepe!G$4:G$107,MATCH($A863,Pepe!$A$4:$A$107,0)),"")</f>
        <v/>
      </c>
      <c r="G863" s="21">
        <f>IFERROR(IF(INDEX(Partidos!$H$4:$H$107,MATCH($A863,Partidos!$A$4:$A$107,0))&lt;&gt;"Finalizado","",IF(OR(NOT(ISNUMBER($E863)),NOT(ISNUMBER($F863))),"",IF(INDEX(Partidos!$J$4:$J$107,MATCH($A863,Partidos!$A$4:$A$107,0))="Grupos",IF(AND($E863=INDEX(Partidos!$F$4:$F$107,MATCH($A863,Partidos!$A$4:$A$107,0)),$F863=INDEX(Partidos!$G$4:$G$107,MATCH($A863,Partidos!$A$4:$A$107,0))),Puntuacion!$B$4,IF(($E863-$F863)=(INDEX(Partidos!$F$4:$F$107,MATCH($A863,Partidos!$A$4:$A$107,0))-INDEX(Partidos!$G$4:$G$107,MATCH($A863,Partidos!$A$4:$A$107,0))),Puntuacion!$B$5,IF(OR(AND($E863&gt;$F863,INDEX(Partidos!$F$4:$F$107,MATCH($A863,Partidos!$A$4:$A$107,0))&gt;INDEX(Partidos!$G$4:$G$107,MATCH($A863,Partidos!$A$4:$A$107,0))),AND($E863=$F863,INDEX(Partidos!$F$4:$F$107,MATCH($A863,Partidos!$A$4:$A$107,0))=INDEX(Partidos!$G$4:$G$107,MATCH($A863,Partidos!$A$4:$A$107,0))),AND($E863&lt;$F863,INDEX(Partidos!$F$4:$F$107,MATCH($A863,Partidos!$A$4:$A$107,0))&lt;INDEX(Partidos!$G$4:$G$107,MATCH($A863,Partidos!$A$4:$A$107,0)))),Puntuacion!$B$6,0))),IF(INDEX(Partidos!$F$4:$F$107,MATCH($A863,Partidos!$A$4:$A$107,0))=INDEX(Partidos!$G$4:$G$107,MATCH($A863,Partidos!$A$4:$A$107,0)),IF(AND($E863=INDEX(Partidos!$F$4:$F$107,MATCH($A863,Partidos!$A$4:$A$107,0)),$F863=INDEX(Partidos!$G$4:$G$107,MATCH($A863,Partidos!$A$4:$A$107,0))),IF(AND($H863&lt;&gt;"",$H863=INDEX(Partidos!$K$4:$K$107,MATCH($A863,Partidos!$A$4:$A$107,0))),Puntuacion!$B$9,Puntuacion!$B$12),IF(AND($E863=$F863,($E863-$F863)=(INDEX(Partidos!$F$4:$F$107,MATCH($A863,Partidos!$A$4:$A$107,0))-INDEX(Partidos!$G$4:$G$107,MATCH($A863,Partidos!$A$4:$A$107,0)))),IF(AND($H863&lt;&gt;"",$H863=INDEX(Partidos!$K$4:$K$107,MATCH($A863,Partidos!$A$4:$A$107,0))),Puntuacion!$B$13,Puntuacion!$B$14),IF(AND($H863&lt;&gt;"",$H863=INDEX(Partidos!$K$4:$K$107,MATCH($A863,Partidos!$A$4:$A$107,0))),Puntuacion!$B$11,0))),IF(AND($E863=INDEX(Partidos!$F$4:$F$107,MATCH($A863,Partidos!$A$4:$A$107,0)),$F863=INDEX(Partidos!$G$4:$G$107,MATCH($A863,Partidos!$A$4:$A$107,0))),Puntuacion!$B$9,IF(($E863-$F863)=(INDEX(Partidos!$F$4:$F$107,MATCH($A863,Partidos!$A$4:$A$107,0))-INDEX(Partidos!$G$4:$G$107,MATCH($A863,Partidos!$A$4:$A$107,0))),Puntuacion!$B$10,IF(AND($H863&lt;&gt;"",$H863=INDEX(Partidos!$K$4:$K$107,MATCH($A863,Partidos!$A$4:$A$107,0))),Puntuacion!$B$11,0))))))),"")</f>
        <v/>
      </c>
      <c r="H863" s="24">
        <f>IFERROR(INDEX(Pepe!H$4:H$107,MATCH($A863,Pepe!$A$4:$A$107,0)),"")</f>
        <v/>
      </c>
      <c r="I863" s="24">
        <f>IFERROR(INDEX(Partidos!$J$4:$J$107,MATCH($A863,Partidos!$A$4:$A$107,0)),"")</f>
        <v/>
      </c>
      <c r="J863" s="21">
        <f>IF(AND(INDEX(Partidos!$J$4:$J$107,MATCH($A863,Partidos!$A$4:$A$107,0))&lt;&gt;"Grupos",INDEX(Partidos!$H$4:$H$107,MATCH($A863,Partidos!$A$4:$A$107,0))="Finalizado",$H863&lt;&gt;"",$H863=INDEX(Partidos!$K$4:$K$107,MATCH($A863,Partidos!$A$4:$A$107,0))),1,0)</f>
        <v/>
      </c>
    </row>
    <row r="864">
      <c r="A864" s="31" t="n">
        <v>79</v>
      </c>
      <c r="B864" s="24">
        <f>IFERROR(INDEX(Partidos!$D$4:$D$107,MATCH($A864,Partidos!$A$4:$A$107,0)),"")</f>
        <v/>
      </c>
      <c r="C864" s="24">
        <f>IFERROR(INDEX(Partidos!$E$4:$E$107,MATCH($A864,Partidos!$A$4:$A$107,0)),"")</f>
        <v/>
      </c>
      <c r="D864" s="31" t="inlineStr">
        <is>
          <t>Patri</t>
        </is>
      </c>
      <c r="E864" s="24">
        <f>IFERROR(INDEX(Patri!F$4:F$107,MATCH($A864,Patri!$A$4:$A$107,0)),"")</f>
        <v/>
      </c>
      <c r="F864" s="24">
        <f>IFERROR(INDEX(Patri!G$4:G$107,MATCH($A864,Patri!$A$4:$A$107,0)),"")</f>
        <v/>
      </c>
      <c r="G864" s="21">
        <f>IFERROR(IF(INDEX(Partidos!$H$4:$H$107,MATCH($A864,Partidos!$A$4:$A$107,0))&lt;&gt;"Finalizado","",IF(OR(NOT(ISNUMBER($E864)),NOT(ISNUMBER($F864))),"",IF(INDEX(Partidos!$J$4:$J$107,MATCH($A864,Partidos!$A$4:$A$107,0))="Grupos",IF(AND($E864=INDEX(Partidos!$F$4:$F$107,MATCH($A864,Partidos!$A$4:$A$107,0)),$F864=INDEX(Partidos!$G$4:$G$107,MATCH($A864,Partidos!$A$4:$A$107,0))),Puntuacion!$B$4,IF(($E864-$F864)=(INDEX(Partidos!$F$4:$F$107,MATCH($A864,Partidos!$A$4:$A$107,0))-INDEX(Partidos!$G$4:$G$107,MATCH($A864,Partidos!$A$4:$A$107,0))),Puntuacion!$B$5,IF(OR(AND($E864&gt;$F864,INDEX(Partidos!$F$4:$F$107,MATCH($A864,Partidos!$A$4:$A$107,0))&gt;INDEX(Partidos!$G$4:$G$107,MATCH($A864,Partidos!$A$4:$A$107,0))),AND($E864=$F864,INDEX(Partidos!$F$4:$F$107,MATCH($A864,Partidos!$A$4:$A$107,0))=INDEX(Partidos!$G$4:$G$107,MATCH($A864,Partidos!$A$4:$A$107,0))),AND($E864&lt;$F864,INDEX(Partidos!$F$4:$F$107,MATCH($A864,Partidos!$A$4:$A$107,0))&lt;INDEX(Partidos!$G$4:$G$107,MATCH($A864,Partidos!$A$4:$A$107,0)))),Puntuacion!$B$6,0))),IF(INDEX(Partidos!$F$4:$F$107,MATCH($A864,Partidos!$A$4:$A$107,0))=INDEX(Partidos!$G$4:$G$107,MATCH($A864,Partidos!$A$4:$A$107,0)),IF(AND($E864=INDEX(Partidos!$F$4:$F$107,MATCH($A864,Partidos!$A$4:$A$107,0)),$F864=INDEX(Partidos!$G$4:$G$107,MATCH($A864,Partidos!$A$4:$A$107,0))),IF(AND($H864&lt;&gt;"",$H864=INDEX(Partidos!$K$4:$K$107,MATCH($A864,Partidos!$A$4:$A$107,0))),Puntuacion!$B$9,Puntuacion!$B$12),IF(AND($E864=$F864,($E864-$F864)=(INDEX(Partidos!$F$4:$F$107,MATCH($A864,Partidos!$A$4:$A$107,0))-INDEX(Partidos!$G$4:$G$107,MATCH($A864,Partidos!$A$4:$A$107,0)))),IF(AND($H864&lt;&gt;"",$H864=INDEX(Partidos!$K$4:$K$107,MATCH($A864,Partidos!$A$4:$A$107,0))),Puntuacion!$B$13,Puntuacion!$B$14),IF(AND($H864&lt;&gt;"",$H864=INDEX(Partidos!$K$4:$K$107,MATCH($A864,Partidos!$A$4:$A$107,0))),Puntuacion!$B$11,0))),IF(AND($E864=INDEX(Partidos!$F$4:$F$107,MATCH($A864,Partidos!$A$4:$A$107,0)),$F864=INDEX(Partidos!$G$4:$G$107,MATCH($A864,Partidos!$A$4:$A$107,0))),Puntuacion!$B$9,IF(($E864-$F864)=(INDEX(Partidos!$F$4:$F$107,MATCH($A864,Partidos!$A$4:$A$107,0))-INDEX(Partidos!$G$4:$G$107,MATCH($A864,Partidos!$A$4:$A$107,0))),Puntuacion!$B$10,IF(AND($H864&lt;&gt;"",$H864=INDEX(Partidos!$K$4:$K$107,MATCH($A864,Partidos!$A$4:$A$107,0))),Puntuacion!$B$11,0))))))),"")</f>
        <v/>
      </c>
      <c r="H864" s="24">
        <f>IFERROR(INDEX(Patri!H$4:H$107,MATCH($A864,Patri!$A$4:$A$107,0)),"")</f>
        <v/>
      </c>
      <c r="I864" s="24">
        <f>IFERROR(INDEX(Partidos!$J$4:$J$107,MATCH($A864,Partidos!$A$4:$A$107,0)),"")</f>
        <v/>
      </c>
      <c r="J864" s="21">
        <f>IF(AND(INDEX(Partidos!$J$4:$J$107,MATCH($A864,Partidos!$A$4:$A$107,0))&lt;&gt;"Grupos",INDEX(Partidos!$H$4:$H$107,MATCH($A864,Partidos!$A$4:$A$107,0))="Finalizado",$H864&lt;&gt;"",$H864=INDEX(Partidos!$K$4:$K$107,MATCH($A864,Partidos!$A$4:$A$107,0))),1,0)</f>
        <v/>
      </c>
    </row>
    <row r="865">
      <c r="A865" s="29" t="n">
        <v>79</v>
      </c>
      <c r="B865" s="24">
        <f>IFERROR(INDEX(Partidos!$D$4:$D$107,MATCH($A865,Partidos!$A$4:$A$107,0)),"")</f>
        <v/>
      </c>
      <c r="C865" s="24">
        <f>IFERROR(INDEX(Partidos!$E$4:$E$107,MATCH($A865,Partidos!$A$4:$A$107,0)),"")</f>
        <v/>
      </c>
      <c r="D865" s="29" t="inlineStr">
        <is>
          <t>Kike</t>
        </is>
      </c>
      <c r="E865" s="24">
        <f>IFERROR(INDEX(Kike!F$4:F$107,MATCH($A865,Kike!$A$4:$A$107,0)),"")</f>
        <v/>
      </c>
      <c r="F865" s="24">
        <f>IFERROR(INDEX(Kike!G$4:G$107,MATCH($A865,Kike!$A$4:$A$107,0)),"")</f>
        <v/>
      </c>
      <c r="G865" s="21">
        <f>IFERROR(IF(INDEX(Partidos!$H$4:$H$107,MATCH($A865,Partidos!$A$4:$A$107,0))&lt;&gt;"Finalizado","",IF(OR(NOT(ISNUMBER($E865)),NOT(ISNUMBER($F865))),"",IF(INDEX(Partidos!$J$4:$J$107,MATCH($A865,Partidos!$A$4:$A$107,0))="Grupos",IF(AND($E865=INDEX(Partidos!$F$4:$F$107,MATCH($A865,Partidos!$A$4:$A$107,0)),$F865=INDEX(Partidos!$G$4:$G$107,MATCH($A865,Partidos!$A$4:$A$107,0))),Puntuacion!$B$4,IF(($E865-$F865)=(INDEX(Partidos!$F$4:$F$107,MATCH($A865,Partidos!$A$4:$A$107,0))-INDEX(Partidos!$G$4:$G$107,MATCH($A865,Partidos!$A$4:$A$107,0))),Puntuacion!$B$5,IF(OR(AND($E865&gt;$F865,INDEX(Partidos!$F$4:$F$107,MATCH($A865,Partidos!$A$4:$A$107,0))&gt;INDEX(Partidos!$G$4:$G$107,MATCH($A865,Partidos!$A$4:$A$107,0))),AND($E865=$F865,INDEX(Partidos!$F$4:$F$107,MATCH($A865,Partidos!$A$4:$A$107,0))=INDEX(Partidos!$G$4:$G$107,MATCH($A865,Partidos!$A$4:$A$107,0))),AND($E865&lt;$F865,INDEX(Partidos!$F$4:$F$107,MATCH($A865,Partidos!$A$4:$A$107,0))&lt;INDEX(Partidos!$G$4:$G$107,MATCH($A865,Partidos!$A$4:$A$107,0)))),Puntuacion!$B$6,0))),IF(INDEX(Partidos!$F$4:$F$107,MATCH($A865,Partidos!$A$4:$A$107,0))=INDEX(Partidos!$G$4:$G$107,MATCH($A865,Partidos!$A$4:$A$107,0)),IF(AND($E865=INDEX(Partidos!$F$4:$F$107,MATCH($A865,Partidos!$A$4:$A$107,0)),$F865=INDEX(Partidos!$G$4:$G$107,MATCH($A865,Partidos!$A$4:$A$107,0))),IF(AND($H865&lt;&gt;"",$H865=INDEX(Partidos!$K$4:$K$107,MATCH($A865,Partidos!$A$4:$A$107,0))),Puntuacion!$B$9,Puntuacion!$B$12),IF(AND($E865=$F865,($E865-$F865)=(INDEX(Partidos!$F$4:$F$107,MATCH($A865,Partidos!$A$4:$A$107,0))-INDEX(Partidos!$G$4:$G$107,MATCH($A865,Partidos!$A$4:$A$107,0)))),IF(AND($H865&lt;&gt;"",$H865=INDEX(Partidos!$K$4:$K$107,MATCH($A865,Partidos!$A$4:$A$107,0))),Puntuacion!$B$13,Puntuacion!$B$14),IF(AND($H865&lt;&gt;"",$H865=INDEX(Partidos!$K$4:$K$107,MATCH($A865,Partidos!$A$4:$A$107,0))),Puntuacion!$B$11,0))),IF(AND($E865=INDEX(Partidos!$F$4:$F$107,MATCH($A865,Partidos!$A$4:$A$107,0)),$F865=INDEX(Partidos!$G$4:$G$107,MATCH($A865,Partidos!$A$4:$A$107,0))),Puntuacion!$B$9,IF(($E865-$F865)=(INDEX(Partidos!$F$4:$F$107,MATCH($A865,Partidos!$A$4:$A$107,0))-INDEX(Partidos!$G$4:$G$107,MATCH($A865,Partidos!$A$4:$A$107,0))),Puntuacion!$B$10,IF(AND($H865&lt;&gt;"",$H865=INDEX(Partidos!$K$4:$K$107,MATCH($A865,Partidos!$A$4:$A$107,0))),Puntuacion!$B$11,0))))))),"")</f>
        <v/>
      </c>
      <c r="H865" s="24">
        <f>IFERROR(INDEX(Kike!H$4:H$107,MATCH($A865,Kike!$A$4:$A$107,0)),"")</f>
        <v/>
      </c>
      <c r="I865" s="24">
        <f>IFERROR(INDEX(Partidos!$J$4:$J$107,MATCH($A865,Partidos!$A$4:$A$107,0)),"")</f>
        <v/>
      </c>
      <c r="J865" s="21">
        <f>IF(AND(INDEX(Partidos!$J$4:$J$107,MATCH($A865,Partidos!$A$4:$A$107,0))&lt;&gt;"Grupos",INDEX(Partidos!$H$4:$H$107,MATCH($A865,Partidos!$A$4:$A$107,0))="Finalizado",$H865&lt;&gt;"",$H865=INDEX(Partidos!$K$4:$K$107,MATCH($A865,Partidos!$A$4:$A$107,0))),1,0)</f>
        <v/>
      </c>
    </row>
    <row r="866">
      <c r="A866" s="31" t="n">
        <v>79</v>
      </c>
      <c r="B866" s="24">
        <f>IFERROR(INDEX(Partidos!$D$4:$D$107,MATCH($A866,Partidos!$A$4:$A$107,0)),"")</f>
        <v/>
      </c>
      <c r="C866" s="24">
        <f>IFERROR(INDEX(Partidos!$E$4:$E$107,MATCH($A866,Partidos!$A$4:$A$107,0)),"")</f>
        <v/>
      </c>
      <c r="D866" s="31" t="inlineStr">
        <is>
          <t>Quintero</t>
        </is>
      </c>
      <c r="E866" s="24">
        <f>IFERROR(INDEX(Quintero!F$4:F$107,MATCH($A866,Quintero!$A$4:$A$107,0)),"")</f>
        <v/>
      </c>
      <c r="F866" s="24">
        <f>IFERROR(INDEX(Quintero!G$4:G$107,MATCH($A866,Quintero!$A$4:$A$107,0)),"")</f>
        <v/>
      </c>
      <c r="G866" s="21">
        <f>IFERROR(IF(INDEX(Partidos!$H$4:$H$107,MATCH($A866,Partidos!$A$4:$A$107,0))&lt;&gt;"Finalizado","",IF(OR(NOT(ISNUMBER($E866)),NOT(ISNUMBER($F866))),"",IF(INDEX(Partidos!$J$4:$J$107,MATCH($A866,Partidos!$A$4:$A$107,0))="Grupos",IF(AND($E866=INDEX(Partidos!$F$4:$F$107,MATCH($A866,Partidos!$A$4:$A$107,0)),$F866=INDEX(Partidos!$G$4:$G$107,MATCH($A866,Partidos!$A$4:$A$107,0))),Puntuacion!$B$4,IF(($E866-$F866)=(INDEX(Partidos!$F$4:$F$107,MATCH($A866,Partidos!$A$4:$A$107,0))-INDEX(Partidos!$G$4:$G$107,MATCH($A866,Partidos!$A$4:$A$107,0))),Puntuacion!$B$5,IF(OR(AND($E866&gt;$F866,INDEX(Partidos!$F$4:$F$107,MATCH($A866,Partidos!$A$4:$A$107,0))&gt;INDEX(Partidos!$G$4:$G$107,MATCH($A866,Partidos!$A$4:$A$107,0))),AND($E866=$F866,INDEX(Partidos!$F$4:$F$107,MATCH($A866,Partidos!$A$4:$A$107,0))=INDEX(Partidos!$G$4:$G$107,MATCH($A866,Partidos!$A$4:$A$107,0))),AND($E866&lt;$F866,INDEX(Partidos!$F$4:$F$107,MATCH($A866,Partidos!$A$4:$A$107,0))&lt;INDEX(Partidos!$G$4:$G$107,MATCH($A866,Partidos!$A$4:$A$107,0)))),Puntuacion!$B$6,0))),IF(INDEX(Partidos!$F$4:$F$107,MATCH($A866,Partidos!$A$4:$A$107,0))=INDEX(Partidos!$G$4:$G$107,MATCH($A866,Partidos!$A$4:$A$107,0)),IF(AND($E866=INDEX(Partidos!$F$4:$F$107,MATCH($A866,Partidos!$A$4:$A$107,0)),$F866=INDEX(Partidos!$G$4:$G$107,MATCH($A866,Partidos!$A$4:$A$107,0))),IF(AND($H866&lt;&gt;"",$H866=INDEX(Partidos!$K$4:$K$107,MATCH($A866,Partidos!$A$4:$A$107,0))),Puntuacion!$B$9,Puntuacion!$B$12),IF(AND($E866=$F866,($E866-$F866)=(INDEX(Partidos!$F$4:$F$107,MATCH($A866,Partidos!$A$4:$A$107,0))-INDEX(Partidos!$G$4:$G$107,MATCH($A866,Partidos!$A$4:$A$107,0)))),IF(AND($H866&lt;&gt;"",$H866=INDEX(Partidos!$K$4:$K$107,MATCH($A866,Partidos!$A$4:$A$107,0))),Puntuacion!$B$13,Puntuacion!$B$14),IF(AND($H866&lt;&gt;"",$H866=INDEX(Partidos!$K$4:$K$107,MATCH($A866,Partidos!$A$4:$A$107,0))),Puntuacion!$B$11,0))),IF(AND($E866=INDEX(Partidos!$F$4:$F$107,MATCH($A866,Partidos!$A$4:$A$107,0)),$F866=INDEX(Partidos!$G$4:$G$107,MATCH($A866,Partidos!$A$4:$A$107,0))),Puntuacion!$B$9,IF(($E866-$F866)=(INDEX(Partidos!$F$4:$F$107,MATCH($A866,Partidos!$A$4:$A$107,0))-INDEX(Partidos!$G$4:$G$107,MATCH($A866,Partidos!$A$4:$A$107,0))),Puntuacion!$B$10,IF(AND($H866&lt;&gt;"",$H866=INDEX(Partidos!$K$4:$K$107,MATCH($A866,Partidos!$A$4:$A$107,0))),Puntuacion!$B$11,0))))))),"")</f>
        <v/>
      </c>
      <c r="H866" s="24">
        <f>IFERROR(INDEX(Quintero!H$4:H$107,MATCH($A866,Quintero!$A$4:$A$107,0)),"")</f>
        <v/>
      </c>
      <c r="I866" s="24">
        <f>IFERROR(INDEX(Partidos!$J$4:$J$107,MATCH($A866,Partidos!$A$4:$A$107,0)),"")</f>
        <v/>
      </c>
      <c r="J866" s="21">
        <f>IF(AND(INDEX(Partidos!$J$4:$J$107,MATCH($A866,Partidos!$A$4:$A$107,0))&lt;&gt;"Grupos",INDEX(Partidos!$H$4:$H$107,MATCH($A866,Partidos!$A$4:$A$107,0))="Finalizado",$H866&lt;&gt;"",$H866=INDEX(Partidos!$K$4:$K$107,MATCH($A866,Partidos!$A$4:$A$107,0))),1,0)</f>
        <v/>
      </c>
    </row>
    <row r="867">
      <c r="A867" s="29" t="n">
        <v>79</v>
      </c>
      <c r="B867" s="24">
        <f>IFERROR(INDEX(Partidos!$D$4:$D$107,MATCH($A867,Partidos!$A$4:$A$107,0)),"")</f>
        <v/>
      </c>
      <c r="C867" s="24">
        <f>IFERROR(INDEX(Partidos!$E$4:$E$107,MATCH($A867,Partidos!$A$4:$A$107,0)),"")</f>
        <v/>
      </c>
      <c r="D867" s="29" t="inlineStr">
        <is>
          <t>Nacho</t>
        </is>
      </c>
      <c r="E867" s="24">
        <f>IFERROR(INDEX(Nacho!F$4:F$107,MATCH($A867,Nacho!$A$4:$A$107,0)),"")</f>
        <v/>
      </c>
      <c r="F867" s="24">
        <f>IFERROR(INDEX(Nacho!G$4:G$107,MATCH($A867,Nacho!$A$4:$A$107,0)),"")</f>
        <v/>
      </c>
      <c r="G867" s="21">
        <f>IFERROR(IF(INDEX(Partidos!$H$4:$H$107,MATCH($A867,Partidos!$A$4:$A$107,0))&lt;&gt;"Finalizado","",IF(OR(NOT(ISNUMBER($E867)),NOT(ISNUMBER($F867))),"",IF(INDEX(Partidos!$J$4:$J$107,MATCH($A867,Partidos!$A$4:$A$107,0))="Grupos",IF(AND($E867=INDEX(Partidos!$F$4:$F$107,MATCH($A867,Partidos!$A$4:$A$107,0)),$F867=INDEX(Partidos!$G$4:$G$107,MATCH($A867,Partidos!$A$4:$A$107,0))),Puntuacion!$B$4,IF(($E867-$F867)=(INDEX(Partidos!$F$4:$F$107,MATCH($A867,Partidos!$A$4:$A$107,0))-INDEX(Partidos!$G$4:$G$107,MATCH($A867,Partidos!$A$4:$A$107,0))),Puntuacion!$B$5,IF(OR(AND($E867&gt;$F867,INDEX(Partidos!$F$4:$F$107,MATCH($A867,Partidos!$A$4:$A$107,0))&gt;INDEX(Partidos!$G$4:$G$107,MATCH($A867,Partidos!$A$4:$A$107,0))),AND($E867=$F867,INDEX(Partidos!$F$4:$F$107,MATCH($A867,Partidos!$A$4:$A$107,0))=INDEX(Partidos!$G$4:$G$107,MATCH($A867,Partidos!$A$4:$A$107,0))),AND($E867&lt;$F867,INDEX(Partidos!$F$4:$F$107,MATCH($A867,Partidos!$A$4:$A$107,0))&lt;INDEX(Partidos!$G$4:$G$107,MATCH($A867,Partidos!$A$4:$A$107,0)))),Puntuacion!$B$6,0))),IF(INDEX(Partidos!$F$4:$F$107,MATCH($A867,Partidos!$A$4:$A$107,0))=INDEX(Partidos!$G$4:$G$107,MATCH($A867,Partidos!$A$4:$A$107,0)),IF(AND($E867=INDEX(Partidos!$F$4:$F$107,MATCH($A867,Partidos!$A$4:$A$107,0)),$F867=INDEX(Partidos!$G$4:$G$107,MATCH($A867,Partidos!$A$4:$A$107,0))),IF(AND($H867&lt;&gt;"",$H867=INDEX(Partidos!$K$4:$K$107,MATCH($A867,Partidos!$A$4:$A$107,0))),Puntuacion!$B$9,Puntuacion!$B$12),IF(AND($E867=$F867,($E867-$F867)=(INDEX(Partidos!$F$4:$F$107,MATCH($A867,Partidos!$A$4:$A$107,0))-INDEX(Partidos!$G$4:$G$107,MATCH($A867,Partidos!$A$4:$A$107,0)))),IF(AND($H867&lt;&gt;"",$H867=INDEX(Partidos!$K$4:$K$107,MATCH($A867,Partidos!$A$4:$A$107,0))),Puntuacion!$B$13,Puntuacion!$B$14),IF(AND($H867&lt;&gt;"",$H867=INDEX(Partidos!$K$4:$K$107,MATCH($A867,Partidos!$A$4:$A$107,0))),Puntuacion!$B$11,0))),IF(AND($E867=INDEX(Partidos!$F$4:$F$107,MATCH($A867,Partidos!$A$4:$A$107,0)),$F867=INDEX(Partidos!$G$4:$G$107,MATCH($A867,Partidos!$A$4:$A$107,0))),Puntuacion!$B$9,IF(($E867-$F867)=(INDEX(Partidos!$F$4:$F$107,MATCH($A867,Partidos!$A$4:$A$107,0))-INDEX(Partidos!$G$4:$G$107,MATCH($A867,Partidos!$A$4:$A$107,0))),Puntuacion!$B$10,IF(AND($H867&lt;&gt;"",$H867=INDEX(Partidos!$K$4:$K$107,MATCH($A867,Partidos!$A$4:$A$107,0))),Puntuacion!$B$11,0))))))),"")</f>
        <v/>
      </c>
      <c r="H867" s="24">
        <f>IFERROR(INDEX(Nacho!H$4:H$107,MATCH($A867,Nacho!$A$4:$A$107,0)),"")</f>
        <v/>
      </c>
      <c r="I867" s="24">
        <f>IFERROR(INDEX(Partidos!$J$4:$J$107,MATCH($A867,Partidos!$A$4:$A$107,0)),"")</f>
        <v/>
      </c>
      <c r="J867" s="21">
        <f>IF(AND(INDEX(Partidos!$J$4:$J$107,MATCH($A867,Partidos!$A$4:$A$107,0))&lt;&gt;"Grupos",INDEX(Partidos!$H$4:$H$107,MATCH($A867,Partidos!$A$4:$A$107,0))="Finalizado",$H867&lt;&gt;"",$H867=INDEX(Partidos!$K$4:$K$107,MATCH($A867,Partidos!$A$4:$A$107,0))),1,0)</f>
        <v/>
      </c>
    </row>
    <row r="868">
      <c r="A868" s="31" t="n">
        <v>79</v>
      </c>
      <c r="B868" s="24">
        <f>IFERROR(INDEX(Partidos!$D$4:$D$107,MATCH($A868,Partidos!$A$4:$A$107,0)),"")</f>
        <v/>
      </c>
      <c r="C868" s="24">
        <f>IFERROR(INDEX(Partidos!$E$4:$E$107,MATCH($A868,Partidos!$A$4:$A$107,0)),"")</f>
        <v/>
      </c>
      <c r="D868" s="31" t="inlineStr">
        <is>
          <t>Luis</t>
        </is>
      </c>
      <c r="E868" s="24">
        <f>IFERROR(INDEX(Luis!F$4:F$107,MATCH($A868,Luis!$A$4:$A$107,0)),"")</f>
        <v/>
      </c>
      <c r="F868" s="24">
        <f>IFERROR(INDEX(Luis!G$4:G$107,MATCH($A868,Luis!$A$4:$A$107,0)),"")</f>
        <v/>
      </c>
      <c r="G868" s="21">
        <f>IFERROR(IF(INDEX(Partidos!$H$4:$H$107,MATCH($A868,Partidos!$A$4:$A$107,0))&lt;&gt;"Finalizado","",IF(OR(NOT(ISNUMBER($E868)),NOT(ISNUMBER($F868))),"",IF(INDEX(Partidos!$J$4:$J$107,MATCH($A868,Partidos!$A$4:$A$107,0))="Grupos",IF(AND($E868=INDEX(Partidos!$F$4:$F$107,MATCH($A868,Partidos!$A$4:$A$107,0)),$F868=INDEX(Partidos!$G$4:$G$107,MATCH($A868,Partidos!$A$4:$A$107,0))),Puntuacion!$B$4,IF(($E868-$F868)=(INDEX(Partidos!$F$4:$F$107,MATCH($A868,Partidos!$A$4:$A$107,0))-INDEX(Partidos!$G$4:$G$107,MATCH($A868,Partidos!$A$4:$A$107,0))),Puntuacion!$B$5,IF(OR(AND($E868&gt;$F868,INDEX(Partidos!$F$4:$F$107,MATCH($A868,Partidos!$A$4:$A$107,0))&gt;INDEX(Partidos!$G$4:$G$107,MATCH($A868,Partidos!$A$4:$A$107,0))),AND($E868=$F868,INDEX(Partidos!$F$4:$F$107,MATCH($A868,Partidos!$A$4:$A$107,0))=INDEX(Partidos!$G$4:$G$107,MATCH($A868,Partidos!$A$4:$A$107,0))),AND($E868&lt;$F868,INDEX(Partidos!$F$4:$F$107,MATCH($A868,Partidos!$A$4:$A$107,0))&lt;INDEX(Partidos!$G$4:$G$107,MATCH($A868,Partidos!$A$4:$A$107,0)))),Puntuacion!$B$6,0))),IF(INDEX(Partidos!$F$4:$F$107,MATCH($A868,Partidos!$A$4:$A$107,0))=INDEX(Partidos!$G$4:$G$107,MATCH($A868,Partidos!$A$4:$A$107,0)),IF(AND($E868=INDEX(Partidos!$F$4:$F$107,MATCH($A868,Partidos!$A$4:$A$107,0)),$F868=INDEX(Partidos!$G$4:$G$107,MATCH($A868,Partidos!$A$4:$A$107,0))),IF(AND($H868&lt;&gt;"",$H868=INDEX(Partidos!$K$4:$K$107,MATCH($A868,Partidos!$A$4:$A$107,0))),Puntuacion!$B$9,Puntuacion!$B$12),IF(AND($E868=$F868,($E868-$F868)=(INDEX(Partidos!$F$4:$F$107,MATCH($A868,Partidos!$A$4:$A$107,0))-INDEX(Partidos!$G$4:$G$107,MATCH($A868,Partidos!$A$4:$A$107,0)))),IF(AND($H868&lt;&gt;"",$H868=INDEX(Partidos!$K$4:$K$107,MATCH($A868,Partidos!$A$4:$A$107,0))),Puntuacion!$B$13,Puntuacion!$B$14),IF(AND($H868&lt;&gt;"",$H868=INDEX(Partidos!$K$4:$K$107,MATCH($A868,Partidos!$A$4:$A$107,0))),Puntuacion!$B$11,0))),IF(AND($E868=INDEX(Partidos!$F$4:$F$107,MATCH($A868,Partidos!$A$4:$A$107,0)),$F868=INDEX(Partidos!$G$4:$G$107,MATCH($A868,Partidos!$A$4:$A$107,0))),Puntuacion!$B$9,IF(($E868-$F868)=(INDEX(Partidos!$F$4:$F$107,MATCH($A868,Partidos!$A$4:$A$107,0))-INDEX(Partidos!$G$4:$G$107,MATCH($A868,Partidos!$A$4:$A$107,0))),Puntuacion!$B$10,IF(AND($H868&lt;&gt;"",$H868=INDEX(Partidos!$K$4:$K$107,MATCH($A868,Partidos!$A$4:$A$107,0))),Puntuacion!$B$11,0))))))),"")</f>
        <v/>
      </c>
      <c r="H868" s="24">
        <f>IFERROR(INDEX(Luis!H$4:H$107,MATCH($A868,Luis!$A$4:$A$107,0)),"")</f>
        <v/>
      </c>
      <c r="I868" s="24">
        <f>IFERROR(INDEX(Partidos!$J$4:$J$107,MATCH($A868,Partidos!$A$4:$A$107,0)),"")</f>
        <v/>
      </c>
      <c r="J868" s="21">
        <f>IF(AND(INDEX(Partidos!$J$4:$J$107,MATCH($A868,Partidos!$A$4:$A$107,0))&lt;&gt;"Grupos",INDEX(Partidos!$H$4:$H$107,MATCH($A868,Partidos!$A$4:$A$107,0))="Finalizado",$H868&lt;&gt;"",$H868=INDEX(Partidos!$K$4:$K$107,MATCH($A868,Partidos!$A$4:$A$107,0))),1,0)</f>
        <v/>
      </c>
    </row>
    <row r="869">
      <c r="A869" s="29" t="n">
        <v>79</v>
      </c>
      <c r="B869" s="24">
        <f>IFERROR(INDEX(Partidos!$D$4:$D$107,MATCH($A869,Partidos!$A$4:$A$107,0)),"")</f>
        <v/>
      </c>
      <c r="C869" s="24">
        <f>IFERROR(INDEX(Partidos!$E$4:$E$107,MATCH($A869,Partidos!$A$4:$A$107,0)),"")</f>
        <v/>
      </c>
      <c r="D869" s="29" t="inlineStr">
        <is>
          <t>Felipe</t>
        </is>
      </c>
      <c r="E869" s="24">
        <f>IFERROR(INDEX(Felipe!F$4:F$107,MATCH($A869,Felipe!$A$4:$A$107,0)),"")</f>
        <v/>
      </c>
      <c r="F869" s="24">
        <f>IFERROR(INDEX(Felipe!G$4:G$107,MATCH($A869,Felipe!$A$4:$A$107,0)),"")</f>
        <v/>
      </c>
      <c r="G869" s="21">
        <f>IFERROR(IF(INDEX(Partidos!$H$4:$H$107,MATCH($A869,Partidos!$A$4:$A$107,0))&lt;&gt;"Finalizado","",IF(OR(NOT(ISNUMBER($E869)),NOT(ISNUMBER($F869))),"",IF(INDEX(Partidos!$J$4:$J$107,MATCH($A869,Partidos!$A$4:$A$107,0))="Grupos",IF(AND($E869=INDEX(Partidos!$F$4:$F$107,MATCH($A869,Partidos!$A$4:$A$107,0)),$F869=INDEX(Partidos!$G$4:$G$107,MATCH($A869,Partidos!$A$4:$A$107,0))),Puntuacion!$B$4,IF(($E869-$F869)=(INDEX(Partidos!$F$4:$F$107,MATCH($A869,Partidos!$A$4:$A$107,0))-INDEX(Partidos!$G$4:$G$107,MATCH($A869,Partidos!$A$4:$A$107,0))),Puntuacion!$B$5,IF(OR(AND($E869&gt;$F869,INDEX(Partidos!$F$4:$F$107,MATCH($A869,Partidos!$A$4:$A$107,0))&gt;INDEX(Partidos!$G$4:$G$107,MATCH($A869,Partidos!$A$4:$A$107,0))),AND($E869=$F869,INDEX(Partidos!$F$4:$F$107,MATCH($A869,Partidos!$A$4:$A$107,0))=INDEX(Partidos!$G$4:$G$107,MATCH($A869,Partidos!$A$4:$A$107,0))),AND($E869&lt;$F869,INDEX(Partidos!$F$4:$F$107,MATCH($A869,Partidos!$A$4:$A$107,0))&lt;INDEX(Partidos!$G$4:$G$107,MATCH($A869,Partidos!$A$4:$A$107,0)))),Puntuacion!$B$6,0))),IF(INDEX(Partidos!$F$4:$F$107,MATCH($A869,Partidos!$A$4:$A$107,0))=INDEX(Partidos!$G$4:$G$107,MATCH($A869,Partidos!$A$4:$A$107,0)),IF(AND($E869=INDEX(Partidos!$F$4:$F$107,MATCH($A869,Partidos!$A$4:$A$107,0)),$F869=INDEX(Partidos!$G$4:$G$107,MATCH($A869,Partidos!$A$4:$A$107,0))),IF(AND($H869&lt;&gt;"",$H869=INDEX(Partidos!$K$4:$K$107,MATCH($A869,Partidos!$A$4:$A$107,0))),Puntuacion!$B$9,Puntuacion!$B$12),IF(AND($E869=$F869,($E869-$F869)=(INDEX(Partidos!$F$4:$F$107,MATCH($A869,Partidos!$A$4:$A$107,0))-INDEX(Partidos!$G$4:$G$107,MATCH($A869,Partidos!$A$4:$A$107,0)))),IF(AND($H869&lt;&gt;"",$H869=INDEX(Partidos!$K$4:$K$107,MATCH($A869,Partidos!$A$4:$A$107,0))),Puntuacion!$B$13,Puntuacion!$B$14),IF(AND($H869&lt;&gt;"",$H869=INDEX(Partidos!$K$4:$K$107,MATCH($A869,Partidos!$A$4:$A$107,0))),Puntuacion!$B$11,0))),IF(AND($E869=INDEX(Partidos!$F$4:$F$107,MATCH($A869,Partidos!$A$4:$A$107,0)),$F869=INDEX(Partidos!$G$4:$G$107,MATCH($A869,Partidos!$A$4:$A$107,0))),Puntuacion!$B$9,IF(($E869-$F869)=(INDEX(Partidos!$F$4:$F$107,MATCH($A869,Partidos!$A$4:$A$107,0))-INDEX(Partidos!$G$4:$G$107,MATCH($A869,Partidos!$A$4:$A$107,0))),Puntuacion!$B$10,IF(AND($H869&lt;&gt;"",$H869=INDEX(Partidos!$K$4:$K$107,MATCH($A869,Partidos!$A$4:$A$107,0))),Puntuacion!$B$11,0))))))),"")</f>
        <v/>
      </c>
      <c r="H869" s="24">
        <f>IFERROR(INDEX(Felipe!H$4:H$107,MATCH($A869,Felipe!$A$4:$A$107,0)),"")</f>
        <v/>
      </c>
      <c r="I869" s="24">
        <f>IFERROR(INDEX(Partidos!$J$4:$J$107,MATCH($A869,Partidos!$A$4:$A$107,0)),"")</f>
        <v/>
      </c>
      <c r="J869" s="21">
        <f>IF(AND(INDEX(Partidos!$J$4:$J$107,MATCH($A869,Partidos!$A$4:$A$107,0))&lt;&gt;"Grupos",INDEX(Partidos!$H$4:$H$107,MATCH($A869,Partidos!$A$4:$A$107,0))="Finalizado",$H869&lt;&gt;"",$H869=INDEX(Partidos!$K$4:$K$107,MATCH($A869,Partidos!$A$4:$A$107,0))),1,0)</f>
        <v/>
      </c>
    </row>
    <row r="870">
      <c r="A870" s="31" t="n">
        <v>79</v>
      </c>
      <c r="B870" s="24">
        <f>IFERROR(INDEX(Partidos!$D$4:$D$107,MATCH($A870,Partidos!$A$4:$A$107,0)),"")</f>
        <v/>
      </c>
      <c r="C870" s="24">
        <f>IFERROR(INDEX(Partidos!$E$4:$E$107,MATCH($A870,Partidos!$A$4:$A$107,0)),"")</f>
        <v/>
      </c>
      <c r="D870" s="31" t="inlineStr">
        <is>
          <t>Simón</t>
        </is>
      </c>
      <c r="E870" s="24">
        <f>IFERROR(INDEX(Simón!F$4:F$107,MATCH($A870,Simón!$A$4:$A$107,0)),"")</f>
        <v/>
      </c>
      <c r="F870" s="24">
        <f>IFERROR(INDEX(Simón!G$4:G$107,MATCH($A870,Simón!$A$4:$A$107,0)),"")</f>
        <v/>
      </c>
      <c r="G870" s="21">
        <f>IFERROR(IF(INDEX(Partidos!$H$4:$H$107,MATCH($A870,Partidos!$A$4:$A$107,0))&lt;&gt;"Finalizado","",IF(OR(NOT(ISNUMBER($E870)),NOT(ISNUMBER($F870))),"",IF(INDEX(Partidos!$J$4:$J$107,MATCH($A870,Partidos!$A$4:$A$107,0))="Grupos",IF(AND($E870=INDEX(Partidos!$F$4:$F$107,MATCH($A870,Partidos!$A$4:$A$107,0)),$F870=INDEX(Partidos!$G$4:$G$107,MATCH($A870,Partidos!$A$4:$A$107,0))),Puntuacion!$B$4,IF(($E870-$F870)=(INDEX(Partidos!$F$4:$F$107,MATCH($A870,Partidos!$A$4:$A$107,0))-INDEX(Partidos!$G$4:$G$107,MATCH($A870,Partidos!$A$4:$A$107,0))),Puntuacion!$B$5,IF(OR(AND($E870&gt;$F870,INDEX(Partidos!$F$4:$F$107,MATCH($A870,Partidos!$A$4:$A$107,0))&gt;INDEX(Partidos!$G$4:$G$107,MATCH($A870,Partidos!$A$4:$A$107,0))),AND($E870=$F870,INDEX(Partidos!$F$4:$F$107,MATCH($A870,Partidos!$A$4:$A$107,0))=INDEX(Partidos!$G$4:$G$107,MATCH($A870,Partidos!$A$4:$A$107,0))),AND($E870&lt;$F870,INDEX(Partidos!$F$4:$F$107,MATCH($A870,Partidos!$A$4:$A$107,0))&lt;INDEX(Partidos!$G$4:$G$107,MATCH($A870,Partidos!$A$4:$A$107,0)))),Puntuacion!$B$6,0))),IF(INDEX(Partidos!$F$4:$F$107,MATCH($A870,Partidos!$A$4:$A$107,0))=INDEX(Partidos!$G$4:$G$107,MATCH($A870,Partidos!$A$4:$A$107,0)),IF(AND($E870=INDEX(Partidos!$F$4:$F$107,MATCH($A870,Partidos!$A$4:$A$107,0)),$F870=INDEX(Partidos!$G$4:$G$107,MATCH($A870,Partidos!$A$4:$A$107,0))),IF(AND($H870&lt;&gt;"",$H870=INDEX(Partidos!$K$4:$K$107,MATCH($A870,Partidos!$A$4:$A$107,0))),Puntuacion!$B$9,Puntuacion!$B$12),IF(AND($E870=$F870,($E870-$F870)=(INDEX(Partidos!$F$4:$F$107,MATCH($A870,Partidos!$A$4:$A$107,0))-INDEX(Partidos!$G$4:$G$107,MATCH($A870,Partidos!$A$4:$A$107,0)))),IF(AND($H870&lt;&gt;"",$H870=INDEX(Partidos!$K$4:$K$107,MATCH($A870,Partidos!$A$4:$A$107,0))),Puntuacion!$B$13,Puntuacion!$B$14),IF(AND($H870&lt;&gt;"",$H870=INDEX(Partidos!$K$4:$K$107,MATCH($A870,Partidos!$A$4:$A$107,0))),Puntuacion!$B$11,0))),IF(AND($E870=INDEX(Partidos!$F$4:$F$107,MATCH($A870,Partidos!$A$4:$A$107,0)),$F870=INDEX(Partidos!$G$4:$G$107,MATCH($A870,Partidos!$A$4:$A$107,0))),Puntuacion!$B$9,IF(($E870-$F870)=(INDEX(Partidos!$F$4:$F$107,MATCH($A870,Partidos!$A$4:$A$107,0))-INDEX(Partidos!$G$4:$G$107,MATCH($A870,Partidos!$A$4:$A$107,0))),Puntuacion!$B$10,IF(AND($H870&lt;&gt;"",$H870=INDEX(Partidos!$K$4:$K$107,MATCH($A870,Partidos!$A$4:$A$107,0))),Puntuacion!$B$11,0))))))),"")</f>
        <v/>
      </c>
      <c r="H870" s="24">
        <f>IFERROR(INDEX(Simón!H$4:H$107,MATCH($A870,Simón!$A$4:$A$107,0)),"")</f>
        <v/>
      </c>
      <c r="I870" s="24">
        <f>IFERROR(INDEX(Partidos!$J$4:$J$107,MATCH($A870,Partidos!$A$4:$A$107,0)),"")</f>
        <v/>
      </c>
      <c r="J870" s="21">
        <f>IF(AND(INDEX(Partidos!$J$4:$J$107,MATCH($A870,Partidos!$A$4:$A$107,0))&lt;&gt;"Grupos",INDEX(Partidos!$H$4:$H$107,MATCH($A870,Partidos!$A$4:$A$107,0))="Finalizado",$H870&lt;&gt;"",$H870=INDEX(Partidos!$K$4:$K$107,MATCH($A870,Partidos!$A$4:$A$107,0))),1,0)</f>
        <v/>
      </c>
    </row>
    <row r="871">
      <c r="A871" s="29" t="n">
        <v>79</v>
      </c>
      <c r="B871" s="24">
        <f>IFERROR(INDEX(Partidos!$D$4:$D$107,MATCH($A871,Partidos!$A$4:$A$107,0)),"")</f>
        <v/>
      </c>
      <c r="C871" s="24">
        <f>IFERROR(INDEX(Partidos!$E$4:$E$107,MATCH($A871,Partidos!$A$4:$A$107,0)),"")</f>
        <v/>
      </c>
      <c r="D871" s="29" t="inlineStr">
        <is>
          <t>Muni</t>
        </is>
      </c>
      <c r="E871" s="24">
        <f>IFERROR(INDEX(Muni!F$4:F$107,MATCH($A871,Muni!$A$4:$A$107,0)),"")</f>
        <v/>
      </c>
      <c r="F871" s="24">
        <f>IFERROR(INDEX(Muni!G$4:G$107,MATCH($A871,Muni!$A$4:$A$107,0)),"")</f>
        <v/>
      </c>
      <c r="G871" s="21">
        <f>IFERROR(IF(INDEX(Partidos!$H$4:$H$107,MATCH($A871,Partidos!$A$4:$A$107,0))&lt;&gt;"Finalizado","",IF(OR(NOT(ISNUMBER($E871)),NOT(ISNUMBER($F871))),"",IF(INDEX(Partidos!$J$4:$J$107,MATCH($A871,Partidos!$A$4:$A$107,0))="Grupos",IF(AND($E871=INDEX(Partidos!$F$4:$F$107,MATCH($A871,Partidos!$A$4:$A$107,0)),$F871=INDEX(Partidos!$G$4:$G$107,MATCH($A871,Partidos!$A$4:$A$107,0))),Puntuacion!$B$4,IF(($E871-$F871)=(INDEX(Partidos!$F$4:$F$107,MATCH($A871,Partidos!$A$4:$A$107,0))-INDEX(Partidos!$G$4:$G$107,MATCH($A871,Partidos!$A$4:$A$107,0))),Puntuacion!$B$5,IF(OR(AND($E871&gt;$F871,INDEX(Partidos!$F$4:$F$107,MATCH($A871,Partidos!$A$4:$A$107,0))&gt;INDEX(Partidos!$G$4:$G$107,MATCH($A871,Partidos!$A$4:$A$107,0))),AND($E871=$F871,INDEX(Partidos!$F$4:$F$107,MATCH($A871,Partidos!$A$4:$A$107,0))=INDEX(Partidos!$G$4:$G$107,MATCH($A871,Partidos!$A$4:$A$107,0))),AND($E871&lt;$F871,INDEX(Partidos!$F$4:$F$107,MATCH($A871,Partidos!$A$4:$A$107,0))&lt;INDEX(Partidos!$G$4:$G$107,MATCH($A871,Partidos!$A$4:$A$107,0)))),Puntuacion!$B$6,0))),IF(INDEX(Partidos!$F$4:$F$107,MATCH($A871,Partidos!$A$4:$A$107,0))=INDEX(Partidos!$G$4:$G$107,MATCH($A871,Partidos!$A$4:$A$107,0)),IF(AND($E871=INDEX(Partidos!$F$4:$F$107,MATCH($A871,Partidos!$A$4:$A$107,0)),$F871=INDEX(Partidos!$G$4:$G$107,MATCH($A871,Partidos!$A$4:$A$107,0))),IF(AND($H871&lt;&gt;"",$H871=INDEX(Partidos!$K$4:$K$107,MATCH($A871,Partidos!$A$4:$A$107,0))),Puntuacion!$B$9,Puntuacion!$B$12),IF(AND($E871=$F871,($E871-$F871)=(INDEX(Partidos!$F$4:$F$107,MATCH($A871,Partidos!$A$4:$A$107,0))-INDEX(Partidos!$G$4:$G$107,MATCH($A871,Partidos!$A$4:$A$107,0)))),IF(AND($H871&lt;&gt;"",$H871=INDEX(Partidos!$K$4:$K$107,MATCH($A871,Partidos!$A$4:$A$107,0))),Puntuacion!$B$13,Puntuacion!$B$14),IF(AND($H871&lt;&gt;"",$H871=INDEX(Partidos!$K$4:$K$107,MATCH($A871,Partidos!$A$4:$A$107,0))),Puntuacion!$B$11,0))),IF(AND($E871=INDEX(Partidos!$F$4:$F$107,MATCH($A871,Partidos!$A$4:$A$107,0)),$F871=INDEX(Partidos!$G$4:$G$107,MATCH($A871,Partidos!$A$4:$A$107,0))),Puntuacion!$B$9,IF(($E871-$F871)=(INDEX(Partidos!$F$4:$F$107,MATCH($A871,Partidos!$A$4:$A$107,0))-INDEX(Partidos!$G$4:$G$107,MATCH($A871,Partidos!$A$4:$A$107,0))),Puntuacion!$B$10,IF(AND($H871&lt;&gt;"",$H871=INDEX(Partidos!$K$4:$K$107,MATCH($A871,Partidos!$A$4:$A$107,0))),Puntuacion!$B$11,0))))))),"")</f>
        <v/>
      </c>
      <c r="H871" s="24">
        <f>IFERROR(INDEX(Muni!H$4:H$107,MATCH($A871,Muni!$A$4:$A$107,0)),"")</f>
        <v/>
      </c>
      <c r="I871" s="24">
        <f>IFERROR(INDEX(Partidos!$J$4:$J$107,MATCH($A871,Partidos!$A$4:$A$107,0)),"")</f>
        <v/>
      </c>
      <c r="J871" s="21">
        <f>IF(AND(INDEX(Partidos!$J$4:$J$107,MATCH($A871,Partidos!$A$4:$A$107,0))&lt;&gt;"Grupos",INDEX(Partidos!$H$4:$H$107,MATCH($A871,Partidos!$A$4:$A$107,0))="Finalizado",$H871&lt;&gt;"",$H871=INDEX(Partidos!$K$4:$K$107,MATCH($A871,Partidos!$A$4:$A$107,0))),1,0)</f>
        <v/>
      </c>
    </row>
    <row r="872">
      <c r="A872" s="31" t="n">
        <v>79</v>
      </c>
      <c r="B872" s="24">
        <f>IFERROR(INDEX(Partidos!$D$4:$D$107,MATCH($A872,Partidos!$A$4:$A$107,0)),"")</f>
        <v/>
      </c>
      <c r="C872" s="24">
        <f>IFERROR(INDEX(Partidos!$E$4:$E$107,MATCH($A872,Partidos!$A$4:$A$107,0)),"")</f>
        <v/>
      </c>
      <c r="D872" s="31" t="inlineStr">
        <is>
          <t>Fer</t>
        </is>
      </c>
      <c r="E872" s="24">
        <f>IFERROR(INDEX(Fer!F$4:F$107,MATCH($A872,Fer!$A$4:$A$107,0)),"")</f>
        <v/>
      </c>
      <c r="F872" s="24">
        <f>IFERROR(INDEX(Fer!G$4:G$107,MATCH($A872,Fer!$A$4:$A$107,0)),"")</f>
        <v/>
      </c>
      <c r="G872" s="21">
        <f>IFERROR(IF(INDEX(Partidos!$H$4:$H$107,MATCH($A872,Partidos!$A$4:$A$107,0))&lt;&gt;"Finalizado","",IF(OR(NOT(ISNUMBER($E872)),NOT(ISNUMBER($F872))),"",IF(INDEX(Partidos!$J$4:$J$107,MATCH($A872,Partidos!$A$4:$A$107,0))="Grupos",IF(AND($E872=INDEX(Partidos!$F$4:$F$107,MATCH($A872,Partidos!$A$4:$A$107,0)),$F872=INDEX(Partidos!$G$4:$G$107,MATCH($A872,Partidos!$A$4:$A$107,0))),Puntuacion!$B$4,IF(($E872-$F872)=(INDEX(Partidos!$F$4:$F$107,MATCH($A872,Partidos!$A$4:$A$107,0))-INDEX(Partidos!$G$4:$G$107,MATCH($A872,Partidos!$A$4:$A$107,0))),Puntuacion!$B$5,IF(OR(AND($E872&gt;$F872,INDEX(Partidos!$F$4:$F$107,MATCH($A872,Partidos!$A$4:$A$107,0))&gt;INDEX(Partidos!$G$4:$G$107,MATCH($A872,Partidos!$A$4:$A$107,0))),AND($E872=$F872,INDEX(Partidos!$F$4:$F$107,MATCH($A872,Partidos!$A$4:$A$107,0))=INDEX(Partidos!$G$4:$G$107,MATCH($A872,Partidos!$A$4:$A$107,0))),AND($E872&lt;$F872,INDEX(Partidos!$F$4:$F$107,MATCH($A872,Partidos!$A$4:$A$107,0))&lt;INDEX(Partidos!$G$4:$G$107,MATCH($A872,Partidos!$A$4:$A$107,0)))),Puntuacion!$B$6,0))),IF(INDEX(Partidos!$F$4:$F$107,MATCH($A872,Partidos!$A$4:$A$107,0))=INDEX(Partidos!$G$4:$G$107,MATCH($A872,Partidos!$A$4:$A$107,0)),IF(AND($E872=INDEX(Partidos!$F$4:$F$107,MATCH($A872,Partidos!$A$4:$A$107,0)),$F872=INDEX(Partidos!$G$4:$G$107,MATCH($A872,Partidos!$A$4:$A$107,0))),IF(AND($H872&lt;&gt;"",$H872=INDEX(Partidos!$K$4:$K$107,MATCH($A872,Partidos!$A$4:$A$107,0))),Puntuacion!$B$9,Puntuacion!$B$12),IF(AND($E872=$F872,($E872-$F872)=(INDEX(Partidos!$F$4:$F$107,MATCH($A872,Partidos!$A$4:$A$107,0))-INDEX(Partidos!$G$4:$G$107,MATCH($A872,Partidos!$A$4:$A$107,0)))),IF(AND($H872&lt;&gt;"",$H872=INDEX(Partidos!$K$4:$K$107,MATCH($A872,Partidos!$A$4:$A$107,0))),Puntuacion!$B$13,Puntuacion!$B$14),IF(AND($H872&lt;&gt;"",$H872=INDEX(Partidos!$K$4:$K$107,MATCH($A872,Partidos!$A$4:$A$107,0))),Puntuacion!$B$11,0))),IF(AND($E872=INDEX(Partidos!$F$4:$F$107,MATCH($A872,Partidos!$A$4:$A$107,0)),$F872=INDEX(Partidos!$G$4:$G$107,MATCH($A872,Partidos!$A$4:$A$107,0))),Puntuacion!$B$9,IF(($E872-$F872)=(INDEX(Partidos!$F$4:$F$107,MATCH($A872,Partidos!$A$4:$A$107,0))-INDEX(Partidos!$G$4:$G$107,MATCH($A872,Partidos!$A$4:$A$107,0))),Puntuacion!$B$10,IF(AND($H872&lt;&gt;"",$H872=INDEX(Partidos!$K$4:$K$107,MATCH($A872,Partidos!$A$4:$A$107,0))),Puntuacion!$B$11,0))))))),"")</f>
        <v/>
      </c>
      <c r="H872" s="24">
        <f>IFERROR(INDEX(Fer!H$4:H$107,MATCH($A872,Fer!$A$4:$A$107,0)),"")</f>
        <v/>
      </c>
      <c r="I872" s="24">
        <f>IFERROR(INDEX(Partidos!$J$4:$J$107,MATCH($A872,Partidos!$A$4:$A$107,0)),"")</f>
        <v/>
      </c>
      <c r="J872" s="21">
        <f>IF(AND(INDEX(Partidos!$J$4:$J$107,MATCH($A872,Partidos!$A$4:$A$107,0))&lt;&gt;"Grupos",INDEX(Partidos!$H$4:$H$107,MATCH($A872,Partidos!$A$4:$A$107,0))="Finalizado",$H872&lt;&gt;"",$H872=INDEX(Partidos!$K$4:$K$107,MATCH($A872,Partidos!$A$4:$A$107,0))),1,0)</f>
        <v/>
      </c>
    </row>
    <row r="873">
      <c r="A873" s="29" t="n">
        <v>80</v>
      </c>
      <c r="B873" s="24">
        <f>IFERROR(INDEX(Partidos!$D$4:$D$107,MATCH($A873,Partidos!$A$4:$A$107,0)),"")</f>
        <v/>
      </c>
      <c r="C873" s="24">
        <f>IFERROR(INDEX(Partidos!$E$4:$E$107,MATCH($A873,Partidos!$A$4:$A$107,0)),"")</f>
        <v/>
      </c>
      <c r="D873" s="29" t="inlineStr">
        <is>
          <t>Álvaro</t>
        </is>
      </c>
      <c r="E873" s="24">
        <f>IFERROR(INDEX(Álvaro!F$4:F$107,MATCH($A873,Álvaro!$A$4:$A$107,0)),"")</f>
        <v/>
      </c>
      <c r="F873" s="24">
        <f>IFERROR(INDEX(Álvaro!G$4:G$107,MATCH($A873,Álvaro!$A$4:$A$107,0)),"")</f>
        <v/>
      </c>
      <c r="G873" s="21">
        <f>IFERROR(IF(INDEX(Partidos!$H$4:$H$107,MATCH($A873,Partidos!$A$4:$A$107,0))&lt;&gt;"Finalizado","",IF(OR(NOT(ISNUMBER($E873)),NOT(ISNUMBER($F873))),"",IF(INDEX(Partidos!$J$4:$J$107,MATCH($A873,Partidos!$A$4:$A$107,0))="Grupos",IF(AND($E873=INDEX(Partidos!$F$4:$F$107,MATCH($A873,Partidos!$A$4:$A$107,0)),$F873=INDEX(Partidos!$G$4:$G$107,MATCH($A873,Partidos!$A$4:$A$107,0))),Puntuacion!$B$4,IF(($E873-$F873)=(INDEX(Partidos!$F$4:$F$107,MATCH($A873,Partidos!$A$4:$A$107,0))-INDEX(Partidos!$G$4:$G$107,MATCH($A873,Partidos!$A$4:$A$107,0))),Puntuacion!$B$5,IF(OR(AND($E873&gt;$F873,INDEX(Partidos!$F$4:$F$107,MATCH($A873,Partidos!$A$4:$A$107,0))&gt;INDEX(Partidos!$G$4:$G$107,MATCH($A873,Partidos!$A$4:$A$107,0))),AND($E873=$F873,INDEX(Partidos!$F$4:$F$107,MATCH($A873,Partidos!$A$4:$A$107,0))=INDEX(Partidos!$G$4:$G$107,MATCH($A873,Partidos!$A$4:$A$107,0))),AND($E873&lt;$F873,INDEX(Partidos!$F$4:$F$107,MATCH($A873,Partidos!$A$4:$A$107,0))&lt;INDEX(Partidos!$G$4:$G$107,MATCH($A873,Partidos!$A$4:$A$107,0)))),Puntuacion!$B$6,0))),IF(INDEX(Partidos!$F$4:$F$107,MATCH($A873,Partidos!$A$4:$A$107,0))=INDEX(Partidos!$G$4:$G$107,MATCH($A873,Partidos!$A$4:$A$107,0)),IF(AND($E873=INDEX(Partidos!$F$4:$F$107,MATCH($A873,Partidos!$A$4:$A$107,0)),$F873=INDEX(Partidos!$G$4:$G$107,MATCH($A873,Partidos!$A$4:$A$107,0))),IF(AND($H873&lt;&gt;"",$H873=INDEX(Partidos!$K$4:$K$107,MATCH($A873,Partidos!$A$4:$A$107,0))),Puntuacion!$B$9,Puntuacion!$B$12),IF(AND($E873=$F873,($E873-$F873)=(INDEX(Partidos!$F$4:$F$107,MATCH($A873,Partidos!$A$4:$A$107,0))-INDEX(Partidos!$G$4:$G$107,MATCH($A873,Partidos!$A$4:$A$107,0)))),IF(AND($H873&lt;&gt;"",$H873=INDEX(Partidos!$K$4:$K$107,MATCH($A873,Partidos!$A$4:$A$107,0))),Puntuacion!$B$13,Puntuacion!$B$14),IF(AND($H873&lt;&gt;"",$H873=INDEX(Partidos!$K$4:$K$107,MATCH($A873,Partidos!$A$4:$A$107,0))),Puntuacion!$B$11,0))),IF(AND($E873=INDEX(Partidos!$F$4:$F$107,MATCH($A873,Partidos!$A$4:$A$107,0)),$F873=INDEX(Partidos!$G$4:$G$107,MATCH($A873,Partidos!$A$4:$A$107,0))),Puntuacion!$B$9,IF(($E873-$F873)=(INDEX(Partidos!$F$4:$F$107,MATCH($A873,Partidos!$A$4:$A$107,0))-INDEX(Partidos!$G$4:$G$107,MATCH($A873,Partidos!$A$4:$A$107,0))),Puntuacion!$B$10,IF(AND($H873&lt;&gt;"",$H873=INDEX(Partidos!$K$4:$K$107,MATCH($A873,Partidos!$A$4:$A$107,0))),Puntuacion!$B$11,0))))))),"")</f>
        <v/>
      </c>
      <c r="H873" s="24">
        <f>IFERROR(INDEX(Álvaro!H$4:H$107,MATCH($A873,Álvaro!$A$4:$A$107,0)),"")</f>
        <v/>
      </c>
      <c r="I873" s="24">
        <f>IFERROR(INDEX(Partidos!$J$4:$J$107,MATCH($A873,Partidos!$A$4:$A$107,0)),"")</f>
        <v/>
      </c>
      <c r="J873" s="21">
        <f>IF(AND(INDEX(Partidos!$J$4:$J$107,MATCH($A873,Partidos!$A$4:$A$107,0))&lt;&gt;"Grupos",INDEX(Partidos!$H$4:$H$107,MATCH($A873,Partidos!$A$4:$A$107,0))="Finalizado",$H873&lt;&gt;"",$H873=INDEX(Partidos!$K$4:$K$107,MATCH($A873,Partidos!$A$4:$A$107,0))),1,0)</f>
        <v/>
      </c>
    </row>
    <row r="874">
      <c r="A874" s="31" t="n">
        <v>80</v>
      </c>
      <c r="B874" s="24">
        <f>IFERROR(INDEX(Partidos!$D$4:$D$107,MATCH($A874,Partidos!$A$4:$A$107,0)),"")</f>
        <v/>
      </c>
      <c r="C874" s="24">
        <f>IFERROR(INDEX(Partidos!$E$4:$E$107,MATCH($A874,Partidos!$A$4:$A$107,0)),"")</f>
        <v/>
      </c>
      <c r="D874" s="31" t="inlineStr">
        <is>
          <t>Pepe</t>
        </is>
      </c>
      <c r="E874" s="24">
        <f>IFERROR(INDEX(Pepe!F$4:F$107,MATCH($A874,Pepe!$A$4:$A$107,0)),"")</f>
        <v/>
      </c>
      <c r="F874" s="24">
        <f>IFERROR(INDEX(Pepe!G$4:G$107,MATCH($A874,Pepe!$A$4:$A$107,0)),"")</f>
        <v/>
      </c>
      <c r="G874" s="21">
        <f>IFERROR(IF(INDEX(Partidos!$H$4:$H$107,MATCH($A874,Partidos!$A$4:$A$107,0))&lt;&gt;"Finalizado","",IF(OR(NOT(ISNUMBER($E874)),NOT(ISNUMBER($F874))),"",IF(INDEX(Partidos!$J$4:$J$107,MATCH($A874,Partidos!$A$4:$A$107,0))="Grupos",IF(AND($E874=INDEX(Partidos!$F$4:$F$107,MATCH($A874,Partidos!$A$4:$A$107,0)),$F874=INDEX(Partidos!$G$4:$G$107,MATCH($A874,Partidos!$A$4:$A$107,0))),Puntuacion!$B$4,IF(($E874-$F874)=(INDEX(Partidos!$F$4:$F$107,MATCH($A874,Partidos!$A$4:$A$107,0))-INDEX(Partidos!$G$4:$G$107,MATCH($A874,Partidos!$A$4:$A$107,0))),Puntuacion!$B$5,IF(OR(AND($E874&gt;$F874,INDEX(Partidos!$F$4:$F$107,MATCH($A874,Partidos!$A$4:$A$107,0))&gt;INDEX(Partidos!$G$4:$G$107,MATCH($A874,Partidos!$A$4:$A$107,0))),AND($E874=$F874,INDEX(Partidos!$F$4:$F$107,MATCH($A874,Partidos!$A$4:$A$107,0))=INDEX(Partidos!$G$4:$G$107,MATCH($A874,Partidos!$A$4:$A$107,0))),AND($E874&lt;$F874,INDEX(Partidos!$F$4:$F$107,MATCH($A874,Partidos!$A$4:$A$107,0))&lt;INDEX(Partidos!$G$4:$G$107,MATCH($A874,Partidos!$A$4:$A$107,0)))),Puntuacion!$B$6,0))),IF(INDEX(Partidos!$F$4:$F$107,MATCH($A874,Partidos!$A$4:$A$107,0))=INDEX(Partidos!$G$4:$G$107,MATCH($A874,Partidos!$A$4:$A$107,0)),IF(AND($E874=INDEX(Partidos!$F$4:$F$107,MATCH($A874,Partidos!$A$4:$A$107,0)),$F874=INDEX(Partidos!$G$4:$G$107,MATCH($A874,Partidos!$A$4:$A$107,0))),IF(AND($H874&lt;&gt;"",$H874=INDEX(Partidos!$K$4:$K$107,MATCH($A874,Partidos!$A$4:$A$107,0))),Puntuacion!$B$9,Puntuacion!$B$12),IF(AND($E874=$F874,($E874-$F874)=(INDEX(Partidos!$F$4:$F$107,MATCH($A874,Partidos!$A$4:$A$107,0))-INDEX(Partidos!$G$4:$G$107,MATCH($A874,Partidos!$A$4:$A$107,0)))),IF(AND($H874&lt;&gt;"",$H874=INDEX(Partidos!$K$4:$K$107,MATCH($A874,Partidos!$A$4:$A$107,0))),Puntuacion!$B$13,Puntuacion!$B$14),IF(AND($H874&lt;&gt;"",$H874=INDEX(Partidos!$K$4:$K$107,MATCH($A874,Partidos!$A$4:$A$107,0))),Puntuacion!$B$11,0))),IF(AND($E874=INDEX(Partidos!$F$4:$F$107,MATCH($A874,Partidos!$A$4:$A$107,0)),$F874=INDEX(Partidos!$G$4:$G$107,MATCH($A874,Partidos!$A$4:$A$107,0))),Puntuacion!$B$9,IF(($E874-$F874)=(INDEX(Partidos!$F$4:$F$107,MATCH($A874,Partidos!$A$4:$A$107,0))-INDEX(Partidos!$G$4:$G$107,MATCH($A874,Partidos!$A$4:$A$107,0))),Puntuacion!$B$10,IF(AND($H874&lt;&gt;"",$H874=INDEX(Partidos!$K$4:$K$107,MATCH($A874,Partidos!$A$4:$A$107,0))),Puntuacion!$B$11,0))))))),"")</f>
        <v/>
      </c>
      <c r="H874" s="24">
        <f>IFERROR(INDEX(Pepe!H$4:H$107,MATCH($A874,Pepe!$A$4:$A$107,0)),"")</f>
        <v/>
      </c>
      <c r="I874" s="24">
        <f>IFERROR(INDEX(Partidos!$J$4:$J$107,MATCH($A874,Partidos!$A$4:$A$107,0)),"")</f>
        <v/>
      </c>
      <c r="J874" s="21">
        <f>IF(AND(INDEX(Partidos!$J$4:$J$107,MATCH($A874,Partidos!$A$4:$A$107,0))&lt;&gt;"Grupos",INDEX(Partidos!$H$4:$H$107,MATCH($A874,Partidos!$A$4:$A$107,0))="Finalizado",$H874&lt;&gt;"",$H874=INDEX(Partidos!$K$4:$K$107,MATCH($A874,Partidos!$A$4:$A$107,0))),1,0)</f>
        <v/>
      </c>
    </row>
    <row r="875">
      <c r="A875" s="29" t="n">
        <v>80</v>
      </c>
      <c r="B875" s="24">
        <f>IFERROR(INDEX(Partidos!$D$4:$D$107,MATCH($A875,Partidos!$A$4:$A$107,0)),"")</f>
        <v/>
      </c>
      <c r="C875" s="24">
        <f>IFERROR(INDEX(Partidos!$E$4:$E$107,MATCH($A875,Partidos!$A$4:$A$107,0)),"")</f>
        <v/>
      </c>
      <c r="D875" s="29" t="inlineStr">
        <is>
          <t>Patri</t>
        </is>
      </c>
      <c r="E875" s="24">
        <f>IFERROR(INDEX(Patri!F$4:F$107,MATCH($A875,Patri!$A$4:$A$107,0)),"")</f>
        <v/>
      </c>
      <c r="F875" s="24">
        <f>IFERROR(INDEX(Patri!G$4:G$107,MATCH($A875,Patri!$A$4:$A$107,0)),"")</f>
        <v/>
      </c>
      <c r="G875" s="21">
        <f>IFERROR(IF(INDEX(Partidos!$H$4:$H$107,MATCH($A875,Partidos!$A$4:$A$107,0))&lt;&gt;"Finalizado","",IF(OR(NOT(ISNUMBER($E875)),NOT(ISNUMBER($F875))),"",IF(INDEX(Partidos!$J$4:$J$107,MATCH($A875,Partidos!$A$4:$A$107,0))="Grupos",IF(AND($E875=INDEX(Partidos!$F$4:$F$107,MATCH($A875,Partidos!$A$4:$A$107,0)),$F875=INDEX(Partidos!$G$4:$G$107,MATCH($A875,Partidos!$A$4:$A$107,0))),Puntuacion!$B$4,IF(($E875-$F875)=(INDEX(Partidos!$F$4:$F$107,MATCH($A875,Partidos!$A$4:$A$107,0))-INDEX(Partidos!$G$4:$G$107,MATCH($A875,Partidos!$A$4:$A$107,0))),Puntuacion!$B$5,IF(OR(AND($E875&gt;$F875,INDEX(Partidos!$F$4:$F$107,MATCH($A875,Partidos!$A$4:$A$107,0))&gt;INDEX(Partidos!$G$4:$G$107,MATCH($A875,Partidos!$A$4:$A$107,0))),AND($E875=$F875,INDEX(Partidos!$F$4:$F$107,MATCH($A875,Partidos!$A$4:$A$107,0))=INDEX(Partidos!$G$4:$G$107,MATCH($A875,Partidos!$A$4:$A$107,0))),AND($E875&lt;$F875,INDEX(Partidos!$F$4:$F$107,MATCH($A875,Partidos!$A$4:$A$107,0))&lt;INDEX(Partidos!$G$4:$G$107,MATCH($A875,Partidos!$A$4:$A$107,0)))),Puntuacion!$B$6,0))),IF(INDEX(Partidos!$F$4:$F$107,MATCH($A875,Partidos!$A$4:$A$107,0))=INDEX(Partidos!$G$4:$G$107,MATCH($A875,Partidos!$A$4:$A$107,0)),IF(AND($E875=INDEX(Partidos!$F$4:$F$107,MATCH($A875,Partidos!$A$4:$A$107,0)),$F875=INDEX(Partidos!$G$4:$G$107,MATCH($A875,Partidos!$A$4:$A$107,0))),IF(AND($H875&lt;&gt;"",$H875=INDEX(Partidos!$K$4:$K$107,MATCH($A875,Partidos!$A$4:$A$107,0))),Puntuacion!$B$9,Puntuacion!$B$12),IF(AND($E875=$F875,($E875-$F875)=(INDEX(Partidos!$F$4:$F$107,MATCH($A875,Partidos!$A$4:$A$107,0))-INDEX(Partidos!$G$4:$G$107,MATCH($A875,Partidos!$A$4:$A$107,0)))),IF(AND($H875&lt;&gt;"",$H875=INDEX(Partidos!$K$4:$K$107,MATCH($A875,Partidos!$A$4:$A$107,0))),Puntuacion!$B$13,Puntuacion!$B$14),IF(AND($H875&lt;&gt;"",$H875=INDEX(Partidos!$K$4:$K$107,MATCH($A875,Partidos!$A$4:$A$107,0))),Puntuacion!$B$11,0))),IF(AND($E875=INDEX(Partidos!$F$4:$F$107,MATCH($A875,Partidos!$A$4:$A$107,0)),$F875=INDEX(Partidos!$G$4:$G$107,MATCH($A875,Partidos!$A$4:$A$107,0))),Puntuacion!$B$9,IF(($E875-$F875)=(INDEX(Partidos!$F$4:$F$107,MATCH($A875,Partidos!$A$4:$A$107,0))-INDEX(Partidos!$G$4:$G$107,MATCH($A875,Partidos!$A$4:$A$107,0))),Puntuacion!$B$10,IF(AND($H875&lt;&gt;"",$H875=INDEX(Partidos!$K$4:$K$107,MATCH($A875,Partidos!$A$4:$A$107,0))),Puntuacion!$B$11,0))))))),"")</f>
        <v/>
      </c>
      <c r="H875" s="24">
        <f>IFERROR(INDEX(Patri!H$4:H$107,MATCH($A875,Patri!$A$4:$A$107,0)),"")</f>
        <v/>
      </c>
      <c r="I875" s="24">
        <f>IFERROR(INDEX(Partidos!$J$4:$J$107,MATCH($A875,Partidos!$A$4:$A$107,0)),"")</f>
        <v/>
      </c>
      <c r="J875" s="21">
        <f>IF(AND(INDEX(Partidos!$J$4:$J$107,MATCH($A875,Partidos!$A$4:$A$107,0))&lt;&gt;"Grupos",INDEX(Partidos!$H$4:$H$107,MATCH($A875,Partidos!$A$4:$A$107,0))="Finalizado",$H875&lt;&gt;"",$H875=INDEX(Partidos!$K$4:$K$107,MATCH($A875,Partidos!$A$4:$A$107,0))),1,0)</f>
        <v/>
      </c>
    </row>
    <row r="876">
      <c r="A876" s="31" t="n">
        <v>80</v>
      </c>
      <c r="B876" s="24">
        <f>IFERROR(INDEX(Partidos!$D$4:$D$107,MATCH($A876,Partidos!$A$4:$A$107,0)),"")</f>
        <v/>
      </c>
      <c r="C876" s="24">
        <f>IFERROR(INDEX(Partidos!$E$4:$E$107,MATCH($A876,Partidos!$A$4:$A$107,0)),"")</f>
        <v/>
      </c>
      <c r="D876" s="31" t="inlineStr">
        <is>
          <t>Kike</t>
        </is>
      </c>
      <c r="E876" s="24">
        <f>IFERROR(INDEX(Kike!F$4:F$107,MATCH($A876,Kike!$A$4:$A$107,0)),"")</f>
        <v/>
      </c>
      <c r="F876" s="24">
        <f>IFERROR(INDEX(Kike!G$4:G$107,MATCH($A876,Kike!$A$4:$A$107,0)),"")</f>
        <v/>
      </c>
      <c r="G876" s="21">
        <f>IFERROR(IF(INDEX(Partidos!$H$4:$H$107,MATCH($A876,Partidos!$A$4:$A$107,0))&lt;&gt;"Finalizado","",IF(OR(NOT(ISNUMBER($E876)),NOT(ISNUMBER($F876))),"",IF(INDEX(Partidos!$J$4:$J$107,MATCH($A876,Partidos!$A$4:$A$107,0))="Grupos",IF(AND($E876=INDEX(Partidos!$F$4:$F$107,MATCH($A876,Partidos!$A$4:$A$107,0)),$F876=INDEX(Partidos!$G$4:$G$107,MATCH($A876,Partidos!$A$4:$A$107,0))),Puntuacion!$B$4,IF(($E876-$F876)=(INDEX(Partidos!$F$4:$F$107,MATCH($A876,Partidos!$A$4:$A$107,0))-INDEX(Partidos!$G$4:$G$107,MATCH($A876,Partidos!$A$4:$A$107,0))),Puntuacion!$B$5,IF(OR(AND($E876&gt;$F876,INDEX(Partidos!$F$4:$F$107,MATCH($A876,Partidos!$A$4:$A$107,0))&gt;INDEX(Partidos!$G$4:$G$107,MATCH($A876,Partidos!$A$4:$A$107,0))),AND($E876=$F876,INDEX(Partidos!$F$4:$F$107,MATCH($A876,Partidos!$A$4:$A$107,0))=INDEX(Partidos!$G$4:$G$107,MATCH($A876,Partidos!$A$4:$A$107,0))),AND($E876&lt;$F876,INDEX(Partidos!$F$4:$F$107,MATCH($A876,Partidos!$A$4:$A$107,0))&lt;INDEX(Partidos!$G$4:$G$107,MATCH($A876,Partidos!$A$4:$A$107,0)))),Puntuacion!$B$6,0))),IF(INDEX(Partidos!$F$4:$F$107,MATCH($A876,Partidos!$A$4:$A$107,0))=INDEX(Partidos!$G$4:$G$107,MATCH($A876,Partidos!$A$4:$A$107,0)),IF(AND($E876=INDEX(Partidos!$F$4:$F$107,MATCH($A876,Partidos!$A$4:$A$107,0)),$F876=INDEX(Partidos!$G$4:$G$107,MATCH($A876,Partidos!$A$4:$A$107,0))),IF(AND($H876&lt;&gt;"",$H876=INDEX(Partidos!$K$4:$K$107,MATCH($A876,Partidos!$A$4:$A$107,0))),Puntuacion!$B$9,Puntuacion!$B$12),IF(AND($E876=$F876,($E876-$F876)=(INDEX(Partidos!$F$4:$F$107,MATCH($A876,Partidos!$A$4:$A$107,0))-INDEX(Partidos!$G$4:$G$107,MATCH($A876,Partidos!$A$4:$A$107,0)))),IF(AND($H876&lt;&gt;"",$H876=INDEX(Partidos!$K$4:$K$107,MATCH($A876,Partidos!$A$4:$A$107,0))),Puntuacion!$B$13,Puntuacion!$B$14),IF(AND($H876&lt;&gt;"",$H876=INDEX(Partidos!$K$4:$K$107,MATCH($A876,Partidos!$A$4:$A$107,0))),Puntuacion!$B$11,0))),IF(AND($E876=INDEX(Partidos!$F$4:$F$107,MATCH($A876,Partidos!$A$4:$A$107,0)),$F876=INDEX(Partidos!$G$4:$G$107,MATCH($A876,Partidos!$A$4:$A$107,0))),Puntuacion!$B$9,IF(($E876-$F876)=(INDEX(Partidos!$F$4:$F$107,MATCH($A876,Partidos!$A$4:$A$107,0))-INDEX(Partidos!$G$4:$G$107,MATCH($A876,Partidos!$A$4:$A$107,0))),Puntuacion!$B$10,IF(AND($H876&lt;&gt;"",$H876=INDEX(Partidos!$K$4:$K$107,MATCH($A876,Partidos!$A$4:$A$107,0))),Puntuacion!$B$11,0))))))),"")</f>
        <v/>
      </c>
      <c r="H876" s="24">
        <f>IFERROR(INDEX(Kike!H$4:H$107,MATCH($A876,Kike!$A$4:$A$107,0)),"")</f>
        <v/>
      </c>
      <c r="I876" s="24">
        <f>IFERROR(INDEX(Partidos!$J$4:$J$107,MATCH($A876,Partidos!$A$4:$A$107,0)),"")</f>
        <v/>
      </c>
      <c r="J876" s="21">
        <f>IF(AND(INDEX(Partidos!$J$4:$J$107,MATCH($A876,Partidos!$A$4:$A$107,0))&lt;&gt;"Grupos",INDEX(Partidos!$H$4:$H$107,MATCH($A876,Partidos!$A$4:$A$107,0))="Finalizado",$H876&lt;&gt;"",$H876=INDEX(Partidos!$K$4:$K$107,MATCH($A876,Partidos!$A$4:$A$107,0))),1,0)</f>
        <v/>
      </c>
    </row>
    <row r="877">
      <c r="A877" s="29" t="n">
        <v>80</v>
      </c>
      <c r="B877" s="24">
        <f>IFERROR(INDEX(Partidos!$D$4:$D$107,MATCH($A877,Partidos!$A$4:$A$107,0)),"")</f>
        <v/>
      </c>
      <c r="C877" s="24">
        <f>IFERROR(INDEX(Partidos!$E$4:$E$107,MATCH($A877,Partidos!$A$4:$A$107,0)),"")</f>
        <v/>
      </c>
      <c r="D877" s="29" t="inlineStr">
        <is>
          <t>Quintero</t>
        </is>
      </c>
      <c r="E877" s="24">
        <f>IFERROR(INDEX(Quintero!F$4:F$107,MATCH($A877,Quintero!$A$4:$A$107,0)),"")</f>
        <v/>
      </c>
      <c r="F877" s="24">
        <f>IFERROR(INDEX(Quintero!G$4:G$107,MATCH($A877,Quintero!$A$4:$A$107,0)),"")</f>
        <v/>
      </c>
      <c r="G877" s="21">
        <f>IFERROR(IF(INDEX(Partidos!$H$4:$H$107,MATCH($A877,Partidos!$A$4:$A$107,0))&lt;&gt;"Finalizado","",IF(OR(NOT(ISNUMBER($E877)),NOT(ISNUMBER($F877))),"",IF(INDEX(Partidos!$J$4:$J$107,MATCH($A877,Partidos!$A$4:$A$107,0))="Grupos",IF(AND($E877=INDEX(Partidos!$F$4:$F$107,MATCH($A877,Partidos!$A$4:$A$107,0)),$F877=INDEX(Partidos!$G$4:$G$107,MATCH($A877,Partidos!$A$4:$A$107,0))),Puntuacion!$B$4,IF(($E877-$F877)=(INDEX(Partidos!$F$4:$F$107,MATCH($A877,Partidos!$A$4:$A$107,0))-INDEX(Partidos!$G$4:$G$107,MATCH($A877,Partidos!$A$4:$A$107,0))),Puntuacion!$B$5,IF(OR(AND($E877&gt;$F877,INDEX(Partidos!$F$4:$F$107,MATCH($A877,Partidos!$A$4:$A$107,0))&gt;INDEX(Partidos!$G$4:$G$107,MATCH($A877,Partidos!$A$4:$A$107,0))),AND($E877=$F877,INDEX(Partidos!$F$4:$F$107,MATCH($A877,Partidos!$A$4:$A$107,0))=INDEX(Partidos!$G$4:$G$107,MATCH($A877,Partidos!$A$4:$A$107,0))),AND($E877&lt;$F877,INDEX(Partidos!$F$4:$F$107,MATCH($A877,Partidos!$A$4:$A$107,0))&lt;INDEX(Partidos!$G$4:$G$107,MATCH($A877,Partidos!$A$4:$A$107,0)))),Puntuacion!$B$6,0))),IF(INDEX(Partidos!$F$4:$F$107,MATCH($A877,Partidos!$A$4:$A$107,0))=INDEX(Partidos!$G$4:$G$107,MATCH($A877,Partidos!$A$4:$A$107,0)),IF(AND($E877=INDEX(Partidos!$F$4:$F$107,MATCH($A877,Partidos!$A$4:$A$107,0)),$F877=INDEX(Partidos!$G$4:$G$107,MATCH($A877,Partidos!$A$4:$A$107,0))),IF(AND($H877&lt;&gt;"",$H877=INDEX(Partidos!$K$4:$K$107,MATCH($A877,Partidos!$A$4:$A$107,0))),Puntuacion!$B$9,Puntuacion!$B$12),IF(AND($E877=$F877,($E877-$F877)=(INDEX(Partidos!$F$4:$F$107,MATCH($A877,Partidos!$A$4:$A$107,0))-INDEX(Partidos!$G$4:$G$107,MATCH($A877,Partidos!$A$4:$A$107,0)))),IF(AND($H877&lt;&gt;"",$H877=INDEX(Partidos!$K$4:$K$107,MATCH($A877,Partidos!$A$4:$A$107,0))),Puntuacion!$B$13,Puntuacion!$B$14),IF(AND($H877&lt;&gt;"",$H877=INDEX(Partidos!$K$4:$K$107,MATCH($A877,Partidos!$A$4:$A$107,0))),Puntuacion!$B$11,0))),IF(AND($E877=INDEX(Partidos!$F$4:$F$107,MATCH($A877,Partidos!$A$4:$A$107,0)),$F877=INDEX(Partidos!$G$4:$G$107,MATCH($A877,Partidos!$A$4:$A$107,0))),Puntuacion!$B$9,IF(($E877-$F877)=(INDEX(Partidos!$F$4:$F$107,MATCH($A877,Partidos!$A$4:$A$107,0))-INDEX(Partidos!$G$4:$G$107,MATCH($A877,Partidos!$A$4:$A$107,0))),Puntuacion!$B$10,IF(AND($H877&lt;&gt;"",$H877=INDEX(Partidos!$K$4:$K$107,MATCH($A877,Partidos!$A$4:$A$107,0))),Puntuacion!$B$11,0))))))),"")</f>
        <v/>
      </c>
      <c r="H877" s="24">
        <f>IFERROR(INDEX(Quintero!H$4:H$107,MATCH($A877,Quintero!$A$4:$A$107,0)),"")</f>
        <v/>
      </c>
      <c r="I877" s="24">
        <f>IFERROR(INDEX(Partidos!$J$4:$J$107,MATCH($A877,Partidos!$A$4:$A$107,0)),"")</f>
        <v/>
      </c>
      <c r="J877" s="21">
        <f>IF(AND(INDEX(Partidos!$J$4:$J$107,MATCH($A877,Partidos!$A$4:$A$107,0))&lt;&gt;"Grupos",INDEX(Partidos!$H$4:$H$107,MATCH($A877,Partidos!$A$4:$A$107,0))="Finalizado",$H877&lt;&gt;"",$H877=INDEX(Partidos!$K$4:$K$107,MATCH($A877,Partidos!$A$4:$A$107,0))),1,0)</f>
        <v/>
      </c>
    </row>
    <row r="878">
      <c r="A878" s="31" t="n">
        <v>80</v>
      </c>
      <c r="B878" s="24">
        <f>IFERROR(INDEX(Partidos!$D$4:$D$107,MATCH($A878,Partidos!$A$4:$A$107,0)),"")</f>
        <v/>
      </c>
      <c r="C878" s="24">
        <f>IFERROR(INDEX(Partidos!$E$4:$E$107,MATCH($A878,Partidos!$A$4:$A$107,0)),"")</f>
        <v/>
      </c>
      <c r="D878" s="31" t="inlineStr">
        <is>
          <t>Nacho</t>
        </is>
      </c>
      <c r="E878" s="24">
        <f>IFERROR(INDEX(Nacho!F$4:F$107,MATCH($A878,Nacho!$A$4:$A$107,0)),"")</f>
        <v/>
      </c>
      <c r="F878" s="24">
        <f>IFERROR(INDEX(Nacho!G$4:G$107,MATCH($A878,Nacho!$A$4:$A$107,0)),"")</f>
        <v/>
      </c>
      <c r="G878" s="21">
        <f>IFERROR(IF(INDEX(Partidos!$H$4:$H$107,MATCH($A878,Partidos!$A$4:$A$107,0))&lt;&gt;"Finalizado","",IF(OR(NOT(ISNUMBER($E878)),NOT(ISNUMBER($F878))),"",IF(INDEX(Partidos!$J$4:$J$107,MATCH($A878,Partidos!$A$4:$A$107,0))="Grupos",IF(AND($E878=INDEX(Partidos!$F$4:$F$107,MATCH($A878,Partidos!$A$4:$A$107,0)),$F878=INDEX(Partidos!$G$4:$G$107,MATCH($A878,Partidos!$A$4:$A$107,0))),Puntuacion!$B$4,IF(($E878-$F878)=(INDEX(Partidos!$F$4:$F$107,MATCH($A878,Partidos!$A$4:$A$107,0))-INDEX(Partidos!$G$4:$G$107,MATCH($A878,Partidos!$A$4:$A$107,0))),Puntuacion!$B$5,IF(OR(AND($E878&gt;$F878,INDEX(Partidos!$F$4:$F$107,MATCH($A878,Partidos!$A$4:$A$107,0))&gt;INDEX(Partidos!$G$4:$G$107,MATCH($A878,Partidos!$A$4:$A$107,0))),AND($E878=$F878,INDEX(Partidos!$F$4:$F$107,MATCH($A878,Partidos!$A$4:$A$107,0))=INDEX(Partidos!$G$4:$G$107,MATCH($A878,Partidos!$A$4:$A$107,0))),AND($E878&lt;$F878,INDEX(Partidos!$F$4:$F$107,MATCH($A878,Partidos!$A$4:$A$107,0))&lt;INDEX(Partidos!$G$4:$G$107,MATCH($A878,Partidos!$A$4:$A$107,0)))),Puntuacion!$B$6,0))),IF(INDEX(Partidos!$F$4:$F$107,MATCH($A878,Partidos!$A$4:$A$107,0))=INDEX(Partidos!$G$4:$G$107,MATCH($A878,Partidos!$A$4:$A$107,0)),IF(AND($E878=INDEX(Partidos!$F$4:$F$107,MATCH($A878,Partidos!$A$4:$A$107,0)),$F878=INDEX(Partidos!$G$4:$G$107,MATCH($A878,Partidos!$A$4:$A$107,0))),IF(AND($H878&lt;&gt;"",$H878=INDEX(Partidos!$K$4:$K$107,MATCH($A878,Partidos!$A$4:$A$107,0))),Puntuacion!$B$9,Puntuacion!$B$12),IF(AND($E878=$F878,($E878-$F878)=(INDEX(Partidos!$F$4:$F$107,MATCH($A878,Partidos!$A$4:$A$107,0))-INDEX(Partidos!$G$4:$G$107,MATCH($A878,Partidos!$A$4:$A$107,0)))),IF(AND($H878&lt;&gt;"",$H878=INDEX(Partidos!$K$4:$K$107,MATCH($A878,Partidos!$A$4:$A$107,0))),Puntuacion!$B$13,Puntuacion!$B$14),IF(AND($H878&lt;&gt;"",$H878=INDEX(Partidos!$K$4:$K$107,MATCH($A878,Partidos!$A$4:$A$107,0))),Puntuacion!$B$11,0))),IF(AND($E878=INDEX(Partidos!$F$4:$F$107,MATCH($A878,Partidos!$A$4:$A$107,0)),$F878=INDEX(Partidos!$G$4:$G$107,MATCH($A878,Partidos!$A$4:$A$107,0))),Puntuacion!$B$9,IF(($E878-$F878)=(INDEX(Partidos!$F$4:$F$107,MATCH($A878,Partidos!$A$4:$A$107,0))-INDEX(Partidos!$G$4:$G$107,MATCH($A878,Partidos!$A$4:$A$107,0))),Puntuacion!$B$10,IF(AND($H878&lt;&gt;"",$H878=INDEX(Partidos!$K$4:$K$107,MATCH($A878,Partidos!$A$4:$A$107,0))),Puntuacion!$B$11,0))))))),"")</f>
        <v/>
      </c>
      <c r="H878" s="24">
        <f>IFERROR(INDEX(Nacho!H$4:H$107,MATCH($A878,Nacho!$A$4:$A$107,0)),"")</f>
        <v/>
      </c>
      <c r="I878" s="24">
        <f>IFERROR(INDEX(Partidos!$J$4:$J$107,MATCH($A878,Partidos!$A$4:$A$107,0)),"")</f>
        <v/>
      </c>
      <c r="J878" s="21">
        <f>IF(AND(INDEX(Partidos!$J$4:$J$107,MATCH($A878,Partidos!$A$4:$A$107,0))&lt;&gt;"Grupos",INDEX(Partidos!$H$4:$H$107,MATCH($A878,Partidos!$A$4:$A$107,0))="Finalizado",$H878&lt;&gt;"",$H878=INDEX(Partidos!$K$4:$K$107,MATCH($A878,Partidos!$A$4:$A$107,0))),1,0)</f>
        <v/>
      </c>
    </row>
    <row r="879">
      <c r="A879" s="29" t="n">
        <v>80</v>
      </c>
      <c r="B879" s="24">
        <f>IFERROR(INDEX(Partidos!$D$4:$D$107,MATCH($A879,Partidos!$A$4:$A$107,0)),"")</f>
        <v/>
      </c>
      <c r="C879" s="24">
        <f>IFERROR(INDEX(Partidos!$E$4:$E$107,MATCH($A879,Partidos!$A$4:$A$107,0)),"")</f>
        <v/>
      </c>
      <c r="D879" s="29" t="inlineStr">
        <is>
          <t>Luis</t>
        </is>
      </c>
      <c r="E879" s="24">
        <f>IFERROR(INDEX(Luis!F$4:F$107,MATCH($A879,Luis!$A$4:$A$107,0)),"")</f>
        <v/>
      </c>
      <c r="F879" s="24">
        <f>IFERROR(INDEX(Luis!G$4:G$107,MATCH($A879,Luis!$A$4:$A$107,0)),"")</f>
        <v/>
      </c>
      <c r="G879" s="21">
        <f>IFERROR(IF(INDEX(Partidos!$H$4:$H$107,MATCH($A879,Partidos!$A$4:$A$107,0))&lt;&gt;"Finalizado","",IF(OR(NOT(ISNUMBER($E879)),NOT(ISNUMBER($F879))),"",IF(INDEX(Partidos!$J$4:$J$107,MATCH($A879,Partidos!$A$4:$A$107,0))="Grupos",IF(AND($E879=INDEX(Partidos!$F$4:$F$107,MATCH($A879,Partidos!$A$4:$A$107,0)),$F879=INDEX(Partidos!$G$4:$G$107,MATCH($A879,Partidos!$A$4:$A$107,0))),Puntuacion!$B$4,IF(($E879-$F879)=(INDEX(Partidos!$F$4:$F$107,MATCH($A879,Partidos!$A$4:$A$107,0))-INDEX(Partidos!$G$4:$G$107,MATCH($A879,Partidos!$A$4:$A$107,0))),Puntuacion!$B$5,IF(OR(AND($E879&gt;$F879,INDEX(Partidos!$F$4:$F$107,MATCH($A879,Partidos!$A$4:$A$107,0))&gt;INDEX(Partidos!$G$4:$G$107,MATCH($A879,Partidos!$A$4:$A$107,0))),AND($E879=$F879,INDEX(Partidos!$F$4:$F$107,MATCH($A879,Partidos!$A$4:$A$107,0))=INDEX(Partidos!$G$4:$G$107,MATCH($A879,Partidos!$A$4:$A$107,0))),AND($E879&lt;$F879,INDEX(Partidos!$F$4:$F$107,MATCH($A879,Partidos!$A$4:$A$107,0))&lt;INDEX(Partidos!$G$4:$G$107,MATCH($A879,Partidos!$A$4:$A$107,0)))),Puntuacion!$B$6,0))),IF(INDEX(Partidos!$F$4:$F$107,MATCH($A879,Partidos!$A$4:$A$107,0))=INDEX(Partidos!$G$4:$G$107,MATCH($A879,Partidos!$A$4:$A$107,0)),IF(AND($E879=INDEX(Partidos!$F$4:$F$107,MATCH($A879,Partidos!$A$4:$A$107,0)),$F879=INDEX(Partidos!$G$4:$G$107,MATCH($A879,Partidos!$A$4:$A$107,0))),IF(AND($H879&lt;&gt;"",$H879=INDEX(Partidos!$K$4:$K$107,MATCH($A879,Partidos!$A$4:$A$107,0))),Puntuacion!$B$9,Puntuacion!$B$12),IF(AND($E879=$F879,($E879-$F879)=(INDEX(Partidos!$F$4:$F$107,MATCH($A879,Partidos!$A$4:$A$107,0))-INDEX(Partidos!$G$4:$G$107,MATCH($A879,Partidos!$A$4:$A$107,0)))),IF(AND($H879&lt;&gt;"",$H879=INDEX(Partidos!$K$4:$K$107,MATCH($A879,Partidos!$A$4:$A$107,0))),Puntuacion!$B$13,Puntuacion!$B$14),IF(AND($H879&lt;&gt;"",$H879=INDEX(Partidos!$K$4:$K$107,MATCH($A879,Partidos!$A$4:$A$107,0))),Puntuacion!$B$11,0))),IF(AND($E879=INDEX(Partidos!$F$4:$F$107,MATCH($A879,Partidos!$A$4:$A$107,0)),$F879=INDEX(Partidos!$G$4:$G$107,MATCH($A879,Partidos!$A$4:$A$107,0))),Puntuacion!$B$9,IF(($E879-$F879)=(INDEX(Partidos!$F$4:$F$107,MATCH($A879,Partidos!$A$4:$A$107,0))-INDEX(Partidos!$G$4:$G$107,MATCH($A879,Partidos!$A$4:$A$107,0))),Puntuacion!$B$10,IF(AND($H879&lt;&gt;"",$H879=INDEX(Partidos!$K$4:$K$107,MATCH($A879,Partidos!$A$4:$A$107,0))),Puntuacion!$B$11,0))))))),"")</f>
        <v/>
      </c>
      <c r="H879" s="24">
        <f>IFERROR(INDEX(Luis!H$4:H$107,MATCH($A879,Luis!$A$4:$A$107,0)),"")</f>
        <v/>
      </c>
      <c r="I879" s="24">
        <f>IFERROR(INDEX(Partidos!$J$4:$J$107,MATCH($A879,Partidos!$A$4:$A$107,0)),"")</f>
        <v/>
      </c>
      <c r="J879" s="21">
        <f>IF(AND(INDEX(Partidos!$J$4:$J$107,MATCH($A879,Partidos!$A$4:$A$107,0))&lt;&gt;"Grupos",INDEX(Partidos!$H$4:$H$107,MATCH($A879,Partidos!$A$4:$A$107,0))="Finalizado",$H879&lt;&gt;"",$H879=INDEX(Partidos!$K$4:$K$107,MATCH($A879,Partidos!$A$4:$A$107,0))),1,0)</f>
        <v/>
      </c>
    </row>
    <row r="880">
      <c r="A880" s="31" t="n">
        <v>80</v>
      </c>
      <c r="B880" s="24">
        <f>IFERROR(INDEX(Partidos!$D$4:$D$107,MATCH($A880,Partidos!$A$4:$A$107,0)),"")</f>
        <v/>
      </c>
      <c r="C880" s="24">
        <f>IFERROR(INDEX(Partidos!$E$4:$E$107,MATCH($A880,Partidos!$A$4:$A$107,0)),"")</f>
        <v/>
      </c>
      <c r="D880" s="31" t="inlineStr">
        <is>
          <t>Felipe</t>
        </is>
      </c>
      <c r="E880" s="24">
        <f>IFERROR(INDEX(Felipe!F$4:F$107,MATCH($A880,Felipe!$A$4:$A$107,0)),"")</f>
        <v/>
      </c>
      <c r="F880" s="24">
        <f>IFERROR(INDEX(Felipe!G$4:G$107,MATCH($A880,Felipe!$A$4:$A$107,0)),"")</f>
        <v/>
      </c>
      <c r="G880" s="21">
        <f>IFERROR(IF(INDEX(Partidos!$H$4:$H$107,MATCH($A880,Partidos!$A$4:$A$107,0))&lt;&gt;"Finalizado","",IF(OR(NOT(ISNUMBER($E880)),NOT(ISNUMBER($F880))),"",IF(INDEX(Partidos!$J$4:$J$107,MATCH($A880,Partidos!$A$4:$A$107,0))="Grupos",IF(AND($E880=INDEX(Partidos!$F$4:$F$107,MATCH($A880,Partidos!$A$4:$A$107,0)),$F880=INDEX(Partidos!$G$4:$G$107,MATCH($A880,Partidos!$A$4:$A$107,0))),Puntuacion!$B$4,IF(($E880-$F880)=(INDEX(Partidos!$F$4:$F$107,MATCH($A880,Partidos!$A$4:$A$107,0))-INDEX(Partidos!$G$4:$G$107,MATCH($A880,Partidos!$A$4:$A$107,0))),Puntuacion!$B$5,IF(OR(AND($E880&gt;$F880,INDEX(Partidos!$F$4:$F$107,MATCH($A880,Partidos!$A$4:$A$107,0))&gt;INDEX(Partidos!$G$4:$G$107,MATCH($A880,Partidos!$A$4:$A$107,0))),AND($E880=$F880,INDEX(Partidos!$F$4:$F$107,MATCH($A880,Partidos!$A$4:$A$107,0))=INDEX(Partidos!$G$4:$G$107,MATCH($A880,Partidos!$A$4:$A$107,0))),AND($E880&lt;$F880,INDEX(Partidos!$F$4:$F$107,MATCH($A880,Partidos!$A$4:$A$107,0))&lt;INDEX(Partidos!$G$4:$G$107,MATCH($A880,Partidos!$A$4:$A$107,0)))),Puntuacion!$B$6,0))),IF(INDEX(Partidos!$F$4:$F$107,MATCH($A880,Partidos!$A$4:$A$107,0))=INDEX(Partidos!$G$4:$G$107,MATCH($A880,Partidos!$A$4:$A$107,0)),IF(AND($E880=INDEX(Partidos!$F$4:$F$107,MATCH($A880,Partidos!$A$4:$A$107,0)),$F880=INDEX(Partidos!$G$4:$G$107,MATCH($A880,Partidos!$A$4:$A$107,0))),IF(AND($H880&lt;&gt;"",$H880=INDEX(Partidos!$K$4:$K$107,MATCH($A880,Partidos!$A$4:$A$107,0))),Puntuacion!$B$9,Puntuacion!$B$12),IF(AND($E880=$F880,($E880-$F880)=(INDEX(Partidos!$F$4:$F$107,MATCH($A880,Partidos!$A$4:$A$107,0))-INDEX(Partidos!$G$4:$G$107,MATCH($A880,Partidos!$A$4:$A$107,0)))),IF(AND($H880&lt;&gt;"",$H880=INDEX(Partidos!$K$4:$K$107,MATCH($A880,Partidos!$A$4:$A$107,0))),Puntuacion!$B$13,Puntuacion!$B$14),IF(AND($H880&lt;&gt;"",$H880=INDEX(Partidos!$K$4:$K$107,MATCH($A880,Partidos!$A$4:$A$107,0))),Puntuacion!$B$11,0))),IF(AND($E880=INDEX(Partidos!$F$4:$F$107,MATCH($A880,Partidos!$A$4:$A$107,0)),$F880=INDEX(Partidos!$G$4:$G$107,MATCH($A880,Partidos!$A$4:$A$107,0))),Puntuacion!$B$9,IF(($E880-$F880)=(INDEX(Partidos!$F$4:$F$107,MATCH($A880,Partidos!$A$4:$A$107,0))-INDEX(Partidos!$G$4:$G$107,MATCH($A880,Partidos!$A$4:$A$107,0))),Puntuacion!$B$10,IF(AND($H880&lt;&gt;"",$H880=INDEX(Partidos!$K$4:$K$107,MATCH($A880,Partidos!$A$4:$A$107,0))),Puntuacion!$B$11,0))))))),"")</f>
        <v/>
      </c>
      <c r="H880" s="24">
        <f>IFERROR(INDEX(Felipe!H$4:H$107,MATCH($A880,Felipe!$A$4:$A$107,0)),"")</f>
        <v/>
      </c>
      <c r="I880" s="24">
        <f>IFERROR(INDEX(Partidos!$J$4:$J$107,MATCH($A880,Partidos!$A$4:$A$107,0)),"")</f>
        <v/>
      </c>
      <c r="J880" s="21">
        <f>IF(AND(INDEX(Partidos!$J$4:$J$107,MATCH($A880,Partidos!$A$4:$A$107,0))&lt;&gt;"Grupos",INDEX(Partidos!$H$4:$H$107,MATCH($A880,Partidos!$A$4:$A$107,0))="Finalizado",$H880&lt;&gt;"",$H880=INDEX(Partidos!$K$4:$K$107,MATCH($A880,Partidos!$A$4:$A$107,0))),1,0)</f>
        <v/>
      </c>
    </row>
    <row r="881">
      <c r="A881" s="29" t="n">
        <v>80</v>
      </c>
      <c r="B881" s="24">
        <f>IFERROR(INDEX(Partidos!$D$4:$D$107,MATCH($A881,Partidos!$A$4:$A$107,0)),"")</f>
        <v/>
      </c>
      <c r="C881" s="24">
        <f>IFERROR(INDEX(Partidos!$E$4:$E$107,MATCH($A881,Partidos!$A$4:$A$107,0)),"")</f>
        <v/>
      </c>
      <c r="D881" s="29" t="inlineStr">
        <is>
          <t>Simón</t>
        </is>
      </c>
      <c r="E881" s="24">
        <f>IFERROR(INDEX(Simón!F$4:F$107,MATCH($A881,Simón!$A$4:$A$107,0)),"")</f>
        <v/>
      </c>
      <c r="F881" s="24">
        <f>IFERROR(INDEX(Simón!G$4:G$107,MATCH($A881,Simón!$A$4:$A$107,0)),"")</f>
        <v/>
      </c>
      <c r="G881" s="21">
        <f>IFERROR(IF(INDEX(Partidos!$H$4:$H$107,MATCH($A881,Partidos!$A$4:$A$107,0))&lt;&gt;"Finalizado","",IF(OR(NOT(ISNUMBER($E881)),NOT(ISNUMBER($F881))),"",IF(INDEX(Partidos!$J$4:$J$107,MATCH($A881,Partidos!$A$4:$A$107,0))="Grupos",IF(AND($E881=INDEX(Partidos!$F$4:$F$107,MATCH($A881,Partidos!$A$4:$A$107,0)),$F881=INDEX(Partidos!$G$4:$G$107,MATCH($A881,Partidos!$A$4:$A$107,0))),Puntuacion!$B$4,IF(($E881-$F881)=(INDEX(Partidos!$F$4:$F$107,MATCH($A881,Partidos!$A$4:$A$107,0))-INDEX(Partidos!$G$4:$G$107,MATCH($A881,Partidos!$A$4:$A$107,0))),Puntuacion!$B$5,IF(OR(AND($E881&gt;$F881,INDEX(Partidos!$F$4:$F$107,MATCH($A881,Partidos!$A$4:$A$107,0))&gt;INDEX(Partidos!$G$4:$G$107,MATCH($A881,Partidos!$A$4:$A$107,0))),AND($E881=$F881,INDEX(Partidos!$F$4:$F$107,MATCH($A881,Partidos!$A$4:$A$107,0))=INDEX(Partidos!$G$4:$G$107,MATCH($A881,Partidos!$A$4:$A$107,0))),AND($E881&lt;$F881,INDEX(Partidos!$F$4:$F$107,MATCH($A881,Partidos!$A$4:$A$107,0))&lt;INDEX(Partidos!$G$4:$G$107,MATCH($A881,Partidos!$A$4:$A$107,0)))),Puntuacion!$B$6,0))),IF(INDEX(Partidos!$F$4:$F$107,MATCH($A881,Partidos!$A$4:$A$107,0))=INDEX(Partidos!$G$4:$G$107,MATCH($A881,Partidos!$A$4:$A$107,0)),IF(AND($E881=INDEX(Partidos!$F$4:$F$107,MATCH($A881,Partidos!$A$4:$A$107,0)),$F881=INDEX(Partidos!$G$4:$G$107,MATCH($A881,Partidos!$A$4:$A$107,0))),IF(AND($H881&lt;&gt;"",$H881=INDEX(Partidos!$K$4:$K$107,MATCH($A881,Partidos!$A$4:$A$107,0))),Puntuacion!$B$9,Puntuacion!$B$12),IF(AND($E881=$F881,($E881-$F881)=(INDEX(Partidos!$F$4:$F$107,MATCH($A881,Partidos!$A$4:$A$107,0))-INDEX(Partidos!$G$4:$G$107,MATCH($A881,Partidos!$A$4:$A$107,0)))),IF(AND($H881&lt;&gt;"",$H881=INDEX(Partidos!$K$4:$K$107,MATCH($A881,Partidos!$A$4:$A$107,0))),Puntuacion!$B$13,Puntuacion!$B$14),IF(AND($H881&lt;&gt;"",$H881=INDEX(Partidos!$K$4:$K$107,MATCH($A881,Partidos!$A$4:$A$107,0))),Puntuacion!$B$11,0))),IF(AND($E881=INDEX(Partidos!$F$4:$F$107,MATCH($A881,Partidos!$A$4:$A$107,0)),$F881=INDEX(Partidos!$G$4:$G$107,MATCH($A881,Partidos!$A$4:$A$107,0))),Puntuacion!$B$9,IF(($E881-$F881)=(INDEX(Partidos!$F$4:$F$107,MATCH($A881,Partidos!$A$4:$A$107,0))-INDEX(Partidos!$G$4:$G$107,MATCH($A881,Partidos!$A$4:$A$107,0))),Puntuacion!$B$10,IF(AND($H881&lt;&gt;"",$H881=INDEX(Partidos!$K$4:$K$107,MATCH($A881,Partidos!$A$4:$A$107,0))),Puntuacion!$B$11,0))))))),"")</f>
        <v/>
      </c>
      <c r="H881" s="24">
        <f>IFERROR(INDEX(Simón!H$4:H$107,MATCH($A881,Simón!$A$4:$A$107,0)),"")</f>
        <v/>
      </c>
      <c r="I881" s="24">
        <f>IFERROR(INDEX(Partidos!$J$4:$J$107,MATCH($A881,Partidos!$A$4:$A$107,0)),"")</f>
        <v/>
      </c>
      <c r="J881" s="21">
        <f>IF(AND(INDEX(Partidos!$J$4:$J$107,MATCH($A881,Partidos!$A$4:$A$107,0))&lt;&gt;"Grupos",INDEX(Partidos!$H$4:$H$107,MATCH($A881,Partidos!$A$4:$A$107,0))="Finalizado",$H881&lt;&gt;"",$H881=INDEX(Partidos!$K$4:$K$107,MATCH($A881,Partidos!$A$4:$A$107,0))),1,0)</f>
        <v/>
      </c>
    </row>
    <row r="882">
      <c r="A882" s="31" t="n">
        <v>80</v>
      </c>
      <c r="B882" s="24">
        <f>IFERROR(INDEX(Partidos!$D$4:$D$107,MATCH($A882,Partidos!$A$4:$A$107,0)),"")</f>
        <v/>
      </c>
      <c r="C882" s="24">
        <f>IFERROR(INDEX(Partidos!$E$4:$E$107,MATCH($A882,Partidos!$A$4:$A$107,0)),"")</f>
        <v/>
      </c>
      <c r="D882" s="31" t="inlineStr">
        <is>
          <t>Muni</t>
        </is>
      </c>
      <c r="E882" s="24">
        <f>IFERROR(INDEX(Muni!F$4:F$107,MATCH($A882,Muni!$A$4:$A$107,0)),"")</f>
        <v/>
      </c>
      <c r="F882" s="24">
        <f>IFERROR(INDEX(Muni!G$4:G$107,MATCH($A882,Muni!$A$4:$A$107,0)),"")</f>
        <v/>
      </c>
      <c r="G882" s="21">
        <f>IFERROR(IF(INDEX(Partidos!$H$4:$H$107,MATCH($A882,Partidos!$A$4:$A$107,0))&lt;&gt;"Finalizado","",IF(OR(NOT(ISNUMBER($E882)),NOT(ISNUMBER($F882))),"",IF(INDEX(Partidos!$J$4:$J$107,MATCH($A882,Partidos!$A$4:$A$107,0))="Grupos",IF(AND($E882=INDEX(Partidos!$F$4:$F$107,MATCH($A882,Partidos!$A$4:$A$107,0)),$F882=INDEX(Partidos!$G$4:$G$107,MATCH($A882,Partidos!$A$4:$A$107,0))),Puntuacion!$B$4,IF(($E882-$F882)=(INDEX(Partidos!$F$4:$F$107,MATCH($A882,Partidos!$A$4:$A$107,0))-INDEX(Partidos!$G$4:$G$107,MATCH($A882,Partidos!$A$4:$A$107,0))),Puntuacion!$B$5,IF(OR(AND($E882&gt;$F882,INDEX(Partidos!$F$4:$F$107,MATCH($A882,Partidos!$A$4:$A$107,0))&gt;INDEX(Partidos!$G$4:$G$107,MATCH($A882,Partidos!$A$4:$A$107,0))),AND($E882=$F882,INDEX(Partidos!$F$4:$F$107,MATCH($A882,Partidos!$A$4:$A$107,0))=INDEX(Partidos!$G$4:$G$107,MATCH($A882,Partidos!$A$4:$A$107,0))),AND($E882&lt;$F882,INDEX(Partidos!$F$4:$F$107,MATCH($A882,Partidos!$A$4:$A$107,0))&lt;INDEX(Partidos!$G$4:$G$107,MATCH($A882,Partidos!$A$4:$A$107,0)))),Puntuacion!$B$6,0))),IF(INDEX(Partidos!$F$4:$F$107,MATCH($A882,Partidos!$A$4:$A$107,0))=INDEX(Partidos!$G$4:$G$107,MATCH($A882,Partidos!$A$4:$A$107,0)),IF(AND($E882=INDEX(Partidos!$F$4:$F$107,MATCH($A882,Partidos!$A$4:$A$107,0)),$F882=INDEX(Partidos!$G$4:$G$107,MATCH($A882,Partidos!$A$4:$A$107,0))),IF(AND($H882&lt;&gt;"",$H882=INDEX(Partidos!$K$4:$K$107,MATCH($A882,Partidos!$A$4:$A$107,0))),Puntuacion!$B$9,Puntuacion!$B$12),IF(AND($E882=$F882,($E882-$F882)=(INDEX(Partidos!$F$4:$F$107,MATCH($A882,Partidos!$A$4:$A$107,0))-INDEX(Partidos!$G$4:$G$107,MATCH($A882,Partidos!$A$4:$A$107,0)))),IF(AND($H882&lt;&gt;"",$H882=INDEX(Partidos!$K$4:$K$107,MATCH($A882,Partidos!$A$4:$A$107,0))),Puntuacion!$B$13,Puntuacion!$B$14),IF(AND($H882&lt;&gt;"",$H882=INDEX(Partidos!$K$4:$K$107,MATCH($A882,Partidos!$A$4:$A$107,0))),Puntuacion!$B$11,0))),IF(AND($E882=INDEX(Partidos!$F$4:$F$107,MATCH($A882,Partidos!$A$4:$A$107,0)),$F882=INDEX(Partidos!$G$4:$G$107,MATCH($A882,Partidos!$A$4:$A$107,0))),Puntuacion!$B$9,IF(($E882-$F882)=(INDEX(Partidos!$F$4:$F$107,MATCH($A882,Partidos!$A$4:$A$107,0))-INDEX(Partidos!$G$4:$G$107,MATCH($A882,Partidos!$A$4:$A$107,0))),Puntuacion!$B$10,IF(AND($H882&lt;&gt;"",$H882=INDEX(Partidos!$K$4:$K$107,MATCH($A882,Partidos!$A$4:$A$107,0))),Puntuacion!$B$11,0))))))),"")</f>
        <v/>
      </c>
      <c r="H882" s="24">
        <f>IFERROR(INDEX(Muni!H$4:H$107,MATCH($A882,Muni!$A$4:$A$107,0)),"")</f>
        <v/>
      </c>
      <c r="I882" s="24">
        <f>IFERROR(INDEX(Partidos!$J$4:$J$107,MATCH($A882,Partidos!$A$4:$A$107,0)),"")</f>
        <v/>
      </c>
      <c r="J882" s="21">
        <f>IF(AND(INDEX(Partidos!$J$4:$J$107,MATCH($A882,Partidos!$A$4:$A$107,0))&lt;&gt;"Grupos",INDEX(Partidos!$H$4:$H$107,MATCH($A882,Partidos!$A$4:$A$107,0))="Finalizado",$H882&lt;&gt;"",$H882=INDEX(Partidos!$K$4:$K$107,MATCH($A882,Partidos!$A$4:$A$107,0))),1,0)</f>
        <v/>
      </c>
    </row>
    <row r="883">
      <c r="A883" s="29" t="n">
        <v>80</v>
      </c>
      <c r="B883" s="24">
        <f>IFERROR(INDEX(Partidos!$D$4:$D$107,MATCH($A883,Partidos!$A$4:$A$107,0)),"")</f>
        <v/>
      </c>
      <c r="C883" s="24">
        <f>IFERROR(INDEX(Partidos!$E$4:$E$107,MATCH($A883,Partidos!$A$4:$A$107,0)),"")</f>
        <v/>
      </c>
      <c r="D883" s="29" t="inlineStr">
        <is>
          <t>Fer</t>
        </is>
      </c>
      <c r="E883" s="24">
        <f>IFERROR(INDEX(Fer!F$4:F$107,MATCH($A883,Fer!$A$4:$A$107,0)),"")</f>
        <v/>
      </c>
      <c r="F883" s="24">
        <f>IFERROR(INDEX(Fer!G$4:G$107,MATCH($A883,Fer!$A$4:$A$107,0)),"")</f>
        <v/>
      </c>
      <c r="G883" s="21">
        <f>IFERROR(IF(INDEX(Partidos!$H$4:$H$107,MATCH($A883,Partidos!$A$4:$A$107,0))&lt;&gt;"Finalizado","",IF(OR(NOT(ISNUMBER($E883)),NOT(ISNUMBER($F883))),"",IF(INDEX(Partidos!$J$4:$J$107,MATCH($A883,Partidos!$A$4:$A$107,0))="Grupos",IF(AND($E883=INDEX(Partidos!$F$4:$F$107,MATCH($A883,Partidos!$A$4:$A$107,0)),$F883=INDEX(Partidos!$G$4:$G$107,MATCH($A883,Partidos!$A$4:$A$107,0))),Puntuacion!$B$4,IF(($E883-$F883)=(INDEX(Partidos!$F$4:$F$107,MATCH($A883,Partidos!$A$4:$A$107,0))-INDEX(Partidos!$G$4:$G$107,MATCH($A883,Partidos!$A$4:$A$107,0))),Puntuacion!$B$5,IF(OR(AND($E883&gt;$F883,INDEX(Partidos!$F$4:$F$107,MATCH($A883,Partidos!$A$4:$A$107,0))&gt;INDEX(Partidos!$G$4:$G$107,MATCH($A883,Partidos!$A$4:$A$107,0))),AND($E883=$F883,INDEX(Partidos!$F$4:$F$107,MATCH($A883,Partidos!$A$4:$A$107,0))=INDEX(Partidos!$G$4:$G$107,MATCH($A883,Partidos!$A$4:$A$107,0))),AND($E883&lt;$F883,INDEX(Partidos!$F$4:$F$107,MATCH($A883,Partidos!$A$4:$A$107,0))&lt;INDEX(Partidos!$G$4:$G$107,MATCH($A883,Partidos!$A$4:$A$107,0)))),Puntuacion!$B$6,0))),IF(INDEX(Partidos!$F$4:$F$107,MATCH($A883,Partidos!$A$4:$A$107,0))=INDEX(Partidos!$G$4:$G$107,MATCH($A883,Partidos!$A$4:$A$107,0)),IF(AND($E883=INDEX(Partidos!$F$4:$F$107,MATCH($A883,Partidos!$A$4:$A$107,0)),$F883=INDEX(Partidos!$G$4:$G$107,MATCH($A883,Partidos!$A$4:$A$107,0))),IF(AND($H883&lt;&gt;"",$H883=INDEX(Partidos!$K$4:$K$107,MATCH($A883,Partidos!$A$4:$A$107,0))),Puntuacion!$B$9,Puntuacion!$B$12),IF(AND($E883=$F883,($E883-$F883)=(INDEX(Partidos!$F$4:$F$107,MATCH($A883,Partidos!$A$4:$A$107,0))-INDEX(Partidos!$G$4:$G$107,MATCH($A883,Partidos!$A$4:$A$107,0)))),IF(AND($H883&lt;&gt;"",$H883=INDEX(Partidos!$K$4:$K$107,MATCH($A883,Partidos!$A$4:$A$107,0))),Puntuacion!$B$13,Puntuacion!$B$14),IF(AND($H883&lt;&gt;"",$H883=INDEX(Partidos!$K$4:$K$107,MATCH($A883,Partidos!$A$4:$A$107,0))),Puntuacion!$B$11,0))),IF(AND($E883=INDEX(Partidos!$F$4:$F$107,MATCH($A883,Partidos!$A$4:$A$107,0)),$F883=INDEX(Partidos!$G$4:$G$107,MATCH($A883,Partidos!$A$4:$A$107,0))),Puntuacion!$B$9,IF(($E883-$F883)=(INDEX(Partidos!$F$4:$F$107,MATCH($A883,Partidos!$A$4:$A$107,0))-INDEX(Partidos!$G$4:$G$107,MATCH($A883,Partidos!$A$4:$A$107,0))),Puntuacion!$B$10,IF(AND($H883&lt;&gt;"",$H883=INDEX(Partidos!$K$4:$K$107,MATCH($A883,Partidos!$A$4:$A$107,0))),Puntuacion!$B$11,0))))))),"")</f>
        <v/>
      </c>
      <c r="H883" s="24">
        <f>IFERROR(INDEX(Fer!H$4:H$107,MATCH($A883,Fer!$A$4:$A$107,0)),"")</f>
        <v/>
      </c>
      <c r="I883" s="24">
        <f>IFERROR(INDEX(Partidos!$J$4:$J$107,MATCH($A883,Partidos!$A$4:$A$107,0)),"")</f>
        <v/>
      </c>
      <c r="J883" s="21">
        <f>IF(AND(INDEX(Partidos!$J$4:$J$107,MATCH($A883,Partidos!$A$4:$A$107,0))&lt;&gt;"Grupos",INDEX(Partidos!$H$4:$H$107,MATCH($A883,Partidos!$A$4:$A$107,0))="Finalizado",$H883&lt;&gt;"",$H883=INDEX(Partidos!$K$4:$K$107,MATCH($A883,Partidos!$A$4:$A$107,0))),1,0)</f>
        <v/>
      </c>
    </row>
    <row r="884">
      <c r="A884" s="31" t="n">
        <v>81</v>
      </c>
      <c r="B884" s="24">
        <f>IFERROR(INDEX(Partidos!$D$4:$D$107,MATCH($A884,Partidos!$A$4:$A$107,0)),"")</f>
        <v/>
      </c>
      <c r="C884" s="24">
        <f>IFERROR(INDEX(Partidos!$E$4:$E$107,MATCH($A884,Partidos!$A$4:$A$107,0)),"")</f>
        <v/>
      </c>
      <c r="D884" s="31" t="inlineStr">
        <is>
          <t>Álvaro</t>
        </is>
      </c>
      <c r="E884" s="24">
        <f>IFERROR(INDEX(Álvaro!F$4:F$107,MATCH($A884,Álvaro!$A$4:$A$107,0)),"")</f>
        <v/>
      </c>
      <c r="F884" s="24">
        <f>IFERROR(INDEX(Álvaro!G$4:G$107,MATCH($A884,Álvaro!$A$4:$A$107,0)),"")</f>
        <v/>
      </c>
      <c r="G884" s="21">
        <f>IFERROR(IF(INDEX(Partidos!$H$4:$H$107,MATCH($A884,Partidos!$A$4:$A$107,0))&lt;&gt;"Finalizado","",IF(OR(NOT(ISNUMBER($E884)),NOT(ISNUMBER($F884))),"",IF(INDEX(Partidos!$J$4:$J$107,MATCH($A884,Partidos!$A$4:$A$107,0))="Grupos",IF(AND($E884=INDEX(Partidos!$F$4:$F$107,MATCH($A884,Partidos!$A$4:$A$107,0)),$F884=INDEX(Partidos!$G$4:$G$107,MATCH($A884,Partidos!$A$4:$A$107,0))),Puntuacion!$B$4,IF(($E884-$F884)=(INDEX(Partidos!$F$4:$F$107,MATCH($A884,Partidos!$A$4:$A$107,0))-INDEX(Partidos!$G$4:$G$107,MATCH($A884,Partidos!$A$4:$A$107,0))),Puntuacion!$B$5,IF(OR(AND($E884&gt;$F884,INDEX(Partidos!$F$4:$F$107,MATCH($A884,Partidos!$A$4:$A$107,0))&gt;INDEX(Partidos!$G$4:$G$107,MATCH($A884,Partidos!$A$4:$A$107,0))),AND($E884=$F884,INDEX(Partidos!$F$4:$F$107,MATCH($A884,Partidos!$A$4:$A$107,0))=INDEX(Partidos!$G$4:$G$107,MATCH($A884,Partidos!$A$4:$A$107,0))),AND($E884&lt;$F884,INDEX(Partidos!$F$4:$F$107,MATCH($A884,Partidos!$A$4:$A$107,0))&lt;INDEX(Partidos!$G$4:$G$107,MATCH($A884,Partidos!$A$4:$A$107,0)))),Puntuacion!$B$6,0))),IF(INDEX(Partidos!$F$4:$F$107,MATCH($A884,Partidos!$A$4:$A$107,0))=INDEX(Partidos!$G$4:$G$107,MATCH($A884,Partidos!$A$4:$A$107,0)),IF(AND($E884=INDEX(Partidos!$F$4:$F$107,MATCH($A884,Partidos!$A$4:$A$107,0)),$F884=INDEX(Partidos!$G$4:$G$107,MATCH($A884,Partidos!$A$4:$A$107,0))),IF(AND($H884&lt;&gt;"",$H884=INDEX(Partidos!$K$4:$K$107,MATCH($A884,Partidos!$A$4:$A$107,0))),Puntuacion!$B$9,Puntuacion!$B$12),IF(AND($E884=$F884,($E884-$F884)=(INDEX(Partidos!$F$4:$F$107,MATCH($A884,Partidos!$A$4:$A$107,0))-INDEX(Partidos!$G$4:$G$107,MATCH($A884,Partidos!$A$4:$A$107,0)))),IF(AND($H884&lt;&gt;"",$H884=INDEX(Partidos!$K$4:$K$107,MATCH($A884,Partidos!$A$4:$A$107,0))),Puntuacion!$B$13,Puntuacion!$B$14),IF(AND($H884&lt;&gt;"",$H884=INDEX(Partidos!$K$4:$K$107,MATCH($A884,Partidos!$A$4:$A$107,0))),Puntuacion!$B$11,0))),IF(AND($E884=INDEX(Partidos!$F$4:$F$107,MATCH($A884,Partidos!$A$4:$A$107,0)),$F884=INDEX(Partidos!$G$4:$G$107,MATCH($A884,Partidos!$A$4:$A$107,0))),Puntuacion!$B$9,IF(($E884-$F884)=(INDEX(Partidos!$F$4:$F$107,MATCH($A884,Partidos!$A$4:$A$107,0))-INDEX(Partidos!$G$4:$G$107,MATCH($A884,Partidos!$A$4:$A$107,0))),Puntuacion!$B$10,IF(AND($H884&lt;&gt;"",$H884=INDEX(Partidos!$K$4:$K$107,MATCH($A884,Partidos!$A$4:$A$107,0))),Puntuacion!$B$11,0))))))),"")</f>
        <v/>
      </c>
      <c r="H884" s="24">
        <f>IFERROR(INDEX(Álvaro!H$4:H$107,MATCH($A884,Álvaro!$A$4:$A$107,0)),"")</f>
        <v/>
      </c>
      <c r="I884" s="24">
        <f>IFERROR(INDEX(Partidos!$J$4:$J$107,MATCH($A884,Partidos!$A$4:$A$107,0)),"")</f>
        <v/>
      </c>
      <c r="J884" s="21">
        <f>IF(AND(INDEX(Partidos!$J$4:$J$107,MATCH($A884,Partidos!$A$4:$A$107,0))&lt;&gt;"Grupos",INDEX(Partidos!$H$4:$H$107,MATCH($A884,Partidos!$A$4:$A$107,0))="Finalizado",$H884&lt;&gt;"",$H884=INDEX(Partidos!$K$4:$K$107,MATCH($A884,Partidos!$A$4:$A$107,0))),1,0)</f>
        <v/>
      </c>
    </row>
    <row r="885">
      <c r="A885" s="29" t="n">
        <v>81</v>
      </c>
      <c r="B885" s="24">
        <f>IFERROR(INDEX(Partidos!$D$4:$D$107,MATCH($A885,Partidos!$A$4:$A$107,0)),"")</f>
        <v/>
      </c>
      <c r="C885" s="24">
        <f>IFERROR(INDEX(Partidos!$E$4:$E$107,MATCH($A885,Partidos!$A$4:$A$107,0)),"")</f>
        <v/>
      </c>
      <c r="D885" s="29" t="inlineStr">
        <is>
          <t>Pepe</t>
        </is>
      </c>
      <c r="E885" s="24">
        <f>IFERROR(INDEX(Pepe!F$4:F$107,MATCH($A885,Pepe!$A$4:$A$107,0)),"")</f>
        <v/>
      </c>
      <c r="F885" s="24">
        <f>IFERROR(INDEX(Pepe!G$4:G$107,MATCH($A885,Pepe!$A$4:$A$107,0)),"")</f>
        <v/>
      </c>
      <c r="G885" s="21">
        <f>IFERROR(IF(INDEX(Partidos!$H$4:$H$107,MATCH($A885,Partidos!$A$4:$A$107,0))&lt;&gt;"Finalizado","",IF(OR(NOT(ISNUMBER($E885)),NOT(ISNUMBER($F885))),"",IF(INDEX(Partidos!$J$4:$J$107,MATCH($A885,Partidos!$A$4:$A$107,0))="Grupos",IF(AND($E885=INDEX(Partidos!$F$4:$F$107,MATCH($A885,Partidos!$A$4:$A$107,0)),$F885=INDEX(Partidos!$G$4:$G$107,MATCH($A885,Partidos!$A$4:$A$107,0))),Puntuacion!$B$4,IF(($E885-$F885)=(INDEX(Partidos!$F$4:$F$107,MATCH($A885,Partidos!$A$4:$A$107,0))-INDEX(Partidos!$G$4:$G$107,MATCH($A885,Partidos!$A$4:$A$107,0))),Puntuacion!$B$5,IF(OR(AND($E885&gt;$F885,INDEX(Partidos!$F$4:$F$107,MATCH($A885,Partidos!$A$4:$A$107,0))&gt;INDEX(Partidos!$G$4:$G$107,MATCH($A885,Partidos!$A$4:$A$107,0))),AND($E885=$F885,INDEX(Partidos!$F$4:$F$107,MATCH($A885,Partidos!$A$4:$A$107,0))=INDEX(Partidos!$G$4:$G$107,MATCH($A885,Partidos!$A$4:$A$107,0))),AND($E885&lt;$F885,INDEX(Partidos!$F$4:$F$107,MATCH($A885,Partidos!$A$4:$A$107,0))&lt;INDEX(Partidos!$G$4:$G$107,MATCH($A885,Partidos!$A$4:$A$107,0)))),Puntuacion!$B$6,0))),IF(INDEX(Partidos!$F$4:$F$107,MATCH($A885,Partidos!$A$4:$A$107,0))=INDEX(Partidos!$G$4:$G$107,MATCH($A885,Partidos!$A$4:$A$107,0)),IF(AND($E885=INDEX(Partidos!$F$4:$F$107,MATCH($A885,Partidos!$A$4:$A$107,0)),$F885=INDEX(Partidos!$G$4:$G$107,MATCH($A885,Partidos!$A$4:$A$107,0))),IF(AND($H885&lt;&gt;"",$H885=INDEX(Partidos!$K$4:$K$107,MATCH($A885,Partidos!$A$4:$A$107,0))),Puntuacion!$B$9,Puntuacion!$B$12),IF(AND($E885=$F885,($E885-$F885)=(INDEX(Partidos!$F$4:$F$107,MATCH($A885,Partidos!$A$4:$A$107,0))-INDEX(Partidos!$G$4:$G$107,MATCH($A885,Partidos!$A$4:$A$107,0)))),IF(AND($H885&lt;&gt;"",$H885=INDEX(Partidos!$K$4:$K$107,MATCH($A885,Partidos!$A$4:$A$107,0))),Puntuacion!$B$13,Puntuacion!$B$14),IF(AND($H885&lt;&gt;"",$H885=INDEX(Partidos!$K$4:$K$107,MATCH($A885,Partidos!$A$4:$A$107,0))),Puntuacion!$B$11,0))),IF(AND($E885=INDEX(Partidos!$F$4:$F$107,MATCH($A885,Partidos!$A$4:$A$107,0)),$F885=INDEX(Partidos!$G$4:$G$107,MATCH($A885,Partidos!$A$4:$A$107,0))),Puntuacion!$B$9,IF(($E885-$F885)=(INDEX(Partidos!$F$4:$F$107,MATCH($A885,Partidos!$A$4:$A$107,0))-INDEX(Partidos!$G$4:$G$107,MATCH($A885,Partidos!$A$4:$A$107,0))),Puntuacion!$B$10,IF(AND($H885&lt;&gt;"",$H885=INDEX(Partidos!$K$4:$K$107,MATCH($A885,Partidos!$A$4:$A$107,0))),Puntuacion!$B$11,0))))))),"")</f>
        <v/>
      </c>
      <c r="H885" s="24">
        <f>IFERROR(INDEX(Pepe!H$4:H$107,MATCH($A885,Pepe!$A$4:$A$107,0)),"")</f>
        <v/>
      </c>
      <c r="I885" s="24">
        <f>IFERROR(INDEX(Partidos!$J$4:$J$107,MATCH($A885,Partidos!$A$4:$A$107,0)),"")</f>
        <v/>
      </c>
      <c r="J885" s="21">
        <f>IF(AND(INDEX(Partidos!$J$4:$J$107,MATCH($A885,Partidos!$A$4:$A$107,0))&lt;&gt;"Grupos",INDEX(Partidos!$H$4:$H$107,MATCH($A885,Partidos!$A$4:$A$107,0))="Finalizado",$H885&lt;&gt;"",$H885=INDEX(Partidos!$K$4:$K$107,MATCH($A885,Partidos!$A$4:$A$107,0))),1,0)</f>
        <v/>
      </c>
    </row>
    <row r="886">
      <c r="A886" s="31" t="n">
        <v>81</v>
      </c>
      <c r="B886" s="24">
        <f>IFERROR(INDEX(Partidos!$D$4:$D$107,MATCH($A886,Partidos!$A$4:$A$107,0)),"")</f>
        <v/>
      </c>
      <c r="C886" s="24">
        <f>IFERROR(INDEX(Partidos!$E$4:$E$107,MATCH($A886,Partidos!$A$4:$A$107,0)),"")</f>
        <v/>
      </c>
      <c r="D886" s="31" t="inlineStr">
        <is>
          <t>Patri</t>
        </is>
      </c>
      <c r="E886" s="24">
        <f>IFERROR(INDEX(Patri!F$4:F$107,MATCH($A886,Patri!$A$4:$A$107,0)),"")</f>
        <v/>
      </c>
      <c r="F886" s="24">
        <f>IFERROR(INDEX(Patri!G$4:G$107,MATCH($A886,Patri!$A$4:$A$107,0)),"")</f>
        <v/>
      </c>
      <c r="G886" s="21">
        <f>IFERROR(IF(INDEX(Partidos!$H$4:$H$107,MATCH($A886,Partidos!$A$4:$A$107,0))&lt;&gt;"Finalizado","",IF(OR(NOT(ISNUMBER($E886)),NOT(ISNUMBER($F886))),"",IF(INDEX(Partidos!$J$4:$J$107,MATCH($A886,Partidos!$A$4:$A$107,0))="Grupos",IF(AND($E886=INDEX(Partidos!$F$4:$F$107,MATCH($A886,Partidos!$A$4:$A$107,0)),$F886=INDEX(Partidos!$G$4:$G$107,MATCH($A886,Partidos!$A$4:$A$107,0))),Puntuacion!$B$4,IF(($E886-$F886)=(INDEX(Partidos!$F$4:$F$107,MATCH($A886,Partidos!$A$4:$A$107,0))-INDEX(Partidos!$G$4:$G$107,MATCH($A886,Partidos!$A$4:$A$107,0))),Puntuacion!$B$5,IF(OR(AND($E886&gt;$F886,INDEX(Partidos!$F$4:$F$107,MATCH($A886,Partidos!$A$4:$A$107,0))&gt;INDEX(Partidos!$G$4:$G$107,MATCH($A886,Partidos!$A$4:$A$107,0))),AND($E886=$F886,INDEX(Partidos!$F$4:$F$107,MATCH($A886,Partidos!$A$4:$A$107,0))=INDEX(Partidos!$G$4:$G$107,MATCH($A886,Partidos!$A$4:$A$107,0))),AND($E886&lt;$F886,INDEX(Partidos!$F$4:$F$107,MATCH($A886,Partidos!$A$4:$A$107,0))&lt;INDEX(Partidos!$G$4:$G$107,MATCH($A886,Partidos!$A$4:$A$107,0)))),Puntuacion!$B$6,0))),IF(INDEX(Partidos!$F$4:$F$107,MATCH($A886,Partidos!$A$4:$A$107,0))=INDEX(Partidos!$G$4:$G$107,MATCH($A886,Partidos!$A$4:$A$107,0)),IF(AND($E886=INDEX(Partidos!$F$4:$F$107,MATCH($A886,Partidos!$A$4:$A$107,0)),$F886=INDEX(Partidos!$G$4:$G$107,MATCH($A886,Partidos!$A$4:$A$107,0))),IF(AND($H886&lt;&gt;"",$H886=INDEX(Partidos!$K$4:$K$107,MATCH($A886,Partidos!$A$4:$A$107,0))),Puntuacion!$B$9,Puntuacion!$B$12),IF(AND($E886=$F886,($E886-$F886)=(INDEX(Partidos!$F$4:$F$107,MATCH($A886,Partidos!$A$4:$A$107,0))-INDEX(Partidos!$G$4:$G$107,MATCH($A886,Partidos!$A$4:$A$107,0)))),IF(AND($H886&lt;&gt;"",$H886=INDEX(Partidos!$K$4:$K$107,MATCH($A886,Partidos!$A$4:$A$107,0))),Puntuacion!$B$13,Puntuacion!$B$14),IF(AND($H886&lt;&gt;"",$H886=INDEX(Partidos!$K$4:$K$107,MATCH($A886,Partidos!$A$4:$A$107,0))),Puntuacion!$B$11,0))),IF(AND($E886=INDEX(Partidos!$F$4:$F$107,MATCH($A886,Partidos!$A$4:$A$107,0)),$F886=INDEX(Partidos!$G$4:$G$107,MATCH($A886,Partidos!$A$4:$A$107,0))),Puntuacion!$B$9,IF(($E886-$F886)=(INDEX(Partidos!$F$4:$F$107,MATCH($A886,Partidos!$A$4:$A$107,0))-INDEX(Partidos!$G$4:$G$107,MATCH($A886,Partidos!$A$4:$A$107,0))),Puntuacion!$B$10,IF(AND($H886&lt;&gt;"",$H886=INDEX(Partidos!$K$4:$K$107,MATCH($A886,Partidos!$A$4:$A$107,0))),Puntuacion!$B$11,0))))))),"")</f>
        <v/>
      </c>
      <c r="H886" s="24">
        <f>IFERROR(INDEX(Patri!H$4:H$107,MATCH($A886,Patri!$A$4:$A$107,0)),"")</f>
        <v/>
      </c>
      <c r="I886" s="24">
        <f>IFERROR(INDEX(Partidos!$J$4:$J$107,MATCH($A886,Partidos!$A$4:$A$107,0)),"")</f>
        <v/>
      </c>
      <c r="J886" s="21">
        <f>IF(AND(INDEX(Partidos!$J$4:$J$107,MATCH($A886,Partidos!$A$4:$A$107,0))&lt;&gt;"Grupos",INDEX(Partidos!$H$4:$H$107,MATCH($A886,Partidos!$A$4:$A$107,0))="Finalizado",$H886&lt;&gt;"",$H886=INDEX(Partidos!$K$4:$K$107,MATCH($A886,Partidos!$A$4:$A$107,0))),1,0)</f>
        <v/>
      </c>
    </row>
    <row r="887">
      <c r="A887" s="29" t="n">
        <v>81</v>
      </c>
      <c r="B887" s="24">
        <f>IFERROR(INDEX(Partidos!$D$4:$D$107,MATCH($A887,Partidos!$A$4:$A$107,0)),"")</f>
        <v/>
      </c>
      <c r="C887" s="24">
        <f>IFERROR(INDEX(Partidos!$E$4:$E$107,MATCH($A887,Partidos!$A$4:$A$107,0)),"")</f>
        <v/>
      </c>
      <c r="D887" s="29" t="inlineStr">
        <is>
          <t>Kike</t>
        </is>
      </c>
      <c r="E887" s="24">
        <f>IFERROR(INDEX(Kike!F$4:F$107,MATCH($A887,Kike!$A$4:$A$107,0)),"")</f>
        <v/>
      </c>
      <c r="F887" s="24">
        <f>IFERROR(INDEX(Kike!G$4:G$107,MATCH($A887,Kike!$A$4:$A$107,0)),"")</f>
        <v/>
      </c>
      <c r="G887" s="21">
        <f>IFERROR(IF(INDEX(Partidos!$H$4:$H$107,MATCH($A887,Partidos!$A$4:$A$107,0))&lt;&gt;"Finalizado","",IF(OR(NOT(ISNUMBER($E887)),NOT(ISNUMBER($F887))),"",IF(INDEX(Partidos!$J$4:$J$107,MATCH($A887,Partidos!$A$4:$A$107,0))="Grupos",IF(AND($E887=INDEX(Partidos!$F$4:$F$107,MATCH($A887,Partidos!$A$4:$A$107,0)),$F887=INDEX(Partidos!$G$4:$G$107,MATCH($A887,Partidos!$A$4:$A$107,0))),Puntuacion!$B$4,IF(($E887-$F887)=(INDEX(Partidos!$F$4:$F$107,MATCH($A887,Partidos!$A$4:$A$107,0))-INDEX(Partidos!$G$4:$G$107,MATCH($A887,Partidos!$A$4:$A$107,0))),Puntuacion!$B$5,IF(OR(AND($E887&gt;$F887,INDEX(Partidos!$F$4:$F$107,MATCH($A887,Partidos!$A$4:$A$107,0))&gt;INDEX(Partidos!$G$4:$G$107,MATCH($A887,Partidos!$A$4:$A$107,0))),AND($E887=$F887,INDEX(Partidos!$F$4:$F$107,MATCH($A887,Partidos!$A$4:$A$107,0))=INDEX(Partidos!$G$4:$G$107,MATCH($A887,Partidos!$A$4:$A$107,0))),AND($E887&lt;$F887,INDEX(Partidos!$F$4:$F$107,MATCH($A887,Partidos!$A$4:$A$107,0))&lt;INDEX(Partidos!$G$4:$G$107,MATCH($A887,Partidos!$A$4:$A$107,0)))),Puntuacion!$B$6,0))),IF(INDEX(Partidos!$F$4:$F$107,MATCH($A887,Partidos!$A$4:$A$107,0))=INDEX(Partidos!$G$4:$G$107,MATCH($A887,Partidos!$A$4:$A$107,0)),IF(AND($E887=INDEX(Partidos!$F$4:$F$107,MATCH($A887,Partidos!$A$4:$A$107,0)),$F887=INDEX(Partidos!$G$4:$G$107,MATCH($A887,Partidos!$A$4:$A$107,0))),IF(AND($H887&lt;&gt;"",$H887=INDEX(Partidos!$K$4:$K$107,MATCH($A887,Partidos!$A$4:$A$107,0))),Puntuacion!$B$9,Puntuacion!$B$12),IF(AND($E887=$F887,($E887-$F887)=(INDEX(Partidos!$F$4:$F$107,MATCH($A887,Partidos!$A$4:$A$107,0))-INDEX(Partidos!$G$4:$G$107,MATCH($A887,Partidos!$A$4:$A$107,0)))),IF(AND($H887&lt;&gt;"",$H887=INDEX(Partidos!$K$4:$K$107,MATCH($A887,Partidos!$A$4:$A$107,0))),Puntuacion!$B$13,Puntuacion!$B$14),IF(AND($H887&lt;&gt;"",$H887=INDEX(Partidos!$K$4:$K$107,MATCH($A887,Partidos!$A$4:$A$107,0))),Puntuacion!$B$11,0))),IF(AND($E887=INDEX(Partidos!$F$4:$F$107,MATCH($A887,Partidos!$A$4:$A$107,0)),$F887=INDEX(Partidos!$G$4:$G$107,MATCH($A887,Partidos!$A$4:$A$107,0))),Puntuacion!$B$9,IF(($E887-$F887)=(INDEX(Partidos!$F$4:$F$107,MATCH($A887,Partidos!$A$4:$A$107,0))-INDEX(Partidos!$G$4:$G$107,MATCH($A887,Partidos!$A$4:$A$107,0))),Puntuacion!$B$10,IF(AND($H887&lt;&gt;"",$H887=INDEX(Partidos!$K$4:$K$107,MATCH($A887,Partidos!$A$4:$A$107,0))),Puntuacion!$B$11,0))))))),"")</f>
        <v/>
      </c>
      <c r="H887" s="24">
        <f>IFERROR(INDEX(Kike!H$4:H$107,MATCH($A887,Kike!$A$4:$A$107,0)),"")</f>
        <v/>
      </c>
      <c r="I887" s="24">
        <f>IFERROR(INDEX(Partidos!$J$4:$J$107,MATCH($A887,Partidos!$A$4:$A$107,0)),"")</f>
        <v/>
      </c>
      <c r="J887" s="21">
        <f>IF(AND(INDEX(Partidos!$J$4:$J$107,MATCH($A887,Partidos!$A$4:$A$107,0))&lt;&gt;"Grupos",INDEX(Partidos!$H$4:$H$107,MATCH($A887,Partidos!$A$4:$A$107,0))="Finalizado",$H887&lt;&gt;"",$H887=INDEX(Partidos!$K$4:$K$107,MATCH($A887,Partidos!$A$4:$A$107,0))),1,0)</f>
        <v/>
      </c>
    </row>
    <row r="888">
      <c r="A888" s="31" t="n">
        <v>81</v>
      </c>
      <c r="B888" s="24">
        <f>IFERROR(INDEX(Partidos!$D$4:$D$107,MATCH($A888,Partidos!$A$4:$A$107,0)),"")</f>
        <v/>
      </c>
      <c r="C888" s="24">
        <f>IFERROR(INDEX(Partidos!$E$4:$E$107,MATCH($A888,Partidos!$A$4:$A$107,0)),"")</f>
        <v/>
      </c>
      <c r="D888" s="31" t="inlineStr">
        <is>
          <t>Quintero</t>
        </is>
      </c>
      <c r="E888" s="24">
        <f>IFERROR(INDEX(Quintero!F$4:F$107,MATCH($A888,Quintero!$A$4:$A$107,0)),"")</f>
        <v/>
      </c>
      <c r="F888" s="24">
        <f>IFERROR(INDEX(Quintero!G$4:G$107,MATCH($A888,Quintero!$A$4:$A$107,0)),"")</f>
        <v/>
      </c>
      <c r="G888" s="21">
        <f>IFERROR(IF(INDEX(Partidos!$H$4:$H$107,MATCH($A888,Partidos!$A$4:$A$107,0))&lt;&gt;"Finalizado","",IF(OR(NOT(ISNUMBER($E888)),NOT(ISNUMBER($F888))),"",IF(INDEX(Partidos!$J$4:$J$107,MATCH($A888,Partidos!$A$4:$A$107,0))="Grupos",IF(AND($E888=INDEX(Partidos!$F$4:$F$107,MATCH($A888,Partidos!$A$4:$A$107,0)),$F888=INDEX(Partidos!$G$4:$G$107,MATCH($A888,Partidos!$A$4:$A$107,0))),Puntuacion!$B$4,IF(($E888-$F888)=(INDEX(Partidos!$F$4:$F$107,MATCH($A888,Partidos!$A$4:$A$107,0))-INDEX(Partidos!$G$4:$G$107,MATCH($A888,Partidos!$A$4:$A$107,0))),Puntuacion!$B$5,IF(OR(AND($E888&gt;$F888,INDEX(Partidos!$F$4:$F$107,MATCH($A888,Partidos!$A$4:$A$107,0))&gt;INDEX(Partidos!$G$4:$G$107,MATCH($A888,Partidos!$A$4:$A$107,0))),AND($E888=$F888,INDEX(Partidos!$F$4:$F$107,MATCH($A888,Partidos!$A$4:$A$107,0))=INDEX(Partidos!$G$4:$G$107,MATCH($A888,Partidos!$A$4:$A$107,0))),AND($E888&lt;$F888,INDEX(Partidos!$F$4:$F$107,MATCH($A888,Partidos!$A$4:$A$107,0))&lt;INDEX(Partidos!$G$4:$G$107,MATCH($A888,Partidos!$A$4:$A$107,0)))),Puntuacion!$B$6,0))),IF(INDEX(Partidos!$F$4:$F$107,MATCH($A888,Partidos!$A$4:$A$107,0))=INDEX(Partidos!$G$4:$G$107,MATCH($A888,Partidos!$A$4:$A$107,0)),IF(AND($E888=INDEX(Partidos!$F$4:$F$107,MATCH($A888,Partidos!$A$4:$A$107,0)),$F888=INDEX(Partidos!$G$4:$G$107,MATCH($A888,Partidos!$A$4:$A$107,0))),IF(AND($H888&lt;&gt;"",$H888=INDEX(Partidos!$K$4:$K$107,MATCH($A888,Partidos!$A$4:$A$107,0))),Puntuacion!$B$9,Puntuacion!$B$12),IF(AND($E888=$F888,($E888-$F888)=(INDEX(Partidos!$F$4:$F$107,MATCH($A888,Partidos!$A$4:$A$107,0))-INDEX(Partidos!$G$4:$G$107,MATCH($A888,Partidos!$A$4:$A$107,0)))),IF(AND($H888&lt;&gt;"",$H888=INDEX(Partidos!$K$4:$K$107,MATCH($A888,Partidos!$A$4:$A$107,0))),Puntuacion!$B$13,Puntuacion!$B$14),IF(AND($H888&lt;&gt;"",$H888=INDEX(Partidos!$K$4:$K$107,MATCH($A888,Partidos!$A$4:$A$107,0))),Puntuacion!$B$11,0))),IF(AND($E888=INDEX(Partidos!$F$4:$F$107,MATCH($A888,Partidos!$A$4:$A$107,0)),$F888=INDEX(Partidos!$G$4:$G$107,MATCH($A888,Partidos!$A$4:$A$107,0))),Puntuacion!$B$9,IF(($E888-$F888)=(INDEX(Partidos!$F$4:$F$107,MATCH($A888,Partidos!$A$4:$A$107,0))-INDEX(Partidos!$G$4:$G$107,MATCH($A888,Partidos!$A$4:$A$107,0))),Puntuacion!$B$10,IF(AND($H888&lt;&gt;"",$H888=INDEX(Partidos!$K$4:$K$107,MATCH($A888,Partidos!$A$4:$A$107,0))),Puntuacion!$B$11,0))))))),"")</f>
        <v/>
      </c>
      <c r="H888" s="24">
        <f>IFERROR(INDEX(Quintero!H$4:H$107,MATCH($A888,Quintero!$A$4:$A$107,0)),"")</f>
        <v/>
      </c>
      <c r="I888" s="24">
        <f>IFERROR(INDEX(Partidos!$J$4:$J$107,MATCH($A888,Partidos!$A$4:$A$107,0)),"")</f>
        <v/>
      </c>
      <c r="J888" s="21">
        <f>IF(AND(INDEX(Partidos!$J$4:$J$107,MATCH($A888,Partidos!$A$4:$A$107,0))&lt;&gt;"Grupos",INDEX(Partidos!$H$4:$H$107,MATCH($A888,Partidos!$A$4:$A$107,0))="Finalizado",$H888&lt;&gt;"",$H888=INDEX(Partidos!$K$4:$K$107,MATCH($A888,Partidos!$A$4:$A$107,0))),1,0)</f>
        <v/>
      </c>
    </row>
    <row r="889">
      <c r="A889" s="29" t="n">
        <v>81</v>
      </c>
      <c r="B889" s="24">
        <f>IFERROR(INDEX(Partidos!$D$4:$D$107,MATCH($A889,Partidos!$A$4:$A$107,0)),"")</f>
        <v/>
      </c>
      <c r="C889" s="24">
        <f>IFERROR(INDEX(Partidos!$E$4:$E$107,MATCH($A889,Partidos!$A$4:$A$107,0)),"")</f>
        <v/>
      </c>
      <c r="D889" s="29" t="inlineStr">
        <is>
          <t>Nacho</t>
        </is>
      </c>
      <c r="E889" s="24">
        <f>IFERROR(INDEX(Nacho!F$4:F$107,MATCH($A889,Nacho!$A$4:$A$107,0)),"")</f>
        <v/>
      </c>
      <c r="F889" s="24">
        <f>IFERROR(INDEX(Nacho!G$4:G$107,MATCH($A889,Nacho!$A$4:$A$107,0)),"")</f>
        <v/>
      </c>
      <c r="G889" s="21">
        <f>IFERROR(IF(INDEX(Partidos!$H$4:$H$107,MATCH($A889,Partidos!$A$4:$A$107,0))&lt;&gt;"Finalizado","",IF(OR(NOT(ISNUMBER($E889)),NOT(ISNUMBER($F889))),"",IF(INDEX(Partidos!$J$4:$J$107,MATCH($A889,Partidos!$A$4:$A$107,0))="Grupos",IF(AND($E889=INDEX(Partidos!$F$4:$F$107,MATCH($A889,Partidos!$A$4:$A$107,0)),$F889=INDEX(Partidos!$G$4:$G$107,MATCH($A889,Partidos!$A$4:$A$107,0))),Puntuacion!$B$4,IF(($E889-$F889)=(INDEX(Partidos!$F$4:$F$107,MATCH($A889,Partidos!$A$4:$A$107,0))-INDEX(Partidos!$G$4:$G$107,MATCH($A889,Partidos!$A$4:$A$107,0))),Puntuacion!$B$5,IF(OR(AND($E889&gt;$F889,INDEX(Partidos!$F$4:$F$107,MATCH($A889,Partidos!$A$4:$A$107,0))&gt;INDEX(Partidos!$G$4:$G$107,MATCH($A889,Partidos!$A$4:$A$107,0))),AND($E889=$F889,INDEX(Partidos!$F$4:$F$107,MATCH($A889,Partidos!$A$4:$A$107,0))=INDEX(Partidos!$G$4:$G$107,MATCH($A889,Partidos!$A$4:$A$107,0))),AND($E889&lt;$F889,INDEX(Partidos!$F$4:$F$107,MATCH($A889,Partidos!$A$4:$A$107,0))&lt;INDEX(Partidos!$G$4:$G$107,MATCH($A889,Partidos!$A$4:$A$107,0)))),Puntuacion!$B$6,0))),IF(INDEX(Partidos!$F$4:$F$107,MATCH($A889,Partidos!$A$4:$A$107,0))=INDEX(Partidos!$G$4:$G$107,MATCH($A889,Partidos!$A$4:$A$107,0)),IF(AND($E889=INDEX(Partidos!$F$4:$F$107,MATCH($A889,Partidos!$A$4:$A$107,0)),$F889=INDEX(Partidos!$G$4:$G$107,MATCH($A889,Partidos!$A$4:$A$107,0))),IF(AND($H889&lt;&gt;"",$H889=INDEX(Partidos!$K$4:$K$107,MATCH($A889,Partidos!$A$4:$A$107,0))),Puntuacion!$B$9,Puntuacion!$B$12),IF(AND($E889=$F889,($E889-$F889)=(INDEX(Partidos!$F$4:$F$107,MATCH($A889,Partidos!$A$4:$A$107,0))-INDEX(Partidos!$G$4:$G$107,MATCH($A889,Partidos!$A$4:$A$107,0)))),IF(AND($H889&lt;&gt;"",$H889=INDEX(Partidos!$K$4:$K$107,MATCH($A889,Partidos!$A$4:$A$107,0))),Puntuacion!$B$13,Puntuacion!$B$14),IF(AND($H889&lt;&gt;"",$H889=INDEX(Partidos!$K$4:$K$107,MATCH($A889,Partidos!$A$4:$A$107,0))),Puntuacion!$B$11,0))),IF(AND($E889=INDEX(Partidos!$F$4:$F$107,MATCH($A889,Partidos!$A$4:$A$107,0)),$F889=INDEX(Partidos!$G$4:$G$107,MATCH($A889,Partidos!$A$4:$A$107,0))),Puntuacion!$B$9,IF(($E889-$F889)=(INDEX(Partidos!$F$4:$F$107,MATCH($A889,Partidos!$A$4:$A$107,0))-INDEX(Partidos!$G$4:$G$107,MATCH($A889,Partidos!$A$4:$A$107,0))),Puntuacion!$B$10,IF(AND($H889&lt;&gt;"",$H889=INDEX(Partidos!$K$4:$K$107,MATCH($A889,Partidos!$A$4:$A$107,0))),Puntuacion!$B$11,0))))))),"")</f>
        <v/>
      </c>
      <c r="H889" s="24">
        <f>IFERROR(INDEX(Nacho!H$4:H$107,MATCH($A889,Nacho!$A$4:$A$107,0)),"")</f>
        <v/>
      </c>
      <c r="I889" s="24">
        <f>IFERROR(INDEX(Partidos!$J$4:$J$107,MATCH($A889,Partidos!$A$4:$A$107,0)),"")</f>
        <v/>
      </c>
      <c r="J889" s="21">
        <f>IF(AND(INDEX(Partidos!$J$4:$J$107,MATCH($A889,Partidos!$A$4:$A$107,0))&lt;&gt;"Grupos",INDEX(Partidos!$H$4:$H$107,MATCH($A889,Partidos!$A$4:$A$107,0))="Finalizado",$H889&lt;&gt;"",$H889=INDEX(Partidos!$K$4:$K$107,MATCH($A889,Partidos!$A$4:$A$107,0))),1,0)</f>
        <v/>
      </c>
    </row>
    <row r="890">
      <c r="A890" s="31" t="n">
        <v>81</v>
      </c>
      <c r="B890" s="24">
        <f>IFERROR(INDEX(Partidos!$D$4:$D$107,MATCH($A890,Partidos!$A$4:$A$107,0)),"")</f>
        <v/>
      </c>
      <c r="C890" s="24">
        <f>IFERROR(INDEX(Partidos!$E$4:$E$107,MATCH($A890,Partidos!$A$4:$A$107,0)),"")</f>
        <v/>
      </c>
      <c r="D890" s="31" t="inlineStr">
        <is>
          <t>Luis</t>
        </is>
      </c>
      <c r="E890" s="24">
        <f>IFERROR(INDEX(Luis!F$4:F$107,MATCH($A890,Luis!$A$4:$A$107,0)),"")</f>
        <v/>
      </c>
      <c r="F890" s="24">
        <f>IFERROR(INDEX(Luis!G$4:G$107,MATCH($A890,Luis!$A$4:$A$107,0)),"")</f>
        <v/>
      </c>
      <c r="G890" s="21">
        <f>IFERROR(IF(INDEX(Partidos!$H$4:$H$107,MATCH($A890,Partidos!$A$4:$A$107,0))&lt;&gt;"Finalizado","",IF(OR(NOT(ISNUMBER($E890)),NOT(ISNUMBER($F890))),"",IF(INDEX(Partidos!$J$4:$J$107,MATCH($A890,Partidos!$A$4:$A$107,0))="Grupos",IF(AND($E890=INDEX(Partidos!$F$4:$F$107,MATCH($A890,Partidos!$A$4:$A$107,0)),$F890=INDEX(Partidos!$G$4:$G$107,MATCH($A890,Partidos!$A$4:$A$107,0))),Puntuacion!$B$4,IF(($E890-$F890)=(INDEX(Partidos!$F$4:$F$107,MATCH($A890,Partidos!$A$4:$A$107,0))-INDEX(Partidos!$G$4:$G$107,MATCH($A890,Partidos!$A$4:$A$107,0))),Puntuacion!$B$5,IF(OR(AND($E890&gt;$F890,INDEX(Partidos!$F$4:$F$107,MATCH($A890,Partidos!$A$4:$A$107,0))&gt;INDEX(Partidos!$G$4:$G$107,MATCH($A890,Partidos!$A$4:$A$107,0))),AND($E890=$F890,INDEX(Partidos!$F$4:$F$107,MATCH($A890,Partidos!$A$4:$A$107,0))=INDEX(Partidos!$G$4:$G$107,MATCH($A890,Partidos!$A$4:$A$107,0))),AND($E890&lt;$F890,INDEX(Partidos!$F$4:$F$107,MATCH($A890,Partidos!$A$4:$A$107,0))&lt;INDEX(Partidos!$G$4:$G$107,MATCH($A890,Partidos!$A$4:$A$107,0)))),Puntuacion!$B$6,0))),IF(INDEX(Partidos!$F$4:$F$107,MATCH($A890,Partidos!$A$4:$A$107,0))=INDEX(Partidos!$G$4:$G$107,MATCH($A890,Partidos!$A$4:$A$107,0)),IF(AND($E890=INDEX(Partidos!$F$4:$F$107,MATCH($A890,Partidos!$A$4:$A$107,0)),$F890=INDEX(Partidos!$G$4:$G$107,MATCH($A890,Partidos!$A$4:$A$107,0))),IF(AND($H890&lt;&gt;"",$H890=INDEX(Partidos!$K$4:$K$107,MATCH($A890,Partidos!$A$4:$A$107,0))),Puntuacion!$B$9,Puntuacion!$B$12),IF(AND($E890=$F890,($E890-$F890)=(INDEX(Partidos!$F$4:$F$107,MATCH($A890,Partidos!$A$4:$A$107,0))-INDEX(Partidos!$G$4:$G$107,MATCH($A890,Partidos!$A$4:$A$107,0)))),IF(AND($H890&lt;&gt;"",$H890=INDEX(Partidos!$K$4:$K$107,MATCH($A890,Partidos!$A$4:$A$107,0))),Puntuacion!$B$13,Puntuacion!$B$14),IF(AND($H890&lt;&gt;"",$H890=INDEX(Partidos!$K$4:$K$107,MATCH($A890,Partidos!$A$4:$A$107,0))),Puntuacion!$B$11,0))),IF(AND($E890=INDEX(Partidos!$F$4:$F$107,MATCH($A890,Partidos!$A$4:$A$107,0)),$F890=INDEX(Partidos!$G$4:$G$107,MATCH($A890,Partidos!$A$4:$A$107,0))),Puntuacion!$B$9,IF(($E890-$F890)=(INDEX(Partidos!$F$4:$F$107,MATCH($A890,Partidos!$A$4:$A$107,0))-INDEX(Partidos!$G$4:$G$107,MATCH($A890,Partidos!$A$4:$A$107,0))),Puntuacion!$B$10,IF(AND($H890&lt;&gt;"",$H890=INDEX(Partidos!$K$4:$K$107,MATCH($A890,Partidos!$A$4:$A$107,0))),Puntuacion!$B$11,0))))))),"")</f>
        <v/>
      </c>
      <c r="H890" s="24">
        <f>IFERROR(INDEX(Luis!H$4:H$107,MATCH($A890,Luis!$A$4:$A$107,0)),"")</f>
        <v/>
      </c>
      <c r="I890" s="24">
        <f>IFERROR(INDEX(Partidos!$J$4:$J$107,MATCH($A890,Partidos!$A$4:$A$107,0)),"")</f>
        <v/>
      </c>
      <c r="J890" s="21">
        <f>IF(AND(INDEX(Partidos!$J$4:$J$107,MATCH($A890,Partidos!$A$4:$A$107,0))&lt;&gt;"Grupos",INDEX(Partidos!$H$4:$H$107,MATCH($A890,Partidos!$A$4:$A$107,0))="Finalizado",$H890&lt;&gt;"",$H890=INDEX(Partidos!$K$4:$K$107,MATCH($A890,Partidos!$A$4:$A$107,0))),1,0)</f>
        <v/>
      </c>
    </row>
    <row r="891">
      <c r="A891" s="29" t="n">
        <v>81</v>
      </c>
      <c r="B891" s="24">
        <f>IFERROR(INDEX(Partidos!$D$4:$D$107,MATCH($A891,Partidos!$A$4:$A$107,0)),"")</f>
        <v/>
      </c>
      <c r="C891" s="24">
        <f>IFERROR(INDEX(Partidos!$E$4:$E$107,MATCH($A891,Partidos!$A$4:$A$107,0)),"")</f>
        <v/>
      </c>
      <c r="D891" s="29" t="inlineStr">
        <is>
          <t>Felipe</t>
        </is>
      </c>
      <c r="E891" s="24">
        <f>IFERROR(INDEX(Felipe!F$4:F$107,MATCH($A891,Felipe!$A$4:$A$107,0)),"")</f>
        <v/>
      </c>
      <c r="F891" s="24">
        <f>IFERROR(INDEX(Felipe!G$4:G$107,MATCH($A891,Felipe!$A$4:$A$107,0)),"")</f>
        <v/>
      </c>
      <c r="G891" s="21">
        <f>IFERROR(IF(INDEX(Partidos!$H$4:$H$107,MATCH($A891,Partidos!$A$4:$A$107,0))&lt;&gt;"Finalizado","",IF(OR(NOT(ISNUMBER($E891)),NOT(ISNUMBER($F891))),"",IF(INDEX(Partidos!$J$4:$J$107,MATCH($A891,Partidos!$A$4:$A$107,0))="Grupos",IF(AND($E891=INDEX(Partidos!$F$4:$F$107,MATCH($A891,Partidos!$A$4:$A$107,0)),$F891=INDEX(Partidos!$G$4:$G$107,MATCH($A891,Partidos!$A$4:$A$107,0))),Puntuacion!$B$4,IF(($E891-$F891)=(INDEX(Partidos!$F$4:$F$107,MATCH($A891,Partidos!$A$4:$A$107,0))-INDEX(Partidos!$G$4:$G$107,MATCH($A891,Partidos!$A$4:$A$107,0))),Puntuacion!$B$5,IF(OR(AND($E891&gt;$F891,INDEX(Partidos!$F$4:$F$107,MATCH($A891,Partidos!$A$4:$A$107,0))&gt;INDEX(Partidos!$G$4:$G$107,MATCH($A891,Partidos!$A$4:$A$107,0))),AND($E891=$F891,INDEX(Partidos!$F$4:$F$107,MATCH($A891,Partidos!$A$4:$A$107,0))=INDEX(Partidos!$G$4:$G$107,MATCH($A891,Partidos!$A$4:$A$107,0))),AND($E891&lt;$F891,INDEX(Partidos!$F$4:$F$107,MATCH($A891,Partidos!$A$4:$A$107,0))&lt;INDEX(Partidos!$G$4:$G$107,MATCH($A891,Partidos!$A$4:$A$107,0)))),Puntuacion!$B$6,0))),IF(INDEX(Partidos!$F$4:$F$107,MATCH($A891,Partidos!$A$4:$A$107,0))=INDEX(Partidos!$G$4:$G$107,MATCH($A891,Partidos!$A$4:$A$107,0)),IF(AND($E891=INDEX(Partidos!$F$4:$F$107,MATCH($A891,Partidos!$A$4:$A$107,0)),$F891=INDEX(Partidos!$G$4:$G$107,MATCH($A891,Partidos!$A$4:$A$107,0))),IF(AND($H891&lt;&gt;"",$H891=INDEX(Partidos!$K$4:$K$107,MATCH($A891,Partidos!$A$4:$A$107,0))),Puntuacion!$B$9,Puntuacion!$B$12),IF(AND($E891=$F891,($E891-$F891)=(INDEX(Partidos!$F$4:$F$107,MATCH($A891,Partidos!$A$4:$A$107,0))-INDEX(Partidos!$G$4:$G$107,MATCH($A891,Partidos!$A$4:$A$107,0)))),IF(AND($H891&lt;&gt;"",$H891=INDEX(Partidos!$K$4:$K$107,MATCH($A891,Partidos!$A$4:$A$107,0))),Puntuacion!$B$13,Puntuacion!$B$14),IF(AND($H891&lt;&gt;"",$H891=INDEX(Partidos!$K$4:$K$107,MATCH($A891,Partidos!$A$4:$A$107,0))),Puntuacion!$B$11,0))),IF(AND($E891=INDEX(Partidos!$F$4:$F$107,MATCH($A891,Partidos!$A$4:$A$107,0)),$F891=INDEX(Partidos!$G$4:$G$107,MATCH($A891,Partidos!$A$4:$A$107,0))),Puntuacion!$B$9,IF(($E891-$F891)=(INDEX(Partidos!$F$4:$F$107,MATCH($A891,Partidos!$A$4:$A$107,0))-INDEX(Partidos!$G$4:$G$107,MATCH($A891,Partidos!$A$4:$A$107,0))),Puntuacion!$B$10,IF(AND($H891&lt;&gt;"",$H891=INDEX(Partidos!$K$4:$K$107,MATCH($A891,Partidos!$A$4:$A$107,0))),Puntuacion!$B$11,0))))))),"")</f>
        <v/>
      </c>
      <c r="H891" s="24">
        <f>IFERROR(INDEX(Felipe!H$4:H$107,MATCH($A891,Felipe!$A$4:$A$107,0)),"")</f>
        <v/>
      </c>
      <c r="I891" s="24">
        <f>IFERROR(INDEX(Partidos!$J$4:$J$107,MATCH($A891,Partidos!$A$4:$A$107,0)),"")</f>
        <v/>
      </c>
      <c r="J891" s="21">
        <f>IF(AND(INDEX(Partidos!$J$4:$J$107,MATCH($A891,Partidos!$A$4:$A$107,0))&lt;&gt;"Grupos",INDEX(Partidos!$H$4:$H$107,MATCH($A891,Partidos!$A$4:$A$107,0))="Finalizado",$H891&lt;&gt;"",$H891=INDEX(Partidos!$K$4:$K$107,MATCH($A891,Partidos!$A$4:$A$107,0))),1,0)</f>
        <v/>
      </c>
    </row>
    <row r="892">
      <c r="A892" s="31" t="n">
        <v>81</v>
      </c>
      <c r="B892" s="24">
        <f>IFERROR(INDEX(Partidos!$D$4:$D$107,MATCH($A892,Partidos!$A$4:$A$107,0)),"")</f>
        <v/>
      </c>
      <c r="C892" s="24">
        <f>IFERROR(INDEX(Partidos!$E$4:$E$107,MATCH($A892,Partidos!$A$4:$A$107,0)),"")</f>
        <v/>
      </c>
      <c r="D892" s="31" t="inlineStr">
        <is>
          <t>Simón</t>
        </is>
      </c>
      <c r="E892" s="24">
        <f>IFERROR(INDEX(Simón!F$4:F$107,MATCH($A892,Simón!$A$4:$A$107,0)),"")</f>
        <v/>
      </c>
      <c r="F892" s="24">
        <f>IFERROR(INDEX(Simón!G$4:G$107,MATCH($A892,Simón!$A$4:$A$107,0)),"")</f>
        <v/>
      </c>
      <c r="G892" s="21">
        <f>IFERROR(IF(INDEX(Partidos!$H$4:$H$107,MATCH($A892,Partidos!$A$4:$A$107,0))&lt;&gt;"Finalizado","",IF(OR(NOT(ISNUMBER($E892)),NOT(ISNUMBER($F892))),"",IF(INDEX(Partidos!$J$4:$J$107,MATCH($A892,Partidos!$A$4:$A$107,0))="Grupos",IF(AND($E892=INDEX(Partidos!$F$4:$F$107,MATCH($A892,Partidos!$A$4:$A$107,0)),$F892=INDEX(Partidos!$G$4:$G$107,MATCH($A892,Partidos!$A$4:$A$107,0))),Puntuacion!$B$4,IF(($E892-$F892)=(INDEX(Partidos!$F$4:$F$107,MATCH($A892,Partidos!$A$4:$A$107,0))-INDEX(Partidos!$G$4:$G$107,MATCH($A892,Partidos!$A$4:$A$107,0))),Puntuacion!$B$5,IF(OR(AND($E892&gt;$F892,INDEX(Partidos!$F$4:$F$107,MATCH($A892,Partidos!$A$4:$A$107,0))&gt;INDEX(Partidos!$G$4:$G$107,MATCH($A892,Partidos!$A$4:$A$107,0))),AND($E892=$F892,INDEX(Partidos!$F$4:$F$107,MATCH($A892,Partidos!$A$4:$A$107,0))=INDEX(Partidos!$G$4:$G$107,MATCH($A892,Partidos!$A$4:$A$107,0))),AND($E892&lt;$F892,INDEX(Partidos!$F$4:$F$107,MATCH($A892,Partidos!$A$4:$A$107,0))&lt;INDEX(Partidos!$G$4:$G$107,MATCH($A892,Partidos!$A$4:$A$107,0)))),Puntuacion!$B$6,0))),IF(INDEX(Partidos!$F$4:$F$107,MATCH($A892,Partidos!$A$4:$A$107,0))=INDEX(Partidos!$G$4:$G$107,MATCH($A892,Partidos!$A$4:$A$107,0)),IF(AND($E892=INDEX(Partidos!$F$4:$F$107,MATCH($A892,Partidos!$A$4:$A$107,0)),$F892=INDEX(Partidos!$G$4:$G$107,MATCH($A892,Partidos!$A$4:$A$107,0))),IF(AND($H892&lt;&gt;"",$H892=INDEX(Partidos!$K$4:$K$107,MATCH($A892,Partidos!$A$4:$A$107,0))),Puntuacion!$B$9,Puntuacion!$B$12),IF(AND($E892=$F892,($E892-$F892)=(INDEX(Partidos!$F$4:$F$107,MATCH($A892,Partidos!$A$4:$A$107,0))-INDEX(Partidos!$G$4:$G$107,MATCH($A892,Partidos!$A$4:$A$107,0)))),IF(AND($H892&lt;&gt;"",$H892=INDEX(Partidos!$K$4:$K$107,MATCH($A892,Partidos!$A$4:$A$107,0))),Puntuacion!$B$13,Puntuacion!$B$14),IF(AND($H892&lt;&gt;"",$H892=INDEX(Partidos!$K$4:$K$107,MATCH($A892,Partidos!$A$4:$A$107,0))),Puntuacion!$B$11,0))),IF(AND($E892=INDEX(Partidos!$F$4:$F$107,MATCH($A892,Partidos!$A$4:$A$107,0)),$F892=INDEX(Partidos!$G$4:$G$107,MATCH($A892,Partidos!$A$4:$A$107,0))),Puntuacion!$B$9,IF(($E892-$F892)=(INDEX(Partidos!$F$4:$F$107,MATCH($A892,Partidos!$A$4:$A$107,0))-INDEX(Partidos!$G$4:$G$107,MATCH($A892,Partidos!$A$4:$A$107,0))),Puntuacion!$B$10,IF(AND($H892&lt;&gt;"",$H892=INDEX(Partidos!$K$4:$K$107,MATCH($A892,Partidos!$A$4:$A$107,0))),Puntuacion!$B$11,0))))))),"")</f>
        <v/>
      </c>
      <c r="H892" s="24">
        <f>IFERROR(INDEX(Simón!H$4:H$107,MATCH($A892,Simón!$A$4:$A$107,0)),"")</f>
        <v/>
      </c>
      <c r="I892" s="24">
        <f>IFERROR(INDEX(Partidos!$J$4:$J$107,MATCH($A892,Partidos!$A$4:$A$107,0)),"")</f>
        <v/>
      </c>
      <c r="J892" s="21">
        <f>IF(AND(INDEX(Partidos!$J$4:$J$107,MATCH($A892,Partidos!$A$4:$A$107,0))&lt;&gt;"Grupos",INDEX(Partidos!$H$4:$H$107,MATCH($A892,Partidos!$A$4:$A$107,0))="Finalizado",$H892&lt;&gt;"",$H892=INDEX(Partidos!$K$4:$K$107,MATCH($A892,Partidos!$A$4:$A$107,0))),1,0)</f>
        <v/>
      </c>
    </row>
    <row r="893">
      <c r="A893" s="29" t="n">
        <v>81</v>
      </c>
      <c r="B893" s="24">
        <f>IFERROR(INDEX(Partidos!$D$4:$D$107,MATCH($A893,Partidos!$A$4:$A$107,0)),"")</f>
        <v/>
      </c>
      <c r="C893" s="24">
        <f>IFERROR(INDEX(Partidos!$E$4:$E$107,MATCH($A893,Partidos!$A$4:$A$107,0)),"")</f>
        <v/>
      </c>
      <c r="D893" s="29" t="inlineStr">
        <is>
          <t>Muni</t>
        </is>
      </c>
      <c r="E893" s="24">
        <f>IFERROR(INDEX(Muni!F$4:F$107,MATCH($A893,Muni!$A$4:$A$107,0)),"")</f>
        <v/>
      </c>
      <c r="F893" s="24">
        <f>IFERROR(INDEX(Muni!G$4:G$107,MATCH($A893,Muni!$A$4:$A$107,0)),"")</f>
        <v/>
      </c>
      <c r="G893" s="21">
        <f>IFERROR(IF(INDEX(Partidos!$H$4:$H$107,MATCH($A893,Partidos!$A$4:$A$107,0))&lt;&gt;"Finalizado","",IF(OR(NOT(ISNUMBER($E893)),NOT(ISNUMBER($F893))),"",IF(INDEX(Partidos!$J$4:$J$107,MATCH($A893,Partidos!$A$4:$A$107,0))="Grupos",IF(AND($E893=INDEX(Partidos!$F$4:$F$107,MATCH($A893,Partidos!$A$4:$A$107,0)),$F893=INDEX(Partidos!$G$4:$G$107,MATCH($A893,Partidos!$A$4:$A$107,0))),Puntuacion!$B$4,IF(($E893-$F893)=(INDEX(Partidos!$F$4:$F$107,MATCH($A893,Partidos!$A$4:$A$107,0))-INDEX(Partidos!$G$4:$G$107,MATCH($A893,Partidos!$A$4:$A$107,0))),Puntuacion!$B$5,IF(OR(AND($E893&gt;$F893,INDEX(Partidos!$F$4:$F$107,MATCH($A893,Partidos!$A$4:$A$107,0))&gt;INDEX(Partidos!$G$4:$G$107,MATCH($A893,Partidos!$A$4:$A$107,0))),AND($E893=$F893,INDEX(Partidos!$F$4:$F$107,MATCH($A893,Partidos!$A$4:$A$107,0))=INDEX(Partidos!$G$4:$G$107,MATCH($A893,Partidos!$A$4:$A$107,0))),AND($E893&lt;$F893,INDEX(Partidos!$F$4:$F$107,MATCH($A893,Partidos!$A$4:$A$107,0))&lt;INDEX(Partidos!$G$4:$G$107,MATCH($A893,Partidos!$A$4:$A$107,0)))),Puntuacion!$B$6,0))),IF(INDEX(Partidos!$F$4:$F$107,MATCH($A893,Partidos!$A$4:$A$107,0))=INDEX(Partidos!$G$4:$G$107,MATCH($A893,Partidos!$A$4:$A$107,0)),IF(AND($E893=INDEX(Partidos!$F$4:$F$107,MATCH($A893,Partidos!$A$4:$A$107,0)),$F893=INDEX(Partidos!$G$4:$G$107,MATCH($A893,Partidos!$A$4:$A$107,0))),IF(AND($H893&lt;&gt;"",$H893=INDEX(Partidos!$K$4:$K$107,MATCH($A893,Partidos!$A$4:$A$107,0))),Puntuacion!$B$9,Puntuacion!$B$12),IF(AND($E893=$F893,($E893-$F893)=(INDEX(Partidos!$F$4:$F$107,MATCH($A893,Partidos!$A$4:$A$107,0))-INDEX(Partidos!$G$4:$G$107,MATCH($A893,Partidos!$A$4:$A$107,0)))),IF(AND($H893&lt;&gt;"",$H893=INDEX(Partidos!$K$4:$K$107,MATCH($A893,Partidos!$A$4:$A$107,0))),Puntuacion!$B$13,Puntuacion!$B$14),IF(AND($H893&lt;&gt;"",$H893=INDEX(Partidos!$K$4:$K$107,MATCH($A893,Partidos!$A$4:$A$107,0))),Puntuacion!$B$11,0))),IF(AND($E893=INDEX(Partidos!$F$4:$F$107,MATCH($A893,Partidos!$A$4:$A$107,0)),$F893=INDEX(Partidos!$G$4:$G$107,MATCH($A893,Partidos!$A$4:$A$107,0))),Puntuacion!$B$9,IF(($E893-$F893)=(INDEX(Partidos!$F$4:$F$107,MATCH($A893,Partidos!$A$4:$A$107,0))-INDEX(Partidos!$G$4:$G$107,MATCH($A893,Partidos!$A$4:$A$107,0))),Puntuacion!$B$10,IF(AND($H893&lt;&gt;"",$H893=INDEX(Partidos!$K$4:$K$107,MATCH($A893,Partidos!$A$4:$A$107,0))),Puntuacion!$B$11,0))))))),"")</f>
        <v/>
      </c>
      <c r="H893" s="24">
        <f>IFERROR(INDEX(Muni!H$4:H$107,MATCH($A893,Muni!$A$4:$A$107,0)),"")</f>
        <v/>
      </c>
      <c r="I893" s="24">
        <f>IFERROR(INDEX(Partidos!$J$4:$J$107,MATCH($A893,Partidos!$A$4:$A$107,0)),"")</f>
        <v/>
      </c>
      <c r="J893" s="21">
        <f>IF(AND(INDEX(Partidos!$J$4:$J$107,MATCH($A893,Partidos!$A$4:$A$107,0))&lt;&gt;"Grupos",INDEX(Partidos!$H$4:$H$107,MATCH($A893,Partidos!$A$4:$A$107,0))="Finalizado",$H893&lt;&gt;"",$H893=INDEX(Partidos!$K$4:$K$107,MATCH($A893,Partidos!$A$4:$A$107,0))),1,0)</f>
        <v/>
      </c>
    </row>
    <row r="894">
      <c r="A894" s="31" t="n">
        <v>81</v>
      </c>
      <c r="B894" s="24">
        <f>IFERROR(INDEX(Partidos!$D$4:$D$107,MATCH($A894,Partidos!$A$4:$A$107,0)),"")</f>
        <v/>
      </c>
      <c r="C894" s="24">
        <f>IFERROR(INDEX(Partidos!$E$4:$E$107,MATCH($A894,Partidos!$A$4:$A$107,0)),"")</f>
        <v/>
      </c>
      <c r="D894" s="31" t="inlineStr">
        <is>
          <t>Fer</t>
        </is>
      </c>
      <c r="E894" s="24">
        <f>IFERROR(INDEX(Fer!F$4:F$107,MATCH($A894,Fer!$A$4:$A$107,0)),"")</f>
        <v/>
      </c>
      <c r="F894" s="24">
        <f>IFERROR(INDEX(Fer!G$4:G$107,MATCH($A894,Fer!$A$4:$A$107,0)),"")</f>
        <v/>
      </c>
      <c r="G894" s="21">
        <f>IFERROR(IF(INDEX(Partidos!$H$4:$H$107,MATCH($A894,Partidos!$A$4:$A$107,0))&lt;&gt;"Finalizado","",IF(OR(NOT(ISNUMBER($E894)),NOT(ISNUMBER($F894))),"",IF(INDEX(Partidos!$J$4:$J$107,MATCH($A894,Partidos!$A$4:$A$107,0))="Grupos",IF(AND($E894=INDEX(Partidos!$F$4:$F$107,MATCH($A894,Partidos!$A$4:$A$107,0)),$F894=INDEX(Partidos!$G$4:$G$107,MATCH($A894,Partidos!$A$4:$A$107,0))),Puntuacion!$B$4,IF(($E894-$F894)=(INDEX(Partidos!$F$4:$F$107,MATCH($A894,Partidos!$A$4:$A$107,0))-INDEX(Partidos!$G$4:$G$107,MATCH($A894,Partidos!$A$4:$A$107,0))),Puntuacion!$B$5,IF(OR(AND($E894&gt;$F894,INDEX(Partidos!$F$4:$F$107,MATCH($A894,Partidos!$A$4:$A$107,0))&gt;INDEX(Partidos!$G$4:$G$107,MATCH($A894,Partidos!$A$4:$A$107,0))),AND($E894=$F894,INDEX(Partidos!$F$4:$F$107,MATCH($A894,Partidos!$A$4:$A$107,0))=INDEX(Partidos!$G$4:$G$107,MATCH($A894,Partidos!$A$4:$A$107,0))),AND($E894&lt;$F894,INDEX(Partidos!$F$4:$F$107,MATCH($A894,Partidos!$A$4:$A$107,0))&lt;INDEX(Partidos!$G$4:$G$107,MATCH($A894,Partidos!$A$4:$A$107,0)))),Puntuacion!$B$6,0))),IF(INDEX(Partidos!$F$4:$F$107,MATCH($A894,Partidos!$A$4:$A$107,0))=INDEX(Partidos!$G$4:$G$107,MATCH($A894,Partidos!$A$4:$A$107,0)),IF(AND($E894=INDEX(Partidos!$F$4:$F$107,MATCH($A894,Partidos!$A$4:$A$107,0)),$F894=INDEX(Partidos!$G$4:$G$107,MATCH($A894,Partidos!$A$4:$A$107,0))),IF(AND($H894&lt;&gt;"",$H894=INDEX(Partidos!$K$4:$K$107,MATCH($A894,Partidos!$A$4:$A$107,0))),Puntuacion!$B$9,Puntuacion!$B$12),IF(AND($E894=$F894,($E894-$F894)=(INDEX(Partidos!$F$4:$F$107,MATCH($A894,Partidos!$A$4:$A$107,0))-INDEX(Partidos!$G$4:$G$107,MATCH($A894,Partidos!$A$4:$A$107,0)))),IF(AND($H894&lt;&gt;"",$H894=INDEX(Partidos!$K$4:$K$107,MATCH($A894,Partidos!$A$4:$A$107,0))),Puntuacion!$B$13,Puntuacion!$B$14),IF(AND($H894&lt;&gt;"",$H894=INDEX(Partidos!$K$4:$K$107,MATCH($A894,Partidos!$A$4:$A$107,0))),Puntuacion!$B$11,0))),IF(AND($E894=INDEX(Partidos!$F$4:$F$107,MATCH($A894,Partidos!$A$4:$A$107,0)),$F894=INDEX(Partidos!$G$4:$G$107,MATCH($A894,Partidos!$A$4:$A$107,0))),Puntuacion!$B$9,IF(($E894-$F894)=(INDEX(Partidos!$F$4:$F$107,MATCH($A894,Partidos!$A$4:$A$107,0))-INDEX(Partidos!$G$4:$G$107,MATCH($A894,Partidos!$A$4:$A$107,0))),Puntuacion!$B$10,IF(AND($H894&lt;&gt;"",$H894=INDEX(Partidos!$K$4:$K$107,MATCH($A894,Partidos!$A$4:$A$107,0))),Puntuacion!$B$11,0))))))),"")</f>
        <v/>
      </c>
      <c r="H894" s="24">
        <f>IFERROR(INDEX(Fer!H$4:H$107,MATCH($A894,Fer!$A$4:$A$107,0)),"")</f>
        <v/>
      </c>
      <c r="I894" s="24">
        <f>IFERROR(INDEX(Partidos!$J$4:$J$107,MATCH($A894,Partidos!$A$4:$A$107,0)),"")</f>
        <v/>
      </c>
      <c r="J894" s="21">
        <f>IF(AND(INDEX(Partidos!$J$4:$J$107,MATCH($A894,Partidos!$A$4:$A$107,0))&lt;&gt;"Grupos",INDEX(Partidos!$H$4:$H$107,MATCH($A894,Partidos!$A$4:$A$107,0))="Finalizado",$H894&lt;&gt;"",$H894=INDEX(Partidos!$K$4:$K$107,MATCH($A894,Partidos!$A$4:$A$107,0))),1,0)</f>
        <v/>
      </c>
    </row>
    <row r="895">
      <c r="A895" s="29" t="n">
        <v>82</v>
      </c>
      <c r="B895" s="24">
        <f>IFERROR(INDEX(Partidos!$D$4:$D$107,MATCH($A895,Partidos!$A$4:$A$107,0)),"")</f>
        <v/>
      </c>
      <c r="C895" s="24">
        <f>IFERROR(INDEX(Partidos!$E$4:$E$107,MATCH($A895,Partidos!$A$4:$A$107,0)),"")</f>
        <v/>
      </c>
      <c r="D895" s="29" t="inlineStr">
        <is>
          <t>Álvaro</t>
        </is>
      </c>
      <c r="E895" s="24">
        <f>IFERROR(INDEX(Álvaro!F$4:F$107,MATCH($A895,Álvaro!$A$4:$A$107,0)),"")</f>
        <v/>
      </c>
      <c r="F895" s="24">
        <f>IFERROR(INDEX(Álvaro!G$4:G$107,MATCH($A895,Álvaro!$A$4:$A$107,0)),"")</f>
        <v/>
      </c>
      <c r="G895" s="21">
        <f>IFERROR(IF(INDEX(Partidos!$H$4:$H$107,MATCH($A895,Partidos!$A$4:$A$107,0))&lt;&gt;"Finalizado","",IF(OR(NOT(ISNUMBER($E895)),NOT(ISNUMBER($F895))),"",IF(INDEX(Partidos!$J$4:$J$107,MATCH($A895,Partidos!$A$4:$A$107,0))="Grupos",IF(AND($E895=INDEX(Partidos!$F$4:$F$107,MATCH($A895,Partidos!$A$4:$A$107,0)),$F895=INDEX(Partidos!$G$4:$G$107,MATCH($A895,Partidos!$A$4:$A$107,0))),Puntuacion!$B$4,IF(($E895-$F895)=(INDEX(Partidos!$F$4:$F$107,MATCH($A895,Partidos!$A$4:$A$107,0))-INDEX(Partidos!$G$4:$G$107,MATCH($A895,Partidos!$A$4:$A$107,0))),Puntuacion!$B$5,IF(OR(AND($E895&gt;$F895,INDEX(Partidos!$F$4:$F$107,MATCH($A895,Partidos!$A$4:$A$107,0))&gt;INDEX(Partidos!$G$4:$G$107,MATCH($A895,Partidos!$A$4:$A$107,0))),AND($E895=$F895,INDEX(Partidos!$F$4:$F$107,MATCH($A895,Partidos!$A$4:$A$107,0))=INDEX(Partidos!$G$4:$G$107,MATCH($A895,Partidos!$A$4:$A$107,0))),AND($E895&lt;$F895,INDEX(Partidos!$F$4:$F$107,MATCH($A895,Partidos!$A$4:$A$107,0))&lt;INDEX(Partidos!$G$4:$G$107,MATCH($A895,Partidos!$A$4:$A$107,0)))),Puntuacion!$B$6,0))),IF(INDEX(Partidos!$F$4:$F$107,MATCH($A895,Partidos!$A$4:$A$107,0))=INDEX(Partidos!$G$4:$G$107,MATCH($A895,Partidos!$A$4:$A$107,0)),IF(AND($E895=INDEX(Partidos!$F$4:$F$107,MATCH($A895,Partidos!$A$4:$A$107,0)),$F895=INDEX(Partidos!$G$4:$G$107,MATCH($A895,Partidos!$A$4:$A$107,0))),IF(AND($H895&lt;&gt;"",$H895=INDEX(Partidos!$K$4:$K$107,MATCH($A895,Partidos!$A$4:$A$107,0))),Puntuacion!$B$9,Puntuacion!$B$12),IF(AND($E895=$F895,($E895-$F895)=(INDEX(Partidos!$F$4:$F$107,MATCH($A895,Partidos!$A$4:$A$107,0))-INDEX(Partidos!$G$4:$G$107,MATCH($A895,Partidos!$A$4:$A$107,0)))),IF(AND($H895&lt;&gt;"",$H895=INDEX(Partidos!$K$4:$K$107,MATCH($A895,Partidos!$A$4:$A$107,0))),Puntuacion!$B$13,Puntuacion!$B$14),IF(AND($H895&lt;&gt;"",$H895=INDEX(Partidos!$K$4:$K$107,MATCH($A895,Partidos!$A$4:$A$107,0))),Puntuacion!$B$11,0))),IF(AND($E895=INDEX(Partidos!$F$4:$F$107,MATCH($A895,Partidos!$A$4:$A$107,0)),$F895=INDEX(Partidos!$G$4:$G$107,MATCH($A895,Partidos!$A$4:$A$107,0))),Puntuacion!$B$9,IF(($E895-$F895)=(INDEX(Partidos!$F$4:$F$107,MATCH($A895,Partidos!$A$4:$A$107,0))-INDEX(Partidos!$G$4:$G$107,MATCH($A895,Partidos!$A$4:$A$107,0))),Puntuacion!$B$10,IF(AND($H895&lt;&gt;"",$H895=INDEX(Partidos!$K$4:$K$107,MATCH($A895,Partidos!$A$4:$A$107,0))),Puntuacion!$B$11,0))))))),"")</f>
        <v/>
      </c>
      <c r="H895" s="24">
        <f>IFERROR(INDEX(Álvaro!H$4:H$107,MATCH($A895,Álvaro!$A$4:$A$107,0)),"")</f>
        <v/>
      </c>
      <c r="I895" s="24">
        <f>IFERROR(INDEX(Partidos!$J$4:$J$107,MATCH($A895,Partidos!$A$4:$A$107,0)),"")</f>
        <v/>
      </c>
      <c r="J895" s="21">
        <f>IF(AND(INDEX(Partidos!$J$4:$J$107,MATCH($A895,Partidos!$A$4:$A$107,0))&lt;&gt;"Grupos",INDEX(Partidos!$H$4:$H$107,MATCH($A895,Partidos!$A$4:$A$107,0))="Finalizado",$H895&lt;&gt;"",$H895=INDEX(Partidos!$K$4:$K$107,MATCH($A895,Partidos!$A$4:$A$107,0))),1,0)</f>
        <v/>
      </c>
    </row>
    <row r="896">
      <c r="A896" s="31" t="n">
        <v>82</v>
      </c>
      <c r="B896" s="24">
        <f>IFERROR(INDEX(Partidos!$D$4:$D$107,MATCH($A896,Partidos!$A$4:$A$107,0)),"")</f>
        <v/>
      </c>
      <c r="C896" s="24">
        <f>IFERROR(INDEX(Partidos!$E$4:$E$107,MATCH($A896,Partidos!$A$4:$A$107,0)),"")</f>
        <v/>
      </c>
      <c r="D896" s="31" t="inlineStr">
        <is>
          <t>Pepe</t>
        </is>
      </c>
      <c r="E896" s="24">
        <f>IFERROR(INDEX(Pepe!F$4:F$107,MATCH($A896,Pepe!$A$4:$A$107,0)),"")</f>
        <v/>
      </c>
      <c r="F896" s="24">
        <f>IFERROR(INDEX(Pepe!G$4:G$107,MATCH($A896,Pepe!$A$4:$A$107,0)),"")</f>
        <v/>
      </c>
      <c r="G896" s="21">
        <f>IFERROR(IF(INDEX(Partidos!$H$4:$H$107,MATCH($A896,Partidos!$A$4:$A$107,0))&lt;&gt;"Finalizado","",IF(OR(NOT(ISNUMBER($E896)),NOT(ISNUMBER($F896))),"",IF(INDEX(Partidos!$J$4:$J$107,MATCH($A896,Partidos!$A$4:$A$107,0))="Grupos",IF(AND($E896=INDEX(Partidos!$F$4:$F$107,MATCH($A896,Partidos!$A$4:$A$107,0)),$F896=INDEX(Partidos!$G$4:$G$107,MATCH($A896,Partidos!$A$4:$A$107,0))),Puntuacion!$B$4,IF(($E896-$F896)=(INDEX(Partidos!$F$4:$F$107,MATCH($A896,Partidos!$A$4:$A$107,0))-INDEX(Partidos!$G$4:$G$107,MATCH($A896,Partidos!$A$4:$A$107,0))),Puntuacion!$B$5,IF(OR(AND($E896&gt;$F896,INDEX(Partidos!$F$4:$F$107,MATCH($A896,Partidos!$A$4:$A$107,0))&gt;INDEX(Partidos!$G$4:$G$107,MATCH($A896,Partidos!$A$4:$A$107,0))),AND($E896=$F896,INDEX(Partidos!$F$4:$F$107,MATCH($A896,Partidos!$A$4:$A$107,0))=INDEX(Partidos!$G$4:$G$107,MATCH($A896,Partidos!$A$4:$A$107,0))),AND($E896&lt;$F896,INDEX(Partidos!$F$4:$F$107,MATCH($A896,Partidos!$A$4:$A$107,0))&lt;INDEX(Partidos!$G$4:$G$107,MATCH($A896,Partidos!$A$4:$A$107,0)))),Puntuacion!$B$6,0))),IF(INDEX(Partidos!$F$4:$F$107,MATCH($A896,Partidos!$A$4:$A$107,0))=INDEX(Partidos!$G$4:$G$107,MATCH($A896,Partidos!$A$4:$A$107,0)),IF(AND($E896=INDEX(Partidos!$F$4:$F$107,MATCH($A896,Partidos!$A$4:$A$107,0)),$F896=INDEX(Partidos!$G$4:$G$107,MATCH($A896,Partidos!$A$4:$A$107,0))),IF(AND($H896&lt;&gt;"",$H896=INDEX(Partidos!$K$4:$K$107,MATCH($A896,Partidos!$A$4:$A$107,0))),Puntuacion!$B$9,Puntuacion!$B$12),IF(AND($E896=$F896,($E896-$F896)=(INDEX(Partidos!$F$4:$F$107,MATCH($A896,Partidos!$A$4:$A$107,0))-INDEX(Partidos!$G$4:$G$107,MATCH($A896,Partidos!$A$4:$A$107,0)))),IF(AND($H896&lt;&gt;"",$H896=INDEX(Partidos!$K$4:$K$107,MATCH($A896,Partidos!$A$4:$A$107,0))),Puntuacion!$B$13,Puntuacion!$B$14),IF(AND($H896&lt;&gt;"",$H896=INDEX(Partidos!$K$4:$K$107,MATCH($A896,Partidos!$A$4:$A$107,0))),Puntuacion!$B$11,0))),IF(AND($E896=INDEX(Partidos!$F$4:$F$107,MATCH($A896,Partidos!$A$4:$A$107,0)),$F896=INDEX(Partidos!$G$4:$G$107,MATCH($A896,Partidos!$A$4:$A$107,0))),Puntuacion!$B$9,IF(($E896-$F896)=(INDEX(Partidos!$F$4:$F$107,MATCH($A896,Partidos!$A$4:$A$107,0))-INDEX(Partidos!$G$4:$G$107,MATCH($A896,Partidos!$A$4:$A$107,0))),Puntuacion!$B$10,IF(AND($H896&lt;&gt;"",$H896=INDEX(Partidos!$K$4:$K$107,MATCH($A896,Partidos!$A$4:$A$107,0))),Puntuacion!$B$11,0))))))),"")</f>
        <v/>
      </c>
      <c r="H896" s="24">
        <f>IFERROR(INDEX(Pepe!H$4:H$107,MATCH($A896,Pepe!$A$4:$A$107,0)),"")</f>
        <v/>
      </c>
      <c r="I896" s="24">
        <f>IFERROR(INDEX(Partidos!$J$4:$J$107,MATCH($A896,Partidos!$A$4:$A$107,0)),"")</f>
        <v/>
      </c>
      <c r="J896" s="21">
        <f>IF(AND(INDEX(Partidos!$J$4:$J$107,MATCH($A896,Partidos!$A$4:$A$107,0))&lt;&gt;"Grupos",INDEX(Partidos!$H$4:$H$107,MATCH($A896,Partidos!$A$4:$A$107,0))="Finalizado",$H896&lt;&gt;"",$H896=INDEX(Partidos!$K$4:$K$107,MATCH($A896,Partidos!$A$4:$A$107,0))),1,0)</f>
        <v/>
      </c>
    </row>
    <row r="897">
      <c r="A897" s="29" t="n">
        <v>82</v>
      </c>
      <c r="B897" s="24">
        <f>IFERROR(INDEX(Partidos!$D$4:$D$107,MATCH($A897,Partidos!$A$4:$A$107,0)),"")</f>
        <v/>
      </c>
      <c r="C897" s="24">
        <f>IFERROR(INDEX(Partidos!$E$4:$E$107,MATCH($A897,Partidos!$A$4:$A$107,0)),"")</f>
        <v/>
      </c>
      <c r="D897" s="29" t="inlineStr">
        <is>
          <t>Patri</t>
        </is>
      </c>
      <c r="E897" s="24">
        <f>IFERROR(INDEX(Patri!F$4:F$107,MATCH($A897,Patri!$A$4:$A$107,0)),"")</f>
        <v/>
      </c>
      <c r="F897" s="24">
        <f>IFERROR(INDEX(Patri!G$4:G$107,MATCH($A897,Patri!$A$4:$A$107,0)),"")</f>
        <v/>
      </c>
      <c r="G897" s="21">
        <f>IFERROR(IF(INDEX(Partidos!$H$4:$H$107,MATCH($A897,Partidos!$A$4:$A$107,0))&lt;&gt;"Finalizado","",IF(OR(NOT(ISNUMBER($E897)),NOT(ISNUMBER($F897))),"",IF(INDEX(Partidos!$J$4:$J$107,MATCH($A897,Partidos!$A$4:$A$107,0))="Grupos",IF(AND($E897=INDEX(Partidos!$F$4:$F$107,MATCH($A897,Partidos!$A$4:$A$107,0)),$F897=INDEX(Partidos!$G$4:$G$107,MATCH($A897,Partidos!$A$4:$A$107,0))),Puntuacion!$B$4,IF(($E897-$F897)=(INDEX(Partidos!$F$4:$F$107,MATCH($A897,Partidos!$A$4:$A$107,0))-INDEX(Partidos!$G$4:$G$107,MATCH($A897,Partidos!$A$4:$A$107,0))),Puntuacion!$B$5,IF(OR(AND($E897&gt;$F897,INDEX(Partidos!$F$4:$F$107,MATCH($A897,Partidos!$A$4:$A$107,0))&gt;INDEX(Partidos!$G$4:$G$107,MATCH($A897,Partidos!$A$4:$A$107,0))),AND($E897=$F897,INDEX(Partidos!$F$4:$F$107,MATCH($A897,Partidos!$A$4:$A$107,0))=INDEX(Partidos!$G$4:$G$107,MATCH($A897,Partidos!$A$4:$A$107,0))),AND($E897&lt;$F897,INDEX(Partidos!$F$4:$F$107,MATCH($A897,Partidos!$A$4:$A$107,0))&lt;INDEX(Partidos!$G$4:$G$107,MATCH($A897,Partidos!$A$4:$A$107,0)))),Puntuacion!$B$6,0))),IF(INDEX(Partidos!$F$4:$F$107,MATCH($A897,Partidos!$A$4:$A$107,0))=INDEX(Partidos!$G$4:$G$107,MATCH($A897,Partidos!$A$4:$A$107,0)),IF(AND($E897=INDEX(Partidos!$F$4:$F$107,MATCH($A897,Partidos!$A$4:$A$107,0)),$F897=INDEX(Partidos!$G$4:$G$107,MATCH($A897,Partidos!$A$4:$A$107,0))),IF(AND($H897&lt;&gt;"",$H897=INDEX(Partidos!$K$4:$K$107,MATCH($A897,Partidos!$A$4:$A$107,0))),Puntuacion!$B$9,Puntuacion!$B$12),IF(AND($E897=$F897,($E897-$F897)=(INDEX(Partidos!$F$4:$F$107,MATCH($A897,Partidos!$A$4:$A$107,0))-INDEX(Partidos!$G$4:$G$107,MATCH($A897,Partidos!$A$4:$A$107,0)))),IF(AND($H897&lt;&gt;"",$H897=INDEX(Partidos!$K$4:$K$107,MATCH($A897,Partidos!$A$4:$A$107,0))),Puntuacion!$B$13,Puntuacion!$B$14),IF(AND($H897&lt;&gt;"",$H897=INDEX(Partidos!$K$4:$K$107,MATCH($A897,Partidos!$A$4:$A$107,0))),Puntuacion!$B$11,0))),IF(AND($E897=INDEX(Partidos!$F$4:$F$107,MATCH($A897,Partidos!$A$4:$A$107,0)),$F897=INDEX(Partidos!$G$4:$G$107,MATCH($A897,Partidos!$A$4:$A$107,0))),Puntuacion!$B$9,IF(($E897-$F897)=(INDEX(Partidos!$F$4:$F$107,MATCH($A897,Partidos!$A$4:$A$107,0))-INDEX(Partidos!$G$4:$G$107,MATCH($A897,Partidos!$A$4:$A$107,0))),Puntuacion!$B$10,IF(AND($H897&lt;&gt;"",$H897=INDEX(Partidos!$K$4:$K$107,MATCH($A897,Partidos!$A$4:$A$107,0))),Puntuacion!$B$11,0))))))),"")</f>
        <v/>
      </c>
      <c r="H897" s="24">
        <f>IFERROR(INDEX(Patri!H$4:H$107,MATCH($A897,Patri!$A$4:$A$107,0)),"")</f>
        <v/>
      </c>
      <c r="I897" s="24">
        <f>IFERROR(INDEX(Partidos!$J$4:$J$107,MATCH($A897,Partidos!$A$4:$A$107,0)),"")</f>
        <v/>
      </c>
      <c r="J897" s="21">
        <f>IF(AND(INDEX(Partidos!$J$4:$J$107,MATCH($A897,Partidos!$A$4:$A$107,0))&lt;&gt;"Grupos",INDEX(Partidos!$H$4:$H$107,MATCH($A897,Partidos!$A$4:$A$107,0))="Finalizado",$H897&lt;&gt;"",$H897=INDEX(Partidos!$K$4:$K$107,MATCH($A897,Partidos!$A$4:$A$107,0))),1,0)</f>
        <v/>
      </c>
    </row>
    <row r="898">
      <c r="A898" s="31" t="n">
        <v>82</v>
      </c>
      <c r="B898" s="24">
        <f>IFERROR(INDEX(Partidos!$D$4:$D$107,MATCH($A898,Partidos!$A$4:$A$107,0)),"")</f>
        <v/>
      </c>
      <c r="C898" s="24">
        <f>IFERROR(INDEX(Partidos!$E$4:$E$107,MATCH($A898,Partidos!$A$4:$A$107,0)),"")</f>
        <v/>
      </c>
      <c r="D898" s="31" t="inlineStr">
        <is>
          <t>Kike</t>
        </is>
      </c>
      <c r="E898" s="24">
        <f>IFERROR(INDEX(Kike!F$4:F$107,MATCH($A898,Kike!$A$4:$A$107,0)),"")</f>
        <v/>
      </c>
      <c r="F898" s="24">
        <f>IFERROR(INDEX(Kike!G$4:G$107,MATCH($A898,Kike!$A$4:$A$107,0)),"")</f>
        <v/>
      </c>
      <c r="G898" s="21">
        <f>IFERROR(IF(INDEX(Partidos!$H$4:$H$107,MATCH($A898,Partidos!$A$4:$A$107,0))&lt;&gt;"Finalizado","",IF(OR(NOT(ISNUMBER($E898)),NOT(ISNUMBER($F898))),"",IF(INDEX(Partidos!$J$4:$J$107,MATCH($A898,Partidos!$A$4:$A$107,0))="Grupos",IF(AND($E898=INDEX(Partidos!$F$4:$F$107,MATCH($A898,Partidos!$A$4:$A$107,0)),$F898=INDEX(Partidos!$G$4:$G$107,MATCH($A898,Partidos!$A$4:$A$107,0))),Puntuacion!$B$4,IF(($E898-$F898)=(INDEX(Partidos!$F$4:$F$107,MATCH($A898,Partidos!$A$4:$A$107,0))-INDEX(Partidos!$G$4:$G$107,MATCH($A898,Partidos!$A$4:$A$107,0))),Puntuacion!$B$5,IF(OR(AND($E898&gt;$F898,INDEX(Partidos!$F$4:$F$107,MATCH($A898,Partidos!$A$4:$A$107,0))&gt;INDEX(Partidos!$G$4:$G$107,MATCH($A898,Partidos!$A$4:$A$107,0))),AND($E898=$F898,INDEX(Partidos!$F$4:$F$107,MATCH($A898,Partidos!$A$4:$A$107,0))=INDEX(Partidos!$G$4:$G$107,MATCH($A898,Partidos!$A$4:$A$107,0))),AND($E898&lt;$F898,INDEX(Partidos!$F$4:$F$107,MATCH($A898,Partidos!$A$4:$A$107,0))&lt;INDEX(Partidos!$G$4:$G$107,MATCH($A898,Partidos!$A$4:$A$107,0)))),Puntuacion!$B$6,0))),IF(INDEX(Partidos!$F$4:$F$107,MATCH($A898,Partidos!$A$4:$A$107,0))=INDEX(Partidos!$G$4:$G$107,MATCH($A898,Partidos!$A$4:$A$107,0)),IF(AND($E898=INDEX(Partidos!$F$4:$F$107,MATCH($A898,Partidos!$A$4:$A$107,0)),$F898=INDEX(Partidos!$G$4:$G$107,MATCH($A898,Partidos!$A$4:$A$107,0))),IF(AND($H898&lt;&gt;"",$H898=INDEX(Partidos!$K$4:$K$107,MATCH($A898,Partidos!$A$4:$A$107,0))),Puntuacion!$B$9,Puntuacion!$B$12),IF(AND($E898=$F898,($E898-$F898)=(INDEX(Partidos!$F$4:$F$107,MATCH($A898,Partidos!$A$4:$A$107,0))-INDEX(Partidos!$G$4:$G$107,MATCH($A898,Partidos!$A$4:$A$107,0)))),IF(AND($H898&lt;&gt;"",$H898=INDEX(Partidos!$K$4:$K$107,MATCH($A898,Partidos!$A$4:$A$107,0))),Puntuacion!$B$13,Puntuacion!$B$14),IF(AND($H898&lt;&gt;"",$H898=INDEX(Partidos!$K$4:$K$107,MATCH($A898,Partidos!$A$4:$A$107,0))),Puntuacion!$B$11,0))),IF(AND($E898=INDEX(Partidos!$F$4:$F$107,MATCH($A898,Partidos!$A$4:$A$107,0)),$F898=INDEX(Partidos!$G$4:$G$107,MATCH($A898,Partidos!$A$4:$A$107,0))),Puntuacion!$B$9,IF(($E898-$F898)=(INDEX(Partidos!$F$4:$F$107,MATCH($A898,Partidos!$A$4:$A$107,0))-INDEX(Partidos!$G$4:$G$107,MATCH($A898,Partidos!$A$4:$A$107,0))),Puntuacion!$B$10,IF(AND($H898&lt;&gt;"",$H898=INDEX(Partidos!$K$4:$K$107,MATCH($A898,Partidos!$A$4:$A$107,0))),Puntuacion!$B$11,0))))))),"")</f>
        <v/>
      </c>
      <c r="H898" s="24">
        <f>IFERROR(INDEX(Kike!H$4:H$107,MATCH($A898,Kike!$A$4:$A$107,0)),"")</f>
        <v/>
      </c>
      <c r="I898" s="24">
        <f>IFERROR(INDEX(Partidos!$J$4:$J$107,MATCH($A898,Partidos!$A$4:$A$107,0)),"")</f>
        <v/>
      </c>
      <c r="J898" s="21">
        <f>IF(AND(INDEX(Partidos!$J$4:$J$107,MATCH($A898,Partidos!$A$4:$A$107,0))&lt;&gt;"Grupos",INDEX(Partidos!$H$4:$H$107,MATCH($A898,Partidos!$A$4:$A$107,0))="Finalizado",$H898&lt;&gt;"",$H898=INDEX(Partidos!$K$4:$K$107,MATCH($A898,Partidos!$A$4:$A$107,0))),1,0)</f>
        <v/>
      </c>
    </row>
    <row r="899">
      <c r="A899" s="29" t="n">
        <v>82</v>
      </c>
      <c r="B899" s="24">
        <f>IFERROR(INDEX(Partidos!$D$4:$D$107,MATCH($A899,Partidos!$A$4:$A$107,0)),"")</f>
        <v/>
      </c>
      <c r="C899" s="24">
        <f>IFERROR(INDEX(Partidos!$E$4:$E$107,MATCH($A899,Partidos!$A$4:$A$107,0)),"")</f>
        <v/>
      </c>
      <c r="D899" s="29" t="inlineStr">
        <is>
          <t>Quintero</t>
        </is>
      </c>
      <c r="E899" s="24">
        <f>IFERROR(INDEX(Quintero!F$4:F$107,MATCH($A899,Quintero!$A$4:$A$107,0)),"")</f>
        <v/>
      </c>
      <c r="F899" s="24">
        <f>IFERROR(INDEX(Quintero!G$4:G$107,MATCH($A899,Quintero!$A$4:$A$107,0)),"")</f>
        <v/>
      </c>
      <c r="G899" s="21">
        <f>IFERROR(IF(INDEX(Partidos!$H$4:$H$107,MATCH($A899,Partidos!$A$4:$A$107,0))&lt;&gt;"Finalizado","",IF(OR(NOT(ISNUMBER($E899)),NOT(ISNUMBER($F899))),"",IF(INDEX(Partidos!$J$4:$J$107,MATCH($A899,Partidos!$A$4:$A$107,0))="Grupos",IF(AND($E899=INDEX(Partidos!$F$4:$F$107,MATCH($A899,Partidos!$A$4:$A$107,0)),$F899=INDEX(Partidos!$G$4:$G$107,MATCH($A899,Partidos!$A$4:$A$107,0))),Puntuacion!$B$4,IF(($E899-$F899)=(INDEX(Partidos!$F$4:$F$107,MATCH($A899,Partidos!$A$4:$A$107,0))-INDEX(Partidos!$G$4:$G$107,MATCH($A899,Partidos!$A$4:$A$107,0))),Puntuacion!$B$5,IF(OR(AND($E899&gt;$F899,INDEX(Partidos!$F$4:$F$107,MATCH($A899,Partidos!$A$4:$A$107,0))&gt;INDEX(Partidos!$G$4:$G$107,MATCH($A899,Partidos!$A$4:$A$107,0))),AND($E899=$F899,INDEX(Partidos!$F$4:$F$107,MATCH($A899,Partidos!$A$4:$A$107,0))=INDEX(Partidos!$G$4:$G$107,MATCH($A899,Partidos!$A$4:$A$107,0))),AND($E899&lt;$F899,INDEX(Partidos!$F$4:$F$107,MATCH($A899,Partidos!$A$4:$A$107,0))&lt;INDEX(Partidos!$G$4:$G$107,MATCH($A899,Partidos!$A$4:$A$107,0)))),Puntuacion!$B$6,0))),IF(INDEX(Partidos!$F$4:$F$107,MATCH($A899,Partidos!$A$4:$A$107,0))=INDEX(Partidos!$G$4:$G$107,MATCH($A899,Partidos!$A$4:$A$107,0)),IF(AND($E899=INDEX(Partidos!$F$4:$F$107,MATCH($A899,Partidos!$A$4:$A$107,0)),$F899=INDEX(Partidos!$G$4:$G$107,MATCH($A899,Partidos!$A$4:$A$107,0))),IF(AND($H899&lt;&gt;"",$H899=INDEX(Partidos!$K$4:$K$107,MATCH($A899,Partidos!$A$4:$A$107,0))),Puntuacion!$B$9,Puntuacion!$B$12),IF(AND($E899=$F899,($E899-$F899)=(INDEX(Partidos!$F$4:$F$107,MATCH($A899,Partidos!$A$4:$A$107,0))-INDEX(Partidos!$G$4:$G$107,MATCH($A899,Partidos!$A$4:$A$107,0)))),IF(AND($H899&lt;&gt;"",$H899=INDEX(Partidos!$K$4:$K$107,MATCH($A899,Partidos!$A$4:$A$107,0))),Puntuacion!$B$13,Puntuacion!$B$14),IF(AND($H899&lt;&gt;"",$H899=INDEX(Partidos!$K$4:$K$107,MATCH($A899,Partidos!$A$4:$A$107,0))),Puntuacion!$B$11,0))),IF(AND($E899=INDEX(Partidos!$F$4:$F$107,MATCH($A899,Partidos!$A$4:$A$107,0)),$F899=INDEX(Partidos!$G$4:$G$107,MATCH($A899,Partidos!$A$4:$A$107,0))),Puntuacion!$B$9,IF(($E899-$F899)=(INDEX(Partidos!$F$4:$F$107,MATCH($A899,Partidos!$A$4:$A$107,0))-INDEX(Partidos!$G$4:$G$107,MATCH($A899,Partidos!$A$4:$A$107,0))),Puntuacion!$B$10,IF(AND($H899&lt;&gt;"",$H899=INDEX(Partidos!$K$4:$K$107,MATCH($A899,Partidos!$A$4:$A$107,0))),Puntuacion!$B$11,0))))))),"")</f>
        <v/>
      </c>
      <c r="H899" s="24">
        <f>IFERROR(INDEX(Quintero!H$4:H$107,MATCH($A899,Quintero!$A$4:$A$107,0)),"")</f>
        <v/>
      </c>
      <c r="I899" s="24">
        <f>IFERROR(INDEX(Partidos!$J$4:$J$107,MATCH($A899,Partidos!$A$4:$A$107,0)),"")</f>
        <v/>
      </c>
      <c r="J899" s="21">
        <f>IF(AND(INDEX(Partidos!$J$4:$J$107,MATCH($A899,Partidos!$A$4:$A$107,0))&lt;&gt;"Grupos",INDEX(Partidos!$H$4:$H$107,MATCH($A899,Partidos!$A$4:$A$107,0))="Finalizado",$H899&lt;&gt;"",$H899=INDEX(Partidos!$K$4:$K$107,MATCH($A899,Partidos!$A$4:$A$107,0))),1,0)</f>
        <v/>
      </c>
    </row>
    <row r="900">
      <c r="A900" s="31" t="n">
        <v>82</v>
      </c>
      <c r="B900" s="24">
        <f>IFERROR(INDEX(Partidos!$D$4:$D$107,MATCH($A900,Partidos!$A$4:$A$107,0)),"")</f>
        <v/>
      </c>
      <c r="C900" s="24">
        <f>IFERROR(INDEX(Partidos!$E$4:$E$107,MATCH($A900,Partidos!$A$4:$A$107,0)),"")</f>
        <v/>
      </c>
      <c r="D900" s="31" t="inlineStr">
        <is>
          <t>Nacho</t>
        </is>
      </c>
      <c r="E900" s="24">
        <f>IFERROR(INDEX(Nacho!F$4:F$107,MATCH($A900,Nacho!$A$4:$A$107,0)),"")</f>
        <v/>
      </c>
      <c r="F900" s="24">
        <f>IFERROR(INDEX(Nacho!G$4:G$107,MATCH($A900,Nacho!$A$4:$A$107,0)),"")</f>
        <v/>
      </c>
      <c r="G900" s="21">
        <f>IFERROR(IF(INDEX(Partidos!$H$4:$H$107,MATCH($A900,Partidos!$A$4:$A$107,0))&lt;&gt;"Finalizado","",IF(OR(NOT(ISNUMBER($E900)),NOT(ISNUMBER($F900))),"",IF(INDEX(Partidos!$J$4:$J$107,MATCH($A900,Partidos!$A$4:$A$107,0))="Grupos",IF(AND($E900=INDEX(Partidos!$F$4:$F$107,MATCH($A900,Partidos!$A$4:$A$107,0)),$F900=INDEX(Partidos!$G$4:$G$107,MATCH($A900,Partidos!$A$4:$A$107,0))),Puntuacion!$B$4,IF(($E900-$F900)=(INDEX(Partidos!$F$4:$F$107,MATCH($A900,Partidos!$A$4:$A$107,0))-INDEX(Partidos!$G$4:$G$107,MATCH($A900,Partidos!$A$4:$A$107,0))),Puntuacion!$B$5,IF(OR(AND($E900&gt;$F900,INDEX(Partidos!$F$4:$F$107,MATCH($A900,Partidos!$A$4:$A$107,0))&gt;INDEX(Partidos!$G$4:$G$107,MATCH($A900,Partidos!$A$4:$A$107,0))),AND($E900=$F900,INDEX(Partidos!$F$4:$F$107,MATCH($A900,Partidos!$A$4:$A$107,0))=INDEX(Partidos!$G$4:$G$107,MATCH($A900,Partidos!$A$4:$A$107,0))),AND($E900&lt;$F900,INDEX(Partidos!$F$4:$F$107,MATCH($A900,Partidos!$A$4:$A$107,0))&lt;INDEX(Partidos!$G$4:$G$107,MATCH($A900,Partidos!$A$4:$A$107,0)))),Puntuacion!$B$6,0))),IF(INDEX(Partidos!$F$4:$F$107,MATCH($A900,Partidos!$A$4:$A$107,0))=INDEX(Partidos!$G$4:$G$107,MATCH($A900,Partidos!$A$4:$A$107,0)),IF(AND($E900=INDEX(Partidos!$F$4:$F$107,MATCH($A900,Partidos!$A$4:$A$107,0)),$F900=INDEX(Partidos!$G$4:$G$107,MATCH($A900,Partidos!$A$4:$A$107,0))),IF(AND($H900&lt;&gt;"",$H900=INDEX(Partidos!$K$4:$K$107,MATCH($A900,Partidos!$A$4:$A$107,0))),Puntuacion!$B$9,Puntuacion!$B$12),IF(AND($E900=$F900,($E900-$F900)=(INDEX(Partidos!$F$4:$F$107,MATCH($A900,Partidos!$A$4:$A$107,0))-INDEX(Partidos!$G$4:$G$107,MATCH($A900,Partidos!$A$4:$A$107,0)))),IF(AND($H900&lt;&gt;"",$H900=INDEX(Partidos!$K$4:$K$107,MATCH($A900,Partidos!$A$4:$A$107,0))),Puntuacion!$B$13,Puntuacion!$B$14),IF(AND($H900&lt;&gt;"",$H900=INDEX(Partidos!$K$4:$K$107,MATCH($A900,Partidos!$A$4:$A$107,0))),Puntuacion!$B$11,0))),IF(AND($E900=INDEX(Partidos!$F$4:$F$107,MATCH($A900,Partidos!$A$4:$A$107,0)),$F900=INDEX(Partidos!$G$4:$G$107,MATCH($A900,Partidos!$A$4:$A$107,0))),Puntuacion!$B$9,IF(($E900-$F900)=(INDEX(Partidos!$F$4:$F$107,MATCH($A900,Partidos!$A$4:$A$107,0))-INDEX(Partidos!$G$4:$G$107,MATCH($A900,Partidos!$A$4:$A$107,0))),Puntuacion!$B$10,IF(AND($H900&lt;&gt;"",$H900=INDEX(Partidos!$K$4:$K$107,MATCH($A900,Partidos!$A$4:$A$107,0))),Puntuacion!$B$11,0))))))),"")</f>
        <v/>
      </c>
      <c r="H900" s="24">
        <f>IFERROR(INDEX(Nacho!H$4:H$107,MATCH($A900,Nacho!$A$4:$A$107,0)),"")</f>
        <v/>
      </c>
      <c r="I900" s="24">
        <f>IFERROR(INDEX(Partidos!$J$4:$J$107,MATCH($A900,Partidos!$A$4:$A$107,0)),"")</f>
        <v/>
      </c>
      <c r="J900" s="21">
        <f>IF(AND(INDEX(Partidos!$J$4:$J$107,MATCH($A900,Partidos!$A$4:$A$107,0))&lt;&gt;"Grupos",INDEX(Partidos!$H$4:$H$107,MATCH($A900,Partidos!$A$4:$A$107,0))="Finalizado",$H900&lt;&gt;"",$H900=INDEX(Partidos!$K$4:$K$107,MATCH($A900,Partidos!$A$4:$A$107,0))),1,0)</f>
        <v/>
      </c>
    </row>
    <row r="901">
      <c r="A901" s="29" t="n">
        <v>82</v>
      </c>
      <c r="B901" s="24">
        <f>IFERROR(INDEX(Partidos!$D$4:$D$107,MATCH($A901,Partidos!$A$4:$A$107,0)),"")</f>
        <v/>
      </c>
      <c r="C901" s="24">
        <f>IFERROR(INDEX(Partidos!$E$4:$E$107,MATCH($A901,Partidos!$A$4:$A$107,0)),"")</f>
        <v/>
      </c>
      <c r="D901" s="29" t="inlineStr">
        <is>
          <t>Luis</t>
        </is>
      </c>
      <c r="E901" s="24">
        <f>IFERROR(INDEX(Luis!F$4:F$107,MATCH($A901,Luis!$A$4:$A$107,0)),"")</f>
        <v/>
      </c>
      <c r="F901" s="24">
        <f>IFERROR(INDEX(Luis!G$4:G$107,MATCH($A901,Luis!$A$4:$A$107,0)),"")</f>
        <v/>
      </c>
      <c r="G901" s="21">
        <f>IFERROR(IF(INDEX(Partidos!$H$4:$H$107,MATCH($A901,Partidos!$A$4:$A$107,0))&lt;&gt;"Finalizado","",IF(OR(NOT(ISNUMBER($E901)),NOT(ISNUMBER($F901))),"",IF(INDEX(Partidos!$J$4:$J$107,MATCH($A901,Partidos!$A$4:$A$107,0))="Grupos",IF(AND($E901=INDEX(Partidos!$F$4:$F$107,MATCH($A901,Partidos!$A$4:$A$107,0)),$F901=INDEX(Partidos!$G$4:$G$107,MATCH($A901,Partidos!$A$4:$A$107,0))),Puntuacion!$B$4,IF(($E901-$F901)=(INDEX(Partidos!$F$4:$F$107,MATCH($A901,Partidos!$A$4:$A$107,0))-INDEX(Partidos!$G$4:$G$107,MATCH($A901,Partidos!$A$4:$A$107,0))),Puntuacion!$B$5,IF(OR(AND($E901&gt;$F901,INDEX(Partidos!$F$4:$F$107,MATCH($A901,Partidos!$A$4:$A$107,0))&gt;INDEX(Partidos!$G$4:$G$107,MATCH($A901,Partidos!$A$4:$A$107,0))),AND($E901=$F901,INDEX(Partidos!$F$4:$F$107,MATCH($A901,Partidos!$A$4:$A$107,0))=INDEX(Partidos!$G$4:$G$107,MATCH($A901,Partidos!$A$4:$A$107,0))),AND($E901&lt;$F901,INDEX(Partidos!$F$4:$F$107,MATCH($A901,Partidos!$A$4:$A$107,0))&lt;INDEX(Partidos!$G$4:$G$107,MATCH($A901,Partidos!$A$4:$A$107,0)))),Puntuacion!$B$6,0))),IF(INDEX(Partidos!$F$4:$F$107,MATCH($A901,Partidos!$A$4:$A$107,0))=INDEX(Partidos!$G$4:$G$107,MATCH($A901,Partidos!$A$4:$A$107,0)),IF(AND($E901=INDEX(Partidos!$F$4:$F$107,MATCH($A901,Partidos!$A$4:$A$107,0)),$F901=INDEX(Partidos!$G$4:$G$107,MATCH($A901,Partidos!$A$4:$A$107,0))),IF(AND($H901&lt;&gt;"",$H901=INDEX(Partidos!$K$4:$K$107,MATCH($A901,Partidos!$A$4:$A$107,0))),Puntuacion!$B$9,Puntuacion!$B$12),IF(AND($E901=$F901,($E901-$F901)=(INDEX(Partidos!$F$4:$F$107,MATCH($A901,Partidos!$A$4:$A$107,0))-INDEX(Partidos!$G$4:$G$107,MATCH($A901,Partidos!$A$4:$A$107,0)))),IF(AND($H901&lt;&gt;"",$H901=INDEX(Partidos!$K$4:$K$107,MATCH($A901,Partidos!$A$4:$A$107,0))),Puntuacion!$B$13,Puntuacion!$B$14),IF(AND($H901&lt;&gt;"",$H901=INDEX(Partidos!$K$4:$K$107,MATCH($A901,Partidos!$A$4:$A$107,0))),Puntuacion!$B$11,0))),IF(AND($E901=INDEX(Partidos!$F$4:$F$107,MATCH($A901,Partidos!$A$4:$A$107,0)),$F901=INDEX(Partidos!$G$4:$G$107,MATCH($A901,Partidos!$A$4:$A$107,0))),Puntuacion!$B$9,IF(($E901-$F901)=(INDEX(Partidos!$F$4:$F$107,MATCH($A901,Partidos!$A$4:$A$107,0))-INDEX(Partidos!$G$4:$G$107,MATCH($A901,Partidos!$A$4:$A$107,0))),Puntuacion!$B$10,IF(AND($H901&lt;&gt;"",$H901=INDEX(Partidos!$K$4:$K$107,MATCH($A901,Partidos!$A$4:$A$107,0))),Puntuacion!$B$11,0))))))),"")</f>
        <v/>
      </c>
      <c r="H901" s="24">
        <f>IFERROR(INDEX(Luis!H$4:H$107,MATCH($A901,Luis!$A$4:$A$107,0)),"")</f>
        <v/>
      </c>
      <c r="I901" s="24">
        <f>IFERROR(INDEX(Partidos!$J$4:$J$107,MATCH($A901,Partidos!$A$4:$A$107,0)),"")</f>
        <v/>
      </c>
      <c r="J901" s="21">
        <f>IF(AND(INDEX(Partidos!$J$4:$J$107,MATCH($A901,Partidos!$A$4:$A$107,0))&lt;&gt;"Grupos",INDEX(Partidos!$H$4:$H$107,MATCH($A901,Partidos!$A$4:$A$107,0))="Finalizado",$H901&lt;&gt;"",$H901=INDEX(Partidos!$K$4:$K$107,MATCH($A901,Partidos!$A$4:$A$107,0))),1,0)</f>
        <v/>
      </c>
    </row>
    <row r="902">
      <c r="A902" s="31" t="n">
        <v>82</v>
      </c>
      <c r="B902" s="24">
        <f>IFERROR(INDEX(Partidos!$D$4:$D$107,MATCH($A902,Partidos!$A$4:$A$107,0)),"")</f>
        <v/>
      </c>
      <c r="C902" s="24">
        <f>IFERROR(INDEX(Partidos!$E$4:$E$107,MATCH($A902,Partidos!$A$4:$A$107,0)),"")</f>
        <v/>
      </c>
      <c r="D902" s="31" t="inlineStr">
        <is>
          <t>Felipe</t>
        </is>
      </c>
      <c r="E902" s="24">
        <f>IFERROR(INDEX(Felipe!F$4:F$107,MATCH($A902,Felipe!$A$4:$A$107,0)),"")</f>
        <v/>
      </c>
      <c r="F902" s="24">
        <f>IFERROR(INDEX(Felipe!G$4:G$107,MATCH($A902,Felipe!$A$4:$A$107,0)),"")</f>
        <v/>
      </c>
      <c r="G902" s="21">
        <f>IFERROR(IF(INDEX(Partidos!$H$4:$H$107,MATCH($A902,Partidos!$A$4:$A$107,0))&lt;&gt;"Finalizado","",IF(OR(NOT(ISNUMBER($E902)),NOT(ISNUMBER($F902))),"",IF(INDEX(Partidos!$J$4:$J$107,MATCH($A902,Partidos!$A$4:$A$107,0))="Grupos",IF(AND($E902=INDEX(Partidos!$F$4:$F$107,MATCH($A902,Partidos!$A$4:$A$107,0)),$F902=INDEX(Partidos!$G$4:$G$107,MATCH($A902,Partidos!$A$4:$A$107,0))),Puntuacion!$B$4,IF(($E902-$F902)=(INDEX(Partidos!$F$4:$F$107,MATCH($A902,Partidos!$A$4:$A$107,0))-INDEX(Partidos!$G$4:$G$107,MATCH($A902,Partidos!$A$4:$A$107,0))),Puntuacion!$B$5,IF(OR(AND($E902&gt;$F902,INDEX(Partidos!$F$4:$F$107,MATCH($A902,Partidos!$A$4:$A$107,0))&gt;INDEX(Partidos!$G$4:$G$107,MATCH($A902,Partidos!$A$4:$A$107,0))),AND($E902=$F902,INDEX(Partidos!$F$4:$F$107,MATCH($A902,Partidos!$A$4:$A$107,0))=INDEX(Partidos!$G$4:$G$107,MATCH($A902,Partidos!$A$4:$A$107,0))),AND($E902&lt;$F902,INDEX(Partidos!$F$4:$F$107,MATCH($A902,Partidos!$A$4:$A$107,0))&lt;INDEX(Partidos!$G$4:$G$107,MATCH($A902,Partidos!$A$4:$A$107,0)))),Puntuacion!$B$6,0))),IF(INDEX(Partidos!$F$4:$F$107,MATCH($A902,Partidos!$A$4:$A$107,0))=INDEX(Partidos!$G$4:$G$107,MATCH($A902,Partidos!$A$4:$A$107,0)),IF(AND($E902=INDEX(Partidos!$F$4:$F$107,MATCH($A902,Partidos!$A$4:$A$107,0)),$F902=INDEX(Partidos!$G$4:$G$107,MATCH($A902,Partidos!$A$4:$A$107,0))),IF(AND($H902&lt;&gt;"",$H902=INDEX(Partidos!$K$4:$K$107,MATCH($A902,Partidos!$A$4:$A$107,0))),Puntuacion!$B$9,Puntuacion!$B$12),IF(AND($E902=$F902,($E902-$F902)=(INDEX(Partidos!$F$4:$F$107,MATCH($A902,Partidos!$A$4:$A$107,0))-INDEX(Partidos!$G$4:$G$107,MATCH($A902,Partidos!$A$4:$A$107,0)))),IF(AND($H902&lt;&gt;"",$H902=INDEX(Partidos!$K$4:$K$107,MATCH($A902,Partidos!$A$4:$A$107,0))),Puntuacion!$B$13,Puntuacion!$B$14),IF(AND($H902&lt;&gt;"",$H902=INDEX(Partidos!$K$4:$K$107,MATCH($A902,Partidos!$A$4:$A$107,0))),Puntuacion!$B$11,0))),IF(AND($E902=INDEX(Partidos!$F$4:$F$107,MATCH($A902,Partidos!$A$4:$A$107,0)),$F902=INDEX(Partidos!$G$4:$G$107,MATCH($A902,Partidos!$A$4:$A$107,0))),Puntuacion!$B$9,IF(($E902-$F902)=(INDEX(Partidos!$F$4:$F$107,MATCH($A902,Partidos!$A$4:$A$107,0))-INDEX(Partidos!$G$4:$G$107,MATCH($A902,Partidos!$A$4:$A$107,0))),Puntuacion!$B$10,IF(AND($H902&lt;&gt;"",$H902=INDEX(Partidos!$K$4:$K$107,MATCH($A902,Partidos!$A$4:$A$107,0))),Puntuacion!$B$11,0))))))),"")</f>
        <v/>
      </c>
      <c r="H902" s="24">
        <f>IFERROR(INDEX(Felipe!H$4:H$107,MATCH($A902,Felipe!$A$4:$A$107,0)),"")</f>
        <v/>
      </c>
      <c r="I902" s="24">
        <f>IFERROR(INDEX(Partidos!$J$4:$J$107,MATCH($A902,Partidos!$A$4:$A$107,0)),"")</f>
        <v/>
      </c>
      <c r="J902" s="21">
        <f>IF(AND(INDEX(Partidos!$J$4:$J$107,MATCH($A902,Partidos!$A$4:$A$107,0))&lt;&gt;"Grupos",INDEX(Partidos!$H$4:$H$107,MATCH($A902,Partidos!$A$4:$A$107,0))="Finalizado",$H902&lt;&gt;"",$H902=INDEX(Partidos!$K$4:$K$107,MATCH($A902,Partidos!$A$4:$A$107,0))),1,0)</f>
        <v/>
      </c>
    </row>
    <row r="903">
      <c r="A903" s="29" t="n">
        <v>82</v>
      </c>
      <c r="B903" s="24">
        <f>IFERROR(INDEX(Partidos!$D$4:$D$107,MATCH($A903,Partidos!$A$4:$A$107,0)),"")</f>
        <v/>
      </c>
      <c r="C903" s="24">
        <f>IFERROR(INDEX(Partidos!$E$4:$E$107,MATCH($A903,Partidos!$A$4:$A$107,0)),"")</f>
        <v/>
      </c>
      <c r="D903" s="29" t="inlineStr">
        <is>
          <t>Simón</t>
        </is>
      </c>
      <c r="E903" s="24">
        <f>IFERROR(INDEX(Simón!F$4:F$107,MATCH($A903,Simón!$A$4:$A$107,0)),"")</f>
        <v/>
      </c>
      <c r="F903" s="24">
        <f>IFERROR(INDEX(Simón!G$4:G$107,MATCH($A903,Simón!$A$4:$A$107,0)),"")</f>
        <v/>
      </c>
      <c r="G903" s="21">
        <f>IFERROR(IF(INDEX(Partidos!$H$4:$H$107,MATCH($A903,Partidos!$A$4:$A$107,0))&lt;&gt;"Finalizado","",IF(OR(NOT(ISNUMBER($E903)),NOT(ISNUMBER($F903))),"",IF(INDEX(Partidos!$J$4:$J$107,MATCH($A903,Partidos!$A$4:$A$107,0))="Grupos",IF(AND($E903=INDEX(Partidos!$F$4:$F$107,MATCH($A903,Partidos!$A$4:$A$107,0)),$F903=INDEX(Partidos!$G$4:$G$107,MATCH($A903,Partidos!$A$4:$A$107,0))),Puntuacion!$B$4,IF(($E903-$F903)=(INDEX(Partidos!$F$4:$F$107,MATCH($A903,Partidos!$A$4:$A$107,0))-INDEX(Partidos!$G$4:$G$107,MATCH($A903,Partidos!$A$4:$A$107,0))),Puntuacion!$B$5,IF(OR(AND($E903&gt;$F903,INDEX(Partidos!$F$4:$F$107,MATCH($A903,Partidos!$A$4:$A$107,0))&gt;INDEX(Partidos!$G$4:$G$107,MATCH($A903,Partidos!$A$4:$A$107,0))),AND($E903=$F903,INDEX(Partidos!$F$4:$F$107,MATCH($A903,Partidos!$A$4:$A$107,0))=INDEX(Partidos!$G$4:$G$107,MATCH($A903,Partidos!$A$4:$A$107,0))),AND($E903&lt;$F903,INDEX(Partidos!$F$4:$F$107,MATCH($A903,Partidos!$A$4:$A$107,0))&lt;INDEX(Partidos!$G$4:$G$107,MATCH($A903,Partidos!$A$4:$A$107,0)))),Puntuacion!$B$6,0))),IF(INDEX(Partidos!$F$4:$F$107,MATCH($A903,Partidos!$A$4:$A$107,0))=INDEX(Partidos!$G$4:$G$107,MATCH($A903,Partidos!$A$4:$A$107,0)),IF(AND($E903=INDEX(Partidos!$F$4:$F$107,MATCH($A903,Partidos!$A$4:$A$107,0)),$F903=INDEX(Partidos!$G$4:$G$107,MATCH($A903,Partidos!$A$4:$A$107,0))),IF(AND($H903&lt;&gt;"",$H903=INDEX(Partidos!$K$4:$K$107,MATCH($A903,Partidos!$A$4:$A$107,0))),Puntuacion!$B$9,Puntuacion!$B$12),IF(AND($E903=$F903,($E903-$F903)=(INDEX(Partidos!$F$4:$F$107,MATCH($A903,Partidos!$A$4:$A$107,0))-INDEX(Partidos!$G$4:$G$107,MATCH($A903,Partidos!$A$4:$A$107,0)))),IF(AND($H903&lt;&gt;"",$H903=INDEX(Partidos!$K$4:$K$107,MATCH($A903,Partidos!$A$4:$A$107,0))),Puntuacion!$B$13,Puntuacion!$B$14),IF(AND($H903&lt;&gt;"",$H903=INDEX(Partidos!$K$4:$K$107,MATCH($A903,Partidos!$A$4:$A$107,0))),Puntuacion!$B$11,0))),IF(AND($E903=INDEX(Partidos!$F$4:$F$107,MATCH($A903,Partidos!$A$4:$A$107,0)),$F903=INDEX(Partidos!$G$4:$G$107,MATCH($A903,Partidos!$A$4:$A$107,0))),Puntuacion!$B$9,IF(($E903-$F903)=(INDEX(Partidos!$F$4:$F$107,MATCH($A903,Partidos!$A$4:$A$107,0))-INDEX(Partidos!$G$4:$G$107,MATCH($A903,Partidos!$A$4:$A$107,0))),Puntuacion!$B$10,IF(AND($H903&lt;&gt;"",$H903=INDEX(Partidos!$K$4:$K$107,MATCH($A903,Partidos!$A$4:$A$107,0))),Puntuacion!$B$11,0))))))),"")</f>
        <v/>
      </c>
      <c r="H903" s="24">
        <f>IFERROR(INDEX(Simón!H$4:H$107,MATCH($A903,Simón!$A$4:$A$107,0)),"")</f>
        <v/>
      </c>
      <c r="I903" s="24">
        <f>IFERROR(INDEX(Partidos!$J$4:$J$107,MATCH($A903,Partidos!$A$4:$A$107,0)),"")</f>
        <v/>
      </c>
      <c r="J903" s="21">
        <f>IF(AND(INDEX(Partidos!$J$4:$J$107,MATCH($A903,Partidos!$A$4:$A$107,0))&lt;&gt;"Grupos",INDEX(Partidos!$H$4:$H$107,MATCH($A903,Partidos!$A$4:$A$107,0))="Finalizado",$H903&lt;&gt;"",$H903=INDEX(Partidos!$K$4:$K$107,MATCH($A903,Partidos!$A$4:$A$107,0))),1,0)</f>
        <v/>
      </c>
    </row>
    <row r="904">
      <c r="A904" s="31" t="n">
        <v>82</v>
      </c>
      <c r="B904" s="24">
        <f>IFERROR(INDEX(Partidos!$D$4:$D$107,MATCH($A904,Partidos!$A$4:$A$107,0)),"")</f>
        <v/>
      </c>
      <c r="C904" s="24">
        <f>IFERROR(INDEX(Partidos!$E$4:$E$107,MATCH($A904,Partidos!$A$4:$A$107,0)),"")</f>
        <v/>
      </c>
      <c r="D904" s="31" t="inlineStr">
        <is>
          <t>Muni</t>
        </is>
      </c>
      <c r="E904" s="24">
        <f>IFERROR(INDEX(Muni!F$4:F$107,MATCH($A904,Muni!$A$4:$A$107,0)),"")</f>
        <v/>
      </c>
      <c r="F904" s="24">
        <f>IFERROR(INDEX(Muni!G$4:G$107,MATCH($A904,Muni!$A$4:$A$107,0)),"")</f>
        <v/>
      </c>
      <c r="G904" s="21">
        <f>IFERROR(IF(INDEX(Partidos!$H$4:$H$107,MATCH($A904,Partidos!$A$4:$A$107,0))&lt;&gt;"Finalizado","",IF(OR(NOT(ISNUMBER($E904)),NOT(ISNUMBER($F904))),"",IF(INDEX(Partidos!$J$4:$J$107,MATCH($A904,Partidos!$A$4:$A$107,0))="Grupos",IF(AND($E904=INDEX(Partidos!$F$4:$F$107,MATCH($A904,Partidos!$A$4:$A$107,0)),$F904=INDEX(Partidos!$G$4:$G$107,MATCH($A904,Partidos!$A$4:$A$107,0))),Puntuacion!$B$4,IF(($E904-$F904)=(INDEX(Partidos!$F$4:$F$107,MATCH($A904,Partidos!$A$4:$A$107,0))-INDEX(Partidos!$G$4:$G$107,MATCH($A904,Partidos!$A$4:$A$107,0))),Puntuacion!$B$5,IF(OR(AND($E904&gt;$F904,INDEX(Partidos!$F$4:$F$107,MATCH($A904,Partidos!$A$4:$A$107,0))&gt;INDEX(Partidos!$G$4:$G$107,MATCH($A904,Partidos!$A$4:$A$107,0))),AND($E904=$F904,INDEX(Partidos!$F$4:$F$107,MATCH($A904,Partidos!$A$4:$A$107,0))=INDEX(Partidos!$G$4:$G$107,MATCH($A904,Partidos!$A$4:$A$107,0))),AND($E904&lt;$F904,INDEX(Partidos!$F$4:$F$107,MATCH($A904,Partidos!$A$4:$A$107,0))&lt;INDEX(Partidos!$G$4:$G$107,MATCH($A904,Partidos!$A$4:$A$107,0)))),Puntuacion!$B$6,0))),IF(INDEX(Partidos!$F$4:$F$107,MATCH($A904,Partidos!$A$4:$A$107,0))=INDEX(Partidos!$G$4:$G$107,MATCH($A904,Partidos!$A$4:$A$107,0)),IF(AND($E904=INDEX(Partidos!$F$4:$F$107,MATCH($A904,Partidos!$A$4:$A$107,0)),$F904=INDEX(Partidos!$G$4:$G$107,MATCH($A904,Partidos!$A$4:$A$107,0))),IF(AND($H904&lt;&gt;"",$H904=INDEX(Partidos!$K$4:$K$107,MATCH($A904,Partidos!$A$4:$A$107,0))),Puntuacion!$B$9,Puntuacion!$B$12),IF(AND($E904=$F904,($E904-$F904)=(INDEX(Partidos!$F$4:$F$107,MATCH($A904,Partidos!$A$4:$A$107,0))-INDEX(Partidos!$G$4:$G$107,MATCH($A904,Partidos!$A$4:$A$107,0)))),IF(AND($H904&lt;&gt;"",$H904=INDEX(Partidos!$K$4:$K$107,MATCH($A904,Partidos!$A$4:$A$107,0))),Puntuacion!$B$13,Puntuacion!$B$14),IF(AND($H904&lt;&gt;"",$H904=INDEX(Partidos!$K$4:$K$107,MATCH($A904,Partidos!$A$4:$A$107,0))),Puntuacion!$B$11,0))),IF(AND($E904=INDEX(Partidos!$F$4:$F$107,MATCH($A904,Partidos!$A$4:$A$107,0)),$F904=INDEX(Partidos!$G$4:$G$107,MATCH($A904,Partidos!$A$4:$A$107,0))),Puntuacion!$B$9,IF(($E904-$F904)=(INDEX(Partidos!$F$4:$F$107,MATCH($A904,Partidos!$A$4:$A$107,0))-INDEX(Partidos!$G$4:$G$107,MATCH($A904,Partidos!$A$4:$A$107,0))),Puntuacion!$B$10,IF(AND($H904&lt;&gt;"",$H904=INDEX(Partidos!$K$4:$K$107,MATCH($A904,Partidos!$A$4:$A$107,0))),Puntuacion!$B$11,0))))))),"")</f>
        <v/>
      </c>
      <c r="H904" s="24">
        <f>IFERROR(INDEX(Muni!H$4:H$107,MATCH($A904,Muni!$A$4:$A$107,0)),"")</f>
        <v/>
      </c>
      <c r="I904" s="24">
        <f>IFERROR(INDEX(Partidos!$J$4:$J$107,MATCH($A904,Partidos!$A$4:$A$107,0)),"")</f>
        <v/>
      </c>
      <c r="J904" s="21">
        <f>IF(AND(INDEX(Partidos!$J$4:$J$107,MATCH($A904,Partidos!$A$4:$A$107,0))&lt;&gt;"Grupos",INDEX(Partidos!$H$4:$H$107,MATCH($A904,Partidos!$A$4:$A$107,0))="Finalizado",$H904&lt;&gt;"",$H904=INDEX(Partidos!$K$4:$K$107,MATCH($A904,Partidos!$A$4:$A$107,0))),1,0)</f>
        <v/>
      </c>
    </row>
    <row r="905">
      <c r="A905" s="29" t="n">
        <v>82</v>
      </c>
      <c r="B905" s="24">
        <f>IFERROR(INDEX(Partidos!$D$4:$D$107,MATCH($A905,Partidos!$A$4:$A$107,0)),"")</f>
        <v/>
      </c>
      <c r="C905" s="24">
        <f>IFERROR(INDEX(Partidos!$E$4:$E$107,MATCH($A905,Partidos!$A$4:$A$107,0)),"")</f>
        <v/>
      </c>
      <c r="D905" s="29" t="inlineStr">
        <is>
          <t>Fer</t>
        </is>
      </c>
      <c r="E905" s="24">
        <f>IFERROR(INDEX(Fer!F$4:F$107,MATCH($A905,Fer!$A$4:$A$107,0)),"")</f>
        <v/>
      </c>
      <c r="F905" s="24">
        <f>IFERROR(INDEX(Fer!G$4:G$107,MATCH($A905,Fer!$A$4:$A$107,0)),"")</f>
        <v/>
      </c>
      <c r="G905" s="21">
        <f>IFERROR(IF(INDEX(Partidos!$H$4:$H$107,MATCH($A905,Partidos!$A$4:$A$107,0))&lt;&gt;"Finalizado","",IF(OR(NOT(ISNUMBER($E905)),NOT(ISNUMBER($F905))),"",IF(INDEX(Partidos!$J$4:$J$107,MATCH($A905,Partidos!$A$4:$A$107,0))="Grupos",IF(AND($E905=INDEX(Partidos!$F$4:$F$107,MATCH($A905,Partidos!$A$4:$A$107,0)),$F905=INDEX(Partidos!$G$4:$G$107,MATCH($A905,Partidos!$A$4:$A$107,0))),Puntuacion!$B$4,IF(($E905-$F905)=(INDEX(Partidos!$F$4:$F$107,MATCH($A905,Partidos!$A$4:$A$107,0))-INDEX(Partidos!$G$4:$G$107,MATCH($A905,Partidos!$A$4:$A$107,0))),Puntuacion!$B$5,IF(OR(AND($E905&gt;$F905,INDEX(Partidos!$F$4:$F$107,MATCH($A905,Partidos!$A$4:$A$107,0))&gt;INDEX(Partidos!$G$4:$G$107,MATCH($A905,Partidos!$A$4:$A$107,0))),AND($E905=$F905,INDEX(Partidos!$F$4:$F$107,MATCH($A905,Partidos!$A$4:$A$107,0))=INDEX(Partidos!$G$4:$G$107,MATCH($A905,Partidos!$A$4:$A$107,0))),AND($E905&lt;$F905,INDEX(Partidos!$F$4:$F$107,MATCH($A905,Partidos!$A$4:$A$107,0))&lt;INDEX(Partidos!$G$4:$G$107,MATCH($A905,Partidos!$A$4:$A$107,0)))),Puntuacion!$B$6,0))),IF(INDEX(Partidos!$F$4:$F$107,MATCH($A905,Partidos!$A$4:$A$107,0))=INDEX(Partidos!$G$4:$G$107,MATCH($A905,Partidos!$A$4:$A$107,0)),IF(AND($E905=INDEX(Partidos!$F$4:$F$107,MATCH($A905,Partidos!$A$4:$A$107,0)),$F905=INDEX(Partidos!$G$4:$G$107,MATCH($A905,Partidos!$A$4:$A$107,0))),IF(AND($H905&lt;&gt;"",$H905=INDEX(Partidos!$K$4:$K$107,MATCH($A905,Partidos!$A$4:$A$107,0))),Puntuacion!$B$9,Puntuacion!$B$12),IF(AND($E905=$F905,($E905-$F905)=(INDEX(Partidos!$F$4:$F$107,MATCH($A905,Partidos!$A$4:$A$107,0))-INDEX(Partidos!$G$4:$G$107,MATCH($A905,Partidos!$A$4:$A$107,0)))),IF(AND($H905&lt;&gt;"",$H905=INDEX(Partidos!$K$4:$K$107,MATCH($A905,Partidos!$A$4:$A$107,0))),Puntuacion!$B$13,Puntuacion!$B$14),IF(AND($H905&lt;&gt;"",$H905=INDEX(Partidos!$K$4:$K$107,MATCH($A905,Partidos!$A$4:$A$107,0))),Puntuacion!$B$11,0))),IF(AND($E905=INDEX(Partidos!$F$4:$F$107,MATCH($A905,Partidos!$A$4:$A$107,0)),$F905=INDEX(Partidos!$G$4:$G$107,MATCH($A905,Partidos!$A$4:$A$107,0))),Puntuacion!$B$9,IF(($E905-$F905)=(INDEX(Partidos!$F$4:$F$107,MATCH($A905,Partidos!$A$4:$A$107,0))-INDEX(Partidos!$G$4:$G$107,MATCH($A905,Partidos!$A$4:$A$107,0))),Puntuacion!$B$10,IF(AND($H905&lt;&gt;"",$H905=INDEX(Partidos!$K$4:$K$107,MATCH($A905,Partidos!$A$4:$A$107,0))),Puntuacion!$B$11,0))))))),"")</f>
        <v/>
      </c>
      <c r="H905" s="24">
        <f>IFERROR(INDEX(Fer!H$4:H$107,MATCH($A905,Fer!$A$4:$A$107,0)),"")</f>
        <v/>
      </c>
      <c r="I905" s="24">
        <f>IFERROR(INDEX(Partidos!$J$4:$J$107,MATCH($A905,Partidos!$A$4:$A$107,0)),"")</f>
        <v/>
      </c>
      <c r="J905" s="21">
        <f>IF(AND(INDEX(Partidos!$J$4:$J$107,MATCH($A905,Partidos!$A$4:$A$107,0))&lt;&gt;"Grupos",INDEX(Partidos!$H$4:$H$107,MATCH($A905,Partidos!$A$4:$A$107,0))="Finalizado",$H905&lt;&gt;"",$H905=INDEX(Partidos!$K$4:$K$107,MATCH($A905,Partidos!$A$4:$A$107,0))),1,0)</f>
        <v/>
      </c>
    </row>
    <row r="906">
      <c r="A906" s="31" t="n">
        <v>83</v>
      </c>
      <c r="B906" s="24">
        <f>IFERROR(INDEX(Partidos!$D$4:$D$107,MATCH($A906,Partidos!$A$4:$A$107,0)),"")</f>
        <v/>
      </c>
      <c r="C906" s="24">
        <f>IFERROR(INDEX(Partidos!$E$4:$E$107,MATCH($A906,Partidos!$A$4:$A$107,0)),"")</f>
        <v/>
      </c>
      <c r="D906" s="31" t="inlineStr">
        <is>
          <t>Álvaro</t>
        </is>
      </c>
      <c r="E906" s="24">
        <f>IFERROR(INDEX(Álvaro!F$4:F$107,MATCH($A906,Álvaro!$A$4:$A$107,0)),"")</f>
        <v/>
      </c>
      <c r="F906" s="24">
        <f>IFERROR(INDEX(Álvaro!G$4:G$107,MATCH($A906,Álvaro!$A$4:$A$107,0)),"")</f>
        <v/>
      </c>
      <c r="G906" s="21">
        <f>IFERROR(IF(INDEX(Partidos!$H$4:$H$107,MATCH($A906,Partidos!$A$4:$A$107,0))&lt;&gt;"Finalizado","",IF(OR(NOT(ISNUMBER($E906)),NOT(ISNUMBER($F906))),"",IF(INDEX(Partidos!$J$4:$J$107,MATCH($A906,Partidos!$A$4:$A$107,0))="Grupos",IF(AND($E906=INDEX(Partidos!$F$4:$F$107,MATCH($A906,Partidos!$A$4:$A$107,0)),$F906=INDEX(Partidos!$G$4:$G$107,MATCH($A906,Partidos!$A$4:$A$107,0))),Puntuacion!$B$4,IF(($E906-$F906)=(INDEX(Partidos!$F$4:$F$107,MATCH($A906,Partidos!$A$4:$A$107,0))-INDEX(Partidos!$G$4:$G$107,MATCH($A906,Partidos!$A$4:$A$107,0))),Puntuacion!$B$5,IF(OR(AND($E906&gt;$F906,INDEX(Partidos!$F$4:$F$107,MATCH($A906,Partidos!$A$4:$A$107,0))&gt;INDEX(Partidos!$G$4:$G$107,MATCH($A906,Partidos!$A$4:$A$107,0))),AND($E906=$F906,INDEX(Partidos!$F$4:$F$107,MATCH($A906,Partidos!$A$4:$A$107,0))=INDEX(Partidos!$G$4:$G$107,MATCH($A906,Partidos!$A$4:$A$107,0))),AND($E906&lt;$F906,INDEX(Partidos!$F$4:$F$107,MATCH($A906,Partidos!$A$4:$A$107,0))&lt;INDEX(Partidos!$G$4:$G$107,MATCH($A906,Partidos!$A$4:$A$107,0)))),Puntuacion!$B$6,0))),IF(INDEX(Partidos!$F$4:$F$107,MATCH($A906,Partidos!$A$4:$A$107,0))=INDEX(Partidos!$G$4:$G$107,MATCH($A906,Partidos!$A$4:$A$107,0)),IF(AND($E906=INDEX(Partidos!$F$4:$F$107,MATCH($A906,Partidos!$A$4:$A$107,0)),$F906=INDEX(Partidos!$G$4:$G$107,MATCH($A906,Partidos!$A$4:$A$107,0))),IF(AND($H906&lt;&gt;"",$H906=INDEX(Partidos!$K$4:$K$107,MATCH($A906,Partidos!$A$4:$A$107,0))),Puntuacion!$B$9,Puntuacion!$B$12),IF(AND($E906=$F906,($E906-$F906)=(INDEX(Partidos!$F$4:$F$107,MATCH($A906,Partidos!$A$4:$A$107,0))-INDEX(Partidos!$G$4:$G$107,MATCH($A906,Partidos!$A$4:$A$107,0)))),IF(AND($H906&lt;&gt;"",$H906=INDEX(Partidos!$K$4:$K$107,MATCH($A906,Partidos!$A$4:$A$107,0))),Puntuacion!$B$13,Puntuacion!$B$14),IF(AND($H906&lt;&gt;"",$H906=INDEX(Partidos!$K$4:$K$107,MATCH($A906,Partidos!$A$4:$A$107,0))),Puntuacion!$B$11,0))),IF(AND($E906=INDEX(Partidos!$F$4:$F$107,MATCH($A906,Partidos!$A$4:$A$107,0)),$F906=INDEX(Partidos!$G$4:$G$107,MATCH($A906,Partidos!$A$4:$A$107,0))),Puntuacion!$B$9,IF(($E906-$F906)=(INDEX(Partidos!$F$4:$F$107,MATCH($A906,Partidos!$A$4:$A$107,0))-INDEX(Partidos!$G$4:$G$107,MATCH($A906,Partidos!$A$4:$A$107,0))),Puntuacion!$B$10,IF(AND($H906&lt;&gt;"",$H906=INDEX(Partidos!$K$4:$K$107,MATCH($A906,Partidos!$A$4:$A$107,0))),Puntuacion!$B$11,0))))))),"")</f>
        <v/>
      </c>
      <c r="H906" s="24">
        <f>IFERROR(INDEX(Álvaro!H$4:H$107,MATCH($A906,Álvaro!$A$4:$A$107,0)),"")</f>
        <v/>
      </c>
      <c r="I906" s="24">
        <f>IFERROR(INDEX(Partidos!$J$4:$J$107,MATCH($A906,Partidos!$A$4:$A$107,0)),"")</f>
        <v/>
      </c>
      <c r="J906" s="21">
        <f>IF(AND(INDEX(Partidos!$J$4:$J$107,MATCH($A906,Partidos!$A$4:$A$107,0))&lt;&gt;"Grupos",INDEX(Partidos!$H$4:$H$107,MATCH($A906,Partidos!$A$4:$A$107,0))="Finalizado",$H906&lt;&gt;"",$H906=INDEX(Partidos!$K$4:$K$107,MATCH($A906,Partidos!$A$4:$A$107,0))),1,0)</f>
        <v/>
      </c>
    </row>
    <row r="907">
      <c r="A907" s="29" t="n">
        <v>83</v>
      </c>
      <c r="B907" s="24">
        <f>IFERROR(INDEX(Partidos!$D$4:$D$107,MATCH($A907,Partidos!$A$4:$A$107,0)),"")</f>
        <v/>
      </c>
      <c r="C907" s="24">
        <f>IFERROR(INDEX(Partidos!$E$4:$E$107,MATCH($A907,Partidos!$A$4:$A$107,0)),"")</f>
        <v/>
      </c>
      <c r="D907" s="29" t="inlineStr">
        <is>
          <t>Pepe</t>
        </is>
      </c>
      <c r="E907" s="24">
        <f>IFERROR(INDEX(Pepe!F$4:F$107,MATCH($A907,Pepe!$A$4:$A$107,0)),"")</f>
        <v/>
      </c>
      <c r="F907" s="24">
        <f>IFERROR(INDEX(Pepe!G$4:G$107,MATCH($A907,Pepe!$A$4:$A$107,0)),"")</f>
        <v/>
      </c>
      <c r="G907" s="21">
        <f>IFERROR(IF(INDEX(Partidos!$H$4:$H$107,MATCH($A907,Partidos!$A$4:$A$107,0))&lt;&gt;"Finalizado","",IF(OR(NOT(ISNUMBER($E907)),NOT(ISNUMBER($F907))),"",IF(INDEX(Partidos!$J$4:$J$107,MATCH($A907,Partidos!$A$4:$A$107,0))="Grupos",IF(AND($E907=INDEX(Partidos!$F$4:$F$107,MATCH($A907,Partidos!$A$4:$A$107,0)),$F907=INDEX(Partidos!$G$4:$G$107,MATCH($A907,Partidos!$A$4:$A$107,0))),Puntuacion!$B$4,IF(($E907-$F907)=(INDEX(Partidos!$F$4:$F$107,MATCH($A907,Partidos!$A$4:$A$107,0))-INDEX(Partidos!$G$4:$G$107,MATCH($A907,Partidos!$A$4:$A$107,0))),Puntuacion!$B$5,IF(OR(AND($E907&gt;$F907,INDEX(Partidos!$F$4:$F$107,MATCH($A907,Partidos!$A$4:$A$107,0))&gt;INDEX(Partidos!$G$4:$G$107,MATCH($A907,Partidos!$A$4:$A$107,0))),AND($E907=$F907,INDEX(Partidos!$F$4:$F$107,MATCH($A907,Partidos!$A$4:$A$107,0))=INDEX(Partidos!$G$4:$G$107,MATCH($A907,Partidos!$A$4:$A$107,0))),AND($E907&lt;$F907,INDEX(Partidos!$F$4:$F$107,MATCH($A907,Partidos!$A$4:$A$107,0))&lt;INDEX(Partidos!$G$4:$G$107,MATCH($A907,Partidos!$A$4:$A$107,0)))),Puntuacion!$B$6,0))),IF(INDEX(Partidos!$F$4:$F$107,MATCH($A907,Partidos!$A$4:$A$107,0))=INDEX(Partidos!$G$4:$G$107,MATCH($A907,Partidos!$A$4:$A$107,0)),IF(AND($E907=INDEX(Partidos!$F$4:$F$107,MATCH($A907,Partidos!$A$4:$A$107,0)),$F907=INDEX(Partidos!$G$4:$G$107,MATCH($A907,Partidos!$A$4:$A$107,0))),IF(AND($H907&lt;&gt;"",$H907=INDEX(Partidos!$K$4:$K$107,MATCH($A907,Partidos!$A$4:$A$107,0))),Puntuacion!$B$9,Puntuacion!$B$12),IF(AND($E907=$F907,($E907-$F907)=(INDEX(Partidos!$F$4:$F$107,MATCH($A907,Partidos!$A$4:$A$107,0))-INDEX(Partidos!$G$4:$G$107,MATCH($A907,Partidos!$A$4:$A$107,0)))),IF(AND($H907&lt;&gt;"",$H907=INDEX(Partidos!$K$4:$K$107,MATCH($A907,Partidos!$A$4:$A$107,0))),Puntuacion!$B$13,Puntuacion!$B$14),IF(AND($H907&lt;&gt;"",$H907=INDEX(Partidos!$K$4:$K$107,MATCH($A907,Partidos!$A$4:$A$107,0))),Puntuacion!$B$11,0))),IF(AND($E907=INDEX(Partidos!$F$4:$F$107,MATCH($A907,Partidos!$A$4:$A$107,0)),$F907=INDEX(Partidos!$G$4:$G$107,MATCH($A907,Partidos!$A$4:$A$107,0))),Puntuacion!$B$9,IF(($E907-$F907)=(INDEX(Partidos!$F$4:$F$107,MATCH($A907,Partidos!$A$4:$A$107,0))-INDEX(Partidos!$G$4:$G$107,MATCH($A907,Partidos!$A$4:$A$107,0))),Puntuacion!$B$10,IF(AND($H907&lt;&gt;"",$H907=INDEX(Partidos!$K$4:$K$107,MATCH($A907,Partidos!$A$4:$A$107,0))),Puntuacion!$B$11,0))))))),"")</f>
        <v/>
      </c>
      <c r="H907" s="24">
        <f>IFERROR(INDEX(Pepe!H$4:H$107,MATCH($A907,Pepe!$A$4:$A$107,0)),"")</f>
        <v/>
      </c>
      <c r="I907" s="24">
        <f>IFERROR(INDEX(Partidos!$J$4:$J$107,MATCH($A907,Partidos!$A$4:$A$107,0)),"")</f>
        <v/>
      </c>
      <c r="J907" s="21">
        <f>IF(AND(INDEX(Partidos!$J$4:$J$107,MATCH($A907,Partidos!$A$4:$A$107,0))&lt;&gt;"Grupos",INDEX(Partidos!$H$4:$H$107,MATCH($A907,Partidos!$A$4:$A$107,0))="Finalizado",$H907&lt;&gt;"",$H907=INDEX(Partidos!$K$4:$K$107,MATCH($A907,Partidos!$A$4:$A$107,0))),1,0)</f>
        <v/>
      </c>
    </row>
    <row r="908">
      <c r="A908" s="31" t="n">
        <v>83</v>
      </c>
      <c r="B908" s="24">
        <f>IFERROR(INDEX(Partidos!$D$4:$D$107,MATCH($A908,Partidos!$A$4:$A$107,0)),"")</f>
        <v/>
      </c>
      <c r="C908" s="24">
        <f>IFERROR(INDEX(Partidos!$E$4:$E$107,MATCH($A908,Partidos!$A$4:$A$107,0)),"")</f>
        <v/>
      </c>
      <c r="D908" s="31" t="inlineStr">
        <is>
          <t>Patri</t>
        </is>
      </c>
      <c r="E908" s="24">
        <f>IFERROR(INDEX(Patri!F$4:F$107,MATCH($A908,Patri!$A$4:$A$107,0)),"")</f>
        <v/>
      </c>
      <c r="F908" s="24">
        <f>IFERROR(INDEX(Patri!G$4:G$107,MATCH($A908,Patri!$A$4:$A$107,0)),"")</f>
        <v/>
      </c>
      <c r="G908" s="21">
        <f>IFERROR(IF(INDEX(Partidos!$H$4:$H$107,MATCH($A908,Partidos!$A$4:$A$107,0))&lt;&gt;"Finalizado","",IF(OR(NOT(ISNUMBER($E908)),NOT(ISNUMBER($F908))),"",IF(INDEX(Partidos!$J$4:$J$107,MATCH($A908,Partidos!$A$4:$A$107,0))="Grupos",IF(AND($E908=INDEX(Partidos!$F$4:$F$107,MATCH($A908,Partidos!$A$4:$A$107,0)),$F908=INDEX(Partidos!$G$4:$G$107,MATCH($A908,Partidos!$A$4:$A$107,0))),Puntuacion!$B$4,IF(($E908-$F908)=(INDEX(Partidos!$F$4:$F$107,MATCH($A908,Partidos!$A$4:$A$107,0))-INDEX(Partidos!$G$4:$G$107,MATCH($A908,Partidos!$A$4:$A$107,0))),Puntuacion!$B$5,IF(OR(AND($E908&gt;$F908,INDEX(Partidos!$F$4:$F$107,MATCH($A908,Partidos!$A$4:$A$107,0))&gt;INDEX(Partidos!$G$4:$G$107,MATCH($A908,Partidos!$A$4:$A$107,0))),AND($E908=$F908,INDEX(Partidos!$F$4:$F$107,MATCH($A908,Partidos!$A$4:$A$107,0))=INDEX(Partidos!$G$4:$G$107,MATCH($A908,Partidos!$A$4:$A$107,0))),AND($E908&lt;$F908,INDEX(Partidos!$F$4:$F$107,MATCH($A908,Partidos!$A$4:$A$107,0))&lt;INDEX(Partidos!$G$4:$G$107,MATCH($A908,Partidos!$A$4:$A$107,0)))),Puntuacion!$B$6,0))),IF(INDEX(Partidos!$F$4:$F$107,MATCH($A908,Partidos!$A$4:$A$107,0))=INDEX(Partidos!$G$4:$G$107,MATCH($A908,Partidos!$A$4:$A$107,0)),IF(AND($E908=INDEX(Partidos!$F$4:$F$107,MATCH($A908,Partidos!$A$4:$A$107,0)),$F908=INDEX(Partidos!$G$4:$G$107,MATCH($A908,Partidos!$A$4:$A$107,0))),IF(AND($H908&lt;&gt;"",$H908=INDEX(Partidos!$K$4:$K$107,MATCH($A908,Partidos!$A$4:$A$107,0))),Puntuacion!$B$9,Puntuacion!$B$12),IF(AND($E908=$F908,($E908-$F908)=(INDEX(Partidos!$F$4:$F$107,MATCH($A908,Partidos!$A$4:$A$107,0))-INDEX(Partidos!$G$4:$G$107,MATCH($A908,Partidos!$A$4:$A$107,0)))),IF(AND($H908&lt;&gt;"",$H908=INDEX(Partidos!$K$4:$K$107,MATCH($A908,Partidos!$A$4:$A$107,0))),Puntuacion!$B$13,Puntuacion!$B$14),IF(AND($H908&lt;&gt;"",$H908=INDEX(Partidos!$K$4:$K$107,MATCH($A908,Partidos!$A$4:$A$107,0))),Puntuacion!$B$11,0))),IF(AND($E908=INDEX(Partidos!$F$4:$F$107,MATCH($A908,Partidos!$A$4:$A$107,0)),$F908=INDEX(Partidos!$G$4:$G$107,MATCH($A908,Partidos!$A$4:$A$107,0))),Puntuacion!$B$9,IF(($E908-$F908)=(INDEX(Partidos!$F$4:$F$107,MATCH($A908,Partidos!$A$4:$A$107,0))-INDEX(Partidos!$G$4:$G$107,MATCH($A908,Partidos!$A$4:$A$107,0))),Puntuacion!$B$10,IF(AND($H908&lt;&gt;"",$H908=INDEX(Partidos!$K$4:$K$107,MATCH($A908,Partidos!$A$4:$A$107,0))),Puntuacion!$B$11,0))))))),"")</f>
        <v/>
      </c>
      <c r="H908" s="24">
        <f>IFERROR(INDEX(Patri!H$4:H$107,MATCH($A908,Patri!$A$4:$A$107,0)),"")</f>
        <v/>
      </c>
      <c r="I908" s="24">
        <f>IFERROR(INDEX(Partidos!$J$4:$J$107,MATCH($A908,Partidos!$A$4:$A$107,0)),"")</f>
        <v/>
      </c>
      <c r="J908" s="21">
        <f>IF(AND(INDEX(Partidos!$J$4:$J$107,MATCH($A908,Partidos!$A$4:$A$107,0))&lt;&gt;"Grupos",INDEX(Partidos!$H$4:$H$107,MATCH($A908,Partidos!$A$4:$A$107,0))="Finalizado",$H908&lt;&gt;"",$H908=INDEX(Partidos!$K$4:$K$107,MATCH($A908,Partidos!$A$4:$A$107,0))),1,0)</f>
        <v/>
      </c>
    </row>
    <row r="909">
      <c r="A909" s="29" t="n">
        <v>83</v>
      </c>
      <c r="B909" s="24">
        <f>IFERROR(INDEX(Partidos!$D$4:$D$107,MATCH($A909,Partidos!$A$4:$A$107,0)),"")</f>
        <v/>
      </c>
      <c r="C909" s="24">
        <f>IFERROR(INDEX(Partidos!$E$4:$E$107,MATCH($A909,Partidos!$A$4:$A$107,0)),"")</f>
        <v/>
      </c>
      <c r="D909" s="29" t="inlineStr">
        <is>
          <t>Kike</t>
        </is>
      </c>
      <c r="E909" s="24">
        <f>IFERROR(INDEX(Kike!F$4:F$107,MATCH($A909,Kike!$A$4:$A$107,0)),"")</f>
        <v/>
      </c>
      <c r="F909" s="24">
        <f>IFERROR(INDEX(Kike!G$4:G$107,MATCH($A909,Kike!$A$4:$A$107,0)),"")</f>
        <v/>
      </c>
      <c r="G909" s="21">
        <f>IFERROR(IF(INDEX(Partidos!$H$4:$H$107,MATCH($A909,Partidos!$A$4:$A$107,0))&lt;&gt;"Finalizado","",IF(OR(NOT(ISNUMBER($E909)),NOT(ISNUMBER($F909))),"",IF(INDEX(Partidos!$J$4:$J$107,MATCH($A909,Partidos!$A$4:$A$107,0))="Grupos",IF(AND($E909=INDEX(Partidos!$F$4:$F$107,MATCH($A909,Partidos!$A$4:$A$107,0)),$F909=INDEX(Partidos!$G$4:$G$107,MATCH($A909,Partidos!$A$4:$A$107,0))),Puntuacion!$B$4,IF(($E909-$F909)=(INDEX(Partidos!$F$4:$F$107,MATCH($A909,Partidos!$A$4:$A$107,0))-INDEX(Partidos!$G$4:$G$107,MATCH($A909,Partidos!$A$4:$A$107,0))),Puntuacion!$B$5,IF(OR(AND($E909&gt;$F909,INDEX(Partidos!$F$4:$F$107,MATCH($A909,Partidos!$A$4:$A$107,0))&gt;INDEX(Partidos!$G$4:$G$107,MATCH($A909,Partidos!$A$4:$A$107,0))),AND($E909=$F909,INDEX(Partidos!$F$4:$F$107,MATCH($A909,Partidos!$A$4:$A$107,0))=INDEX(Partidos!$G$4:$G$107,MATCH($A909,Partidos!$A$4:$A$107,0))),AND($E909&lt;$F909,INDEX(Partidos!$F$4:$F$107,MATCH($A909,Partidos!$A$4:$A$107,0))&lt;INDEX(Partidos!$G$4:$G$107,MATCH($A909,Partidos!$A$4:$A$107,0)))),Puntuacion!$B$6,0))),IF(INDEX(Partidos!$F$4:$F$107,MATCH($A909,Partidos!$A$4:$A$107,0))=INDEX(Partidos!$G$4:$G$107,MATCH($A909,Partidos!$A$4:$A$107,0)),IF(AND($E909=INDEX(Partidos!$F$4:$F$107,MATCH($A909,Partidos!$A$4:$A$107,0)),$F909=INDEX(Partidos!$G$4:$G$107,MATCH($A909,Partidos!$A$4:$A$107,0))),IF(AND($H909&lt;&gt;"",$H909=INDEX(Partidos!$K$4:$K$107,MATCH($A909,Partidos!$A$4:$A$107,0))),Puntuacion!$B$9,Puntuacion!$B$12),IF(AND($E909=$F909,($E909-$F909)=(INDEX(Partidos!$F$4:$F$107,MATCH($A909,Partidos!$A$4:$A$107,0))-INDEX(Partidos!$G$4:$G$107,MATCH($A909,Partidos!$A$4:$A$107,0)))),IF(AND($H909&lt;&gt;"",$H909=INDEX(Partidos!$K$4:$K$107,MATCH($A909,Partidos!$A$4:$A$107,0))),Puntuacion!$B$13,Puntuacion!$B$14),IF(AND($H909&lt;&gt;"",$H909=INDEX(Partidos!$K$4:$K$107,MATCH($A909,Partidos!$A$4:$A$107,0))),Puntuacion!$B$11,0))),IF(AND($E909=INDEX(Partidos!$F$4:$F$107,MATCH($A909,Partidos!$A$4:$A$107,0)),$F909=INDEX(Partidos!$G$4:$G$107,MATCH($A909,Partidos!$A$4:$A$107,0))),Puntuacion!$B$9,IF(($E909-$F909)=(INDEX(Partidos!$F$4:$F$107,MATCH($A909,Partidos!$A$4:$A$107,0))-INDEX(Partidos!$G$4:$G$107,MATCH($A909,Partidos!$A$4:$A$107,0))),Puntuacion!$B$10,IF(AND($H909&lt;&gt;"",$H909=INDEX(Partidos!$K$4:$K$107,MATCH($A909,Partidos!$A$4:$A$107,0))),Puntuacion!$B$11,0))))))),"")</f>
        <v/>
      </c>
      <c r="H909" s="24">
        <f>IFERROR(INDEX(Kike!H$4:H$107,MATCH($A909,Kike!$A$4:$A$107,0)),"")</f>
        <v/>
      </c>
      <c r="I909" s="24">
        <f>IFERROR(INDEX(Partidos!$J$4:$J$107,MATCH($A909,Partidos!$A$4:$A$107,0)),"")</f>
        <v/>
      </c>
      <c r="J909" s="21">
        <f>IF(AND(INDEX(Partidos!$J$4:$J$107,MATCH($A909,Partidos!$A$4:$A$107,0))&lt;&gt;"Grupos",INDEX(Partidos!$H$4:$H$107,MATCH($A909,Partidos!$A$4:$A$107,0))="Finalizado",$H909&lt;&gt;"",$H909=INDEX(Partidos!$K$4:$K$107,MATCH($A909,Partidos!$A$4:$A$107,0))),1,0)</f>
        <v/>
      </c>
    </row>
    <row r="910">
      <c r="A910" s="31" t="n">
        <v>83</v>
      </c>
      <c r="B910" s="24">
        <f>IFERROR(INDEX(Partidos!$D$4:$D$107,MATCH($A910,Partidos!$A$4:$A$107,0)),"")</f>
        <v/>
      </c>
      <c r="C910" s="24">
        <f>IFERROR(INDEX(Partidos!$E$4:$E$107,MATCH($A910,Partidos!$A$4:$A$107,0)),"")</f>
        <v/>
      </c>
      <c r="D910" s="31" t="inlineStr">
        <is>
          <t>Quintero</t>
        </is>
      </c>
      <c r="E910" s="24">
        <f>IFERROR(INDEX(Quintero!F$4:F$107,MATCH($A910,Quintero!$A$4:$A$107,0)),"")</f>
        <v/>
      </c>
      <c r="F910" s="24">
        <f>IFERROR(INDEX(Quintero!G$4:G$107,MATCH($A910,Quintero!$A$4:$A$107,0)),"")</f>
        <v/>
      </c>
      <c r="G910" s="21">
        <f>IFERROR(IF(INDEX(Partidos!$H$4:$H$107,MATCH($A910,Partidos!$A$4:$A$107,0))&lt;&gt;"Finalizado","",IF(OR(NOT(ISNUMBER($E910)),NOT(ISNUMBER($F910))),"",IF(INDEX(Partidos!$J$4:$J$107,MATCH($A910,Partidos!$A$4:$A$107,0))="Grupos",IF(AND($E910=INDEX(Partidos!$F$4:$F$107,MATCH($A910,Partidos!$A$4:$A$107,0)),$F910=INDEX(Partidos!$G$4:$G$107,MATCH($A910,Partidos!$A$4:$A$107,0))),Puntuacion!$B$4,IF(($E910-$F910)=(INDEX(Partidos!$F$4:$F$107,MATCH($A910,Partidos!$A$4:$A$107,0))-INDEX(Partidos!$G$4:$G$107,MATCH($A910,Partidos!$A$4:$A$107,0))),Puntuacion!$B$5,IF(OR(AND($E910&gt;$F910,INDEX(Partidos!$F$4:$F$107,MATCH($A910,Partidos!$A$4:$A$107,0))&gt;INDEX(Partidos!$G$4:$G$107,MATCH($A910,Partidos!$A$4:$A$107,0))),AND($E910=$F910,INDEX(Partidos!$F$4:$F$107,MATCH($A910,Partidos!$A$4:$A$107,0))=INDEX(Partidos!$G$4:$G$107,MATCH($A910,Partidos!$A$4:$A$107,0))),AND($E910&lt;$F910,INDEX(Partidos!$F$4:$F$107,MATCH($A910,Partidos!$A$4:$A$107,0))&lt;INDEX(Partidos!$G$4:$G$107,MATCH($A910,Partidos!$A$4:$A$107,0)))),Puntuacion!$B$6,0))),IF(INDEX(Partidos!$F$4:$F$107,MATCH($A910,Partidos!$A$4:$A$107,0))=INDEX(Partidos!$G$4:$G$107,MATCH($A910,Partidos!$A$4:$A$107,0)),IF(AND($E910=INDEX(Partidos!$F$4:$F$107,MATCH($A910,Partidos!$A$4:$A$107,0)),$F910=INDEX(Partidos!$G$4:$G$107,MATCH($A910,Partidos!$A$4:$A$107,0))),IF(AND($H910&lt;&gt;"",$H910=INDEX(Partidos!$K$4:$K$107,MATCH($A910,Partidos!$A$4:$A$107,0))),Puntuacion!$B$9,Puntuacion!$B$12),IF(AND($E910=$F910,($E910-$F910)=(INDEX(Partidos!$F$4:$F$107,MATCH($A910,Partidos!$A$4:$A$107,0))-INDEX(Partidos!$G$4:$G$107,MATCH($A910,Partidos!$A$4:$A$107,0)))),IF(AND($H910&lt;&gt;"",$H910=INDEX(Partidos!$K$4:$K$107,MATCH($A910,Partidos!$A$4:$A$107,0))),Puntuacion!$B$13,Puntuacion!$B$14),IF(AND($H910&lt;&gt;"",$H910=INDEX(Partidos!$K$4:$K$107,MATCH($A910,Partidos!$A$4:$A$107,0))),Puntuacion!$B$11,0))),IF(AND($E910=INDEX(Partidos!$F$4:$F$107,MATCH($A910,Partidos!$A$4:$A$107,0)),$F910=INDEX(Partidos!$G$4:$G$107,MATCH($A910,Partidos!$A$4:$A$107,0))),Puntuacion!$B$9,IF(($E910-$F910)=(INDEX(Partidos!$F$4:$F$107,MATCH($A910,Partidos!$A$4:$A$107,0))-INDEX(Partidos!$G$4:$G$107,MATCH($A910,Partidos!$A$4:$A$107,0))),Puntuacion!$B$10,IF(AND($H910&lt;&gt;"",$H910=INDEX(Partidos!$K$4:$K$107,MATCH($A910,Partidos!$A$4:$A$107,0))),Puntuacion!$B$11,0))))))),"")</f>
        <v/>
      </c>
      <c r="H910" s="24">
        <f>IFERROR(INDEX(Quintero!H$4:H$107,MATCH($A910,Quintero!$A$4:$A$107,0)),"")</f>
        <v/>
      </c>
      <c r="I910" s="24">
        <f>IFERROR(INDEX(Partidos!$J$4:$J$107,MATCH($A910,Partidos!$A$4:$A$107,0)),"")</f>
        <v/>
      </c>
      <c r="J910" s="21">
        <f>IF(AND(INDEX(Partidos!$J$4:$J$107,MATCH($A910,Partidos!$A$4:$A$107,0))&lt;&gt;"Grupos",INDEX(Partidos!$H$4:$H$107,MATCH($A910,Partidos!$A$4:$A$107,0))="Finalizado",$H910&lt;&gt;"",$H910=INDEX(Partidos!$K$4:$K$107,MATCH($A910,Partidos!$A$4:$A$107,0))),1,0)</f>
        <v/>
      </c>
    </row>
    <row r="911">
      <c r="A911" s="29" t="n">
        <v>83</v>
      </c>
      <c r="B911" s="24">
        <f>IFERROR(INDEX(Partidos!$D$4:$D$107,MATCH($A911,Partidos!$A$4:$A$107,0)),"")</f>
        <v/>
      </c>
      <c r="C911" s="24">
        <f>IFERROR(INDEX(Partidos!$E$4:$E$107,MATCH($A911,Partidos!$A$4:$A$107,0)),"")</f>
        <v/>
      </c>
      <c r="D911" s="29" t="inlineStr">
        <is>
          <t>Nacho</t>
        </is>
      </c>
      <c r="E911" s="24">
        <f>IFERROR(INDEX(Nacho!F$4:F$107,MATCH($A911,Nacho!$A$4:$A$107,0)),"")</f>
        <v/>
      </c>
      <c r="F911" s="24">
        <f>IFERROR(INDEX(Nacho!G$4:G$107,MATCH($A911,Nacho!$A$4:$A$107,0)),"")</f>
        <v/>
      </c>
      <c r="G911" s="21">
        <f>IFERROR(IF(INDEX(Partidos!$H$4:$H$107,MATCH($A911,Partidos!$A$4:$A$107,0))&lt;&gt;"Finalizado","",IF(OR(NOT(ISNUMBER($E911)),NOT(ISNUMBER($F911))),"",IF(INDEX(Partidos!$J$4:$J$107,MATCH($A911,Partidos!$A$4:$A$107,0))="Grupos",IF(AND($E911=INDEX(Partidos!$F$4:$F$107,MATCH($A911,Partidos!$A$4:$A$107,0)),$F911=INDEX(Partidos!$G$4:$G$107,MATCH($A911,Partidos!$A$4:$A$107,0))),Puntuacion!$B$4,IF(($E911-$F911)=(INDEX(Partidos!$F$4:$F$107,MATCH($A911,Partidos!$A$4:$A$107,0))-INDEX(Partidos!$G$4:$G$107,MATCH($A911,Partidos!$A$4:$A$107,0))),Puntuacion!$B$5,IF(OR(AND($E911&gt;$F911,INDEX(Partidos!$F$4:$F$107,MATCH($A911,Partidos!$A$4:$A$107,0))&gt;INDEX(Partidos!$G$4:$G$107,MATCH($A911,Partidos!$A$4:$A$107,0))),AND($E911=$F911,INDEX(Partidos!$F$4:$F$107,MATCH($A911,Partidos!$A$4:$A$107,0))=INDEX(Partidos!$G$4:$G$107,MATCH($A911,Partidos!$A$4:$A$107,0))),AND($E911&lt;$F911,INDEX(Partidos!$F$4:$F$107,MATCH($A911,Partidos!$A$4:$A$107,0))&lt;INDEX(Partidos!$G$4:$G$107,MATCH($A911,Partidos!$A$4:$A$107,0)))),Puntuacion!$B$6,0))),IF(INDEX(Partidos!$F$4:$F$107,MATCH($A911,Partidos!$A$4:$A$107,0))=INDEX(Partidos!$G$4:$G$107,MATCH($A911,Partidos!$A$4:$A$107,0)),IF(AND($E911=INDEX(Partidos!$F$4:$F$107,MATCH($A911,Partidos!$A$4:$A$107,0)),$F911=INDEX(Partidos!$G$4:$G$107,MATCH($A911,Partidos!$A$4:$A$107,0))),IF(AND($H911&lt;&gt;"",$H911=INDEX(Partidos!$K$4:$K$107,MATCH($A911,Partidos!$A$4:$A$107,0))),Puntuacion!$B$9,Puntuacion!$B$12),IF(AND($E911=$F911,($E911-$F911)=(INDEX(Partidos!$F$4:$F$107,MATCH($A911,Partidos!$A$4:$A$107,0))-INDEX(Partidos!$G$4:$G$107,MATCH($A911,Partidos!$A$4:$A$107,0)))),IF(AND($H911&lt;&gt;"",$H911=INDEX(Partidos!$K$4:$K$107,MATCH($A911,Partidos!$A$4:$A$107,0))),Puntuacion!$B$13,Puntuacion!$B$14),IF(AND($H911&lt;&gt;"",$H911=INDEX(Partidos!$K$4:$K$107,MATCH($A911,Partidos!$A$4:$A$107,0))),Puntuacion!$B$11,0))),IF(AND($E911=INDEX(Partidos!$F$4:$F$107,MATCH($A911,Partidos!$A$4:$A$107,0)),$F911=INDEX(Partidos!$G$4:$G$107,MATCH($A911,Partidos!$A$4:$A$107,0))),Puntuacion!$B$9,IF(($E911-$F911)=(INDEX(Partidos!$F$4:$F$107,MATCH($A911,Partidos!$A$4:$A$107,0))-INDEX(Partidos!$G$4:$G$107,MATCH($A911,Partidos!$A$4:$A$107,0))),Puntuacion!$B$10,IF(AND($H911&lt;&gt;"",$H911=INDEX(Partidos!$K$4:$K$107,MATCH($A911,Partidos!$A$4:$A$107,0))),Puntuacion!$B$11,0))))))),"")</f>
        <v/>
      </c>
      <c r="H911" s="24">
        <f>IFERROR(INDEX(Nacho!H$4:H$107,MATCH($A911,Nacho!$A$4:$A$107,0)),"")</f>
        <v/>
      </c>
      <c r="I911" s="24">
        <f>IFERROR(INDEX(Partidos!$J$4:$J$107,MATCH($A911,Partidos!$A$4:$A$107,0)),"")</f>
        <v/>
      </c>
      <c r="J911" s="21">
        <f>IF(AND(INDEX(Partidos!$J$4:$J$107,MATCH($A911,Partidos!$A$4:$A$107,0))&lt;&gt;"Grupos",INDEX(Partidos!$H$4:$H$107,MATCH($A911,Partidos!$A$4:$A$107,0))="Finalizado",$H911&lt;&gt;"",$H911=INDEX(Partidos!$K$4:$K$107,MATCH($A911,Partidos!$A$4:$A$107,0))),1,0)</f>
        <v/>
      </c>
    </row>
    <row r="912">
      <c r="A912" s="31" t="n">
        <v>83</v>
      </c>
      <c r="B912" s="24">
        <f>IFERROR(INDEX(Partidos!$D$4:$D$107,MATCH($A912,Partidos!$A$4:$A$107,0)),"")</f>
        <v/>
      </c>
      <c r="C912" s="24">
        <f>IFERROR(INDEX(Partidos!$E$4:$E$107,MATCH($A912,Partidos!$A$4:$A$107,0)),"")</f>
        <v/>
      </c>
      <c r="D912" s="31" t="inlineStr">
        <is>
          <t>Luis</t>
        </is>
      </c>
      <c r="E912" s="24">
        <f>IFERROR(INDEX(Luis!F$4:F$107,MATCH($A912,Luis!$A$4:$A$107,0)),"")</f>
        <v/>
      </c>
      <c r="F912" s="24">
        <f>IFERROR(INDEX(Luis!G$4:G$107,MATCH($A912,Luis!$A$4:$A$107,0)),"")</f>
        <v/>
      </c>
      <c r="G912" s="21">
        <f>IFERROR(IF(INDEX(Partidos!$H$4:$H$107,MATCH($A912,Partidos!$A$4:$A$107,0))&lt;&gt;"Finalizado","",IF(OR(NOT(ISNUMBER($E912)),NOT(ISNUMBER($F912))),"",IF(INDEX(Partidos!$J$4:$J$107,MATCH($A912,Partidos!$A$4:$A$107,0))="Grupos",IF(AND($E912=INDEX(Partidos!$F$4:$F$107,MATCH($A912,Partidos!$A$4:$A$107,0)),$F912=INDEX(Partidos!$G$4:$G$107,MATCH($A912,Partidos!$A$4:$A$107,0))),Puntuacion!$B$4,IF(($E912-$F912)=(INDEX(Partidos!$F$4:$F$107,MATCH($A912,Partidos!$A$4:$A$107,0))-INDEX(Partidos!$G$4:$G$107,MATCH($A912,Partidos!$A$4:$A$107,0))),Puntuacion!$B$5,IF(OR(AND($E912&gt;$F912,INDEX(Partidos!$F$4:$F$107,MATCH($A912,Partidos!$A$4:$A$107,0))&gt;INDEX(Partidos!$G$4:$G$107,MATCH($A912,Partidos!$A$4:$A$107,0))),AND($E912=$F912,INDEX(Partidos!$F$4:$F$107,MATCH($A912,Partidos!$A$4:$A$107,0))=INDEX(Partidos!$G$4:$G$107,MATCH($A912,Partidos!$A$4:$A$107,0))),AND($E912&lt;$F912,INDEX(Partidos!$F$4:$F$107,MATCH($A912,Partidos!$A$4:$A$107,0))&lt;INDEX(Partidos!$G$4:$G$107,MATCH($A912,Partidos!$A$4:$A$107,0)))),Puntuacion!$B$6,0))),IF(INDEX(Partidos!$F$4:$F$107,MATCH($A912,Partidos!$A$4:$A$107,0))=INDEX(Partidos!$G$4:$G$107,MATCH($A912,Partidos!$A$4:$A$107,0)),IF(AND($E912=INDEX(Partidos!$F$4:$F$107,MATCH($A912,Partidos!$A$4:$A$107,0)),$F912=INDEX(Partidos!$G$4:$G$107,MATCH($A912,Partidos!$A$4:$A$107,0))),IF(AND($H912&lt;&gt;"",$H912=INDEX(Partidos!$K$4:$K$107,MATCH($A912,Partidos!$A$4:$A$107,0))),Puntuacion!$B$9,Puntuacion!$B$12),IF(AND($E912=$F912,($E912-$F912)=(INDEX(Partidos!$F$4:$F$107,MATCH($A912,Partidos!$A$4:$A$107,0))-INDEX(Partidos!$G$4:$G$107,MATCH($A912,Partidos!$A$4:$A$107,0)))),IF(AND($H912&lt;&gt;"",$H912=INDEX(Partidos!$K$4:$K$107,MATCH($A912,Partidos!$A$4:$A$107,0))),Puntuacion!$B$13,Puntuacion!$B$14),IF(AND($H912&lt;&gt;"",$H912=INDEX(Partidos!$K$4:$K$107,MATCH($A912,Partidos!$A$4:$A$107,0))),Puntuacion!$B$11,0))),IF(AND($E912=INDEX(Partidos!$F$4:$F$107,MATCH($A912,Partidos!$A$4:$A$107,0)),$F912=INDEX(Partidos!$G$4:$G$107,MATCH($A912,Partidos!$A$4:$A$107,0))),Puntuacion!$B$9,IF(($E912-$F912)=(INDEX(Partidos!$F$4:$F$107,MATCH($A912,Partidos!$A$4:$A$107,0))-INDEX(Partidos!$G$4:$G$107,MATCH($A912,Partidos!$A$4:$A$107,0))),Puntuacion!$B$10,IF(AND($H912&lt;&gt;"",$H912=INDEX(Partidos!$K$4:$K$107,MATCH($A912,Partidos!$A$4:$A$107,0))),Puntuacion!$B$11,0))))))),"")</f>
        <v/>
      </c>
      <c r="H912" s="24">
        <f>IFERROR(INDEX(Luis!H$4:H$107,MATCH($A912,Luis!$A$4:$A$107,0)),"")</f>
        <v/>
      </c>
      <c r="I912" s="24">
        <f>IFERROR(INDEX(Partidos!$J$4:$J$107,MATCH($A912,Partidos!$A$4:$A$107,0)),"")</f>
        <v/>
      </c>
      <c r="J912" s="21">
        <f>IF(AND(INDEX(Partidos!$J$4:$J$107,MATCH($A912,Partidos!$A$4:$A$107,0))&lt;&gt;"Grupos",INDEX(Partidos!$H$4:$H$107,MATCH($A912,Partidos!$A$4:$A$107,0))="Finalizado",$H912&lt;&gt;"",$H912=INDEX(Partidos!$K$4:$K$107,MATCH($A912,Partidos!$A$4:$A$107,0))),1,0)</f>
        <v/>
      </c>
    </row>
    <row r="913">
      <c r="A913" s="29" t="n">
        <v>83</v>
      </c>
      <c r="B913" s="24">
        <f>IFERROR(INDEX(Partidos!$D$4:$D$107,MATCH($A913,Partidos!$A$4:$A$107,0)),"")</f>
        <v/>
      </c>
      <c r="C913" s="24">
        <f>IFERROR(INDEX(Partidos!$E$4:$E$107,MATCH($A913,Partidos!$A$4:$A$107,0)),"")</f>
        <v/>
      </c>
      <c r="D913" s="29" t="inlineStr">
        <is>
          <t>Felipe</t>
        </is>
      </c>
      <c r="E913" s="24">
        <f>IFERROR(INDEX(Felipe!F$4:F$107,MATCH($A913,Felipe!$A$4:$A$107,0)),"")</f>
        <v/>
      </c>
      <c r="F913" s="24">
        <f>IFERROR(INDEX(Felipe!G$4:G$107,MATCH($A913,Felipe!$A$4:$A$107,0)),"")</f>
        <v/>
      </c>
      <c r="G913" s="21">
        <f>IFERROR(IF(INDEX(Partidos!$H$4:$H$107,MATCH($A913,Partidos!$A$4:$A$107,0))&lt;&gt;"Finalizado","",IF(OR(NOT(ISNUMBER($E913)),NOT(ISNUMBER($F913))),"",IF(INDEX(Partidos!$J$4:$J$107,MATCH($A913,Partidos!$A$4:$A$107,0))="Grupos",IF(AND($E913=INDEX(Partidos!$F$4:$F$107,MATCH($A913,Partidos!$A$4:$A$107,0)),$F913=INDEX(Partidos!$G$4:$G$107,MATCH($A913,Partidos!$A$4:$A$107,0))),Puntuacion!$B$4,IF(($E913-$F913)=(INDEX(Partidos!$F$4:$F$107,MATCH($A913,Partidos!$A$4:$A$107,0))-INDEX(Partidos!$G$4:$G$107,MATCH($A913,Partidos!$A$4:$A$107,0))),Puntuacion!$B$5,IF(OR(AND($E913&gt;$F913,INDEX(Partidos!$F$4:$F$107,MATCH($A913,Partidos!$A$4:$A$107,0))&gt;INDEX(Partidos!$G$4:$G$107,MATCH($A913,Partidos!$A$4:$A$107,0))),AND($E913=$F913,INDEX(Partidos!$F$4:$F$107,MATCH($A913,Partidos!$A$4:$A$107,0))=INDEX(Partidos!$G$4:$G$107,MATCH($A913,Partidos!$A$4:$A$107,0))),AND($E913&lt;$F913,INDEX(Partidos!$F$4:$F$107,MATCH($A913,Partidos!$A$4:$A$107,0))&lt;INDEX(Partidos!$G$4:$G$107,MATCH($A913,Partidos!$A$4:$A$107,0)))),Puntuacion!$B$6,0))),IF(INDEX(Partidos!$F$4:$F$107,MATCH($A913,Partidos!$A$4:$A$107,0))=INDEX(Partidos!$G$4:$G$107,MATCH($A913,Partidos!$A$4:$A$107,0)),IF(AND($E913=INDEX(Partidos!$F$4:$F$107,MATCH($A913,Partidos!$A$4:$A$107,0)),$F913=INDEX(Partidos!$G$4:$G$107,MATCH($A913,Partidos!$A$4:$A$107,0))),IF(AND($H913&lt;&gt;"",$H913=INDEX(Partidos!$K$4:$K$107,MATCH($A913,Partidos!$A$4:$A$107,0))),Puntuacion!$B$9,Puntuacion!$B$12),IF(AND($E913=$F913,($E913-$F913)=(INDEX(Partidos!$F$4:$F$107,MATCH($A913,Partidos!$A$4:$A$107,0))-INDEX(Partidos!$G$4:$G$107,MATCH($A913,Partidos!$A$4:$A$107,0)))),IF(AND($H913&lt;&gt;"",$H913=INDEX(Partidos!$K$4:$K$107,MATCH($A913,Partidos!$A$4:$A$107,0))),Puntuacion!$B$13,Puntuacion!$B$14),IF(AND($H913&lt;&gt;"",$H913=INDEX(Partidos!$K$4:$K$107,MATCH($A913,Partidos!$A$4:$A$107,0))),Puntuacion!$B$11,0))),IF(AND($E913=INDEX(Partidos!$F$4:$F$107,MATCH($A913,Partidos!$A$4:$A$107,0)),$F913=INDEX(Partidos!$G$4:$G$107,MATCH($A913,Partidos!$A$4:$A$107,0))),Puntuacion!$B$9,IF(($E913-$F913)=(INDEX(Partidos!$F$4:$F$107,MATCH($A913,Partidos!$A$4:$A$107,0))-INDEX(Partidos!$G$4:$G$107,MATCH($A913,Partidos!$A$4:$A$107,0))),Puntuacion!$B$10,IF(AND($H913&lt;&gt;"",$H913=INDEX(Partidos!$K$4:$K$107,MATCH($A913,Partidos!$A$4:$A$107,0))),Puntuacion!$B$11,0))))))),"")</f>
        <v/>
      </c>
      <c r="H913" s="24">
        <f>IFERROR(INDEX(Felipe!H$4:H$107,MATCH($A913,Felipe!$A$4:$A$107,0)),"")</f>
        <v/>
      </c>
      <c r="I913" s="24">
        <f>IFERROR(INDEX(Partidos!$J$4:$J$107,MATCH($A913,Partidos!$A$4:$A$107,0)),"")</f>
        <v/>
      </c>
      <c r="J913" s="21">
        <f>IF(AND(INDEX(Partidos!$J$4:$J$107,MATCH($A913,Partidos!$A$4:$A$107,0))&lt;&gt;"Grupos",INDEX(Partidos!$H$4:$H$107,MATCH($A913,Partidos!$A$4:$A$107,0))="Finalizado",$H913&lt;&gt;"",$H913=INDEX(Partidos!$K$4:$K$107,MATCH($A913,Partidos!$A$4:$A$107,0))),1,0)</f>
        <v/>
      </c>
    </row>
    <row r="914">
      <c r="A914" s="31" t="n">
        <v>83</v>
      </c>
      <c r="B914" s="24">
        <f>IFERROR(INDEX(Partidos!$D$4:$D$107,MATCH($A914,Partidos!$A$4:$A$107,0)),"")</f>
        <v/>
      </c>
      <c r="C914" s="24">
        <f>IFERROR(INDEX(Partidos!$E$4:$E$107,MATCH($A914,Partidos!$A$4:$A$107,0)),"")</f>
        <v/>
      </c>
      <c r="D914" s="31" t="inlineStr">
        <is>
          <t>Simón</t>
        </is>
      </c>
      <c r="E914" s="24">
        <f>IFERROR(INDEX(Simón!F$4:F$107,MATCH($A914,Simón!$A$4:$A$107,0)),"")</f>
        <v/>
      </c>
      <c r="F914" s="24">
        <f>IFERROR(INDEX(Simón!G$4:G$107,MATCH($A914,Simón!$A$4:$A$107,0)),"")</f>
        <v/>
      </c>
      <c r="G914" s="21">
        <f>IFERROR(IF(INDEX(Partidos!$H$4:$H$107,MATCH($A914,Partidos!$A$4:$A$107,0))&lt;&gt;"Finalizado","",IF(OR(NOT(ISNUMBER($E914)),NOT(ISNUMBER($F914))),"",IF(INDEX(Partidos!$J$4:$J$107,MATCH($A914,Partidos!$A$4:$A$107,0))="Grupos",IF(AND($E914=INDEX(Partidos!$F$4:$F$107,MATCH($A914,Partidos!$A$4:$A$107,0)),$F914=INDEX(Partidos!$G$4:$G$107,MATCH($A914,Partidos!$A$4:$A$107,0))),Puntuacion!$B$4,IF(($E914-$F914)=(INDEX(Partidos!$F$4:$F$107,MATCH($A914,Partidos!$A$4:$A$107,0))-INDEX(Partidos!$G$4:$G$107,MATCH($A914,Partidos!$A$4:$A$107,0))),Puntuacion!$B$5,IF(OR(AND($E914&gt;$F914,INDEX(Partidos!$F$4:$F$107,MATCH($A914,Partidos!$A$4:$A$107,0))&gt;INDEX(Partidos!$G$4:$G$107,MATCH($A914,Partidos!$A$4:$A$107,0))),AND($E914=$F914,INDEX(Partidos!$F$4:$F$107,MATCH($A914,Partidos!$A$4:$A$107,0))=INDEX(Partidos!$G$4:$G$107,MATCH($A914,Partidos!$A$4:$A$107,0))),AND($E914&lt;$F914,INDEX(Partidos!$F$4:$F$107,MATCH($A914,Partidos!$A$4:$A$107,0))&lt;INDEX(Partidos!$G$4:$G$107,MATCH($A914,Partidos!$A$4:$A$107,0)))),Puntuacion!$B$6,0))),IF(INDEX(Partidos!$F$4:$F$107,MATCH($A914,Partidos!$A$4:$A$107,0))=INDEX(Partidos!$G$4:$G$107,MATCH($A914,Partidos!$A$4:$A$107,0)),IF(AND($E914=INDEX(Partidos!$F$4:$F$107,MATCH($A914,Partidos!$A$4:$A$107,0)),$F914=INDEX(Partidos!$G$4:$G$107,MATCH($A914,Partidos!$A$4:$A$107,0))),IF(AND($H914&lt;&gt;"",$H914=INDEX(Partidos!$K$4:$K$107,MATCH($A914,Partidos!$A$4:$A$107,0))),Puntuacion!$B$9,Puntuacion!$B$12),IF(AND($E914=$F914,($E914-$F914)=(INDEX(Partidos!$F$4:$F$107,MATCH($A914,Partidos!$A$4:$A$107,0))-INDEX(Partidos!$G$4:$G$107,MATCH($A914,Partidos!$A$4:$A$107,0)))),IF(AND($H914&lt;&gt;"",$H914=INDEX(Partidos!$K$4:$K$107,MATCH($A914,Partidos!$A$4:$A$107,0))),Puntuacion!$B$13,Puntuacion!$B$14),IF(AND($H914&lt;&gt;"",$H914=INDEX(Partidos!$K$4:$K$107,MATCH($A914,Partidos!$A$4:$A$107,0))),Puntuacion!$B$11,0))),IF(AND($E914=INDEX(Partidos!$F$4:$F$107,MATCH($A914,Partidos!$A$4:$A$107,0)),$F914=INDEX(Partidos!$G$4:$G$107,MATCH($A914,Partidos!$A$4:$A$107,0))),Puntuacion!$B$9,IF(($E914-$F914)=(INDEX(Partidos!$F$4:$F$107,MATCH($A914,Partidos!$A$4:$A$107,0))-INDEX(Partidos!$G$4:$G$107,MATCH($A914,Partidos!$A$4:$A$107,0))),Puntuacion!$B$10,IF(AND($H914&lt;&gt;"",$H914=INDEX(Partidos!$K$4:$K$107,MATCH($A914,Partidos!$A$4:$A$107,0))),Puntuacion!$B$11,0))))))),"")</f>
        <v/>
      </c>
      <c r="H914" s="24">
        <f>IFERROR(INDEX(Simón!H$4:H$107,MATCH($A914,Simón!$A$4:$A$107,0)),"")</f>
        <v/>
      </c>
      <c r="I914" s="24">
        <f>IFERROR(INDEX(Partidos!$J$4:$J$107,MATCH($A914,Partidos!$A$4:$A$107,0)),"")</f>
        <v/>
      </c>
      <c r="J914" s="21">
        <f>IF(AND(INDEX(Partidos!$J$4:$J$107,MATCH($A914,Partidos!$A$4:$A$107,0))&lt;&gt;"Grupos",INDEX(Partidos!$H$4:$H$107,MATCH($A914,Partidos!$A$4:$A$107,0))="Finalizado",$H914&lt;&gt;"",$H914=INDEX(Partidos!$K$4:$K$107,MATCH($A914,Partidos!$A$4:$A$107,0))),1,0)</f>
        <v/>
      </c>
    </row>
    <row r="915">
      <c r="A915" s="29" t="n">
        <v>83</v>
      </c>
      <c r="B915" s="24">
        <f>IFERROR(INDEX(Partidos!$D$4:$D$107,MATCH($A915,Partidos!$A$4:$A$107,0)),"")</f>
        <v/>
      </c>
      <c r="C915" s="24">
        <f>IFERROR(INDEX(Partidos!$E$4:$E$107,MATCH($A915,Partidos!$A$4:$A$107,0)),"")</f>
        <v/>
      </c>
      <c r="D915" s="29" t="inlineStr">
        <is>
          <t>Muni</t>
        </is>
      </c>
      <c r="E915" s="24">
        <f>IFERROR(INDEX(Muni!F$4:F$107,MATCH($A915,Muni!$A$4:$A$107,0)),"")</f>
        <v/>
      </c>
      <c r="F915" s="24">
        <f>IFERROR(INDEX(Muni!G$4:G$107,MATCH($A915,Muni!$A$4:$A$107,0)),"")</f>
        <v/>
      </c>
      <c r="G915" s="21">
        <f>IFERROR(IF(INDEX(Partidos!$H$4:$H$107,MATCH($A915,Partidos!$A$4:$A$107,0))&lt;&gt;"Finalizado","",IF(OR(NOT(ISNUMBER($E915)),NOT(ISNUMBER($F915))),"",IF(INDEX(Partidos!$J$4:$J$107,MATCH($A915,Partidos!$A$4:$A$107,0))="Grupos",IF(AND($E915=INDEX(Partidos!$F$4:$F$107,MATCH($A915,Partidos!$A$4:$A$107,0)),$F915=INDEX(Partidos!$G$4:$G$107,MATCH($A915,Partidos!$A$4:$A$107,0))),Puntuacion!$B$4,IF(($E915-$F915)=(INDEX(Partidos!$F$4:$F$107,MATCH($A915,Partidos!$A$4:$A$107,0))-INDEX(Partidos!$G$4:$G$107,MATCH($A915,Partidos!$A$4:$A$107,0))),Puntuacion!$B$5,IF(OR(AND($E915&gt;$F915,INDEX(Partidos!$F$4:$F$107,MATCH($A915,Partidos!$A$4:$A$107,0))&gt;INDEX(Partidos!$G$4:$G$107,MATCH($A915,Partidos!$A$4:$A$107,0))),AND($E915=$F915,INDEX(Partidos!$F$4:$F$107,MATCH($A915,Partidos!$A$4:$A$107,0))=INDEX(Partidos!$G$4:$G$107,MATCH($A915,Partidos!$A$4:$A$107,0))),AND($E915&lt;$F915,INDEX(Partidos!$F$4:$F$107,MATCH($A915,Partidos!$A$4:$A$107,0))&lt;INDEX(Partidos!$G$4:$G$107,MATCH($A915,Partidos!$A$4:$A$107,0)))),Puntuacion!$B$6,0))),IF(INDEX(Partidos!$F$4:$F$107,MATCH($A915,Partidos!$A$4:$A$107,0))=INDEX(Partidos!$G$4:$G$107,MATCH($A915,Partidos!$A$4:$A$107,0)),IF(AND($E915=INDEX(Partidos!$F$4:$F$107,MATCH($A915,Partidos!$A$4:$A$107,0)),$F915=INDEX(Partidos!$G$4:$G$107,MATCH($A915,Partidos!$A$4:$A$107,0))),IF(AND($H915&lt;&gt;"",$H915=INDEX(Partidos!$K$4:$K$107,MATCH($A915,Partidos!$A$4:$A$107,0))),Puntuacion!$B$9,Puntuacion!$B$12),IF(AND($E915=$F915,($E915-$F915)=(INDEX(Partidos!$F$4:$F$107,MATCH($A915,Partidos!$A$4:$A$107,0))-INDEX(Partidos!$G$4:$G$107,MATCH($A915,Partidos!$A$4:$A$107,0)))),IF(AND($H915&lt;&gt;"",$H915=INDEX(Partidos!$K$4:$K$107,MATCH($A915,Partidos!$A$4:$A$107,0))),Puntuacion!$B$13,Puntuacion!$B$14),IF(AND($H915&lt;&gt;"",$H915=INDEX(Partidos!$K$4:$K$107,MATCH($A915,Partidos!$A$4:$A$107,0))),Puntuacion!$B$11,0))),IF(AND($E915=INDEX(Partidos!$F$4:$F$107,MATCH($A915,Partidos!$A$4:$A$107,0)),$F915=INDEX(Partidos!$G$4:$G$107,MATCH($A915,Partidos!$A$4:$A$107,0))),Puntuacion!$B$9,IF(($E915-$F915)=(INDEX(Partidos!$F$4:$F$107,MATCH($A915,Partidos!$A$4:$A$107,0))-INDEX(Partidos!$G$4:$G$107,MATCH($A915,Partidos!$A$4:$A$107,0))),Puntuacion!$B$10,IF(AND($H915&lt;&gt;"",$H915=INDEX(Partidos!$K$4:$K$107,MATCH($A915,Partidos!$A$4:$A$107,0))),Puntuacion!$B$11,0))))))),"")</f>
        <v/>
      </c>
      <c r="H915" s="24">
        <f>IFERROR(INDEX(Muni!H$4:H$107,MATCH($A915,Muni!$A$4:$A$107,0)),"")</f>
        <v/>
      </c>
      <c r="I915" s="24">
        <f>IFERROR(INDEX(Partidos!$J$4:$J$107,MATCH($A915,Partidos!$A$4:$A$107,0)),"")</f>
        <v/>
      </c>
      <c r="J915" s="21">
        <f>IF(AND(INDEX(Partidos!$J$4:$J$107,MATCH($A915,Partidos!$A$4:$A$107,0))&lt;&gt;"Grupos",INDEX(Partidos!$H$4:$H$107,MATCH($A915,Partidos!$A$4:$A$107,0))="Finalizado",$H915&lt;&gt;"",$H915=INDEX(Partidos!$K$4:$K$107,MATCH($A915,Partidos!$A$4:$A$107,0))),1,0)</f>
        <v/>
      </c>
    </row>
    <row r="916">
      <c r="A916" s="31" t="n">
        <v>83</v>
      </c>
      <c r="B916" s="24">
        <f>IFERROR(INDEX(Partidos!$D$4:$D$107,MATCH($A916,Partidos!$A$4:$A$107,0)),"")</f>
        <v/>
      </c>
      <c r="C916" s="24">
        <f>IFERROR(INDEX(Partidos!$E$4:$E$107,MATCH($A916,Partidos!$A$4:$A$107,0)),"")</f>
        <v/>
      </c>
      <c r="D916" s="31" t="inlineStr">
        <is>
          <t>Fer</t>
        </is>
      </c>
      <c r="E916" s="24">
        <f>IFERROR(INDEX(Fer!F$4:F$107,MATCH($A916,Fer!$A$4:$A$107,0)),"")</f>
        <v/>
      </c>
      <c r="F916" s="24">
        <f>IFERROR(INDEX(Fer!G$4:G$107,MATCH($A916,Fer!$A$4:$A$107,0)),"")</f>
        <v/>
      </c>
      <c r="G916" s="21">
        <f>IFERROR(IF(INDEX(Partidos!$H$4:$H$107,MATCH($A916,Partidos!$A$4:$A$107,0))&lt;&gt;"Finalizado","",IF(OR(NOT(ISNUMBER($E916)),NOT(ISNUMBER($F916))),"",IF(INDEX(Partidos!$J$4:$J$107,MATCH($A916,Partidos!$A$4:$A$107,0))="Grupos",IF(AND($E916=INDEX(Partidos!$F$4:$F$107,MATCH($A916,Partidos!$A$4:$A$107,0)),$F916=INDEX(Partidos!$G$4:$G$107,MATCH($A916,Partidos!$A$4:$A$107,0))),Puntuacion!$B$4,IF(($E916-$F916)=(INDEX(Partidos!$F$4:$F$107,MATCH($A916,Partidos!$A$4:$A$107,0))-INDEX(Partidos!$G$4:$G$107,MATCH($A916,Partidos!$A$4:$A$107,0))),Puntuacion!$B$5,IF(OR(AND($E916&gt;$F916,INDEX(Partidos!$F$4:$F$107,MATCH($A916,Partidos!$A$4:$A$107,0))&gt;INDEX(Partidos!$G$4:$G$107,MATCH($A916,Partidos!$A$4:$A$107,0))),AND($E916=$F916,INDEX(Partidos!$F$4:$F$107,MATCH($A916,Partidos!$A$4:$A$107,0))=INDEX(Partidos!$G$4:$G$107,MATCH($A916,Partidos!$A$4:$A$107,0))),AND($E916&lt;$F916,INDEX(Partidos!$F$4:$F$107,MATCH($A916,Partidos!$A$4:$A$107,0))&lt;INDEX(Partidos!$G$4:$G$107,MATCH($A916,Partidos!$A$4:$A$107,0)))),Puntuacion!$B$6,0))),IF(INDEX(Partidos!$F$4:$F$107,MATCH($A916,Partidos!$A$4:$A$107,0))=INDEX(Partidos!$G$4:$G$107,MATCH($A916,Partidos!$A$4:$A$107,0)),IF(AND($E916=INDEX(Partidos!$F$4:$F$107,MATCH($A916,Partidos!$A$4:$A$107,0)),$F916=INDEX(Partidos!$G$4:$G$107,MATCH($A916,Partidos!$A$4:$A$107,0))),IF(AND($H916&lt;&gt;"",$H916=INDEX(Partidos!$K$4:$K$107,MATCH($A916,Partidos!$A$4:$A$107,0))),Puntuacion!$B$9,Puntuacion!$B$12),IF(AND($E916=$F916,($E916-$F916)=(INDEX(Partidos!$F$4:$F$107,MATCH($A916,Partidos!$A$4:$A$107,0))-INDEX(Partidos!$G$4:$G$107,MATCH($A916,Partidos!$A$4:$A$107,0)))),IF(AND($H916&lt;&gt;"",$H916=INDEX(Partidos!$K$4:$K$107,MATCH($A916,Partidos!$A$4:$A$107,0))),Puntuacion!$B$13,Puntuacion!$B$14),IF(AND($H916&lt;&gt;"",$H916=INDEX(Partidos!$K$4:$K$107,MATCH($A916,Partidos!$A$4:$A$107,0))),Puntuacion!$B$11,0))),IF(AND($E916=INDEX(Partidos!$F$4:$F$107,MATCH($A916,Partidos!$A$4:$A$107,0)),$F916=INDEX(Partidos!$G$4:$G$107,MATCH($A916,Partidos!$A$4:$A$107,0))),Puntuacion!$B$9,IF(($E916-$F916)=(INDEX(Partidos!$F$4:$F$107,MATCH($A916,Partidos!$A$4:$A$107,0))-INDEX(Partidos!$G$4:$G$107,MATCH($A916,Partidos!$A$4:$A$107,0))),Puntuacion!$B$10,IF(AND($H916&lt;&gt;"",$H916=INDEX(Partidos!$K$4:$K$107,MATCH($A916,Partidos!$A$4:$A$107,0))),Puntuacion!$B$11,0))))))),"")</f>
        <v/>
      </c>
      <c r="H916" s="24">
        <f>IFERROR(INDEX(Fer!H$4:H$107,MATCH($A916,Fer!$A$4:$A$107,0)),"")</f>
        <v/>
      </c>
      <c r="I916" s="24">
        <f>IFERROR(INDEX(Partidos!$J$4:$J$107,MATCH($A916,Partidos!$A$4:$A$107,0)),"")</f>
        <v/>
      </c>
      <c r="J916" s="21">
        <f>IF(AND(INDEX(Partidos!$J$4:$J$107,MATCH($A916,Partidos!$A$4:$A$107,0))&lt;&gt;"Grupos",INDEX(Partidos!$H$4:$H$107,MATCH($A916,Partidos!$A$4:$A$107,0))="Finalizado",$H916&lt;&gt;"",$H916=INDEX(Partidos!$K$4:$K$107,MATCH($A916,Partidos!$A$4:$A$107,0))),1,0)</f>
        <v/>
      </c>
    </row>
    <row r="917">
      <c r="A917" s="29" t="n">
        <v>84</v>
      </c>
      <c r="B917" s="24">
        <f>IFERROR(INDEX(Partidos!$D$4:$D$107,MATCH($A917,Partidos!$A$4:$A$107,0)),"")</f>
        <v/>
      </c>
      <c r="C917" s="24">
        <f>IFERROR(INDEX(Partidos!$E$4:$E$107,MATCH($A917,Partidos!$A$4:$A$107,0)),"")</f>
        <v/>
      </c>
      <c r="D917" s="29" t="inlineStr">
        <is>
          <t>Álvaro</t>
        </is>
      </c>
      <c r="E917" s="24">
        <f>IFERROR(INDEX(Álvaro!F$4:F$107,MATCH($A917,Álvaro!$A$4:$A$107,0)),"")</f>
        <v/>
      </c>
      <c r="F917" s="24">
        <f>IFERROR(INDEX(Álvaro!G$4:G$107,MATCH($A917,Álvaro!$A$4:$A$107,0)),"")</f>
        <v/>
      </c>
      <c r="G917" s="21">
        <f>IFERROR(IF(INDEX(Partidos!$H$4:$H$107,MATCH($A917,Partidos!$A$4:$A$107,0))&lt;&gt;"Finalizado","",IF(OR(NOT(ISNUMBER($E917)),NOT(ISNUMBER($F917))),"",IF(INDEX(Partidos!$J$4:$J$107,MATCH($A917,Partidos!$A$4:$A$107,0))="Grupos",IF(AND($E917=INDEX(Partidos!$F$4:$F$107,MATCH($A917,Partidos!$A$4:$A$107,0)),$F917=INDEX(Partidos!$G$4:$G$107,MATCH($A917,Partidos!$A$4:$A$107,0))),Puntuacion!$B$4,IF(($E917-$F917)=(INDEX(Partidos!$F$4:$F$107,MATCH($A917,Partidos!$A$4:$A$107,0))-INDEX(Partidos!$G$4:$G$107,MATCH($A917,Partidos!$A$4:$A$107,0))),Puntuacion!$B$5,IF(OR(AND($E917&gt;$F917,INDEX(Partidos!$F$4:$F$107,MATCH($A917,Partidos!$A$4:$A$107,0))&gt;INDEX(Partidos!$G$4:$G$107,MATCH($A917,Partidos!$A$4:$A$107,0))),AND($E917=$F917,INDEX(Partidos!$F$4:$F$107,MATCH($A917,Partidos!$A$4:$A$107,0))=INDEX(Partidos!$G$4:$G$107,MATCH($A917,Partidos!$A$4:$A$107,0))),AND($E917&lt;$F917,INDEX(Partidos!$F$4:$F$107,MATCH($A917,Partidos!$A$4:$A$107,0))&lt;INDEX(Partidos!$G$4:$G$107,MATCH($A917,Partidos!$A$4:$A$107,0)))),Puntuacion!$B$6,0))),IF(INDEX(Partidos!$F$4:$F$107,MATCH($A917,Partidos!$A$4:$A$107,0))=INDEX(Partidos!$G$4:$G$107,MATCH($A917,Partidos!$A$4:$A$107,0)),IF(AND($E917=INDEX(Partidos!$F$4:$F$107,MATCH($A917,Partidos!$A$4:$A$107,0)),$F917=INDEX(Partidos!$G$4:$G$107,MATCH($A917,Partidos!$A$4:$A$107,0))),IF(AND($H917&lt;&gt;"",$H917=INDEX(Partidos!$K$4:$K$107,MATCH($A917,Partidos!$A$4:$A$107,0))),Puntuacion!$B$9,Puntuacion!$B$12),IF(AND($E917=$F917,($E917-$F917)=(INDEX(Partidos!$F$4:$F$107,MATCH($A917,Partidos!$A$4:$A$107,0))-INDEX(Partidos!$G$4:$G$107,MATCH($A917,Partidos!$A$4:$A$107,0)))),IF(AND($H917&lt;&gt;"",$H917=INDEX(Partidos!$K$4:$K$107,MATCH($A917,Partidos!$A$4:$A$107,0))),Puntuacion!$B$13,Puntuacion!$B$14),IF(AND($H917&lt;&gt;"",$H917=INDEX(Partidos!$K$4:$K$107,MATCH($A917,Partidos!$A$4:$A$107,0))),Puntuacion!$B$11,0))),IF(AND($E917=INDEX(Partidos!$F$4:$F$107,MATCH($A917,Partidos!$A$4:$A$107,0)),$F917=INDEX(Partidos!$G$4:$G$107,MATCH($A917,Partidos!$A$4:$A$107,0))),Puntuacion!$B$9,IF(($E917-$F917)=(INDEX(Partidos!$F$4:$F$107,MATCH($A917,Partidos!$A$4:$A$107,0))-INDEX(Partidos!$G$4:$G$107,MATCH($A917,Partidos!$A$4:$A$107,0))),Puntuacion!$B$10,IF(AND($H917&lt;&gt;"",$H917=INDEX(Partidos!$K$4:$K$107,MATCH($A917,Partidos!$A$4:$A$107,0))),Puntuacion!$B$11,0))))))),"")</f>
        <v/>
      </c>
      <c r="H917" s="24">
        <f>IFERROR(INDEX(Álvaro!H$4:H$107,MATCH($A917,Álvaro!$A$4:$A$107,0)),"")</f>
        <v/>
      </c>
      <c r="I917" s="24">
        <f>IFERROR(INDEX(Partidos!$J$4:$J$107,MATCH($A917,Partidos!$A$4:$A$107,0)),"")</f>
        <v/>
      </c>
      <c r="J917" s="21">
        <f>IF(AND(INDEX(Partidos!$J$4:$J$107,MATCH($A917,Partidos!$A$4:$A$107,0))&lt;&gt;"Grupos",INDEX(Partidos!$H$4:$H$107,MATCH($A917,Partidos!$A$4:$A$107,0))="Finalizado",$H917&lt;&gt;"",$H917=INDEX(Partidos!$K$4:$K$107,MATCH($A917,Partidos!$A$4:$A$107,0))),1,0)</f>
        <v/>
      </c>
    </row>
    <row r="918">
      <c r="A918" s="31" t="n">
        <v>84</v>
      </c>
      <c r="B918" s="24">
        <f>IFERROR(INDEX(Partidos!$D$4:$D$107,MATCH($A918,Partidos!$A$4:$A$107,0)),"")</f>
        <v/>
      </c>
      <c r="C918" s="24">
        <f>IFERROR(INDEX(Partidos!$E$4:$E$107,MATCH($A918,Partidos!$A$4:$A$107,0)),"")</f>
        <v/>
      </c>
      <c r="D918" s="31" t="inlineStr">
        <is>
          <t>Pepe</t>
        </is>
      </c>
      <c r="E918" s="24">
        <f>IFERROR(INDEX(Pepe!F$4:F$107,MATCH($A918,Pepe!$A$4:$A$107,0)),"")</f>
        <v/>
      </c>
      <c r="F918" s="24">
        <f>IFERROR(INDEX(Pepe!G$4:G$107,MATCH($A918,Pepe!$A$4:$A$107,0)),"")</f>
        <v/>
      </c>
      <c r="G918" s="21">
        <f>IFERROR(IF(INDEX(Partidos!$H$4:$H$107,MATCH($A918,Partidos!$A$4:$A$107,0))&lt;&gt;"Finalizado","",IF(OR(NOT(ISNUMBER($E918)),NOT(ISNUMBER($F918))),"",IF(INDEX(Partidos!$J$4:$J$107,MATCH($A918,Partidos!$A$4:$A$107,0))="Grupos",IF(AND($E918=INDEX(Partidos!$F$4:$F$107,MATCH($A918,Partidos!$A$4:$A$107,0)),$F918=INDEX(Partidos!$G$4:$G$107,MATCH($A918,Partidos!$A$4:$A$107,0))),Puntuacion!$B$4,IF(($E918-$F918)=(INDEX(Partidos!$F$4:$F$107,MATCH($A918,Partidos!$A$4:$A$107,0))-INDEX(Partidos!$G$4:$G$107,MATCH($A918,Partidos!$A$4:$A$107,0))),Puntuacion!$B$5,IF(OR(AND($E918&gt;$F918,INDEX(Partidos!$F$4:$F$107,MATCH($A918,Partidos!$A$4:$A$107,0))&gt;INDEX(Partidos!$G$4:$G$107,MATCH($A918,Partidos!$A$4:$A$107,0))),AND($E918=$F918,INDEX(Partidos!$F$4:$F$107,MATCH($A918,Partidos!$A$4:$A$107,0))=INDEX(Partidos!$G$4:$G$107,MATCH($A918,Partidos!$A$4:$A$107,0))),AND($E918&lt;$F918,INDEX(Partidos!$F$4:$F$107,MATCH($A918,Partidos!$A$4:$A$107,0))&lt;INDEX(Partidos!$G$4:$G$107,MATCH($A918,Partidos!$A$4:$A$107,0)))),Puntuacion!$B$6,0))),IF(INDEX(Partidos!$F$4:$F$107,MATCH($A918,Partidos!$A$4:$A$107,0))=INDEX(Partidos!$G$4:$G$107,MATCH($A918,Partidos!$A$4:$A$107,0)),IF(AND($E918=INDEX(Partidos!$F$4:$F$107,MATCH($A918,Partidos!$A$4:$A$107,0)),$F918=INDEX(Partidos!$G$4:$G$107,MATCH($A918,Partidos!$A$4:$A$107,0))),IF(AND($H918&lt;&gt;"",$H918=INDEX(Partidos!$K$4:$K$107,MATCH($A918,Partidos!$A$4:$A$107,0))),Puntuacion!$B$9,Puntuacion!$B$12),IF(AND($E918=$F918,($E918-$F918)=(INDEX(Partidos!$F$4:$F$107,MATCH($A918,Partidos!$A$4:$A$107,0))-INDEX(Partidos!$G$4:$G$107,MATCH($A918,Partidos!$A$4:$A$107,0)))),IF(AND($H918&lt;&gt;"",$H918=INDEX(Partidos!$K$4:$K$107,MATCH($A918,Partidos!$A$4:$A$107,0))),Puntuacion!$B$13,Puntuacion!$B$14),IF(AND($H918&lt;&gt;"",$H918=INDEX(Partidos!$K$4:$K$107,MATCH($A918,Partidos!$A$4:$A$107,0))),Puntuacion!$B$11,0))),IF(AND($E918=INDEX(Partidos!$F$4:$F$107,MATCH($A918,Partidos!$A$4:$A$107,0)),$F918=INDEX(Partidos!$G$4:$G$107,MATCH($A918,Partidos!$A$4:$A$107,0))),Puntuacion!$B$9,IF(($E918-$F918)=(INDEX(Partidos!$F$4:$F$107,MATCH($A918,Partidos!$A$4:$A$107,0))-INDEX(Partidos!$G$4:$G$107,MATCH($A918,Partidos!$A$4:$A$107,0))),Puntuacion!$B$10,IF(AND($H918&lt;&gt;"",$H918=INDEX(Partidos!$K$4:$K$107,MATCH($A918,Partidos!$A$4:$A$107,0))),Puntuacion!$B$11,0))))))),"")</f>
        <v/>
      </c>
      <c r="H918" s="24">
        <f>IFERROR(INDEX(Pepe!H$4:H$107,MATCH($A918,Pepe!$A$4:$A$107,0)),"")</f>
        <v/>
      </c>
      <c r="I918" s="24">
        <f>IFERROR(INDEX(Partidos!$J$4:$J$107,MATCH($A918,Partidos!$A$4:$A$107,0)),"")</f>
        <v/>
      </c>
      <c r="J918" s="21">
        <f>IF(AND(INDEX(Partidos!$J$4:$J$107,MATCH($A918,Partidos!$A$4:$A$107,0))&lt;&gt;"Grupos",INDEX(Partidos!$H$4:$H$107,MATCH($A918,Partidos!$A$4:$A$107,0))="Finalizado",$H918&lt;&gt;"",$H918=INDEX(Partidos!$K$4:$K$107,MATCH($A918,Partidos!$A$4:$A$107,0))),1,0)</f>
        <v/>
      </c>
    </row>
    <row r="919">
      <c r="A919" s="29" t="n">
        <v>84</v>
      </c>
      <c r="B919" s="24">
        <f>IFERROR(INDEX(Partidos!$D$4:$D$107,MATCH($A919,Partidos!$A$4:$A$107,0)),"")</f>
        <v/>
      </c>
      <c r="C919" s="24">
        <f>IFERROR(INDEX(Partidos!$E$4:$E$107,MATCH($A919,Partidos!$A$4:$A$107,0)),"")</f>
        <v/>
      </c>
      <c r="D919" s="29" t="inlineStr">
        <is>
          <t>Patri</t>
        </is>
      </c>
      <c r="E919" s="24">
        <f>IFERROR(INDEX(Patri!F$4:F$107,MATCH($A919,Patri!$A$4:$A$107,0)),"")</f>
        <v/>
      </c>
      <c r="F919" s="24">
        <f>IFERROR(INDEX(Patri!G$4:G$107,MATCH($A919,Patri!$A$4:$A$107,0)),"")</f>
        <v/>
      </c>
      <c r="G919" s="21">
        <f>IFERROR(IF(INDEX(Partidos!$H$4:$H$107,MATCH($A919,Partidos!$A$4:$A$107,0))&lt;&gt;"Finalizado","",IF(OR(NOT(ISNUMBER($E919)),NOT(ISNUMBER($F919))),"",IF(INDEX(Partidos!$J$4:$J$107,MATCH($A919,Partidos!$A$4:$A$107,0))="Grupos",IF(AND($E919=INDEX(Partidos!$F$4:$F$107,MATCH($A919,Partidos!$A$4:$A$107,0)),$F919=INDEX(Partidos!$G$4:$G$107,MATCH($A919,Partidos!$A$4:$A$107,0))),Puntuacion!$B$4,IF(($E919-$F919)=(INDEX(Partidos!$F$4:$F$107,MATCH($A919,Partidos!$A$4:$A$107,0))-INDEX(Partidos!$G$4:$G$107,MATCH($A919,Partidos!$A$4:$A$107,0))),Puntuacion!$B$5,IF(OR(AND($E919&gt;$F919,INDEX(Partidos!$F$4:$F$107,MATCH($A919,Partidos!$A$4:$A$107,0))&gt;INDEX(Partidos!$G$4:$G$107,MATCH($A919,Partidos!$A$4:$A$107,0))),AND($E919=$F919,INDEX(Partidos!$F$4:$F$107,MATCH($A919,Partidos!$A$4:$A$107,0))=INDEX(Partidos!$G$4:$G$107,MATCH($A919,Partidos!$A$4:$A$107,0))),AND($E919&lt;$F919,INDEX(Partidos!$F$4:$F$107,MATCH($A919,Partidos!$A$4:$A$107,0))&lt;INDEX(Partidos!$G$4:$G$107,MATCH($A919,Partidos!$A$4:$A$107,0)))),Puntuacion!$B$6,0))),IF(INDEX(Partidos!$F$4:$F$107,MATCH($A919,Partidos!$A$4:$A$107,0))=INDEX(Partidos!$G$4:$G$107,MATCH($A919,Partidos!$A$4:$A$107,0)),IF(AND($E919=INDEX(Partidos!$F$4:$F$107,MATCH($A919,Partidos!$A$4:$A$107,0)),$F919=INDEX(Partidos!$G$4:$G$107,MATCH($A919,Partidos!$A$4:$A$107,0))),IF(AND($H919&lt;&gt;"",$H919=INDEX(Partidos!$K$4:$K$107,MATCH($A919,Partidos!$A$4:$A$107,0))),Puntuacion!$B$9,Puntuacion!$B$12),IF(AND($E919=$F919,($E919-$F919)=(INDEX(Partidos!$F$4:$F$107,MATCH($A919,Partidos!$A$4:$A$107,0))-INDEX(Partidos!$G$4:$G$107,MATCH($A919,Partidos!$A$4:$A$107,0)))),IF(AND($H919&lt;&gt;"",$H919=INDEX(Partidos!$K$4:$K$107,MATCH($A919,Partidos!$A$4:$A$107,0))),Puntuacion!$B$13,Puntuacion!$B$14),IF(AND($H919&lt;&gt;"",$H919=INDEX(Partidos!$K$4:$K$107,MATCH($A919,Partidos!$A$4:$A$107,0))),Puntuacion!$B$11,0))),IF(AND($E919=INDEX(Partidos!$F$4:$F$107,MATCH($A919,Partidos!$A$4:$A$107,0)),$F919=INDEX(Partidos!$G$4:$G$107,MATCH($A919,Partidos!$A$4:$A$107,0))),Puntuacion!$B$9,IF(($E919-$F919)=(INDEX(Partidos!$F$4:$F$107,MATCH($A919,Partidos!$A$4:$A$107,0))-INDEX(Partidos!$G$4:$G$107,MATCH($A919,Partidos!$A$4:$A$107,0))),Puntuacion!$B$10,IF(AND($H919&lt;&gt;"",$H919=INDEX(Partidos!$K$4:$K$107,MATCH($A919,Partidos!$A$4:$A$107,0))),Puntuacion!$B$11,0))))))),"")</f>
        <v/>
      </c>
      <c r="H919" s="24">
        <f>IFERROR(INDEX(Patri!H$4:H$107,MATCH($A919,Patri!$A$4:$A$107,0)),"")</f>
        <v/>
      </c>
      <c r="I919" s="24">
        <f>IFERROR(INDEX(Partidos!$J$4:$J$107,MATCH($A919,Partidos!$A$4:$A$107,0)),"")</f>
        <v/>
      </c>
      <c r="J919" s="21">
        <f>IF(AND(INDEX(Partidos!$J$4:$J$107,MATCH($A919,Partidos!$A$4:$A$107,0))&lt;&gt;"Grupos",INDEX(Partidos!$H$4:$H$107,MATCH($A919,Partidos!$A$4:$A$107,0))="Finalizado",$H919&lt;&gt;"",$H919=INDEX(Partidos!$K$4:$K$107,MATCH($A919,Partidos!$A$4:$A$107,0))),1,0)</f>
        <v/>
      </c>
    </row>
    <row r="920">
      <c r="A920" s="31" t="n">
        <v>84</v>
      </c>
      <c r="B920" s="24">
        <f>IFERROR(INDEX(Partidos!$D$4:$D$107,MATCH($A920,Partidos!$A$4:$A$107,0)),"")</f>
        <v/>
      </c>
      <c r="C920" s="24">
        <f>IFERROR(INDEX(Partidos!$E$4:$E$107,MATCH($A920,Partidos!$A$4:$A$107,0)),"")</f>
        <v/>
      </c>
      <c r="D920" s="31" t="inlineStr">
        <is>
          <t>Kike</t>
        </is>
      </c>
      <c r="E920" s="24">
        <f>IFERROR(INDEX(Kike!F$4:F$107,MATCH($A920,Kike!$A$4:$A$107,0)),"")</f>
        <v/>
      </c>
      <c r="F920" s="24">
        <f>IFERROR(INDEX(Kike!G$4:G$107,MATCH($A920,Kike!$A$4:$A$107,0)),"")</f>
        <v/>
      </c>
      <c r="G920" s="21">
        <f>IFERROR(IF(INDEX(Partidos!$H$4:$H$107,MATCH($A920,Partidos!$A$4:$A$107,0))&lt;&gt;"Finalizado","",IF(OR(NOT(ISNUMBER($E920)),NOT(ISNUMBER($F920))),"",IF(INDEX(Partidos!$J$4:$J$107,MATCH($A920,Partidos!$A$4:$A$107,0))="Grupos",IF(AND($E920=INDEX(Partidos!$F$4:$F$107,MATCH($A920,Partidos!$A$4:$A$107,0)),$F920=INDEX(Partidos!$G$4:$G$107,MATCH($A920,Partidos!$A$4:$A$107,0))),Puntuacion!$B$4,IF(($E920-$F920)=(INDEX(Partidos!$F$4:$F$107,MATCH($A920,Partidos!$A$4:$A$107,0))-INDEX(Partidos!$G$4:$G$107,MATCH($A920,Partidos!$A$4:$A$107,0))),Puntuacion!$B$5,IF(OR(AND($E920&gt;$F920,INDEX(Partidos!$F$4:$F$107,MATCH($A920,Partidos!$A$4:$A$107,0))&gt;INDEX(Partidos!$G$4:$G$107,MATCH($A920,Partidos!$A$4:$A$107,0))),AND($E920=$F920,INDEX(Partidos!$F$4:$F$107,MATCH($A920,Partidos!$A$4:$A$107,0))=INDEX(Partidos!$G$4:$G$107,MATCH($A920,Partidos!$A$4:$A$107,0))),AND($E920&lt;$F920,INDEX(Partidos!$F$4:$F$107,MATCH($A920,Partidos!$A$4:$A$107,0))&lt;INDEX(Partidos!$G$4:$G$107,MATCH($A920,Partidos!$A$4:$A$107,0)))),Puntuacion!$B$6,0))),IF(INDEX(Partidos!$F$4:$F$107,MATCH($A920,Partidos!$A$4:$A$107,0))=INDEX(Partidos!$G$4:$G$107,MATCH($A920,Partidos!$A$4:$A$107,0)),IF(AND($E920=INDEX(Partidos!$F$4:$F$107,MATCH($A920,Partidos!$A$4:$A$107,0)),$F920=INDEX(Partidos!$G$4:$G$107,MATCH($A920,Partidos!$A$4:$A$107,0))),IF(AND($H920&lt;&gt;"",$H920=INDEX(Partidos!$K$4:$K$107,MATCH($A920,Partidos!$A$4:$A$107,0))),Puntuacion!$B$9,Puntuacion!$B$12),IF(AND($E920=$F920,($E920-$F920)=(INDEX(Partidos!$F$4:$F$107,MATCH($A920,Partidos!$A$4:$A$107,0))-INDEX(Partidos!$G$4:$G$107,MATCH($A920,Partidos!$A$4:$A$107,0)))),IF(AND($H920&lt;&gt;"",$H920=INDEX(Partidos!$K$4:$K$107,MATCH($A920,Partidos!$A$4:$A$107,0))),Puntuacion!$B$13,Puntuacion!$B$14),IF(AND($H920&lt;&gt;"",$H920=INDEX(Partidos!$K$4:$K$107,MATCH($A920,Partidos!$A$4:$A$107,0))),Puntuacion!$B$11,0))),IF(AND($E920=INDEX(Partidos!$F$4:$F$107,MATCH($A920,Partidos!$A$4:$A$107,0)),$F920=INDEX(Partidos!$G$4:$G$107,MATCH($A920,Partidos!$A$4:$A$107,0))),Puntuacion!$B$9,IF(($E920-$F920)=(INDEX(Partidos!$F$4:$F$107,MATCH($A920,Partidos!$A$4:$A$107,0))-INDEX(Partidos!$G$4:$G$107,MATCH($A920,Partidos!$A$4:$A$107,0))),Puntuacion!$B$10,IF(AND($H920&lt;&gt;"",$H920=INDEX(Partidos!$K$4:$K$107,MATCH($A920,Partidos!$A$4:$A$107,0))),Puntuacion!$B$11,0))))))),"")</f>
        <v/>
      </c>
      <c r="H920" s="24">
        <f>IFERROR(INDEX(Kike!H$4:H$107,MATCH($A920,Kike!$A$4:$A$107,0)),"")</f>
        <v/>
      </c>
      <c r="I920" s="24">
        <f>IFERROR(INDEX(Partidos!$J$4:$J$107,MATCH($A920,Partidos!$A$4:$A$107,0)),"")</f>
        <v/>
      </c>
      <c r="J920" s="21">
        <f>IF(AND(INDEX(Partidos!$J$4:$J$107,MATCH($A920,Partidos!$A$4:$A$107,0))&lt;&gt;"Grupos",INDEX(Partidos!$H$4:$H$107,MATCH($A920,Partidos!$A$4:$A$107,0))="Finalizado",$H920&lt;&gt;"",$H920=INDEX(Partidos!$K$4:$K$107,MATCH($A920,Partidos!$A$4:$A$107,0))),1,0)</f>
        <v/>
      </c>
    </row>
    <row r="921">
      <c r="A921" s="29" t="n">
        <v>84</v>
      </c>
      <c r="B921" s="24">
        <f>IFERROR(INDEX(Partidos!$D$4:$D$107,MATCH($A921,Partidos!$A$4:$A$107,0)),"")</f>
        <v/>
      </c>
      <c r="C921" s="24">
        <f>IFERROR(INDEX(Partidos!$E$4:$E$107,MATCH($A921,Partidos!$A$4:$A$107,0)),"")</f>
        <v/>
      </c>
      <c r="D921" s="29" t="inlineStr">
        <is>
          <t>Quintero</t>
        </is>
      </c>
      <c r="E921" s="24">
        <f>IFERROR(INDEX(Quintero!F$4:F$107,MATCH($A921,Quintero!$A$4:$A$107,0)),"")</f>
        <v/>
      </c>
      <c r="F921" s="24">
        <f>IFERROR(INDEX(Quintero!G$4:G$107,MATCH($A921,Quintero!$A$4:$A$107,0)),"")</f>
        <v/>
      </c>
      <c r="G921" s="21">
        <f>IFERROR(IF(INDEX(Partidos!$H$4:$H$107,MATCH($A921,Partidos!$A$4:$A$107,0))&lt;&gt;"Finalizado","",IF(OR(NOT(ISNUMBER($E921)),NOT(ISNUMBER($F921))),"",IF(INDEX(Partidos!$J$4:$J$107,MATCH($A921,Partidos!$A$4:$A$107,0))="Grupos",IF(AND($E921=INDEX(Partidos!$F$4:$F$107,MATCH($A921,Partidos!$A$4:$A$107,0)),$F921=INDEX(Partidos!$G$4:$G$107,MATCH($A921,Partidos!$A$4:$A$107,0))),Puntuacion!$B$4,IF(($E921-$F921)=(INDEX(Partidos!$F$4:$F$107,MATCH($A921,Partidos!$A$4:$A$107,0))-INDEX(Partidos!$G$4:$G$107,MATCH($A921,Partidos!$A$4:$A$107,0))),Puntuacion!$B$5,IF(OR(AND($E921&gt;$F921,INDEX(Partidos!$F$4:$F$107,MATCH($A921,Partidos!$A$4:$A$107,0))&gt;INDEX(Partidos!$G$4:$G$107,MATCH($A921,Partidos!$A$4:$A$107,0))),AND($E921=$F921,INDEX(Partidos!$F$4:$F$107,MATCH($A921,Partidos!$A$4:$A$107,0))=INDEX(Partidos!$G$4:$G$107,MATCH($A921,Partidos!$A$4:$A$107,0))),AND($E921&lt;$F921,INDEX(Partidos!$F$4:$F$107,MATCH($A921,Partidos!$A$4:$A$107,0))&lt;INDEX(Partidos!$G$4:$G$107,MATCH($A921,Partidos!$A$4:$A$107,0)))),Puntuacion!$B$6,0))),IF(INDEX(Partidos!$F$4:$F$107,MATCH($A921,Partidos!$A$4:$A$107,0))=INDEX(Partidos!$G$4:$G$107,MATCH($A921,Partidos!$A$4:$A$107,0)),IF(AND($E921=INDEX(Partidos!$F$4:$F$107,MATCH($A921,Partidos!$A$4:$A$107,0)),$F921=INDEX(Partidos!$G$4:$G$107,MATCH($A921,Partidos!$A$4:$A$107,0))),IF(AND($H921&lt;&gt;"",$H921=INDEX(Partidos!$K$4:$K$107,MATCH($A921,Partidos!$A$4:$A$107,0))),Puntuacion!$B$9,Puntuacion!$B$12),IF(AND($E921=$F921,($E921-$F921)=(INDEX(Partidos!$F$4:$F$107,MATCH($A921,Partidos!$A$4:$A$107,0))-INDEX(Partidos!$G$4:$G$107,MATCH($A921,Partidos!$A$4:$A$107,0)))),IF(AND($H921&lt;&gt;"",$H921=INDEX(Partidos!$K$4:$K$107,MATCH($A921,Partidos!$A$4:$A$107,0))),Puntuacion!$B$13,Puntuacion!$B$14),IF(AND($H921&lt;&gt;"",$H921=INDEX(Partidos!$K$4:$K$107,MATCH($A921,Partidos!$A$4:$A$107,0))),Puntuacion!$B$11,0))),IF(AND($E921=INDEX(Partidos!$F$4:$F$107,MATCH($A921,Partidos!$A$4:$A$107,0)),$F921=INDEX(Partidos!$G$4:$G$107,MATCH($A921,Partidos!$A$4:$A$107,0))),Puntuacion!$B$9,IF(($E921-$F921)=(INDEX(Partidos!$F$4:$F$107,MATCH($A921,Partidos!$A$4:$A$107,0))-INDEX(Partidos!$G$4:$G$107,MATCH($A921,Partidos!$A$4:$A$107,0))),Puntuacion!$B$10,IF(AND($H921&lt;&gt;"",$H921=INDEX(Partidos!$K$4:$K$107,MATCH($A921,Partidos!$A$4:$A$107,0))),Puntuacion!$B$11,0))))))),"")</f>
        <v/>
      </c>
      <c r="H921" s="24">
        <f>IFERROR(INDEX(Quintero!H$4:H$107,MATCH($A921,Quintero!$A$4:$A$107,0)),"")</f>
        <v/>
      </c>
      <c r="I921" s="24">
        <f>IFERROR(INDEX(Partidos!$J$4:$J$107,MATCH($A921,Partidos!$A$4:$A$107,0)),"")</f>
        <v/>
      </c>
      <c r="J921" s="21">
        <f>IF(AND(INDEX(Partidos!$J$4:$J$107,MATCH($A921,Partidos!$A$4:$A$107,0))&lt;&gt;"Grupos",INDEX(Partidos!$H$4:$H$107,MATCH($A921,Partidos!$A$4:$A$107,0))="Finalizado",$H921&lt;&gt;"",$H921=INDEX(Partidos!$K$4:$K$107,MATCH($A921,Partidos!$A$4:$A$107,0))),1,0)</f>
        <v/>
      </c>
    </row>
    <row r="922">
      <c r="A922" s="31" t="n">
        <v>84</v>
      </c>
      <c r="B922" s="24">
        <f>IFERROR(INDEX(Partidos!$D$4:$D$107,MATCH($A922,Partidos!$A$4:$A$107,0)),"")</f>
        <v/>
      </c>
      <c r="C922" s="24">
        <f>IFERROR(INDEX(Partidos!$E$4:$E$107,MATCH($A922,Partidos!$A$4:$A$107,0)),"")</f>
        <v/>
      </c>
      <c r="D922" s="31" t="inlineStr">
        <is>
          <t>Nacho</t>
        </is>
      </c>
      <c r="E922" s="24">
        <f>IFERROR(INDEX(Nacho!F$4:F$107,MATCH($A922,Nacho!$A$4:$A$107,0)),"")</f>
        <v/>
      </c>
      <c r="F922" s="24">
        <f>IFERROR(INDEX(Nacho!G$4:G$107,MATCH($A922,Nacho!$A$4:$A$107,0)),"")</f>
        <v/>
      </c>
      <c r="G922" s="21">
        <f>IFERROR(IF(INDEX(Partidos!$H$4:$H$107,MATCH($A922,Partidos!$A$4:$A$107,0))&lt;&gt;"Finalizado","",IF(OR(NOT(ISNUMBER($E922)),NOT(ISNUMBER($F922))),"",IF(INDEX(Partidos!$J$4:$J$107,MATCH($A922,Partidos!$A$4:$A$107,0))="Grupos",IF(AND($E922=INDEX(Partidos!$F$4:$F$107,MATCH($A922,Partidos!$A$4:$A$107,0)),$F922=INDEX(Partidos!$G$4:$G$107,MATCH($A922,Partidos!$A$4:$A$107,0))),Puntuacion!$B$4,IF(($E922-$F922)=(INDEX(Partidos!$F$4:$F$107,MATCH($A922,Partidos!$A$4:$A$107,0))-INDEX(Partidos!$G$4:$G$107,MATCH($A922,Partidos!$A$4:$A$107,0))),Puntuacion!$B$5,IF(OR(AND($E922&gt;$F922,INDEX(Partidos!$F$4:$F$107,MATCH($A922,Partidos!$A$4:$A$107,0))&gt;INDEX(Partidos!$G$4:$G$107,MATCH($A922,Partidos!$A$4:$A$107,0))),AND($E922=$F922,INDEX(Partidos!$F$4:$F$107,MATCH($A922,Partidos!$A$4:$A$107,0))=INDEX(Partidos!$G$4:$G$107,MATCH($A922,Partidos!$A$4:$A$107,0))),AND($E922&lt;$F922,INDEX(Partidos!$F$4:$F$107,MATCH($A922,Partidos!$A$4:$A$107,0))&lt;INDEX(Partidos!$G$4:$G$107,MATCH($A922,Partidos!$A$4:$A$107,0)))),Puntuacion!$B$6,0))),IF(INDEX(Partidos!$F$4:$F$107,MATCH($A922,Partidos!$A$4:$A$107,0))=INDEX(Partidos!$G$4:$G$107,MATCH($A922,Partidos!$A$4:$A$107,0)),IF(AND($E922=INDEX(Partidos!$F$4:$F$107,MATCH($A922,Partidos!$A$4:$A$107,0)),$F922=INDEX(Partidos!$G$4:$G$107,MATCH($A922,Partidos!$A$4:$A$107,0))),IF(AND($H922&lt;&gt;"",$H922=INDEX(Partidos!$K$4:$K$107,MATCH($A922,Partidos!$A$4:$A$107,0))),Puntuacion!$B$9,Puntuacion!$B$12),IF(AND($E922=$F922,($E922-$F922)=(INDEX(Partidos!$F$4:$F$107,MATCH($A922,Partidos!$A$4:$A$107,0))-INDEX(Partidos!$G$4:$G$107,MATCH($A922,Partidos!$A$4:$A$107,0)))),IF(AND($H922&lt;&gt;"",$H922=INDEX(Partidos!$K$4:$K$107,MATCH($A922,Partidos!$A$4:$A$107,0))),Puntuacion!$B$13,Puntuacion!$B$14),IF(AND($H922&lt;&gt;"",$H922=INDEX(Partidos!$K$4:$K$107,MATCH($A922,Partidos!$A$4:$A$107,0))),Puntuacion!$B$11,0))),IF(AND($E922=INDEX(Partidos!$F$4:$F$107,MATCH($A922,Partidos!$A$4:$A$107,0)),$F922=INDEX(Partidos!$G$4:$G$107,MATCH($A922,Partidos!$A$4:$A$107,0))),Puntuacion!$B$9,IF(($E922-$F922)=(INDEX(Partidos!$F$4:$F$107,MATCH($A922,Partidos!$A$4:$A$107,0))-INDEX(Partidos!$G$4:$G$107,MATCH($A922,Partidos!$A$4:$A$107,0))),Puntuacion!$B$10,IF(AND($H922&lt;&gt;"",$H922=INDEX(Partidos!$K$4:$K$107,MATCH($A922,Partidos!$A$4:$A$107,0))),Puntuacion!$B$11,0))))))),"")</f>
        <v/>
      </c>
      <c r="H922" s="24">
        <f>IFERROR(INDEX(Nacho!H$4:H$107,MATCH($A922,Nacho!$A$4:$A$107,0)),"")</f>
        <v/>
      </c>
      <c r="I922" s="24">
        <f>IFERROR(INDEX(Partidos!$J$4:$J$107,MATCH($A922,Partidos!$A$4:$A$107,0)),"")</f>
        <v/>
      </c>
      <c r="J922" s="21">
        <f>IF(AND(INDEX(Partidos!$J$4:$J$107,MATCH($A922,Partidos!$A$4:$A$107,0))&lt;&gt;"Grupos",INDEX(Partidos!$H$4:$H$107,MATCH($A922,Partidos!$A$4:$A$107,0))="Finalizado",$H922&lt;&gt;"",$H922=INDEX(Partidos!$K$4:$K$107,MATCH($A922,Partidos!$A$4:$A$107,0))),1,0)</f>
        <v/>
      </c>
    </row>
    <row r="923">
      <c r="A923" s="29" t="n">
        <v>84</v>
      </c>
      <c r="B923" s="24">
        <f>IFERROR(INDEX(Partidos!$D$4:$D$107,MATCH($A923,Partidos!$A$4:$A$107,0)),"")</f>
        <v/>
      </c>
      <c r="C923" s="24">
        <f>IFERROR(INDEX(Partidos!$E$4:$E$107,MATCH($A923,Partidos!$A$4:$A$107,0)),"")</f>
        <v/>
      </c>
      <c r="D923" s="29" t="inlineStr">
        <is>
          <t>Luis</t>
        </is>
      </c>
      <c r="E923" s="24">
        <f>IFERROR(INDEX(Luis!F$4:F$107,MATCH($A923,Luis!$A$4:$A$107,0)),"")</f>
        <v/>
      </c>
      <c r="F923" s="24">
        <f>IFERROR(INDEX(Luis!G$4:G$107,MATCH($A923,Luis!$A$4:$A$107,0)),"")</f>
        <v/>
      </c>
      <c r="G923" s="21">
        <f>IFERROR(IF(INDEX(Partidos!$H$4:$H$107,MATCH($A923,Partidos!$A$4:$A$107,0))&lt;&gt;"Finalizado","",IF(OR(NOT(ISNUMBER($E923)),NOT(ISNUMBER($F923))),"",IF(INDEX(Partidos!$J$4:$J$107,MATCH($A923,Partidos!$A$4:$A$107,0))="Grupos",IF(AND($E923=INDEX(Partidos!$F$4:$F$107,MATCH($A923,Partidos!$A$4:$A$107,0)),$F923=INDEX(Partidos!$G$4:$G$107,MATCH($A923,Partidos!$A$4:$A$107,0))),Puntuacion!$B$4,IF(($E923-$F923)=(INDEX(Partidos!$F$4:$F$107,MATCH($A923,Partidos!$A$4:$A$107,0))-INDEX(Partidos!$G$4:$G$107,MATCH($A923,Partidos!$A$4:$A$107,0))),Puntuacion!$B$5,IF(OR(AND($E923&gt;$F923,INDEX(Partidos!$F$4:$F$107,MATCH($A923,Partidos!$A$4:$A$107,0))&gt;INDEX(Partidos!$G$4:$G$107,MATCH($A923,Partidos!$A$4:$A$107,0))),AND($E923=$F923,INDEX(Partidos!$F$4:$F$107,MATCH($A923,Partidos!$A$4:$A$107,0))=INDEX(Partidos!$G$4:$G$107,MATCH($A923,Partidos!$A$4:$A$107,0))),AND($E923&lt;$F923,INDEX(Partidos!$F$4:$F$107,MATCH($A923,Partidos!$A$4:$A$107,0))&lt;INDEX(Partidos!$G$4:$G$107,MATCH($A923,Partidos!$A$4:$A$107,0)))),Puntuacion!$B$6,0))),IF(INDEX(Partidos!$F$4:$F$107,MATCH($A923,Partidos!$A$4:$A$107,0))=INDEX(Partidos!$G$4:$G$107,MATCH($A923,Partidos!$A$4:$A$107,0)),IF(AND($E923=INDEX(Partidos!$F$4:$F$107,MATCH($A923,Partidos!$A$4:$A$107,0)),$F923=INDEX(Partidos!$G$4:$G$107,MATCH($A923,Partidos!$A$4:$A$107,0))),IF(AND($H923&lt;&gt;"",$H923=INDEX(Partidos!$K$4:$K$107,MATCH($A923,Partidos!$A$4:$A$107,0))),Puntuacion!$B$9,Puntuacion!$B$12),IF(AND($E923=$F923,($E923-$F923)=(INDEX(Partidos!$F$4:$F$107,MATCH($A923,Partidos!$A$4:$A$107,0))-INDEX(Partidos!$G$4:$G$107,MATCH($A923,Partidos!$A$4:$A$107,0)))),IF(AND($H923&lt;&gt;"",$H923=INDEX(Partidos!$K$4:$K$107,MATCH($A923,Partidos!$A$4:$A$107,0))),Puntuacion!$B$13,Puntuacion!$B$14),IF(AND($H923&lt;&gt;"",$H923=INDEX(Partidos!$K$4:$K$107,MATCH($A923,Partidos!$A$4:$A$107,0))),Puntuacion!$B$11,0))),IF(AND($E923=INDEX(Partidos!$F$4:$F$107,MATCH($A923,Partidos!$A$4:$A$107,0)),$F923=INDEX(Partidos!$G$4:$G$107,MATCH($A923,Partidos!$A$4:$A$107,0))),Puntuacion!$B$9,IF(($E923-$F923)=(INDEX(Partidos!$F$4:$F$107,MATCH($A923,Partidos!$A$4:$A$107,0))-INDEX(Partidos!$G$4:$G$107,MATCH($A923,Partidos!$A$4:$A$107,0))),Puntuacion!$B$10,IF(AND($H923&lt;&gt;"",$H923=INDEX(Partidos!$K$4:$K$107,MATCH($A923,Partidos!$A$4:$A$107,0))),Puntuacion!$B$11,0))))))),"")</f>
        <v/>
      </c>
      <c r="H923" s="24">
        <f>IFERROR(INDEX(Luis!H$4:H$107,MATCH($A923,Luis!$A$4:$A$107,0)),"")</f>
        <v/>
      </c>
      <c r="I923" s="24">
        <f>IFERROR(INDEX(Partidos!$J$4:$J$107,MATCH($A923,Partidos!$A$4:$A$107,0)),"")</f>
        <v/>
      </c>
      <c r="J923" s="21">
        <f>IF(AND(INDEX(Partidos!$J$4:$J$107,MATCH($A923,Partidos!$A$4:$A$107,0))&lt;&gt;"Grupos",INDEX(Partidos!$H$4:$H$107,MATCH($A923,Partidos!$A$4:$A$107,0))="Finalizado",$H923&lt;&gt;"",$H923=INDEX(Partidos!$K$4:$K$107,MATCH($A923,Partidos!$A$4:$A$107,0))),1,0)</f>
        <v/>
      </c>
    </row>
    <row r="924">
      <c r="A924" s="31" t="n">
        <v>84</v>
      </c>
      <c r="B924" s="24">
        <f>IFERROR(INDEX(Partidos!$D$4:$D$107,MATCH($A924,Partidos!$A$4:$A$107,0)),"")</f>
        <v/>
      </c>
      <c r="C924" s="24">
        <f>IFERROR(INDEX(Partidos!$E$4:$E$107,MATCH($A924,Partidos!$A$4:$A$107,0)),"")</f>
        <v/>
      </c>
      <c r="D924" s="31" t="inlineStr">
        <is>
          <t>Felipe</t>
        </is>
      </c>
      <c r="E924" s="24">
        <f>IFERROR(INDEX(Felipe!F$4:F$107,MATCH($A924,Felipe!$A$4:$A$107,0)),"")</f>
        <v/>
      </c>
      <c r="F924" s="24">
        <f>IFERROR(INDEX(Felipe!G$4:G$107,MATCH($A924,Felipe!$A$4:$A$107,0)),"")</f>
        <v/>
      </c>
      <c r="G924" s="21">
        <f>IFERROR(IF(INDEX(Partidos!$H$4:$H$107,MATCH($A924,Partidos!$A$4:$A$107,0))&lt;&gt;"Finalizado","",IF(OR(NOT(ISNUMBER($E924)),NOT(ISNUMBER($F924))),"",IF(INDEX(Partidos!$J$4:$J$107,MATCH($A924,Partidos!$A$4:$A$107,0))="Grupos",IF(AND($E924=INDEX(Partidos!$F$4:$F$107,MATCH($A924,Partidos!$A$4:$A$107,0)),$F924=INDEX(Partidos!$G$4:$G$107,MATCH($A924,Partidos!$A$4:$A$107,0))),Puntuacion!$B$4,IF(($E924-$F924)=(INDEX(Partidos!$F$4:$F$107,MATCH($A924,Partidos!$A$4:$A$107,0))-INDEX(Partidos!$G$4:$G$107,MATCH($A924,Partidos!$A$4:$A$107,0))),Puntuacion!$B$5,IF(OR(AND($E924&gt;$F924,INDEX(Partidos!$F$4:$F$107,MATCH($A924,Partidos!$A$4:$A$107,0))&gt;INDEX(Partidos!$G$4:$G$107,MATCH($A924,Partidos!$A$4:$A$107,0))),AND($E924=$F924,INDEX(Partidos!$F$4:$F$107,MATCH($A924,Partidos!$A$4:$A$107,0))=INDEX(Partidos!$G$4:$G$107,MATCH($A924,Partidos!$A$4:$A$107,0))),AND($E924&lt;$F924,INDEX(Partidos!$F$4:$F$107,MATCH($A924,Partidos!$A$4:$A$107,0))&lt;INDEX(Partidos!$G$4:$G$107,MATCH($A924,Partidos!$A$4:$A$107,0)))),Puntuacion!$B$6,0))),IF(INDEX(Partidos!$F$4:$F$107,MATCH($A924,Partidos!$A$4:$A$107,0))=INDEX(Partidos!$G$4:$G$107,MATCH($A924,Partidos!$A$4:$A$107,0)),IF(AND($E924=INDEX(Partidos!$F$4:$F$107,MATCH($A924,Partidos!$A$4:$A$107,0)),$F924=INDEX(Partidos!$G$4:$G$107,MATCH($A924,Partidos!$A$4:$A$107,0))),IF(AND($H924&lt;&gt;"",$H924=INDEX(Partidos!$K$4:$K$107,MATCH($A924,Partidos!$A$4:$A$107,0))),Puntuacion!$B$9,Puntuacion!$B$12),IF(AND($E924=$F924,($E924-$F924)=(INDEX(Partidos!$F$4:$F$107,MATCH($A924,Partidos!$A$4:$A$107,0))-INDEX(Partidos!$G$4:$G$107,MATCH($A924,Partidos!$A$4:$A$107,0)))),IF(AND($H924&lt;&gt;"",$H924=INDEX(Partidos!$K$4:$K$107,MATCH($A924,Partidos!$A$4:$A$107,0))),Puntuacion!$B$13,Puntuacion!$B$14),IF(AND($H924&lt;&gt;"",$H924=INDEX(Partidos!$K$4:$K$107,MATCH($A924,Partidos!$A$4:$A$107,0))),Puntuacion!$B$11,0))),IF(AND($E924=INDEX(Partidos!$F$4:$F$107,MATCH($A924,Partidos!$A$4:$A$107,0)),$F924=INDEX(Partidos!$G$4:$G$107,MATCH($A924,Partidos!$A$4:$A$107,0))),Puntuacion!$B$9,IF(($E924-$F924)=(INDEX(Partidos!$F$4:$F$107,MATCH($A924,Partidos!$A$4:$A$107,0))-INDEX(Partidos!$G$4:$G$107,MATCH($A924,Partidos!$A$4:$A$107,0))),Puntuacion!$B$10,IF(AND($H924&lt;&gt;"",$H924=INDEX(Partidos!$K$4:$K$107,MATCH($A924,Partidos!$A$4:$A$107,0))),Puntuacion!$B$11,0))))))),"")</f>
        <v/>
      </c>
      <c r="H924" s="24">
        <f>IFERROR(INDEX(Felipe!H$4:H$107,MATCH($A924,Felipe!$A$4:$A$107,0)),"")</f>
        <v/>
      </c>
      <c r="I924" s="24">
        <f>IFERROR(INDEX(Partidos!$J$4:$J$107,MATCH($A924,Partidos!$A$4:$A$107,0)),"")</f>
        <v/>
      </c>
      <c r="J924" s="21">
        <f>IF(AND(INDEX(Partidos!$J$4:$J$107,MATCH($A924,Partidos!$A$4:$A$107,0))&lt;&gt;"Grupos",INDEX(Partidos!$H$4:$H$107,MATCH($A924,Partidos!$A$4:$A$107,0))="Finalizado",$H924&lt;&gt;"",$H924=INDEX(Partidos!$K$4:$K$107,MATCH($A924,Partidos!$A$4:$A$107,0))),1,0)</f>
        <v/>
      </c>
    </row>
    <row r="925">
      <c r="A925" s="29" t="n">
        <v>84</v>
      </c>
      <c r="B925" s="24">
        <f>IFERROR(INDEX(Partidos!$D$4:$D$107,MATCH($A925,Partidos!$A$4:$A$107,0)),"")</f>
        <v/>
      </c>
      <c r="C925" s="24">
        <f>IFERROR(INDEX(Partidos!$E$4:$E$107,MATCH($A925,Partidos!$A$4:$A$107,0)),"")</f>
        <v/>
      </c>
      <c r="D925" s="29" t="inlineStr">
        <is>
          <t>Simón</t>
        </is>
      </c>
      <c r="E925" s="24">
        <f>IFERROR(INDEX(Simón!F$4:F$107,MATCH($A925,Simón!$A$4:$A$107,0)),"")</f>
        <v/>
      </c>
      <c r="F925" s="24">
        <f>IFERROR(INDEX(Simón!G$4:G$107,MATCH($A925,Simón!$A$4:$A$107,0)),"")</f>
        <v/>
      </c>
      <c r="G925" s="21">
        <f>IFERROR(IF(INDEX(Partidos!$H$4:$H$107,MATCH($A925,Partidos!$A$4:$A$107,0))&lt;&gt;"Finalizado","",IF(OR(NOT(ISNUMBER($E925)),NOT(ISNUMBER($F925))),"",IF(INDEX(Partidos!$J$4:$J$107,MATCH($A925,Partidos!$A$4:$A$107,0))="Grupos",IF(AND($E925=INDEX(Partidos!$F$4:$F$107,MATCH($A925,Partidos!$A$4:$A$107,0)),$F925=INDEX(Partidos!$G$4:$G$107,MATCH($A925,Partidos!$A$4:$A$107,0))),Puntuacion!$B$4,IF(($E925-$F925)=(INDEX(Partidos!$F$4:$F$107,MATCH($A925,Partidos!$A$4:$A$107,0))-INDEX(Partidos!$G$4:$G$107,MATCH($A925,Partidos!$A$4:$A$107,0))),Puntuacion!$B$5,IF(OR(AND($E925&gt;$F925,INDEX(Partidos!$F$4:$F$107,MATCH($A925,Partidos!$A$4:$A$107,0))&gt;INDEX(Partidos!$G$4:$G$107,MATCH($A925,Partidos!$A$4:$A$107,0))),AND($E925=$F925,INDEX(Partidos!$F$4:$F$107,MATCH($A925,Partidos!$A$4:$A$107,0))=INDEX(Partidos!$G$4:$G$107,MATCH($A925,Partidos!$A$4:$A$107,0))),AND($E925&lt;$F925,INDEX(Partidos!$F$4:$F$107,MATCH($A925,Partidos!$A$4:$A$107,0))&lt;INDEX(Partidos!$G$4:$G$107,MATCH($A925,Partidos!$A$4:$A$107,0)))),Puntuacion!$B$6,0))),IF(INDEX(Partidos!$F$4:$F$107,MATCH($A925,Partidos!$A$4:$A$107,0))=INDEX(Partidos!$G$4:$G$107,MATCH($A925,Partidos!$A$4:$A$107,0)),IF(AND($E925=INDEX(Partidos!$F$4:$F$107,MATCH($A925,Partidos!$A$4:$A$107,0)),$F925=INDEX(Partidos!$G$4:$G$107,MATCH($A925,Partidos!$A$4:$A$107,0))),IF(AND($H925&lt;&gt;"",$H925=INDEX(Partidos!$K$4:$K$107,MATCH($A925,Partidos!$A$4:$A$107,0))),Puntuacion!$B$9,Puntuacion!$B$12),IF(AND($E925=$F925,($E925-$F925)=(INDEX(Partidos!$F$4:$F$107,MATCH($A925,Partidos!$A$4:$A$107,0))-INDEX(Partidos!$G$4:$G$107,MATCH($A925,Partidos!$A$4:$A$107,0)))),IF(AND($H925&lt;&gt;"",$H925=INDEX(Partidos!$K$4:$K$107,MATCH($A925,Partidos!$A$4:$A$107,0))),Puntuacion!$B$13,Puntuacion!$B$14),IF(AND($H925&lt;&gt;"",$H925=INDEX(Partidos!$K$4:$K$107,MATCH($A925,Partidos!$A$4:$A$107,0))),Puntuacion!$B$11,0))),IF(AND($E925=INDEX(Partidos!$F$4:$F$107,MATCH($A925,Partidos!$A$4:$A$107,0)),$F925=INDEX(Partidos!$G$4:$G$107,MATCH($A925,Partidos!$A$4:$A$107,0))),Puntuacion!$B$9,IF(($E925-$F925)=(INDEX(Partidos!$F$4:$F$107,MATCH($A925,Partidos!$A$4:$A$107,0))-INDEX(Partidos!$G$4:$G$107,MATCH($A925,Partidos!$A$4:$A$107,0))),Puntuacion!$B$10,IF(AND($H925&lt;&gt;"",$H925=INDEX(Partidos!$K$4:$K$107,MATCH($A925,Partidos!$A$4:$A$107,0))),Puntuacion!$B$11,0))))))),"")</f>
        <v/>
      </c>
      <c r="H925" s="24">
        <f>IFERROR(INDEX(Simón!H$4:H$107,MATCH($A925,Simón!$A$4:$A$107,0)),"")</f>
        <v/>
      </c>
      <c r="I925" s="24">
        <f>IFERROR(INDEX(Partidos!$J$4:$J$107,MATCH($A925,Partidos!$A$4:$A$107,0)),"")</f>
        <v/>
      </c>
      <c r="J925" s="21">
        <f>IF(AND(INDEX(Partidos!$J$4:$J$107,MATCH($A925,Partidos!$A$4:$A$107,0))&lt;&gt;"Grupos",INDEX(Partidos!$H$4:$H$107,MATCH($A925,Partidos!$A$4:$A$107,0))="Finalizado",$H925&lt;&gt;"",$H925=INDEX(Partidos!$K$4:$K$107,MATCH($A925,Partidos!$A$4:$A$107,0))),1,0)</f>
        <v/>
      </c>
    </row>
    <row r="926">
      <c r="A926" s="31" t="n">
        <v>84</v>
      </c>
      <c r="B926" s="24">
        <f>IFERROR(INDEX(Partidos!$D$4:$D$107,MATCH($A926,Partidos!$A$4:$A$107,0)),"")</f>
        <v/>
      </c>
      <c r="C926" s="24">
        <f>IFERROR(INDEX(Partidos!$E$4:$E$107,MATCH($A926,Partidos!$A$4:$A$107,0)),"")</f>
        <v/>
      </c>
      <c r="D926" s="31" t="inlineStr">
        <is>
          <t>Muni</t>
        </is>
      </c>
      <c r="E926" s="24">
        <f>IFERROR(INDEX(Muni!F$4:F$107,MATCH($A926,Muni!$A$4:$A$107,0)),"")</f>
        <v/>
      </c>
      <c r="F926" s="24">
        <f>IFERROR(INDEX(Muni!G$4:G$107,MATCH($A926,Muni!$A$4:$A$107,0)),"")</f>
        <v/>
      </c>
      <c r="G926" s="21">
        <f>IFERROR(IF(INDEX(Partidos!$H$4:$H$107,MATCH($A926,Partidos!$A$4:$A$107,0))&lt;&gt;"Finalizado","",IF(OR(NOT(ISNUMBER($E926)),NOT(ISNUMBER($F926))),"",IF(INDEX(Partidos!$J$4:$J$107,MATCH($A926,Partidos!$A$4:$A$107,0))="Grupos",IF(AND($E926=INDEX(Partidos!$F$4:$F$107,MATCH($A926,Partidos!$A$4:$A$107,0)),$F926=INDEX(Partidos!$G$4:$G$107,MATCH($A926,Partidos!$A$4:$A$107,0))),Puntuacion!$B$4,IF(($E926-$F926)=(INDEX(Partidos!$F$4:$F$107,MATCH($A926,Partidos!$A$4:$A$107,0))-INDEX(Partidos!$G$4:$G$107,MATCH($A926,Partidos!$A$4:$A$107,0))),Puntuacion!$B$5,IF(OR(AND($E926&gt;$F926,INDEX(Partidos!$F$4:$F$107,MATCH($A926,Partidos!$A$4:$A$107,0))&gt;INDEX(Partidos!$G$4:$G$107,MATCH($A926,Partidos!$A$4:$A$107,0))),AND($E926=$F926,INDEX(Partidos!$F$4:$F$107,MATCH($A926,Partidos!$A$4:$A$107,0))=INDEX(Partidos!$G$4:$G$107,MATCH($A926,Partidos!$A$4:$A$107,0))),AND($E926&lt;$F926,INDEX(Partidos!$F$4:$F$107,MATCH($A926,Partidos!$A$4:$A$107,0))&lt;INDEX(Partidos!$G$4:$G$107,MATCH($A926,Partidos!$A$4:$A$107,0)))),Puntuacion!$B$6,0))),IF(INDEX(Partidos!$F$4:$F$107,MATCH($A926,Partidos!$A$4:$A$107,0))=INDEX(Partidos!$G$4:$G$107,MATCH($A926,Partidos!$A$4:$A$107,0)),IF(AND($E926=INDEX(Partidos!$F$4:$F$107,MATCH($A926,Partidos!$A$4:$A$107,0)),$F926=INDEX(Partidos!$G$4:$G$107,MATCH($A926,Partidos!$A$4:$A$107,0))),IF(AND($H926&lt;&gt;"",$H926=INDEX(Partidos!$K$4:$K$107,MATCH($A926,Partidos!$A$4:$A$107,0))),Puntuacion!$B$9,Puntuacion!$B$12),IF(AND($E926=$F926,($E926-$F926)=(INDEX(Partidos!$F$4:$F$107,MATCH($A926,Partidos!$A$4:$A$107,0))-INDEX(Partidos!$G$4:$G$107,MATCH($A926,Partidos!$A$4:$A$107,0)))),IF(AND($H926&lt;&gt;"",$H926=INDEX(Partidos!$K$4:$K$107,MATCH($A926,Partidos!$A$4:$A$107,0))),Puntuacion!$B$13,Puntuacion!$B$14),IF(AND($H926&lt;&gt;"",$H926=INDEX(Partidos!$K$4:$K$107,MATCH($A926,Partidos!$A$4:$A$107,0))),Puntuacion!$B$11,0))),IF(AND($E926=INDEX(Partidos!$F$4:$F$107,MATCH($A926,Partidos!$A$4:$A$107,0)),$F926=INDEX(Partidos!$G$4:$G$107,MATCH($A926,Partidos!$A$4:$A$107,0))),Puntuacion!$B$9,IF(($E926-$F926)=(INDEX(Partidos!$F$4:$F$107,MATCH($A926,Partidos!$A$4:$A$107,0))-INDEX(Partidos!$G$4:$G$107,MATCH($A926,Partidos!$A$4:$A$107,0))),Puntuacion!$B$10,IF(AND($H926&lt;&gt;"",$H926=INDEX(Partidos!$K$4:$K$107,MATCH($A926,Partidos!$A$4:$A$107,0))),Puntuacion!$B$11,0))))))),"")</f>
        <v/>
      </c>
      <c r="H926" s="24">
        <f>IFERROR(INDEX(Muni!H$4:H$107,MATCH($A926,Muni!$A$4:$A$107,0)),"")</f>
        <v/>
      </c>
      <c r="I926" s="24">
        <f>IFERROR(INDEX(Partidos!$J$4:$J$107,MATCH($A926,Partidos!$A$4:$A$107,0)),"")</f>
        <v/>
      </c>
      <c r="J926" s="21">
        <f>IF(AND(INDEX(Partidos!$J$4:$J$107,MATCH($A926,Partidos!$A$4:$A$107,0))&lt;&gt;"Grupos",INDEX(Partidos!$H$4:$H$107,MATCH($A926,Partidos!$A$4:$A$107,0))="Finalizado",$H926&lt;&gt;"",$H926=INDEX(Partidos!$K$4:$K$107,MATCH($A926,Partidos!$A$4:$A$107,0))),1,0)</f>
        <v/>
      </c>
    </row>
    <row r="927">
      <c r="A927" s="29" t="n">
        <v>84</v>
      </c>
      <c r="B927" s="24">
        <f>IFERROR(INDEX(Partidos!$D$4:$D$107,MATCH($A927,Partidos!$A$4:$A$107,0)),"")</f>
        <v/>
      </c>
      <c r="C927" s="24">
        <f>IFERROR(INDEX(Partidos!$E$4:$E$107,MATCH($A927,Partidos!$A$4:$A$107,0)),"")</f>
        <v/>
      </c>
      <c r="D927" s="29" t="inlineStr">
        <is>
          <t>Fer</t>
        </is>
      </c>
      <c r="E927" s="24">
        <f>IFERROR(INDEX(Fer!F$4:F$107,MATCH($A927,Fer!$A$4:$A$107,0)),"")</f>
        <v/>
      </c>
      <c r="F927" s="24">
        <f>IFERROR(INDEX(Fer!G$4:G$107,MATCH($A927,Fer!$A$4:$A$107,0)),"")</f>
        <v/>
      </c>
      <c r="G927" s="21">
        <f>IFERROR(IF(INDEX(Partidos!$H$4:$H$107,MATCH($A927,Partidos!$A$4:$A$107,0))&lt;&gt;"Finalizado","",IF(OR(NOT(ISNUMBER($E927)),NOT(ISNUMBER($F927))),"",IF(INDEX(Partidos!$J$4:$J$107,MATCH($A927,Partidos!$A$4:$A$107,0))="Grupos",IF(AND($E927=INDEX(Partidos!$F$4:$F$107,MATCH($A927,Partidos!$A$4:$A$107,0)),$F927=INDEX(Partidos!$G$4:$G$107,MATCH($A927,Partidos!$A$4:$A$107,0))),Puntuacion!$B$4,IF(($E927-$F927)=(INDEX(Partidos!$F$4:$F$107,MATCH($A927,Partidos!$A$4:$A$107,0))-INDEX(Partidos!$G$4:$G$107,MATCH($A927,Partidos!$A$4:$A$107,0))),Puntuacion!$B$5,IF(OR(AND($E927&gt;$F927,INDEX(Partidos!$F$4:$F$107,MATCH($A927,Partidos!$A$4:$A$107,0))&gt;INDEX(Partidos!$G$4:$G$107,MATCH($A927,Partidos!$A$4:$A$107,0))),AND($E927=$F927,INDEX(Partidos!$F$4:$F$107,MATCH($A927,Partidos!$A$4:$A$107,0))=INDEX(Partidos!$G$4:$G$107,MATCH($A927,Partidos!$A$4:$A$107,0))),AND($E927&lt;$F927,INDEX(Partidos!$F$4:$F$107,MATCH($A927,Partidos!$A$4:$A$107,0))&lt;INDEX(Partidos!$G$4:$G$107,MATCH($A927,Partidos!$A$4:$A$107,0)))),Puntuacion!$B$6,0))),IF(INDEX(Partidos!$F$4:$F$107,MATCH($A927,Partidos!$A$4:$A$107,0))=INDEX(Partidos!$G$4:$G$107,MATCH($A927,Partidos!$A$4:$A$107,0)),IF(AND($E927=INDEX(Partidos!$F$4:$F$107,MATCH($A927,Partidos!$A$4:$A$107,0)),$F927=INDEX(Partidos!$G$4:$G$107,MATCH($A927,Partidos!$A$4:$A$107,0))),IF(AND($H927&lt;&gt;"",$H927=INDEX(Partidos!$K$4:$K$107,MATCH($A927,Partidos!$A$4:$A$107,0))),Puntuacion!$B$9,Puntuacion!$B$12),IF(AND($E927=$F927,($E927-$F927)=(INDEX(Partidos!$F$4:$F$107,MATCH($A927,Partidos!$A$4:$A$107,0))-INDEX(Partidos!$G$4:$G$107,MATCH($A927,Partidos!$A$4:$A$107,0)))),IF(AND($H927&lt;&gt;"",$H927=INDEX(Partidos!$K$4:$K$107,MATCH($A927,Partidos!$A$4:$A$107,0))),Puntuacion!$B$13,Puntuacion!$B$14),IF(AND($H927&lt;&gt;"",$H927=INDEX(Partidos!$K$4:$K$107,MATCH($A927,Partidos!$A$4:$A$107,0))),Puntuacion!$B$11,0))),IF(AND($E927=INDEX(Partidos!$F$4:$F$107,MATCH($A927,Partidos!$A$4:$A$107,0)),$F927=INDEX(Partidos!$G$4:$G$107,MATCH($A927,Partidos!$A$4:$A$107,0))),Puntuacion!$B$9,IF(($E927-$F927)=(INDEX(Partidos!$F$4:$F$107,MATCH($A927,Partidos!$A$4:$A$107,0))-INDEX(Partidos!$G$4:$G$107,MATCH($A927,Partidos!$A$4:$A$107,0))),Puntuacion!$B$10,IF(AND($H927&lt;&gt;"",$H927=INDEX(Partidos!$K$4:$K$107,MATCH($A927,Partidos!$A$4:$A$107,0))),Puntuacion!$B$11,0))))))),"")</f>
        <v/>
      </c>
      <c r="H927" s="24">
        <f>IFERROR(INDEX(Fer!H$4:H$107,MATCH($A927,Fer!$A$4:$A$107,0)),"")</f>
        <v/>
      </c>
      <c r="I927" s="24">
        <f>IFERROR(INDEX(Partidos!$J$4:$J$107,MATCH($A927,Partidos!$A$4:$A$107,0)),"")</f>
        <v/>
      </c>
      <c r="J927" s="21">
        <f>IF(AND(INDEX(Partidos!$J$4:$J$107,MATCH($A927,Partidos!$A$4:$A$107,0))&lt;&gt;"Grupos",INDEX(Partidos!$H$4:$H$107,MATCH($A927,Partidos!$A$4:$A$107,0))="Finalizado",$H927&lt;&gt;"",$H927=INDEX(Partidos!$K$4:$K$107,MATCH($A927,Partidos!$A$4:$A$107,0))),1,0)</f>
        <v/>
      </c>
    </row>
    <row r="928">
      <c r="A928" s="31" t="n">
        <v>85</v>
      </c>
      <c r="B928" s="24">
        <f>IFERROR(INDEX(Partidos!$D$4:$D$107,MATCH($A928,Partidos!$A$4:$A$107,0)),"")</f>
        <v/>
      </c>
      <c r="C928" s="24">
        <f>IFERROR(INDEX(Partidos!$E$4:$E$107,MATCH($A928,Partidos!$A$4:$A$107,0)),"")</f>
        <v/>
      </c>
      <c r="D928" s="31" t="inlineStr">
        <is>
          <t>Álvaro</t>
        </is>
      </c>
      <c r="E928" s="24">
        <f>IFERROR(INDEX(Álvaro!F$4:F$107,MATCH($A928,Álvaro!$A$4:$A$107,0)),"")</f>
        <v/>
      </c>
      <c r="F928" s="24">
        <f>IFERROR(INDEX(Álvaro!G$4:G$107,MATCH($A928,Álvaro!$A$4:$A$107,0)),"")</f>
        <v/>
      </c>
      <c r="G928" s="21">
        <f>IFERROR(IF(INDEX(Partidos!$H$4:$H$107,MATCH($A928,Partidos!$A$4:$A$107,0))&lt;&gt;"Finalizado","",IF(OR(NOT(ISNUMBER($E928)),NOT(ISNUMBER($F928))),"",IF(INDEX(Partidos!$J$4:$J$107,MATCH($A928,Partidos!$A$4:$A$107,0))="Grupos",IF(AND($E928=INDEX(Partidos!$F$4:$F$107,MATCH($A928,Partidos!$A$4:$A$107,0)),$F928=INDEX(Partidos!$G$4:$G$107,MATCH($A928,Partidos!$A$4:$A$107,0))),Puntuacion!$B$4,IF(($E928-$F928)=(INDEX(Partidos!$F$4:$F$107,MATCH($A928,Partidos!$A$4:$A$107,0))-INDEX(Partidos!$G$4:$G$107,MATCH($A928,Partidos!$A$4:$A$107,0))),Puntuacion!$B$5,IF(OR(AND($E928&gt;$F928,INDEX(Partidos!$F$4:$F$107,MATCH($A928,Partidos!$A$4:$A$107,0))&gt;INDEX(Partidos!$G$4:$G$107,MATCH($A928,Partidos!$A$4:$A$107,0))),AND($E928=$F928,INDEX(Partidos!$F$4:$F$107,MATCH($A928,Partidos!$A$4:$A$107,0))=INDEX(Partidos!$G$4:$G$107,MATCH($A928,Partidos!$A$4:$A$107,0))),AND($E928&lt;$F928,INDEX(Partidos!$F$4:$F$107,MATCH($A928,Partidos!$A$4:$A$107,0))&lt;INDEX(Partidos!$G$4:$G$107,MATCH($A928,Partidos!$A$4:$A$107,0)))),Puntuacion!$B$6,0))),IF(INDEX(Partidos!$F$4:$F$107,MATCH($A928,Partidos!$A$4:$A$107,0))=INDEX(Partidos!$G$4:$G$107,MATCH($A928,Partidos!$A$4:$A$107,0)),IF(AND($E928=INDEX(Partidos!$F$4:$F$107,MATCH($A928,Partidos!$A$4:$A$107,0)),$F928=INDEX(Partidos!$G$4:$G$107,MATCH($A928,Partidos!$A$4:$A$107,0))),IF(AND($H928&lt;&gt;"",$H928=INDEX(Partidos!$K$4:$K$107,MATCH($A928,Partidos!$A$4:$A$107,0))),Puntuacion!$B$9,Puntuacion!$B$12),IF(AND($E928=$F928,($E928-$F928)=(INDEX(Partidos!$F$4:$F$107,MATCH($A928,Partidos!$A$4:$A$107,0))-INDEX(Partidos!$G$4:$G$107,MATCH($A928,Partidos!$A$4:$A$107,0)))),IF(AND($H928&lt;&gt;"",$H928=INDEX(Partidos!$K$4:$K$107,MATCH($A928,Partidos!$A$4:$A$107,0))),Puntuacion!$B$13,Puntuacion!$B$14),IF(AND($H928&lt;&gt;"",$H928=INDEX(Partidos!$K$4:$K$107,MATCH($A928,Partidos!$A$4:$A$107,0))),Puntuacion!$B$11,0))),IF(AND($E928=INDEX(Partidos!$F$4:$F$107,MATCH($A928,Partidos!$A$4:$A$107,0)),$F928=INDEX(Partidos!$G$4:$G$107,MATCH($A928,Partidos!$A$4:$A$107,0))),Puntuacion!$B$9,IF(($E928-$F928)=(INDEX(Partidos!$F$4:$F$107,MATCH($A928,Partidos!$A$4:$A$107,0))-INDEX(Partidos!$G$4:$G$107,MATCH($A928,Partidos!$A$4:$A$107,0))),Puntuacion!$B$10,IF(AND($H928&lt;&gt;"",$H928=INDEX(Partidos!$K$4:$K$107,MATCH($A928,Partidos!$A$4:$A$107,0))),Puntuacion!$B$11,0))))))),"")</f>
        <v/>
      </c>
      <c r="H928" s="24">
        <f>IFERROR(INDEX(Álvaro!H$4:H$107,MATCH($A928,Álvaro!$A$4:$A$107,0)),"")</f>
        <v/>
      </c>
      <c r="I928" s="24">
        <f>IFERROR(INDEX(Partidos!$J$4:$J$107,MATCH($A928,Partidos!$A$4:$A$107,0)),"")</f>
        <v/>
      </c>
      <c r="J928" s="21">
        <f>IF(AND(INDEX(Partidos!$J$4:$J$107,MATCH($A928,Partidos!$A$4:$A$107,0))&lt;&gt;"Grupos",INDEX(Partidos!$H$4:$H$107,MATCH($A928,Partidos!$A$4:$A$107,0))="Finalizado",$H928&lt;&gt;"",$H928=INDEX(Partidos!$K$4:$K$107,MATCH($A928,Partidos!$A$4:$A$107,0))),1,0)</f>
        <v/>
      </c>
    </row>
    <row r="929">
      <c r="A929" s="29" t="n">
        <v>85</v>
      </c>
      <c r="B929" s="24">
        <f>IFERROR(INDEX(Partidos!$D$4:$D$107,MATCH($A929,Partidos!$A$4:$A$107,0)),"")</f>
        <v/>
      </c>
      <c r="C929" s="24">
        <f>IFERROR(INDEX(Partidos!$E$4:$E$107,MATCH($A929,Partidos!$A$4:$A$107,0)),"")</f>
        <v/>
      </c>
      <c r="D929" s="29" t="inlineStr">
        <is>
          <t>Pepe</t>
        </is>
      </c>
      <c r="E929" s="24">
        <f>IFERROR(INDEX(Pepe!F$4:F$107,MATCH($A929,Pepe!$A$4:$A$107,0)),"")</f>
        <v/>
      </c>
      <c r="F929" s="24">
        <f>IFERROR(INDEX(Pepe!G$4:G$107,MATCH($A929,Pepe!$A$4:$A$107,0)),"")</f>
        <v/>
      </c>
      <c r="G929" s="21">
        <f>IFERROR(IF(INDEX(Partidos!$H$4:$H$107,MATCH($A929,Partidos!$A$4:$A$107,0))&lt;&gt;"Finalizado","",IF(OR(NOT(ISNUMBER($E929)),NOT(ISNUMBER($F929))),"",IF(INDEX(Partidos!$J$4:$J$107,MATCH($A929,Partidos!$A$4:$A$107,0))="Grupos",IF(AND($E929=INDEX(Partidos!$F$4:$F$107,MATCH($A929,Partidos!$A$4:$A$107,0)),$F929=INDEX(Partidos!$G$4:$G$107,MATCH($A929,Partidos!$A$4:$A$107,0))),Puntuacion!$B$4,IF(($E929-$F929)=(INDEX(Partidos!$F$4:$F$107,MATCH($A929,Partidos!$A$4:$A$107,0))-INDEX(Partidos!$G$4:$G$107,MATCH($A929,Partidos!$A$4:$A$107,0))),Puntuacion!$B$5,IF(OR(AND($E929&gt;$F929,INDEX(Partidos!$F$4:$F$107,MATCH($A929,Partidos!$A$4:$A$107,0))&gt;INDEX(Partidos!$G$4:$G$107,MATCH($A929,Partidos!$A$4:$A$107,0))),AND($E929=$F929,INDEX(Partidos!$F$4:$F$107,MATCH($A929,Partidos!$A$4:$A$107,0))=INDEX(Partidos!$G$4:$G$107,MATCH($A929,Partidos!$A$4:$A$107,0))),AND($E929&lt;$F929,INDEX(Partidos!$F$4:$F$107,MATCH($A929,Partidos!$A$4:$A$107,0))&lt;INDEX(Partidos!$G$4:$G$107,MATCH($A929,Partidos!$A$4:$A$107,0)))),Puntuacion!$B$6,0))),IF(INDEX(Partidos!$F$4:$F$107,MATCH($A929,Partidos!$A$4:$A$107,0))=INDEX(Partidos!$G$4:$G$107,MATCH($A929,Partidos!$A$4:$A$107,0)),IF(AND($E929=INDEX(Partidos!$F$4:$F$107,MATCH($A929,Partidos!$A$4:$A$107,0)),$F929=INDEX(Partidos!$G$4:$G$107,MATCH($A929,Partidos!$A$4:$A$107,0))),IF(AND($H929&lt;&gt;"",$H929=INDEX(Partidos!$K$4:$K$107,MATCH($A929,Partidos!$A$4:$A$107,0))),Puntuacion!$B$9,Puntuacion!$B$12),IF(AND($E929=$F929,($E929-$F929)=(INDEX(Partidos!$F$4:$F$107,MATCH($A929,Partidos!$A$4:$A$107,0))-INDEX(Partidos!$G$4:$G$107,MATCH($A929,Partidos!$A$4:$A$107,0)))),IF(AND($H929&lt;&gt;"",$H929=INDEX(Partidos!$K$4:$K$107,MATCH($A929,Partidos!$A$4:$A$107,0))),Puntuacion!$B$13,Puntuacion!$B$14),IF(AND($H929&lt;&gt;"",$H929=INDEX(Partidos!$K$4:$K$107,MATCH($A929,Partidos!$A$4:$A$107,0))),Puntuacion!$B$11,0))),IF(AND($E929=INDEX(Partidos!$F$4:$F$107,MATCH($A929,Partidos!$A$4:$A$107,0)),$F929=INDEX(Partidos!$G$4:$G$107,MATCH($A929,Partidos!$A$4:$A$107,0))),Puntuacion!$B$9,IF(($E929-$F929)=(INDEX(Partidos!$F$4:$F$107,MATCH($A929,Partidos!$A$4:$A$107,0))-INDEX(Partidos!$G$4:$G$107,MATCH($A929,Partidos!$A$4:$A$107,0))),Puntuacion!$B$10,IF(AND($H929&lt;&gt;"",$H929=INDEX(Partidos!$K$4:$K$107,MATCH($A929,Partidos!$A$4:$A$107,0))),Puntuacion!$B$11,0))))))),"")</f>
        <v/>
      </c>
      <c r="H929" s="24">
        <f>IFERROR(INDEX(Pepe!H$4:H$107,MATCH($A929,Pepe!$A$4:$A$107,0)),"")</f>
        <v/>
      </c>
      <c r="I929" s="24">
        <f>IFERROR(INDEX(Partidos!$J$4:$J$107,MATCH($A929,Partidos!$A$4:$A$107,0)),"")</f>
        <v/>
      </c>
      <c r="J929" s="21">
        <f>IF(AND(INDEX(Partidos!$J$4:$J$107,MATCH($A929,Partidos!$A$4:$A$107,0))&lt;&gt;"Grupos",INDEX(Partidos!$H$4:$H$107,MATCH($A929,Partidos!$A$4:$A$107,0))="Finalizado",$H929&lt;&gt;"",$H929=INDEX(Partidos!$K$4:$K$107,MATCH($A929,Partidos!$A$4:$A$107,0))),1,0)</f>
        <v/>
      </c>
    </row>
    <row r="930">
      <c r="A930" s="31" t="n">
        <v>85</v>
      </c>
      <c r="B930" s="24">
        <f>IFERROR(INDEX(Partidos!$D$4:$D$107,MATCH($A930,Partidos!$A$4:$A$107,0)),"")</f>
        <v/>
      </c>
      <c r="C930" s="24">
        <f>IFERROR(INDEX(Partidos!$E$4:$E$107,MATCH($A930,Partidos!$A$4:$A$107,0)),"")</f>
        <v/>
      </c>
      <c r="D930" s="31" t="inlineStr">
        <is>
          <t>Patri</t>
        </is>
      </c>
      <c r="E930" s="24">
        <f>IFERROR(INDEX(Patri!F$4:F$107,MATCH($A930,Patri!$A$4:$A$107,0)),"")</f>
        <v/>
      </c>
      <c r="F930" s="24">
        <f>IFERROR(INDEX(Patri!G$4:G$107,MATCH($A930,Patri!$A$4:$A$107,0)),"")</f>
        <v/>
      </c>
      <c r="G930" s="21">
        <f>IFERROR(IF(INDEX(Partidos!$H$4:$H$107,MATCH($A930,Partidos!$A$4:$A$107,0))&lt;&gt;"Finalizado","",IF(OR(NOT(ISNUMBER($E930)),NOT(ISNUMBER($F930))),"",IF(INDEX(Partidos!$J$4:$J$107,MATCH($A930,Partidos!$A$4:$A$107,0))="Grupos",IF(AND($E930=INDEX(Partidos!$F$4:$F$107,MATCH($A930,Partidos!$A$4:$A$107,0)),$F930=INDEX(Partidos!$G$4:$G$107,MATCH($A930,Partidos!$A$4:$A$107,0))),Puntuacion!$B$4,IF(($E930-$F930)=(INDEX(Partidos!$F$4:$F$107,MATCH($A930,Partidos!$A$4:$A$107,0))-INDEX(Partidos!$G$4:$G$107,MATCH($A930,Partidos!$A$4:$A$107,0))),Puntuacion!$B$5,IF(OR(AND($E930&gt;$F930,INDEX(Partidos!$F$4:$F$107,MATCH($A930,Partidos!$A$4:$A$107,0))&gt;INDEX(Partidos!$G$4:$G$107,MATCH($A930,Partidos!$A$4:$A$107,0))),AND($E930=$F930,INDEX(Partidos!$F$4:$F$107,MATCH($A930,Partidos!$A$4:$A$107,0))=INDEX(Partidos!$G$4:$G$107,MATCH($A930,Partidos!$A$4:$A$107,0))),AND($E930&lt;$F930,INDEX(Partidos!$F$4:$F$107,MATCH($A930,Partidos!$A$4:$A$107,0))&lt;INDEX(Partidos!$G$4:$G$107,MATCH($A930,Partidos!$A$4:$A$107,0)))),Puntuacion!$B$6,0))),IF(INDEX(Partidos!$F$4:$F$107,MATCH($A930,Partidos!$A$4:$A$107,0))=INDEX(Partidos!$G$4:$G$107,MATCH($A930,Partidos!$A$4:$A$107,0)),IF(AND($E930=INDEX(Partidos!$F$4:$F$107,MATCH($A930,Partidos!$A$4:$A$107,0)),$F930=INDEX(Partidos!$G$4:$G$107,MATCH($A930,Partidos!$A$4:$A$107,0))),IF(AND($H930&lt;&gt;"",$H930=INDEX(Partidos!$K$4:$K$107,MATCH($A930,Partidos!$A$4:$A$107,0))),Puntuacion!$B$9,Puntuacion!$B$12),IF(AND($E930=$F930,($E930-$F930)=(INDEX(Partidos!$F$4:$F$107,MATCH($A930,Partidos!$A$4:$A$107,0))-INDEX(Partidos!$G$4:$G$107,MATCH($A930,Partidos!$A$4:$A$107,0)))),IF(AND($H930&lt;&gt;"",$H930=INDEX(Partidos!$K$4:$K$107,MATCH($A930,Partidos!$A$4:$A$107,0))),Puntuacion!$B$13,Puntuacion!$B$14),IF(AND($H930&lt;&gt;"",$H930=INDEX(Partidos!$K$4:$K$107,MATCH($A930,Partidos!$A$4:$A$107,0))),Puntuacion!$B$11,0))),IF(AND($E930=INDEX(Partidos!$F$4:$F$107,MATCH($A930,Partidos!$A$4:$A$107,0)),$F930=INDEX(Partidos!$G$4:$G$107,MATCH($A930,Partidos!$A$4:$A$107,0))),Puntuacion!$B$9,IF(($E930-$F930)=(INDEX(Partidos!$F$4:$F$107,MATCH($A930,Partidos!$A$4:$A$107,0))-INDEX(Partidos!$G$4:$G$107,MATCH($A930,Partidos!$A$4:$A$107,0))),Puntuacion!$B$10,IF(AND($H930&lt;&gt;"",$H930=INDEX(Partidos!$K$4:$K$107,MATCH($A930,Partidos!$A$4:$A$107,0))),Puntuacion!$B$11,0))))))),"")</f>
        <v/>
      </c>
      <c r="H930" s="24">
        <f>IFERROR(INDEX(Patri!H$4:H$107,MATCH($A930,Patri!$A$4:$A$107,0)),"")</f>
        <v/>
      </c>
      <c r="I930" s="24">
        <f>IFERROR(INDEX(Partidos!$J$4:$J$107,MATCH($A930,Partidos!$A$4:$A$107,0)),"")</f>
        <v/>
      </c>
      <c r="J930" s="21">
        <f>IF(AND(INDEX(Partidos!$J$4:$J$107,MATCH($A930,Partidos!$A$4:$A$107,0))&lt;&gt;"Grupos",INDEX(Partidos!$H$4:$H$107,MATCH($A930,Partidos!$A$4:$A$107,0))="Finalizado",$H930&lt;&gt;"",$H930=INDEX(Partidos!$K$4:$K$107,MATCH($A930,Partidos!$A$4:$A$107,0))),1,0)</f>
        <v/>
      </c>
    </row>
    <row r="931">
      <c r="A931" s="29" t="n">
        <v>85</v>
      </c>
      <c r="B931" s="24">
        <f>IFERROR(INDEX(Partidos!$D$4:$D$107,MATCH($A931,Partidos!$A$4:$A$107,0)),"")</f>
        <v/>
      </c>
      <c r="C931" s="24">
        <f>IFERROR(INDEX(Partidos!$E$4:$E$107,MATCH($A931,Partidos!$A$4:$A$107,0)),"")</f>
        <v/>
      </c>
      <c r="D931" s="29" t="inlineStr">
        <is>
          <t>Kike</t>
        </is>
      </c>
      <c r="E931" s="24">
        <f>IFERROR(INDEX(Kike!F$4:F$107,MATCH($A931,Kike!$A$4:$A$107,0)),"")</f>
        <v/>
      </c>
      <c r="F931" s="24">
        <f>IFERROR(INDEX(Kike!G$4:G$107,MATCH($A931,Kike!$A$4:$A$107,0)),"")</f>
        <v/>
      </c>
      <c r="G931" s="21">
        <f>IFERROR(IF(INDEX(Partidos!$H$4:$H$107,MATCH($A931,Partidos!$A$4:$A$107,0))&lt;&gt;"Finalizado","",IF(OR(NOT(ISNUMBER($E931)),NOT(ISNUMBER($F931))),"",IF(INDEX(Partidos!$J$4:$J$107,MATCH($A931,Partidos!$A$4:$A$107,0))="Grupos",IF(AND($E931=INDEX(Partidos!$F$4:$F$107,MATCH($A931,Partidos!$A$4:$A$107,0)),$F931=INDEX(Partidos!$G$4:$G$107,MATCH($A931,Partidos!$A$4:$A$107,0))),Puntuacion!$B$4,IF(($E931-$F931)=(INDEX(Partidos!$F$4:$F$107,MATCH($A931,Partidos!$A$4:$A$107,0))-INDEX(Partidos!$G$4:$G$107,MATCH($A931,Partidos!$A$4:$A$107,0))),Puntuacion!$B$5,IF(OR(AND($E931&gt;$F931,INDEX(Partidos!$F$4:$F$107,MATCH($A931,Partidos!$A$4:$A$107,0))&gt;INDEX(Partidos!$G$4:$G$107,MATCH($A931,Partidos!$A$4:$A$107,0))),AND($E931=$F931,INDEX(Partidos!$F$4:$F$107,MATCH($A931,Partidos!$A$4:$A$107,0))=INDEX(Partidos!$G$4:$G$107,MATCH($A931,Partidos!$A$4:$A$107,0))),AND($E931&lt;$F931,INDEX(Partidos!$F$4:$F$107,MATCH($A931,Partidos!$A$4:$A$107,0))&lt;INDEX(Partidos!$G$4:$G$107,MATCH($A931,Partidos!$A$4:$A$107,0)))),Puntuacion!$B$6,0))),IF(INDEX(Partidos!$F$4:$F$107,MATCH($A931,Partidos!$A$4:$A$107,0))=INDEX(Partidos!$G$4:$G$107,MATCH($A931,Partidos!$A$4:$A$107,0)),IF(AND($E931=INDEX(Partidos!$F$4:$F$107,MATCH($A931,Partidos!$A$4:$A$107,0)),$F931=INDEX(Partidos!$G$4:$G$107,MATCH($A931,Partidos!$A$4:$A$107,0))),IF(AND($H931&lt;&gt;"",$H931=INDEX(Partidos!$K$4:$K$107,MATCH($A931,Partidos!$A$4:$A$107,0))),Puntuacion!$B$9,Puntuacion!$B$12),IF(AND($E931=$F931,($E931-$F931)=(INDEX(Partidos!$F$4:$F$107,MATCH($A931,Partidos!$A$4:$A$107,0))-INDEX(Partidos!$G$4:$G$107,MATCH($A931,Partidos!$A$4:$A$107,0)))),IF(AND($H931&lt;&gt;"",$H931=INDEX(Partidos!$K$4:$K$107,MATCH($A931,Partidos!$A$4:$A$107,0))),Puntuacion!$B$13,Puntuacion!$B$14),IF(AND($H931&lt;&gt;"",$H931=INDEX(Partidos!$K$4:$K$107,MATCH($A931,Partidos!$A$4:$A$107,0))),Puntuacion!$B$11,0))),IF(AND($E931=INDEX(Partidos!$F$4:$F$107,MATCH($A931,Partidos!$A$4:$A$107,0)),$F931=INDEX(Partidos!$G$4:$G$107,MATCH($A931,Partidos!$A$4:$A$107,0))),Puntuacion!$B$9,IF(($E931-$F931)=(INDEX(Partidos!$F$4:$F$107,MATCH($A931,Partidos!$A$4:$A$107,0))-INDEX(Partidos!$G$4:$G$107,MATCH($A931,Partidos!$A$4:$A$107,0))),Puntuacion!$B$10,IF(AND($H931&lt;&gt;"",$H931=INDEX(Partidos!$K$4:$K$107,MATCH($A931,Partidos!$A$4:$A$107,0))),Puntuacion!$B$11,0))))))),"")</f>
        <v/>
      </c>
      <c r="H931" s="24">
        <f>IFERROR(INDEX(Kike!H$4:H$107,MATCH($A931,Kike!$A$4:$A$107,0)),"")</f>
        <v/>
      </c>
      <c r="I931" s="24">
        <f>IFERROR(INDEX(Partidos!$J$4:$J$107,MATCH($A931,Partidos!$A$4:$A$107,0)),"")</f>
        <v/>
      </c>
      <c r="J931" s="21">
        <f>IF(AND(INDEX(Partidos!$J$4:$J$107,MATCH($A931,Partidos!$A$4:$A$107,0))&lt;&gt;"Grupos",INDEX(Partidos!$H$4:$H$107,MATCH($A931,Partidos!$A$4:$A$107,0))="Finalizado",$H931&lt;&gt;"",$H931=INDEX(Partidos!$K$4:$K$107,MATCH($A931,Partidos!$A$4:$A$107,0))),1,0)</f>
        <v/>
      </c>
    </row>
    <row r="932">
      <c r="A932" s="31" t="n">
        <v>85</v>
      </c>
      <c r="B932" s="24">
        <f>IFERROR(INDEX(Partidos!$D$4:$D$107,MATCH($A932,Partidos!$A$4:$A$107,0)),"")</f>
        <v/>
      </c>
      <c r="C932" s="24">
        <f>IFERROR(INDEX(Partidos!$E$4:$E$107,MATCH($A932,Partidos!$A$4:$A$107,0)),"")</f>
        <v/>
      </c>
      <c r="D932" s="31" t="inlineStr">
        <is>
          <t>Quintero</t>
        </is>
      </c>
      <c r="E932" s="24">
        <f>IFERROR(INDEX(Quintero!F$4:F$107,MATCH($A932,Quintero!$A$4:$A$107,0)),"")</f>
        <v/>
      </c>
      <c r="F932" s="24">
        <f>IFERROR(INDEX(Quintero!G$4:G$107,MATCH($A932,Quintero!$A$4:$A$107,0)),"")</f>
        <v/>
      </c>
      <c r="G932" s="21">
        <f>IFERROR(IF(INDEX(Partidos!$H$4:$H$107,MATCH($A932,Partidos!$A$4:$A$107,0))&lt;&gt;"Finalizado","",IF(OR(NOT(ISNUMBER($E932)),NOT(ISNUMBER($F932))),"",IF(INDEX(Partidos!$J$4:$J$107,MATCH($A932,Partidos!$A$4:$A$107,0))="Grupos",IF(AND($E932=INDEX(Partidos!$F$4:$F$107,MATCH($A932,Partidos!$A$4:$A$107,0)),$F932=INDEX(Partidos!$G$4:$G$107,MATCH($A932,Partidos!$A$4:$A$107,0))),Puntuacion!$B$4,IF(($E932-$F932)=(INDEX(Partidos!$F$4:$F$107,MATCH($A932,Partidos!$A$4:$A$107,0))-INDEX(Partidos!$G$4:$G$107,MATCH($A932,Partidos!$A$4:$A$107,0))),Puntuacion!$B$5,IF(OR(AND($E932&gt;$F932,INDEX(Partidos!$F$4:$F$107,MATCH($A932,Partidos!$A$4:$A$107,0))&gt;INDEX(Partidos!$G$4:$G$107,MATCH($A932,Partidos!$A$4:$A$107,0))),AND($E932=$F932,INDEX(Partidos!$F$4:$F$107,MATCH($A932,Partidos!$A$4:$A$107,0))=INDEX(Partidos!$G$4:$G$107,MATCH($A932,Partidos!$A$4:$A$107,0))),AND($E932&lt;$F932,INDEX(Partidos!$F$4:$F$107,MATCH($A932,Partidos!$A$4:$A$107,0))&lt;INDEX(Partidos!$G$4:$G$107,MATCH($A932,Partidos!$A$4:$A$107,0)))),Puntuacion!$B$6,0))),IF(INDEX(Partidos!$F$4:$F$107,MATCH($A932,Partidos!$A$4:$A$107,0))=INDEX(Partidos!$G$4:$G$107,MATCH($A932,Partidos!$A$4:$A$107,0)),IF(AND($E932=INDEX(Partidos!$F$4:$F$107,MATCH($A932,Partidos!$A$4:$A$107,0)),$F932=INDEX(Partidos!$G$4:$G$107,MATCH($A932,Partidos!$A$4:$A$107,0))),IF(AND($H932&lt;&gt;"",$H932=INDEX(Partidos!$K$4:$K$107,MATCH($A932,Partidos!$A$4:$A$107,0))),Puntuacion!$B$9,Puntuacion!$B$12),IF(AND($E932=$F932,($E932-$F932)=(INDEX(Partidos!$F$4:$F$107,MATCH($A932,Partidos!$A$4:$A$107,0))-INDEX(Partidos!$G$4:$G$107,MATCH($A932,Partidos!$A$4:$A$107,0)))),IF(AND($H932&lt;&gt;"",$H932=INDEX(Partidos!$K$4:$K$107,MATCH($A932,Partidos!$A$4:$A$107,0))),Puntuacion!$B$13,Puntuacion!$B$14),IF(AND($H932&lt;&gt;"",$H932=INDEX(Partidos!$K$4:$K$107,MATCH($A932,Partidos!$A$4:$A$107,0))),Puntuacion!$B$11,0))),IF(AND($E932=INDEX(Partidos!$F$4:$F$107,MATCH($A932,Partidos!$A$4:$A$107,0)),$F932=INDEX(Partidos!$G$4:$G$107,MATCH($A932,Partidos!$A$4:$A$107,0))),Puntuacion!$B$9,IF(($E932-$F932)=(INDEX(Partidos!$F$4:$F$107,MATCH($A932,Partidos!$A$4:$A$107,0))-INDEX(Partidos!$G$4:$G$107,MATCH($A932,Partidos!$A$4:$A$107,0))),Puntuacion!$B$10,IF(AND($H932&lt;&gt;"",$H932=INDEX(Partidos!$K$4:$K$107,MATCH($A932,Partidos!$A$4:$A$107,0))),Puntuacion!$B$11,0))))))),"")</f>
        <v/>
      </c>
      <c r="H932" s="24">
        <f>IFERROR(INDEX(Quintero!H$4:H$107,MATCH($A932,Quintero!$A$4:$A$107,0)),"")</f>
        <v/>
      </c>
      <c r="I932" s="24">
        <f>IFERROR(INDEX(Partidos!$J$4:$J$107,MATCH($A932,Partidos!$A$4:$A$107,0)),"")</f>
        <v/>
      </c>
      <c r="J932" s="21">
        <f>IF(AND(INDEX(Partidos!$J$4:$J$107,MATCH($A932,Partidos!$A$4:$A$107,0))&lt;&gt;"Grupos",INDEX(Partidos!$H$4:$H$107,MATCH($A932,Partidos!$A$4:$A$107,0))="Finalizado",$H932&lt;&gt;"",$H932=INDEX(Partidos!$K$4:$K$107,MATCH($A932,Partidos!$A$4:$A$107,0))),1,0)</f>
        <v/>
      </c>
    </row>
    <row r="933">
      <c r="A933" s="29" t="n">
        <v>85</v>
      </c>
      <c r="B933" s="24">
        <f>IFERROR(INDEX(Partidos!$D$4:$D$107,MATCH($A933,Partidos!$A$4:$A$107,0)),"")</f>
        <v/>
      </c>
      <c r="C933" s="24">
        <f>IFERROR(INDEX(Partidos!$E$4:$E$107,MATCH($A933,Partidos!$A$4:$A$107,0)),"")</f>
        <v/>
      </c>
      <c r="D933" s="29" t="inlineStr">
        <is>
          <t>Nacho</t>
        </is>
      </c>
      <c r="E933" s="24">
        <f>IFERROR(INDEX(Nacho!F$4:F$107,MATCH($A933,Nacho!$A$4:$A$107,0)),"")</f>
        <v/>
      </c>
      <c r="F933" s="24">
        <f>IFERROR(INDEX(Nacho!G$4:G$107,MATCH($A933,Nacho!$A$4:$A$107,0)),"")</f>
        <v/>
      </c>
      <c r="G933" s="21">
        <f>IFERROR(IF(INDEX(Partidos!$H$4:$H$107,MATCH($A933,Partidos!$A$4:$A$107,0))&lt;&gt;"Finalizado","",IF(OR(NOT(ISNUMBER($E933)),NOT(ISNUMBER($F933))),"",IF(INDEX(Partidos!$J$4:$J$107,MATCH($A933,Partidos!$A$4:$A$107,0))="Grupos",IF(AND($E933=INDEX(Partidos!$F$4:$F$107,MATCH($A933,Partidos!$A$4:$A$107,0)),$F933=INDEX(Partidos!$G$4:$G$107,MATCH($A933,Partidos!$A$4:$A$107,0))),Puntuacion!$B$4,IF(($E933-$F933)=(INDEX(Partidos!$F$4:$F$107,MATCH($A933,Partidos!$A$4:$A$107,0))-INDEX(Partidos!$G$4:$G$107,MATCH($A933,Partidos!$A$4:$A$107,0))),Puntuacion!$B$5,IF(OR(AND($E933&gt;$F933,INDEX(Partidos!$F$4:$F$107,MATCH($A933,Partidos!$A$4:$A$107,0))&gt;INDEX(Partidos!$G$4:$G$107,MATCH($A933,Partidos!$A$4:$A$107,0))),AND($E933=$F933,INDEX(Partidos!$F$4:$F$107,MATCH($A933,Partidos!$A$4:$A$107,0))=INDEX(Partidos!$G$4:$G$107,MATCH($A933,Partidos!$A$4:$A$107,0))),AND($E933&lt;$F933,INDEX(Partidos!$F$4:$F$107,MATCH($A933,Partidos!$A$4:$A$107,0))&lt;INDEX(Partidos!$G$4:$G$107,MATCH($A933,Partidos!$A$4:$A$107,0)))),Puntuacion!$B$6,0))),IF(INDEX(Partidos!$F$4:$F$107,MATCH($A933,Partidos!$A$4:$A$107,0))=INDEX(Partidos!$G$4:$G$107,MATCH($A933,Partidos!$A$4:$A$107,0)),IF(AND($E933=INDEX(Partidos!$F$4:$F$107,MATCH($A933,Partidos!$A$4:$A$107,0)),$F933=INDEX(Partidos!$G$4:$G$107,MATCH($A933,Partidos!$A$4:$A$107,0))),IF(AND($H933&lt;&gt;"",$H933=INDEX(Partidos!$K$4:$K$107,MATCH($A933,Partidos!$A$4:$A$107,0))),Puntuacion!$B$9,Puntuacion!$B$12),IF(AND($E933=$F933,($E933-$F933)=(INDEX(Partidos!$F$4:$F$107,MATCH($A933,Partidos!$A$4:$A$107,0))-INDEX(Partidos!$G$4:$G$107,MATCH($A933,Partidos!$A$4:$A$107,0)))),IF(AND($H933&lt;&gt;"",$H933=INDEX(Partidos!$K$4:$K$107,MATCH($A933,Partidos!$A$4:$A$107,0))),Puntuacion!$B$13,Puntuacion!$B$14),IF(AND($H933&lt;&gt;"",$H933=INDEX(Partidos!$K$4:$K$107,MATCH($A933,Partidos!$A$4:$A$107,0))),Puntuacion!$B$11,0))),IF(AND($E933=INDEX(Partidos!$F$4:$F$107,MATCH($A933,Partidos!$A$4:$A$107,0)),$F933=INDEX(Partidos!$G$4:$G$107,MATCH($A933,Partidos!$A$4:$A$107,0))),Puntuacion!$B$9,IF(($E933-$F933)=(INDEX(Partidos!$F$4:$F$107,MATCH($A933,Partidos!$A$4:$A$107,0))-INDEX(Partidos!$G$4:$G$107,MATCH($A933,Partidos!$A$4:$A$107,0))),Puntuacion!$B$10,IF(AND($H933&lt;&gt;"",$H933=INDEX(Partidos!$K$4:$K$107,MATCH($A933,Partidos!$A$4:$A$107,0))),Puntuacion!$B$11,0))))))),"")</f>
        <v/>
      </c>
      <c r="H933" s="24">
        <f>IFERROR(INDEX(Nacho!H$4:H$107,MATCH($A933,Nacho!$A$4:$A$107,0)),"")</f>
        <v/>
      </c>
      <c r="I933" s="24">
        <f>IFERROR(INDEX(Partidos!$J$4:$J$107,MATCH($A933,Partidos!$A$4:$A$107,0)),"")</f>
        <v/>
      </c>
      <c r="J933" s="21">
        <f>IF(AND(INDEX(Partidos!$J$4:$J$107,MATCH($A933,Partidos!$A$4:$A$107,0))&lt;&gt;"Grupos",INDEX(Partidos!$H$4:$H$107,MATCH($A933,Partidos!$A$4:$A$107,0))="Finalizado",$H933&lt;&gt;"",$H933=INDEX(Partidos!$K$4:$K$107,MATCH($A933,Partidos!$A$4:$A$107,0))),1,0)</f>
        <v/>
      </c>
    </row>
    <row r="934">
      <c r="A934" s="31" t="n">
        <v>85</v>
      </c>
      <c r="B934" s="24">
        <f>IFERROR(INDEX(Partidos!$D$4:$D$107,MATCH($A934,Partidos!$A$4:$A$107,0)),"")</f>
        <v/>
      </c>
      <c r="C934" s="24">
        <f>IFERROR(INDEX(Partidos!$E$4:$E$107,MATCH($A934,Partidos!$A$4:$A$107,0)),"")</f>
        <v/>
      </c>
      <c r="D934" s="31" t="inlineStr">
        <is>
          <t>Luis</t>
        </is>
      </c>
      <c r="E934" s="24">
        <f>IFERROR(INDEX(Luis!F$4:F$107,MATCH($A934,Luis!$A$4:$A$107,0)),"")</f>
        <v/>
      </c>
      <c r="F934" s="24">
        <f>IFERROR(INDEX(Luis!G$4:G$107,MATCH($A934,Luis!$A$4:$A$107,0)),"")</f>
        <v/>
      </c>
      <c r="G934" s="21">
        <f>IFERROR(IF(INDEX(Partidos!$H$4:$H$107,MATCH($A934,Partidos!$A$4:$A$107,0))&lt;&gt;"Finalizado","",IF(OR(NOT(ISNUMBER($E934)),NOT(ISNUMBER($F934))),"",IF(INDEX(Partidos!$J$4:$J$107,MATCH($A934,Partidos!$A$4:$A$107,0))="Grupos",IF(AND($E934=INDEX(Partidos!$F$4:$F$107,MATCH($A934,Partidos!$A$4:$A$107,0)),$F934=INDEX(Partidos!$G$4:$G$107,MATCH($A934,Partidos!$A$4:$A$107,0))),Puntuacion!$B$4,IF(($E934-$F934)=(INDEX(Partidos!$F$4:$F$107,MATCH($A934,Partidos!$A$4:$A$107,0))-INDEX(Partidos!$G$4:$G$107,MATCH($A934,Partidos!$A$4:$A$107,0))),Puntuacion!$B$5,IF(OR(AND($E934&gt;$F934,INDEX(Partidos!$F$4:$F$107,MATCH($A934,Partidos!$A$4:$A$107,0))&gt;INDEX(Partidos!$G$4:$G$107,MATCH($A934,Partidos!$A$4:$A$107,0))),AND($E934=$F934,INDEX(Partidos!$F$4:$F$107,MATCH($A934,Partidos!$A$4:$A$107,0))=INDEX(Partidos!$G$4:$G$107,MATCH($A934,Partidos!$A$4:$A$107,0))),AND($E934&lt;$F934,INDEX(Partidos!$F$4:$F$107,MATCH($A934,Partidos!$A$4:$A$107,0))&lt;INDEX(Partidos!$G$4:$G$107,MATCH($A934,Partidos!$A$4:$A$107,0)))),Puntuacion!$B$6,0))),IF(INDEX(Partidos!$F$4:$F$107,MATCH($A934,Partidos!$A$4:$A$107,0))=INDEX(Partidos!$G$4:$G$107,MATCH($A934,Partidos!$A$4:$A$107,0)),IF(AND($E934=INDEX(Partidos!$F$4:$F$107,MATCH($A934,Partidos!$A$4:$A$107,0)),$F934=INDEX(Partidos!$G$4:$G$107,MATCH($A934,Partidos!$A$4:$A$107,0))),IF(AND($H934&lt;&gt;"",$H934=INDEX(Partidos!$K$4:$K$107,MATCH($A934,Partidos!$A$4:$A$107,0))),Puntuacion!$B$9,Puntuacion!$B$12),IF(AND($E934=$F934,($E934-$F934)=(INDEX(Partidos!$F$4:$F$107,MATCH($A934,Partidos!$A$4:$A$107,0))-INDEX(Partidos!$G$4:$G$107,MATCH($A934,Partidos!$A$4:$A$107,0)))),IF(AND($H934&lt;&gt;"",$H934=INDEX(Partidos!$K$4:$K$107,MATCH($A934,Partidos!$A$4:$A$107,0))),Puntuacion!$B$13,Puntuacion!$B$14),IF(AND($H934&lt;&gt;"",$H934=INDEX(Partidos!$K$4:$K$107,MATCH($A934,Partidos!$A$4:$A$107,0))),Puntuacion!$B$11,0))),IF(AND($E934=INDEX(Partidos!$F$4:$F$107,MATCH($A934,Partidos!$A$4:$A$107,0)),$F934=INDEX(Partidos!$G$4:$G$107,MATCH($A934,Partidos!$A$4:$A$107,0))),Puntuacion!$B$9,IF(($E934-$F934)=(INDEX(Partidos!$F$4:$F$107,MATCH($A934,Partidos!$A$4:$A$107,0))-INDEX(Partidos!$G$4:$G$107,MATCH($A934,Partidos!$A$4:$A$107,0))),Puntuacion!$B$10,IF(AND($H934&lt;&gt;"",$H934=INDEX(Partidos!$K$4:$K$107,MATCH($A934,Partidos!$A$4:$A$107,0))),Puntuacion!$B$11,0))))))),"")</f>
        <v/>
      </c>
      <c r="H934" s="24">
        <f>IFERROR(INDEX(Luis!H$4:H$107,MATCH($A934,Luis!$A$4:$A$107,0)),"")</f>
        <v/>
      </c>
      <c r="I934" s="24">
        <f>IFERROR(INDEX(Partidos!$J$4:$J$107,MATCH($A934,Partidos!$A$4:$A$107,0)),"")</f>
        <v/>
      </c>
      <c r="J934" s="21">
        <f>IF(AND(INDEX(Partidos!$J$4:$J$107,MATCH($A934,Partidos!$A$4:$A$107,0))&lt;&gt;"Grupos",INDEX(Partidos!$H$4:$H$107,MATCH($A934,Partidos!$A$4:$A$107,0))="Finalizado",$H934&lt;&gt;"",$H934=INDEX(Partidos!$K$4:$K$107,MATCH($A934,Partidos!$A$4:$A$107,0))),1,0)</f>
        <v/>
      </c>
    </row>
    <row r="935">
      <c r="A935" s="29" t="n">
        <v>85</v>
      </c>
      <c r="B935" s="24">
        <f>IFERROR(INDEX(Partidos!$D$4:$D$107,MATCH($A935,Partidos!$A$4:$A$107,0)),"")</f>
        <v/>
      </c>
      <c r="C935" s="24">
        <f>IFERROR(INDEX(Partidos!$E$4:$E$107,MATCH($A935,Partidos!$A$4:$A$107,0)),"")</f>
        <v/>
      </c>
      <c r="D935" s="29" t="inlineStr">
        <is>
          <t>Felipe</t>
        </is>
      </c>
      <c r="E935" s="24">
        <f>IFERROR(INDEX(Felipe!F$4:F$107,MATCH($A935,Felipe!$A$4:$A$107,0)),"")</f>
        <v/>
      </c>
      <c r="F935" s="24">
        <f>IFERROR(INDEX(Felipe!G$4:G$107,MATCH($A935,Felipe!$A$4:$A$107,0)),"")</f>
        <v/>
      </c>
      <c r="G935" s="21">
        <f>IFERROR(IF(INDEX(Partidos!$H$4:$H$107,MATCH($A935,Partidos!$A$4:$A$107,0))&lt;&gt;"Finalizado","",IF(OR(NOT(ISNUMBER($E935)),NOT(ISNUMBER($F935))),"",IF(INDEX(Partidos!$J$4:$J$107,MATCH($A935,Partidos!$A$4:$A$107,0))="Grupos",IF(AND($E935=INDEX(Partidos!$F$4:$F$107,MATCH($A935,Partidos!$A$4:$A$107,0)),$F935=INDEX(Partidos!$G$4:$G$107,MATCH($A935,Partidos!$A$4:$A$107,0))),Puntuacion!$B$4,IF(($E935-$F935)=(INDEX(Partidos!$F$4:$F$107,MATCH($A935,Partidos!$A$4:$A$107,0))-INDEX(Partidos!$G$4:$G$107,MATCH($A935,Partidos!$A$4:$A$107,0))),Puntuacion!$B$5,IF(OR(AND($E935&gt;$F935,INDEX(Partidos!$F$4:$F$107,MATCH($A935,Partidos!$A$4:$A$107,0))&gt;INDEX(Partidos!$G$4:$G$107,MATCH($A935,Partidos!$A$4:$A$107,0))),AND($E935=$F935,INDEX(Partidos!$F$4:$F$107,MATCH($A935,Partidos!$A$4:$A$107,0))=INDEX(Partidos!$G$4:$G$107,MATCH($A935,Partidos!$A$4:$A$107,0))),AND($E935&lt;$F935,INDEX(Partidos!$F$4:$F$107,MATCH($A935,Partidos!$A$4:$A$107,0))&lt;INDEX(Partidos!$G$4:$G$107,MATCH($A935,Partidos!$A$4:$A$107,0)))),Puntuacion!$B$6,0))),IF(INDEX(Partidos!$F$4:$F$107,MATCH($A935,Partidos!$A$4:$A$107,0))=INDEX(Partidos!$G$4:$G$107,MATCH($A935,Partidos!$A$4:$A$107,0)),IF(AND($E935=INDEX(Partidos!$F$4:$F$107,MATCH($A935,Partidos!$A$4:$A$107,0)),$F935=INDEX(Partidos!$G$4:$G$107,MATCH($A935,Partidos!$A$4:$A$107,0))),IF(AND($H935&lt;&gt;"",$H935=INDEX(Partidos!$K$4:$K$107,MATCH($A935,Partidos!$A$4:$A$107,0))),Puntuacion!$B$9,Puntuacion!$B$12),IF(AND($E935=$F935,($E935-$F935)=(INDEX(Partidos!$F$4:$F$107,MATCH($A935,Partidos!$A$4:$A$107,0))-INDEX(Partidos!$G$4:$G$107,MATCH($A935,Partidos!$A$4:$A$107,0)))),IF(AND($H935&lt;&gt;"",$H935=INDEX(Partidos!$K$4:$K$107,MATCH($A935,Partidos!$A$4:$A$107,0))),Puntuacion!$B$13,Puntuacion!$B$14),IF(AND($H935&lt;&gt;"",$H935=INDEX(Partidos!$K$4:$K$107,MATCH($A935,Partidos!$A$4:$A$107,0))),Puntuacion!$B$11,0))),IF(AND($E935=INDEX(Partidos!$F$4:$F$107,MATCH($A935,Partidos!$A$4:$A$107,0)),$F935=INDEX(Partidos!$G$4:$G$107,MATCH($A935,Partidos!$A$4:$A$107,0))),Puntuacion!$B$9,IF(($E935-$F935)=(INDEX(Partidos!$F$4:$F$107,MATCH($A935,Partidos!$A$4:$A$107,0))-INDEX(Partidos!$G$4:$G$107,MATCH($A935,Partidos!$A$4:$A$107,0))),Puntuacion!$B$10,IF(AND($H935&lt;&gt;"",$H935=INDEX(Partidos!$K$4:$K$107,MATCH($A935,Partidos!$A$4:$A$107,0))),Puntuacion!$B$11,0))))))),"")</f>
        <v/>
      </c>
      <c r="H935" s="24">
        <f>IFERROR(INDEX(Felipe!H$4:H$107,MATCH($A935,Felipe!$A$4:$A$107,0)),"")</f>
        <v/>
      </c>
      <c r="I935" s="24">
        <f>IFERROR(INDEX(Partidos!$J$4:$J$107,MATCH($A935,Partidos!$A$4:$A$107,0)),"")</f>
        <v/>
      </c>
      <c r="J935" s="21">
        <f>IF(AND(INDEX(Partidos!$J$4:$J$107,MATCH($A935,Partidos!$A$4:$A$107,0))&lt;&gt;"Grupos",INDEX(Partidos!$H$4:$H$107,MATCH($A935,Partidos!$A$4:$A$107,0))="Finalizado",$H935&lt;&gt;"",$H935=INDEX(Partidos!$K$4:$K$107,MATCH($A935,Partidos!$A$4:$A$107,0))),1,0)</f>
        <v/>
      </c>
    </row>
    <row r="936">
      <c r="A936" s="31" t="n">
        <v>85</v>
      </c>
      <c r="B936" s="24">
        <f>IFERROR(INDEX(Partidos!$D$4:$D$107,MATCH($A936,Partidos!$A$4:$A$107,0)),"")</f>
        <v/>
      </c>
      <c r="C936" s="24">
        <f>IFERROR(INDEX(Partidos!$E$4:$E$107,MATCH($A936,Partidos!$A$4:$A$107,0)),"")</f>
        <v/>
      </c>
      <c r="D936" s="31" t="inlineStr">
        <is>
          <t>Simón</t>
        </is>
      </c>
      <c r="E936" s="24">
        <f>IFERROR(INDEX(Simón!F$4:F$107,MATCH($A936,Simón!$A$4:$A$107,0)),"")</f>
        <v/>
      </c>
      <c r="F936" s="24">
        <f>IFERROR(INDEX(Simón!G$4:G$107,MATCH($A936,Simón!$A$4:$A$107,0)),"")</f>
        <v/>
      </c>
      <c r="G936" s="21">
        <f>IFERROR(IF(INDEX(Partidos!$H$4:$H$107,MATCH($A936,Partidos!$A$4:$A$107,0))&lt;&gt;"Finalizado","",IF(OR(NOT(ISNUMBER($E936)),NOT(ISNUMBER($F936))),"",IF(INDEX(Partidos!$J$4:$J$107,MATCH($A936,Partidos!$A$4:$A$107,0))="Grupos",IF(AND($E936=INDEX(Partidos!$F$4:$F$107,MATCH($A936,Partidos!$A$4:$A$107,0)),$F936=INDEX(Partidos!$G$4:$G$107,MATCH($A936,Partidos!$A$4:$A$107,0))),Puntuacion!$B$4,IF(($E936-$F936)=(INDEX(Partidos!$F$4:$F$107,MATCH($A936,Partidos!$A$4:$A$107,0))-INDEX(Partidos!$G$4:$G$107,MATCH($A936,Partidos!$A$4:$A$107,0))),Puntuacion!$B$5,IF(OR(AND($E936&gt;$F936,INDEX(Partidos!$F$4:$F$107,MATCH($A936,Partidos!$A$4:$A$107,0))&gt;INDEX(Partidos!$G$4:$G$107,MATCH($A936,Partidos!$A$4:$A$107,0))),AND($E936=$F936,INDEX(Partidos!$F$4:$F$107,MATCH($A936,Partidos!$A$4:$A$107,0))=INDEX(Partidos!$G$4:$G$107,MATCH($A936,Partidos!$A$4:$A$107,0))),AND($E936&lt;$F936,INDEX(Partidos!$F$4:$F$107,MATCH($A936,Partidos!$A$4:$A$107,0))&lt;INDEX(Partidos!$G$4:$G$107,MATCH($A936,Partidos!$A$4:$A$107,0)))),Puntuacion!$B$6,0))),IF(INDEX(Partidos!$F$4:$F$107,MATCH($A936,Partidos!$A$4:$A$107,0))=INDEX(Partidos!$G$4:$G$107,MATCH($A936,Partidos!$A$4:$A$107,0)),IF(AND($E936=INDEX(Partidos!$F$4:$F$107,MATCH($A936,Partidos!$A$4:$A$107,0)),$F936=INDEX(Partidos!$G$4:$G$107,MATCH($A936,Partidos!$A$4:$A$107,0))),IF(AND($H936&lt;&gt;"",$H936=INDEX(Partidos!$K$4:$K$107,MATCH($A936,Partidos!$A$4:$A$107,0))),Puntuacion!$B$9,Puntuacion!$B$12),IF(AND($E936=$F936,($E936-$F936)=(INDEX(Partidos!$F$4:$F$107,MATCH($A936,Partidos!$A$4:$A$107,0))-INDEX(Partidos!$G$4:$G$107,MATCH($A936,Partidos!$A$4:$A$107,0)))),IF(AND($H936&lt;&gt;"",$H936=INDEX(Partidos!$K$4:$K$107,MATCH($A936,Partidos!$A$4:$A$107,0))),Puntuacion!$B$13,Puntuacion!$B$14),IF(AND($H936&lt;&gt;"",$H936=INDEX(Partidos!$K$4:$K$107,MATCH($A936,Partidos!$A$4:$A$107,0))),Puntuacion!$B$11,0))),IF(AND($E936=INDEX(Partidos!$F$4:$F$107,MATCH($A936,Partidos!$A$4:$A$107,0)),$F936=INDEX(Partidos!$G$4:$G$107,MATCH($A936,Partidos!$A$4:$A$107,0))),Puntuacion!$B$9,IF(($E936-$F936)=(INDEX(Partidos!$F$4:$F$107,MATCH($A936,Partidos!$A$4:$A$107,0))-INDEX(Partidos!$G$4:$G$107,MATCH($A936,Partidos!$A$4:$A$107,0))),Puntuacion!$B$10,IF(AND($H936&lt;&gt;"",$H936=INDEX(Partidos!$K$4:$K$107,MATCH($A936,Partidos!$A$4:$A$107,0))),Puntuacion!$B$11,0))))))),"")</f>
        <v/>
      </c>
      <c r="H936" s="24">
        <f>IFERROR(INDEX(Simón!H$4:H$107,MATCH($A936,Simón!$A$4:$A$107,0)),"")</f>
        <v/>
      </c>
      <c r="I936" s="24">
        <f>IFERROR(INDEX(Partidos!$J$4:$J$107,MATCH($A936,Partidos!$A$4:$A$107,0)),"")</f>
        <v/>
      </c>
      <c r="J936" s="21">
        <f>IF(AND(INDEX(Partidos!$J$4:$J$107,MATCH($A936,Partidos!$A$4:$A$107,0))&lt;&gt;"Grupos",INDEX(Partidos!$H$4:$H$107,MATCH($A936,Partidos!$A$4:$A$107,0))="Finalizado",$H936&lt;&gt;"",$H936=INDEX(Partidos!$K$4:$K$107,MATCH($A936,Partidos!$A$4:$A$107,0))),1,0)</f>
        <v/>
      </c>
    </row>
    <row r="937">
      <c r="A937" s="29" t="n">
        <v>85</v>
      </c>
      <c r="B937" s="24">
        <f>IFERROR(INDEX(Partidos!$D$4:$D$107,MATCH($A937,Partidos!$A$4:$A$107,0)),"")</f>
        <v/>
      </c>
      <c r="C937" s="24">
        <f>IFERROR(INDEX(Partidos!$E$4:$E$107,MATCH($A937,Partidos!$A$4:$A$107,0)),"")</f>
        <v/>
      </c>
      <c r="D937" s="29" t="inlineStr">
        <is>
          <t>Muni</t>
        </is>
      </c>
      <c r="E937" s="24">
        <f>IFERROR(INDEX(Muni!F$4:F$107,MATCH($A937,Muni!$A$4:$A$107,0)),"")</f>
        <v/>
      </c>
      <c r="F937" s="24">
        <f>IFERROR(INDEX(Muni!G$4:G$107,MATCH($A937,Muni!$A$4:$A$107,0)),"")</f>
        <v/>
      </c>
      <c r="G937" s="21">
        <f>IFERROR(IF(INDEX(Partidos!$H$4:$H$107,MATCH($A937,Partidos!$A$4:$A$107,0))&lt;&gt;"Finalizado","",IF(OR(NOT(ISNUMBER($E937)),NOT(ISNUMBER($F937))),"",IF(INDEX(Partidos!$J$4:$J$107,MATCH($A937,Partidos!$A$4:$A$107,0))="Grupos",IF(AND($E937=INDEX(Partidos!$F$4:$F$107,MATCH($A937,Partidos!$A$4:$A$107,0)),$F937=INDEX(Partidos!$G$4:$G$107,MATCH($A937,Partidos!$A$4:$A$107,0))),Puntuacion!$B$4,IF(($E937-$F937)=(INDEX(Partidos!$F$4:$F$107,MATCH($A937,Partidos!$A$4:$A$107,0))-INDEX(Partidos!$G$4:$G$107,MATCH($A937,Partidos!$A$4:$A$107,0))),Puntuacion!$B$5,IF(OR(AND($E937&gt;$F937,INDEX(Partidos!$F$4:$F$107,MATCH($A937,Partidos!$A$4:$A$107,0))&gt;INDEX(Partidos!$G$4:$G$107,MATCH($A937,Partidos!$A$4:$A$107,0))),AND($E937=$F937,INDEX(Partidos!$F$4:$F$107,MATCH($A937,Partidos!$A$4:$A$107,0))=INDEX(Partidos!$G$4:$G$107,MATCH($A937,Partidos!$A$4:$A$107,0))),AND($E937&lt;$F937,INDEX(Partidos!$F$4:$F$107,MATCH($A937,Partidos!$A$4:$A$107,0))&lt;INDEX(Partidos!$G$4:$G$107,MATCH($A937,Partidos!$A$4:$A$107,0)))),Puntuacion!$B$6,0))),IF(INDEX(Partidos!$F$4:$F$107,MATCH($A937,Partidos!$A$4:$A$107,0))=INDEX(Partidos!$G$4:$G$107,MATCH($A937,Partidos!$A$4:$A$107,0)),IF(AND($E937=INDEX(Partidos!$F$4:$F$107,MATCH($A937,Partidos!$A$4:$A$107,0)),$F937=INDEX(Partidos!$G$4:$G$107,MATCH($A937,Partidos!$A$4:$A$107,0))),IF(AND($H937&lt;&gt;"",$H937=INDEX(Partidos!$K$4:$K$107,MATCH($A937,Partidos!$A$4:$A$107,0))),Puntuacion!$B$9,Puntuacion!$B$12),IF(AND($E937=$F937,($E937-$F937)=(INDEX(Partidos!$F$4:$F$107,MATCH($A937,Partidos!$A$4:$A$107,0))-INDEX(Partidos!$G$4:$G$107,MATCH($A937,Partidos!$A$4:$A$107,0)))),IF(AND($H937&lt;&gt;"",$H937=INDEX(Partidos!$K$4:$K$107,MATCH($A937,Partidos!$A$4:$A$107,0))),Puntuacion!$B$13,Puntuacion!$B$14),IF(AND($H937&lt;&gt;"",$H937=INDEX(Partidos!$K$4:$K$107,MATCH($A937,Partidos!$A$4:$A$107,0))),Puntuacion!$B$11,0))),IF(AND($E937=INDEX(Partidos!$F$4:$F$107,MATCH($A937,Partidos!$A$4:$A$107,0)),$F937=INDEX(Partidos!$G$4:$G$107,MATCH($A937,Partidos!$A$4:$A$107,0))),Puntuacion!$B$9,IF(($E937-$F937)=(INDEX(Partidos!$F$4:$F$107,MATCH($A937,Partidos!$A$4:$A$107,0))-INDEX(Partidos!$G$4:$G$107,MATCH($A937,Partidos!$A$4:$A$107,0))),Puntuacion!$B$10,IF(AND($H937&lt;&gt;"",$H937=INDEX(Partidos!$K$4:$K$107,MATCH($A937,Partidos!$A$4:$A$107,0))),Puntuacion!$B$11,0))))))),"")</f>
        <v/>
      </c>
      <c r="H937" s="24">
        <f>IFERROR(INDEX(Muni!H$4:H$107,MATCH($A937,Muni!$A$4:$A$107,0)),"")</f>
        <v/>
      </c>
      <c r="I937" s="24">
        <f>IFERROR(INDEX(Partidos!$J$4:$J$107,MATCH($A937,Partidos!$A$4:$A$107,0)),"")</f>
        <v/>
      </c>
      <c r="J937" s="21">
        <f>IF(AND(INDEX(Partidos!$J$4:$J$107,MATCH($A937,Partidos!$A$4:$A$107,0))&lt;&gt;"Grupos",INDEX(Partidos!$H$4:$H$107,MATCH($A937,Partidos!$A$4:$A$107,0))="Finalizado",$H937&lt;&gt;"",$H937=INDEX(Partidos!$K$4:$K$107,MATCH($A937,Partidos!$A$4:$A$107,0))),1,0)</f>
        <v/>
      </c>
    </row>
    <row r="938">
      <c r="A938" s="31" t="n">
        <v>85</v>
      </c>
      <c r="B938" s="24">
        <f>IFERROR(INDEX(Partidos!$D$4:$D$107,MATCH($A938,Partidos!$A$4:$A$107,0)),"")</f>
        <v/>
      </c>
      <c r="C938" s="24">
        <f>IFERROR(INDEX(Partidos!$E$4:$E$107,MATCH($A938,Partidos!$A$4:$A$107,0)),"")</f>
        <v/>
      </c>
      <c r="D938" s="31" t="inlineStr">
        <is>
          <t>Fer</t>
        </is>
      </c>
      <c r="E938" s="24">
        <f>IFERROR(INDEX(Fer!F$4:F$107,MATCH($A938,Fer!$A$4:$A$107,0)),"")</f>
        <v/>
      </c>
      <c r="F938" s="24">
        <f>IFERROR(INDEX(Fer!G$4:G$107,MATCH($A938,Fer!$A$4:$A$107,0)),"")</f>
        <v/>
      </c>
      <c r="G938" s="21">
        <f>IFERROR(IF(INDEX(Partidos!$H$4:$H$107,MATCH($A938,Partidos!$A$4:$A$107,0))&lt;&gt;"Finalizado","",IF(OR(NOT(ISNUMBER($E938)),NOT(ISNUMBER($F938))),"",IF(INDEX(Partidos!$J$4:$J$107,MATCH($A938,Partidos!$A$4:$A$107,0))="Grupos",IF(AND($E938=INDEX(Partidos!$F$4:$F$107,MATCH($A938,Partidos!$A$4:$A$107,0)),$F938=INDEX(Partidos!$G$4:$G$107,MATCH($A938,Partidos!$A$4:$A$107,0))),Puntuacion!$B$4,IF(($E938-$F938)=(INDEX(Partidos!$F$4:$F$107,MATCH($A938,Partidos!$A$4:$A$107,0))-INDEX(Partidos!$G$4:$G$107,MATCH($A938,Partidos!$A$4:$A$107,0))),Puntuacion!$B$5,IF(OR(AND($E938&gt;$F938,INDEX(Partidos!$F$4:$F$107,MATCH($A938,Partidos!$A$4:$A$107,0))&gt;INDEX(Partidos!$G$4:$G$107,MATCH($A938,Partidos!$A$4:$A$107,0))),AND($E938=$F938,INDEX(Partidos!$F$4:$F$107,MATCH($A938,Partidos!$A$4:$A$107,0))=INDEX(Partidos!$G$4:$G$107,MATCH($A938,Partidos!$A$4:$A$107,0))),AND($E938&lt;$F938,INDEX(Partidos!$F$4:$F$107,MATCH($A938,Partidos!$A$4:$A$107,0))&lt;INDEX(Partidos!$G$4:$G$107,MATCH($A938,Partidos!$A$4:$A$107,0)))),Puntuacion!$B$6,0))),IF(INDEX(Partidos!$F$4:$F$107,MATCH($A938,Partidos!$A$4:$A$107,0))=INDEX(Partidos!$G$4:$G$107,MATCH($A938,Partidos!$A$4:$A$107,0)),IF(AND($E938=INDEX(Partidos!$F$4:$F$107,MATCH($A938,Partidos!$A$4:$A$107,0)),$F938=INDEX(Partidos!$G$4:$G$107,MATCH($A938,Partidos!$A$4:$A$107,0))),IF(AND($H938&lt;&gt;"",$H938=INDEX(Partidos!$K$4:$K$107,MATCH($A938,Partidos!$A$4:$A$107,0))),Puntuacion!$B$9,Puntuacion!$B$12),IF(AND($E938=$F938,($E938-$F938)=(INDEX(Partidos!$F$4:$F$107,MATCH($A938,Partidos!$A$4:$A$107,0))-INDEX(Partidos!$G$4:$G$107,MATCH($A938,Partidos!$A$4:$A$107,0)))),IF(AND($H938&lt;&gt;"",$H938=INDEX(Partidos!$K$4:$K$107,MATCH($A938,Partidos!$A$4:$A$107,0))),Puntuacion!$B$13,Puntuacion!$B$14),IF(AND($H938&lt;&gt;"",$H938=INDEX(Partidos!$K$4:$K$107,MATCH($A938,Partidos!$A$4:$A$107,0))),Puntuacion!$B$11,0))),IF(AND($E938=INDEX(Partidos!$F$4:$F$107,MATCH($A938,Partidos!$A$4:$A$107,0)),$F938=INDEX(Partidos!$G$4:$G$107,MATCH($A938,Partidos!$A$4:$A$107,0))),Puntuacion!$B$9,IF(($E938-$F938)=(INDEX(Partidos!$F$4:$F$107,MATCH($A938,Partidos!$A$4:$A$107,0))-INDEX(Partidos!$G$4:$G$107,MATCH($A938,Partidos!$A$4:$A$107,0))),Puntuacion!$B$10,IF(AND($H938&lt;&gt;"",$H938=INDEX(Partidos!$K$4:$K$107,MATCH($A938,Partidos!$A$4:$A$107,0))),Puntuacion!$B$11,0))))))),"")</f>
        <v/>
      </c>
      <c r="H938" s="24">
        <f>IFERROR(INDEX(Fer!H$4:H$107,MATCH($A938,Fer!$A$4:$A$107,0)),"")</f>
        <v/>
      </c>
      <c r="I938" s="24">
        <f>IFERROR(INDEX(Partidos!$J$4:$J$107,MATCH($A938,Partidos!$A$4:$A$107,0)),"")</f>
        <v/>
      </c>
      <c r="J938" s="21">
        <f>IF(AND(INDEX(Partidos!$J$4:$J$107,MATCH($A938,Partidos!$A$4:$A$107,0))&lt;&gt;"Grupos",INDEX(Partidos!$H$4:$H$107,MATCH($A938,Partidos!$A$4:$A$107,0))="Finalizado",$H938&lt;&gt;"",$H938=INDEX(Partidos!$K$4:$K$107,MATCH($A938,Partidos!$A$4:$A$107,0))),1,0)</f>
        <v/>
      </c>
    </row>
    <row r="939">
      <c r="A939" s="29" t="n">
        <v>86</v>
      </c>
      <c r="B939" s="24">
        <f>IFERROR(INDEX(Partidos!$D$4:$D$107,MATCH($A939,Partidos!$A$4:$A$107,0)),"")</f>
        <v/>
      </c>
      <c r="C939" s="24">
        <f>IFERROR(INDEX(Partidos!$E$4:$E$107,MATCH($A939,Partidos!$A$4:$A$107,0)),"")</f>
        <v/>
      </c>
      <c r="D939" s="29" t="inlineStr">
        <is>
          <t>Álvaro</t>
        </is>
      </c>
      <c r="E939" s="24">
        <f>IFERROR(INDEX(Álvaro!F$4:F$107,MATCH($A939,Álvaro!$A$4:$A$107,0)),"")</f>
        <v/>
      </c>
      <c r="F939" s="24">
        <f>IFERROR(INDEX(Álvaro!G$4:G$107,MATCH($A939,Álvaro!$A$4:$A$107,0)),"")</f>
        <v/>
      </c>
      <c r="G939" s="21">
        <f>IFERROR(IF(INDEX(Partidos!$H$4:$H$107,MATCH($A939,Partidos!$A$4:$A$107,0))&lt;&gt;"Finalizado","",IF(OR(NOT(ISNUMBER($E939)),NOT(ISNUMBER($F939))),"",IF(INDEX(Partidos!$J$4:$J$107,MATCH($A939,Partidos!$A$4:$A$107,0))="Grupos",IF(AND($E939=INDEX(Partidos!$F$4:$F$107,MATCH($A939,Partidos!$A$4:$A$107,0)),$F939=INDEX(Partidos!$G$4:$G$107,MATCH($A939,Partidos!$A$4:$A$107,0))),Puntuacion!$B$4,IF(($E939-$F939)=(INDEX(Partidos!$F$4:$F$107,MATCH($A939,Partidos!$A$4:$A$107,0))-INDEX(Partidos!$G$4:$G$107,MATCH($A939,Partidos!$A$4:$A$107,0))),Puntuacion!$B$5,IF(OR(AND($E939&gt;$F939,INDEX(Partidos!$F$4:$F$107,MATCH($A939,Partidos!$A$4:$A$107,0))&gt;INDEX(Partidos!$G$4:$G$107,MATCH($A939,Partidos!$A$4:$A$107,0))),AND($E939=$F939,INDEX(Partidos!$F$4:$F$107,MATCH($A939,Partidos!$A$4:$A$107,0))=INDEX(Partidos!$G$4:$G$107,MATCH($A939,Partidos!$A$4:$A$107,0))),AND($E939&lt;$F939,INDEX(Partidos!$F$4:$F$107,MATCH($A939,Partidos!$A$4:$A$107,0))&lt;INDEX(Partidos!$G$4:$G$107,MATCH($A939,Partidos!$A$4:$A$107,0)))),Puntuacion!$B$6,0))),IF(INDEX(Partidos!$F$4:$F$107,MATCH($A939,Partidos!$A$4:$A$107,0))=INDEX(Partidos!$G$4:$G$107,MATCH($A939,Partidos!$A$4:$A$107,0)),IF(AND($E939=INDEX(Partidos!$F$4:$F$107,MATCH($A939,Partidos!$A$4:$A$107,0)),$F939=INDEX(Partidos!$G$4:$G$107,MATCH($A939,Partidos!$A$4:$A$107,0))),IF(AND($H939&lt;&gt;"",$H939=INDEX(Partidos!$K$4:$K$107,MATCH($A939,Partidos!$A$4:$A$107,0))),Puntuacion!$B$9,Puntuacion!$B$12),IF(AND($E939=$F939,($E939-$F939)=(INDEX(Partidos!$F$4:$F$107,MATCH($A939,Partidos!$A$4:$A$107,0))-INDEX(Partidos!$G$4:$G$107,MATCH($A939,Partidos!$A$4:$A$107,0)))),IF(AND($H939&lt;&gt;"",$H939=INDEX(Partidos!$K$4:$K$107,MATCH($A939,Partidos!$A$4:$A$107,0))),Puntuacion!$B$13,Puntuacion!$B$14),IF(AND($H939&lt;&gt;"",$H939=INDEX(Partidos!$K$4:$K$107,MATCH($A939,Partidos!$A$4:$A$107,0))),Puntuacion!$B$11,0))),IF(AND($E939=INDEX(Partidos!$F$4:$F$107,MATCH($A939,Partidos!$A$4:$A$107,0)),$F939=INDEX(Partidos!$G$4:$G$107,MATCH($A939,Partidos!$A$4:$A$107,0))),Puntuacion!$B$9,IF(($E939-$F939)=(INDEX(Partidos!$F$4:$F$107,MATCH($A939,Partidos!$A$4:$A$107,0))-INDEX(Partidos!$G$4:$G$107,MATCH($A939,Partidos!$A$4:$A$107,0))),Puntuacion!$B$10,IF(AND($H939&lt;&gt;"",$H939=INDEX(Partidos!$K$4:$K$107,MATCH($A939,Partidos!$A$4:$A$107,0))),Puntuacion!$B$11,0))))))),"")</f>
        <v/>
      </c>
      <c r="H939" s="24">
        <f>IFERROR(INDEX(Álvaro!H$4:H$107,MATCH($A939,Álvaro!$A$4:$A$107,0)),"")</f>
        <v/>
      </c>
      <c r="I939" s="24">
        <f>IFERROR(INDEX(Partidos!$J$4:$J$107,MATCH($A939,Partidos!$A$4:$A$107,0)),"")</f>
        <v/>
      </c>
      <c r="J939" s="21">
        <f>IF(AND(INDEX(Partidos!$J$4:$J$107,MATCH($A939,Partidos!$A$4:$A$107,0))&lt;&gt;"Grupos",INDEX(Partidos!$H$4:$H$107,MATCH($A939,Partidos!$A$4:$A$107,0))="Finalizado",$H939&lt;&gt;"",$H939=INDEX(Partidos!$K$4:$K$107,MATCH($A939,Partidos!$A$4:$A$107,0))),1,0)</f>
        <v/>
      </c>
    </row>
    <row r="940">
      <c r="A940" s="31" t="n">
        <v>86</v>
      </c>
      <c r="B940" s="24">
        <f>IFERROR(INDEX(Partidos!$D$4:$D$107,MATCH($A940,Partidos!$A$4:$A$107,0)),"")</f>
        <v/>
      </c>
      <c r="C940" s="24">
        <f>IFERROR(INDEX(Partidos!$E$4:$E$107,MATCH($A940,Partidos!$A$4:$A$107,0)),"")</f>
        <v/>
      </c>
      <c r="D940" s="31" t="inlineStr">
        <is>
          <t>Pepe</t>
        </is>
      </c>
      <c r="E940" s="24">
        <f>IFERROR(INDEX(Pepe!F$4:F$107,MATCH($A940,Pepe!$A$4:$A$107,0)),"")</f>
        <v/>
      </c>
      <c r="F940" s="24">
        <f>IFERROR(INDEX(Pepe!G$4:G$107,MATCH($A940,Pepe!$A$4:$A$107,0)),"")</f>
        <v/>
      </c>
      <c r="G940" s="21">
        <f>IFERROR(IF(INDEX(Partidos!$H$4:$H$107,MATCH($A940,Partidos!$A$4:$A$107,0))&lt;&gt;"Finalizado","",IF(OR(NOT(ISNUMBER($E940)),NOT(ISNUMBER($F940))),"",IF(INDEX(Partidos!$J$4:$J$107,MATCH($A940,Partidos!$A$4:$A$107,0))="Grupos",IF(AND($E940=INDEX(Partidos!$F$4:$F$107,MATCH($A940,Partidos!$A$4:$A$107,0)),$F940=INDEX(Partidos!$G$4:$G$107,MATCH($A940,Partidos!$A$4:$A$107,0))),Puntuacion!$B$4,IF(($E940-$F940)=(INDEX(Partidos!$F$4:$F$107,MATCH($A940,Partidos!$A$4:$A$107,0))-INDEX(Partidos!$G$4:$G$107,MATCH($A940,Partidos!$A$4:$A$107,0))),Puntuacion!$B$5,IF(OR(AND($E940&gt;$F940,INDEX(Partidos!$F$4:$F$107,MATCH($A940,Partidos!$A$4:$A$107,0))&gt;INDEX(Partidos!$G$4:$G$107,MATCH($A940,Partidos!$A$4:$A$107,0))),AND($E940=$F940,INDEX(Partidos!$F$4:$F$107,MATCH($A940,Partidos!$A$4:$A$107,0))=INDEX(Partidos!$G$4:$G$107,MATCH($A940,Partidos!$A$4:$A$107,0))),AND($E940&lt;$F940,INDEX(Partidos!$F$4:$F$107,MATCH($A940,Partidos!$A$4:$A$107,0))&lt;INDEX(Partidos!$G$4:$G$107,MATCH($A940,Partidos!$A$4:$A$107,0)))),Puntuacion!$B$6,0))),IF(INDEX(Partidos!$F$4:$F$107,MATCH($A940,Partidos!$A$4:$A$107,0))=INDEX(Partidos!$G$4:$G$107,MATCH($A940,Partidos!$A$4:$A$107,0)),IF(AND($E940=INDEX(Partidos!$F$4:$F$107,MATCH($A940,Partidos!$A$4:$A$107,0)),$F940=INDEX(Partidos!$G$4:$G$107,MATCH($A940,Partidos!$A$4:$A$107,0))),IF(AND($H940&lt;&gt;"",$H940=INDEX(Partidos!$K$4:$K$107,MATCH($A940,Partidos!$A$4:$A$107,0))),Puntuacion!$B$9,Puntuacion!$B$12),IF(AND($E940=$F940,($E940-$F940)=(INDEX(Partidos!$F$4:$F$107,MATCH($A940,Partidos!$A$4:$A$107,0))-INDEX(Partidos!$G$4:$G$107,MATCH($A940,Partidos!$A$4:$A$107,0)))),IF(AND($H940&lt;&gt;"",$H940=INDEX(Partidos!$K$4:$K$107,MATCH($A940,Partidos!$A$4:$A$107,0))),Puntuacion!$B$13,Puntuacion!$B$14),IF(AND($H940&lt;&gt;"",$H940=INDEX(Partidos!$K$4:$K$107,MATCH($A940,Partidos!$A$4:$A$107,0))),Puntuacion!$B$11,0))),IF(AND($E940=INDEX(Partidos!$F$4:$F$107,MATCH($A940,Partidos!$A$4:$A$107,0)),$F940=INDEX(Partidos!$G$4:$G$107,MATCH($A940,Partidos!$A$4:$A$107,0))),Puntuacion!$B$9,IF(($E940-$F940)=(INDEX(Partidos!$F$4:$F$107,MATCH($A940,Partidos!$A$4:$A$107,0))-INDEX(Partidos!$G$4:$G$107,MATCH($A940,Partidos!$A$4:$A$107,0))),Puntuacion!$B$10,IF(AND($H940&lt;&gt;"",$H940=INDEX(Partidos!$K$4:$K$107,MATCH($A940,Partidos!$A$4:$A$107,0))),Puntuacion!$B$11,0))))))),"")</f>
        <v/>
      </c>
      <c r="H940" s="24">
        <f>IFERROR(INDEX(Pepe!H$4:H$107,MATCH($A940,Pepe!$A$4:$A$107,0)),"")</f>
        <v/>
      </c>
      <c r="I940" s="24">
        <f>IFERROR(INDEX(Partidos!$J$4:$J$107,MATCH($A940,Partidos!$A$4:$A$107,0)),"")</f>
        <v/>
      </c>
      <c r="J940" s="21">
        <f>IF(AND(INDEX(Partidos!$J$4:$J$107,MATCH($A940,Partidos!$A$4:$A$107,0))&lt;&gt;"Grupos",INDEX(Partidos!$H$4:$H$107,MATCH($A940,Partidos!$A$4:$A$107,0))="Finalizado",$H940&lt;&gt;"",$H940=INDEX(Partidos!$K$4:$K$107,MATCH($A940,Partidos!$A$4:$A$107,0))),1,0)</f>
        <v/>
      </c>
    </row>
    <row r="941">
      <c r="A941" s="29" t="n">
        <v>86</v>
      </c>
      <c r="B941" s="24">
        <f>IFERROR(INDEX(Partidos!$D$4:$D$107,MATCH($A941,Partidos!$A$4:$A$107,0)),"")</f>
        <v/>
      </c>
      <c r="C941" s="24">
        <f>IFERROR(INDEX(Partidos!$E$4:$E$107,MATCH($A941,Partidos!$A$4:$A$107,0)),"")</f>
        <v/>
      </c>
      <c r="D941" s="29" t="inlineStr">
        <is>
          <t>Patri</t>
        </is>
      </c>
      <c r="E941" s="24">
        <f>IFERROR(INDEX(Patri!F$4:F$107,MATCH($A941,Patri!$A$4:$A$107,0)),"")</f>
        <v/>
      </c>
      <c r="F941" s="24">
        <f>IFERROR(INDEX(Patri!G$4:G$107,MATCH($A941,Patri!$A$4:$A$107,0)),"")</f>
        <v/>
      </c>
      <c r="G941" s="21">
        <f>IFERROR(IF(INDEX(Partidos!$H$4:$H$107,MATCH($A941,Partidos!$A$4:$A$107,0))&lt;&gt;"Finalizado","",IF(OR(NOT(ISNUMBER($E941)),NOT(ISNUMBER($F941))),"",IF(INDEX(Partidos!$J$4:$J$107,MATCH($A941,Partidos!$A$4:$A$107,0))="Grupos",IF(AND($E941=INDEX(Partidos!$F$4:$F$107,MATCH($A941,Partidos!$A$4:$A$107,0)),$F941=INDEX(Partidos!$G$4:$G$107,MATCH($A941,Partidos!$A$4:$A$107,0))),Puntuacion!$B$4,IF(($E941-$F941)=(INDEX(Partidos!$F$4:$F$107,MATCH($A941,Partidos!$A$4:$A$107,0))-INDEX(Partidos!$G$4:$G$107,MATCH($A941,Partidos!$A$4:$A$107,0))),Puntuacion!$B$5,IF(OR(AND($E941&gt;$F941,INDEX(Partidos!$F$4:$F$107,MATCH($A941,Partidos!$A$4:$A$107,0))&gt;INDEX(Partidos!$G$4:$G$107,MATCH($A941,Partidos!$A$4:$A$107,0))),AND($E941=$F941,INDEX(Partidos!$F$4:$F$107,MATCH($A941,Partidos!$A$4:$A$107,0))=INDEX(Partidos!$G$4:$G$107,MATCH($A941,Partidos!$A$4:$A$107,0))),AND($E941&lt;$F941,INDEX(Partidos!$F$4:$F$107,MATCH($A941,Partidos!$A$4:$A$107,0))&lt;INDEX(Partidos!$G$4:$G$107,MATCH($A941,Partidos!$A$4:$A$107,0)))),Puntuacion!$B$6,0))),IF(INDEX(Partidos!$F$4:$F$107,MATCH($A941,Partidos!$A$4:$A$107,0))=INDEX(Partidos!$G$4:$G$107,MATCH($A941,Partidos!$A$4:$A$107,0)),IF(AND($E941=INDEX(Partidos!$F$4:$F$107,MATCH($A941,Partidos!$A$4:$A$107,0)),$F941=INDEX(Partidos!$G$4:$G$107,MATCH($A941,Partidos!$A$4:$A$107,0))),IF(AND($H941&lt;&gt;"",$H941=INDEX(Partidos!$K$4:$K$107,MATCH($A941,Partidos!$A$4:$A$107,0))),Puntuacion!$B$9,Puntuacion!$B$12),IF(AND($E941=$F941,($E941-$F941)=(INDEX(Partidos!$F$4:$F$107,MATCH($A941,Partidos!$A$4:$A$107,0))-INDEX(Partidos!$G$4:$G$107,MATCH($A941,Partidos!$A$4:$A$107,0)))),IF(AND($H941&lt;&gt;"",$H941=INDEX(Partidos!$K$4:$K$107,MATCH($A941,Partidos!$A$4:$A$107,0))),Puntuacion!$B$13,Puntuacion!$B$14),IF(AND($H941&lt;&gt;"",$H941=INDEX(Partidos!$K$4:$K$107,MATCH($A941,Partidos!$A$4:$A$107,0))),Puntuacion!$B$11,0))),IF(AND($E941=INDEX(Partidos!$F$4:$F$107,MATCH($A941,Partidos!$A$4:$A$107,0)),$F941=INDEX(Partidos!$G$4:$G$107,MATCH($A941,Partidos!$A$4:$A$107,0))),Puntuacion!$B$9,IF(($E941-$F941)=(INDEX(Partidos!$F$4:$F$107,MATCH($A941,Partidos!$A$4:$A$107,0))-INDEX(Partidos!$G$4:$G$107,MATCH($A941,Partidos!$A$4:$A$107,0))),Puntuacion!$B$10,IF(AND($H941&lt;&gt;"",$H941=INDEX(Partidos!$K$4:$K$107,MATCH($A941,Partidos!$A$4:$A$107,0))),Puntuacion!$B$11,0))))))),"")</f>
        <v/>
      </c>
      <c r="H941" s="24">
        <f>IFERROR(INDEX(Patri!H$4:H$107,MATCH($A941,Patri!$A$4:$A$107,0)),"")</f>
        <v/>
      </c>
      <c r="I941" s="24">
        <f>IFERROR(INDEX(Partidos!$J$4:$J$107,MATCH($A941,Partidos!$A$4:$A$107,0)),"")</f>
        <v/>
      </c>
      <c r="J941" s="21">
        <f>IF(AND(INDEX(Partidos!$J$4:$J$107,MATCH($A941,Partidos!$A$4:$A$107,0))&lt;&gt;"Grupos",INDEX(Partidos!$H$4:$H$107,MATCH($A941,Partidos!$A$4:$A$107,0))="Finalizado",$H941&lt;&gt;"",$H941=INDEX(Partidos!$K$4:$K$107,MATCH($A941,Partidos!$A$4:$A$107,0))),1,0)</f>
        <v/>
      </c>
    </row>
    <row r="942">
      <c r="A942" s="31" t="n">
        <v>86</v>
      </c>
      <c r="B942" s="24">
        <f>IFERROR(INDEX(Partidos!$D$4:$D$107,MATCH($A942,Partidos!$A$4:$A$107,0)),"")</f>
        <v/>
      </c>
      <c r="C942" s="24">
        <f>IFERROR(INDEX(Partidos!$E$4:$E$107,MATCH($A942,Partidos!$A$4:$A$107,0)),"")</f>
        <v/>
      </c>
      <c r="D942" s="31" t="inlineStr">
        <is>
          <t>Kike</t>
        </is>
      </c>
      <c r="E942" s="24">
        <f>IFERROR(INDEX(Kike!F$4:F$107,MATCH($A942,Kike!$A$4:$A$107,0)),"")</f>
        <v/>
      </c>
      <c r="F942" s="24">
        <f>IFERROR(INDEX(Kike!G$4:G$107,MATCH($A942,Kike!$A$4:$A$107,0)),"")</f>
        <v/>
      </c>
      <c r="G942" s="21">
        <f>IFERROR(IF(INDEX(Partidos!$H$4:$H$107,MATCH($A942,Partidos!$A$4:$A$107,0))&lt;&gt;"Finalizado","",IF(OR(NOT(ISNUMBER($E942)),NOT(ISNUMBER($F942))),"",IF(INDEX(Partidos!$J$4:$J$107,MATCH($A942,Partidos!$A$4:$A$107,0))="Grupos",IF(AND($E942=INDEX(Partidos!$F$4:$F$107,MATCH($A942,Partidos!$A$4:$A$107,0)),$F942=INDEX(Partidos!$G$4:$G$107,MATCH($A942,Partidos!$A$4:$A$107,0))),Puntuacion!$B$4,IF(($E942-$F942)=(INDEX(Partidos!$F$4:$F$107,MATCH($A942,Partidos!$A$4:$A$107,0))-INDEX(Partidos!$G$4:$G$107,MATCH($A942,Partidos!$A$4:$A$107,0))),Puntuacion!$B$5,IF(OR(AND($E942&gt;$F942,INDEX(Partidos!$F$4:$F$107,MATCH($A942,Partidos!$A$4:$A$107,0))&gt;INDEX(Partidos!$G$4:$G$107,MATCH($A942,Partidos!$A$4:$A$107,0))),AND($E942=$F942,INDEX(Partidos!$F$4:$F$107,MATCH($A942,Partidos!$A$4:$A$107,0))=INDEX(Partidos!$G$4:$G$107,MATCH($A942,Partidos!$A$4:$A$107,0))),AND($E942&lt;$F942,INDEX(Partidos!$F$4:$F$107,MATCH($A942,Partidos!$A$4:$A$107,0))&lt;INDEX(Partidos!$G$4:$G$107,MATCH($A942,Partidos!$A$4:$A$107,0)))),Puntuacion!$B$6,0))),IF(INDEX(Partidos!$F$4:$F$107,MATCH($A942,Partidos!$A$4:$A$107,0))=INDEX(Partidos!$G$4:$G$107,MATCH($A942,Partidos!$A$4:$A$107,0)),IF(AND($E942=INDEX(Partidos!$F$4:$F$107,MATCH($A942,Partidos!$A$4:$A$107,0)),$F942=INDEX(Partidos!$G$4:$G$107,MATCH($A942,Partidos!$A$4:$A$107,0))),IF(AND($H942&lt;&gt;"",$H942=INDEX(Partidos!$K$4:$K$107,MATCH($A942,Partidos!$A$4:$A$107,0))),Puntuacion!$B$9,Puntuacion!$B$12),IF(AND($E942=$F942,($E942-$F942)=(INDEX(Partidos!$F$4:$F$107,MATCH($A942,Partidos!$A$4:$A$107,0))-INDEX(Partidos!$G$4:$G$107,MATCH($A942,Partidos!$A$4:$A$107,0)))),IF(AND($H942&lt;&gt;"",$H942=INDEX(Partidos!$K$4:$K$107,MATCH($A942,Partidos!$A$4:$A$107,0))),Puntuacion!$B$13,Puntuacion!$B$14),IF(AND($H942&lt;&gt;"",$H942=INDEX(Partidos!$K$4:$K$107,MATCH($A942,Partidos!$A$4:$A$107,0))),Puntuacion!$B$11,0))),IF(AND($E942=INDEX(Partidos!$F$4:$F$107,MATCH($A942,Partidos!$A$4:$A$107,0)),$F942=INDEX(Partidos!$G$4:$G$107,MATCH($A942,Partidos!$A$4:$A$107,0))),Puntuacion!$B$9,IF(($E942-$F942)=(INDEX(Partidos!$F$4:$F$107,MATCH($A942,Partidos!$A$4:$A$107,0))-INDEX(Partidos!$G$4:$G$107,MATCH($A942,Partidos!$A$4:$A$107,0))),Puntuacion!$B$10,IF(AND($H942&lt;&gt;"",$H942=INDEX(Partidos!$K$4:$K$107,MATCH($A942,Partidos!$A$4:$A$107,0))),Puntuacion!$B$11,0))))))),"")</f>
        <v/>
      </c>
      <c r="H942" s="24">
        <f>IFERROR(INDEX(Kike!H$4:H$107,MATCH($A942,Kike!$A$4:$A$107,0)),"")</f>
        <v/>
      </c>
      <c r="I942" s="24">
        <f>IFERROR(INDEX(Partidos!$J$4:$J$107,MATCH($A942,Partidos!$A$4:$A$107,0)),"")</f>
        <v/>
      </c>
      <c r="J942" s="21">
        <f>IF(AND(INDEX(Partidos!$J$4:$J$107,MATCH($A942,Partidos!$A$4:$A$107,0))&lt;&gt;"Grupos",INDEX(Partidos!$H$4:$H$107,MATCH($A942,Partidos!$A$4:$A$107,0))="Finalizado",$H942&lt;&gt;"",$H942=INDEX(Partidos!$K$4:$K$107,MATCH($A942,Partidos!$A$4:$A$107,0))),1,0)</f>
        <v/>
      </c>
    </row>
    <row r="943">
      <c r="A943" s="29" t="n">
        <v>86</v>
      </c>
      <c r="B943" s="24">
        <f>IFERROR(INDEX(Partidos!$D$4:$D$107,MATCH($A943,Partidos!$A$4:$A$107,0)),"")</f>
        <v/>
      </c>
      <c r="C943" s="24">
        <f>IFERROR(INDEX(Partidos!$E$4:$E$107,MATCH($A943,Partidos!$A$4:$A$107,0)),"")</f>
        <v/>
      </c>
      <c r="D943" s="29" t="inlineStr">
        <is>
          <t>Quintero</t>
        </is>
      </c>
      <c r="E943" s="24">
        <f>IFERROR(INDEX(Quintero!F$4:F$107,MATCH($A943,Quintero!$A$4:$A$107,0)),"")</f>
        <v/>
      </c>
      <c r="F943" s="24">
        <f>IFERROR(INDEX(Quintero!G$4:G$107,MATCH($A943,Quintero!$A$4:$A$107,0)),"")</f>
        <v/>
      </c>
      <c r="G943" s="21">
        <f>IFERROR(IF(INDEX(Partidos!$H$4:$H$107,MATCH($A943,Partidos!$A$4:$A$107,0))&lt;&gt;"Finalizado","",IF(OR(NOT(ISNUMBER($E943)),NOT(ISNUMBER($F943))),"",IF(INDEX(Partidos!$J$4:$J$107,MATCH($A943,Partidos!$A$4:$A$107,0))="Grupos",IF(AND($E943=INDEX(Partidos!$F$4:$F$107,MATCH($A943,Partidos!$A$4:$A$107,0)),$F943=INDEX(Partidos!$G$4:$G$107,MATCH($A943,Partidos!$A$4:$A$107,0))),Puntuacion!$B$4,IF(($E943-$F943)=(INDEX(Partidos!$F$4:$F$107,MATCH($A943,Partidos!$A$4:$A$107,0))-INDEX(Partidos!$G$4:$G$107,MATCH($A943,Partidos!$A$4:$A$107,0))),Puntuacion!$B$5,IF(OR(AND($E943&gt;$F943,INDEX(Partidos!$F$4:$F$107,MATCH($A943,Partidos!$A$4:$A$107,0))&gt;INDEX(Partidos!$G$4:$G$107,MATCH($A943,Partidos!$A$4:$A$107,0))),AND($E943=$F943,INDEX(Partidos!$F$4:$F$107,MATCH($A943,Partidos!$A$4:$A$107,0))=INDEX(Partidos!$G$4:$G$107,MATCH($A943,Partidos!$A$4:$A$107,0))),AND($E943&lt;$F943,INDEX(Partidos!$F$4:$F$107,MATCH($A943,Partidos!$A$4:$A$107,0))&lt;INDEX(Partidos!$G$4:$G$107,MATCH($A943,Partidos!$A$4:$A$107,0)))),Puntuacion!$B$6,0))),IF(INDEX(Partidos!$F$4:$F$107,MATCH($A943,Partidos!$A$4:$A$107,0))=INDEX(Partidos!$G$4:$G$107,MATCH($A943,Partidos!$A$4:$A$107,0)),IF(AND($E943=INDEX(Partidos!$F$4:$F$107,MATCH($A943,Partidos!$A$4:$A$107,0)),$F943=INDEX(Partidos!$G$4:$G$107,MATCH($A943,Partidos!$A$4:$A$107,0))),IF(AND($H943&lt;&gt;"",$H943=INDEX(Partidos!$K$4:$K$107,MATCH($A943,Partidos!$A$4:$A$107,0))),Puntuacion!$B$9,Puntuacion!$B$12),IF(AND($E943=$F943,($E943-$F943)=(INDEX(Partidos!$F$4:$F$107,MATCH($A943,Partidos!$A$4:$A$107,0))-INDEX(Partidos!$G$4:$G$107,MATCH($A943,Partidos!$A$4:$A$107,0)))),IF(AND($H943&lt;&gt;"",$H943=INDEX(Partidos!$K$4:$K$107,MATCH($A943,Partidos!$A$4:$A$107,0))),Puntuacion!$B$13,Puntuacion!$B$14),IF(AND($H943&lt;&gt;"",$H943=INDEX(Partidos!$K$4:$K$107,MATCH($A943,Partidos!$A$4:$A$107,0))),Puntuacion!$B$11,0))),IF(AND($E943=INDEX(Partidos!$F$4:$F$107,MATCH($A943,Partidos!$A$4:$A$107,0)),$F943=INDEX(Partidos!$G$4:$G$107,MATCH($A943,Partidos!$A$4:$A$107,0))),Puntuacion!$B$9,IF(($E943-$F943)=(INDEX(Partidos!$F$4:$F$107,MATCH($A943,Partidos!$A$4:$A$107,0))-INDEX(Partidos!$G$4:$G$107,MATCH($A943,Partidos!$A$4:$A$107,0))),Puntuacion!$B$10,IF(AND($H943&lt;&gt;"",$H943=INDEX(Partidos!$K$4:$K$107,MATCH($A943,Partidos!$A$4:$A$107,0))),Puntuacion!$B$11,0))))))),"")</f>
        <v/>
      </c>
      <c r="H943" s="24">
        <f>IFERROR(INDEX(Quintero!H$4:H$107,MATCH($A943,Quintero!$A$4:$A$107,0)),"")</f>
        <v/>
      </c>
      <c r="I943" s="24">
        <f>IFERROR(INDEX(Partidos!$J$4:$J$107,MATCH($A943,Partidos!$A$4:$A$107,0)),"")</f>
        <v/>
      </c>
      <c r="J943" s="21">
        <f>IF(AND(INDEX(Partidos!$J$4:$J$107,MATCH($A943,Partidos!$A$4:$A$107,0))&lt;&gt;"Grupos",INDEX(Partidos!$H$4:$H$107,MATCH($A943,Partidos!$A$4:$A$107,0))="Finalizado",$H943&lt;&gt;"",$H943=INDEX(Partidos!$K$4:$K$107,MATCH($A943,Partidos!$A$4:$A$107,0))),1,0)</f>
        <v/>
      </c>
    </row>
    <row r="944">
      <c r="A944" s="31" t="n">
        <v>86</v>
      </c>
      <c r="B944" s="24">
        <f>IFERROR(INDEX(Partidos!$D$4:$D$107,MATCH($A944,Partidos!$A$4:$A$107,0)),"")</f>
        <v/>
      </c>
      <c r="C944" s="24">
        <f>IFERROR(INDEX(Partidos!$E$4:$E$107,MATCH($A944,Partidos!$A$4:$A$107,0)),"")</f>
        <v/>
      </c>
      <c r="D944" s="31" t="inlineStr">
        <is>
          <t>Nacho</t>
        </is>
      </c>
      <c r="E944" s="24">
        <f>IFERROR(INDEX(Nacho!F$4:F$107,MATCH($A944,Nacho!$A$4:$A$107,0)),"")</f>
        <v/>
      </c>
      <c r="F944" s="24">
        <f>IFERROR(INDEX(Nacho!G$4:G$107,MATCH($A944,Nacho!$A$4:$A$107,0)),"")</f>
        <v/>
      </c>
      <c r="G944" s="21">
        <f>IFERROR(IF(INDEX(Partidos!$H$4:$H$107,MATCH($A944,Partidos!$A$4:$A$107,0))&lt;&gt;"Finalizado","",IF(OR(NOT(ISNUMBER($E944)),NOT(ISNUMBER($F944))),"",IF(INDEX(Partidos!$J$4:$J$107,MATCH($A944,Partidos!$A$4:$A$107,0))="Grupos",IF(AND($E944=INDEX(Partidos!$F$4:$F$107,MATCH($A944,Partidos!$A$4:$A$107,0)),$F944=INDEX(Partidos!$G$4:$G$107,MATCH($A944,Partidos!$A$4:$A$107,0))),Puntuacion!$B$4,IF(($E944-$F944)=(INDEX(Partidos!$F$4:$F$107,MATCH($A944,Partidos!$A$4:$A$107,0))-INDEX(Partidos!$G$4:$G$107,MATCH($A944,Partidos!$A$4:$A$107,0))),Puntuacion!$B$5,IF(OR(AND($E944&gt;$F944,INDEX(Partidos!$F$4:$F$107,MATCH($A944,Partidos!$A$4:$A$107,0))&gt;INDEX(Partidos!$G$4:$G$107,MATCH($A944,Partidos!$A$4:$A$107,0))),AND($E944=$F944,INDEX(Partidos!$F$4:$F$107,MATCH($A944,Partidos!$A$4:$A$107,0))=INDEX(Partidos!$G$4:$G$107,MATCH($A944,Partidos!$A$4:$A$107,0))),AND($E944&lt;$F944,INDEX(Partidos!$F$4:$F$107,MATCH($A944,Partidos!$A$4:$A$107,0))&lt;INDEX(Partidos!$G$4:$G$107,MATCH($A944,Partidos!$A$4:$A$107,0)))),Puntuacion!$B$6,0))),IF(INDEX(Partidos!$F$4:$F$107,MATCH($A944,Partidos!$A$4:$A$107,0))=INDEX(Partidos!$G$4:$G$107,MATCH($A944,Partidos!$A$4:$A$107,0)),IF(AND($E944=INDEX(Partidos!$F$4:$F$107,MATCH($A944,Partidos!$A$4:$A$107,0)),$F944=INDEX(Partidos!$G$4:$G$107,MATCH($A944,Partidos!$A$4:$A$107,0))),IF(AND($H944&lt;&gt;"",$H944=INDEX(Partidos!$K$4:$K$107,MATCH($A944,Partidos!$A$4:$A$107,0))),Puntuacion!$B$9,Puntuacion!$B$12),IF(AND($E944=$F944,($E944-$F944)=(INDEX(Partidos!$F$4:$F$107,MATCH($A944,Partidos!$A$4:$A$107,0))-INDEX(Partidos!$G$4:$G$107,MATCH($A944,Partidos!$A$4:$A$107,0)))),IF(AND($H944&lt;&gt;"",$H944=INDEX(Partidos!$K$4:$K$107,MATCH($A944,Partidos!$A$4:$A$107,0))),Puntuacion!$B$13,Puntuacion!$B$14),IF(AND($H944&lt;&gt;"",$H944=INDEX(Partidos!$K$4:$K$107,MATCH($A944,Partidos!$A$4:$A$107,0))),Puntuacion!$B$11,0))),IF(AND($E944=INDEX(Partidos!$F$4:$F$107,MATCH($A944,Partidos!$A$4:$A$107,0)),$F944=INDEX(Partidos!$G$4:$G$107,MATCH($A944,Partidos!$A$4:$A$107,0))),Puntuacion!$B$9,IF(($E944-$F944)=(INDEX(Partidos!$F$4:$F$107,MATCH($A944,Partidos!$A$4:$A$107,0))-INDEX(Partidos!$G$4:$G$107,MATCH($A944,Partidos!$A$4:$A$107,0))),Puntuacion!$B$10,IF(AND($H944&lt;&gt;"",$H944=INDEX(Partidos!$K$4:$K$107,MATCH($A944,Partidos!$A$4:$A$107,0))),Puntuacion!$B$11,0))))))),"")</f>
        <v/>
      </c>
      <c r="H944" s="24">
        <f>IFERROR(INDEX(Nacho!H$4:H$107,MATCH($A944,Nacho!$A$4:$A$107,0)),"")</f>
        <v/>
      </c>
      <c r="I944" s="24">
        <f>IFERROR(INDEX(Partidos!$J$4:$J$107,MATCH($A944,Partidos!$A$4:$A$107,0)),"")</f>
        <v/>
      </c>
      <c r="J944" s="21">
        <f>IF(AND(INDEX(Partidos!$J$4:$J$107,MATCH($A944,Partidos!$A$4:$A$107,0))&lt;&gt;"Grupos",INDEX(Partidos!$H$4:$H$107,MATCH($A944,Partidos!$A$4:$A$107,0))="Finalizado",$H944&lt;&gt;"",$H944=INDEX(Partidos!$K$4:$K$107,MATCH($A944,Partidos!$A$4:$A$107,0))),1,0)</f>
        <v/>
      </c>
    </row>
    <row r="945">
      <c r="A945" s="29" t="n">
        <v>86</v>
      </c>
      <c r="B945" s="24">
        <f>IFERROR(INDEX(Partidos!$D$4:$D$107,MATCH($A945,Partidos!$A$4:$A$107,0)),"")</f>
        <v/>
      </c>
      <c r="C945" s="24">
        <f>IFERROR(INDEX(Partidos!$E$4:$E$107,MATCH($A945,Partidos!$A$4:$A$107,0)),"")</f>
        <v/>
      </c>
      <c r="D945" s="29" t="inlineStr">
        <is>
          <t>Luis</t>
        </is>
      </c>
      <c r="E945" s="24">
        <f>IFERROR(INDEX(Luis!F$4:F$107,MATCH($A945,Luis!$A$4:$A$107,0)),"")</f>
        <v/>
      </c>
      <c r="F945" s="24">
        <f>IFERROR(INDEX(Luis!G$4:G$107,MATCH($A945,Luis!$A$4:$A$107,0)),"")</f>
        <v/>
      </c>
      <c r="G945" s="21">
        <f>IFERROR(IF(INDEX(Partidos!$H$4:$H$107,MATCH($A945,Partidos!$A$4:$A$107,0))&lt;&gt;"Finalizado","",IF(OR(NOT(ISNUMBER($E945)),NOT(ISNUMBER($F945))),"",IF(INDEX(Partidos!$J$4:$J$107,MATCH($A945,Partidos!$A$4:$A$107,0))="Grupos",IF(AND($E945=INDEX(Partidos!$F$4:$F$107,MATCH($A945,Partidos!$A$4:$A$107,0)),$F945=INDEX(Partidos!$G$4:$G$107,MATCH($A945,Partidos!$A$4:$A$107,0))),Puntuacion!$B$4,IF(($E945-$F945)=(INDEX(Partidos!$F$4:$F$107,MATCH($A945,Partidos!$A$4:$A$107,0))-INDEX(Partidos!$G$4:$G$107,MATCH($A945,Partidos!$A$4:$A$107,0))),Puntuacion!$B$5,IF(OR(AND($E945&gt;$F945,INDEX(Partidos!$F$4:$F$107,MATCH($A945,Partidos!$A$4:$A$107,0))&gt;INDEX(Partidos!$G$4:$G$107,MATCH($A945,Partidos!$A$4:$A$107,0))),AND($E945=$F945,INDEX(Partidos!$F$4:$F$107,MATCH($A945,Partidos!$A$4:$A$107,0))=INDEX(Partidos!$G$4:$G$107,MATCH($A945,Partidos!$A$4:$A$107,0))),AND($E945&lt;$F945,INDEX(Partidos!$F$4:$F$107,MATCH($A945,Partidos!$A$4:$A$107,0))&lt;INDEX(Partidos!$G$4:$G$107,MATCH($A945,Partidos!$A$4:$A$107,0)))),Puntuacion!$B$6,0))),IF(INDEX(Partidos!$F$4:$F$107,MATCH($A945,Partidos!$A$4:$A$107,0))=INDEX(Partidos!$G$4:$G$107,MATCH($A945,Partidos!$A$4:$A$107,0)),IF(AND($E945=INDEX(Partidos!$F$4:$F$107,MATCH($A945,Partidos!$A$4:$A$107,0)),$F945=INDEX(Partidos!$G$4:$G$107,MATCH($A945,Partidos!$A$4:$A$107,0))),IF(AND($H945&lt;&gt;"",$H945=INDEX(Partidos!$K$4:$K$107,MATCH($A945,Partidos!$A$4:$A$107,0))),Puntuacion!$B$9,Puntuacion!$B$12),IF(AND($E945=$F945,($E945-$F945)=(INDEX(Partidos!$F$4:$F$107,MATCH($A945,Partidos!$A$4:$A$107,0))-INDEX(Partidos!$G$4:$G$107,MATCH($A945,Partidos!$A$4:$A$107,0)))),IF(AND($H945&lt;&gt;"",$H945=INDEX(Partidos!$K$4:$K$107,MATCH($A945,Partidos!$A$4:$A$107,0))),Puntuacion!$B$13,Puntuacion!$B$14),IF(AND($H945&lt;&gt;"",$H945=INDEX(Partidos!$K$4:$K$107,MATCH($A945,Partidos!$A$4:$A$107,0))),Puntuacion!$B$11,0))),IF(AND($E945=INDEX(Partidos!$F$4:$F$107,MATCH($A945,Partidos!$A$4:$A$107,0)),$F945=INDEX(Partidos!$G$4:$G$107,MATCH($A945,Partidos!$A$4:$A$107,0))),Puntuacion!$B$9,IF(($E945-$F945)=(INDEX(Partidos!$F$4:$F$107,MATCH($A945,Partidos!$A$4:$A$107,0))-INDEX(Partidos!$G$4:$G$107,MATCH($A945,Partidos!$A$4:$A$107,0))),Puntuacion!$B$10,IF(AND($H945&lt;&gt;"",$H945=INDEX(Partidos!$K$4:$K$107,MATCH($A945,Partidos!$A$4:$A$107,0))),Puntuacion!$B$11,0))))))),"")</f>
        <v/>
      </c>
      <c r="H945" s="24">
        <f>IFERROR(INDEX(Luis!H$4:H$107,MATCH($A945,Luis!$A$4:$A$107,0)),"")</f>
        <v/>
      </c>
      <c r="I945" s="24">
        <f>IFERROR(INDEX(Partidos!$J$4:$J$107,MATCH($A945,Partidos!$A$4:$A$107,0)),"")</f>
        <v/>
      </c>
      <c r="J945" s="21">
        <f>IF(AND(INDEX(Partidos!$J$4:$J$107,MATCH($A945,Partidos!$A$4:$A$107,0))&lt;&gt;"Grupos",INDEX(Partidos!$H$4:$H$107,MATCH($A945,Partidos!$A$4:$A$107,0))="Finalizado",$H945&lt;&gt;"",$H945=INDEX(Partidos!$K$4:$K$107,MATCH($A945,Partidos!$A$4:$A$107,0))),1,0)</f>
        <v/>
      </c>
    </row>
    <row r="946">
      <c r="A946" s="31" t="n">
        <v>86</v>
      </c>
      <c r="B946" s="24">
        <f>IFERROR(INDEX(Partidos!$D$4:$D$107,MATCH($A946,Partidos!$A$4:$A$107,0)),"")</f>
        <v/>
      </c>
      <c r="C946" s="24">
        <f>IFERROR(INDEX(Partidos!$E$4:$E$107,MATCH($A946,Partidos!$A$4:$A$107,0)),"")</f>
        <v/>
      </c>
      <c r="D946" s="31" t="inlineStr">
        <is>
          <t>Felipe</t>
        </is>
      </c>
      <c r="E946" s="24">
        <f>IFERROR(INDEX(Felipe!F$4:F$107,MATCH($A946,Felipe!$A$4:$A$107,0)),"")</f>
        <v/>
      </c>
      <c r="F946" s="24">
        <f>IFERROR(INDEX(Felipe!G$4:G$107,MATCH($A946,Felipe!$A$4:$A$107,0)),"")</f>
        <v/>
      </c>
      <c r="G946" s="21">
        <f>IFERROR(IF(INDEX(Partidos!$H$4:$H$107,MATCH($A946,Partidos!$A$4:$A$107,0))&lt;&gt;"Finalizado","",IF(OR(NOT(ISNUMBER($E946)),NOT(ISNUMBER($F946))),"",IF(INDEX(Partidos!$J$4:$J$107,MATCH($A946,Partidos!$A$4:$A$107,0))="Grupos",IF(AND($E946=INDEX(Partidos!$F$4:$F$107,MATCH($A946,Partidos!$A$4:$A$107,0)),$F946=INDEX(Partidos!$G$4:$G$107,MATCH($A946,Partidos!$A$4:$A$107,0))),Puntuacion!$B$4,IF(($E946-$F946)=(INDEX(Partidos!$F$4:$F$107,MATCH($A946,Partidos!$A$4:$A$107,0))-INDEX(Partidos!$G$4:$G$107,MATCH($A946,Partidos!$A$4:$A$107,0))),Puntuacion!$B$5,IF(OR(AND($E946&gt;$F946,INDEX(Partidos!$F$4:$F$107,MATCH($A946,Partidos!$A$4:$A$107,0))&gt;INDEX(Partidos!$G$4:$G$107,MATCH($A946,Partidos!$A$4:$A$107,0))),AND($E946=$F946,INDEX(Partidos!$F$4:$F$107,MATCH($A946,Partidos!$A$4:$A$107,0))=INDEX(Partidos!$G$4:$G$107,MATCH($A946,Partidos!$A$4:$A$107,0))),AND($E946&lt;$F946,INDEX(Partidos!$F$4:$F$107,MATCH($A946,Partidos!$A$4:$A$107,0))&lt;INDEX(Partidos!$G$4:$G$107,MATCH($A946,Partidos!$A$4:$A$107,0)))),Puntuacion!$B$6,0))),IF(INDEX(Partidos!$F$4:$F$107,MATCH($A946,Partidos!$A$4:$A$107,0))=INDEX(Partidos!$G$4:$G$107,MATCH($A946,Partidos!$A$4:$A$107,0)),IF(AND($E946=INDEX(Partidos!$F$4:$F$107,MATCH($A946,Partidos!$A$4:$A$107,0)),$F946=INDEX(Partidos!$G$4:$G$107,MATCH($A946,Partidos!$A$4:$A$107,0))),IF(AND($H946&lt;&gt;"",$H946=INDEX(Partidos!$K$4:$K$107,MATCH($A946,Partidos!$A$4:$A$107,0))),Puntuacion!$B$9,Puntuacion!$B$12),IF(AND($E946=$F946,($E946-$F946)=(INDEX(Partidos!$F$4:$F$107,MATCH($A946,Partidos!$A$4:$A$107,0))-INDEX(Partidos!$G$4:$G$107,MATCH($A946,Partidos!$A$4:$A$107,0)))),IF(AND($H946&lt;&gt;"",$H946=INDEX(Partidos!$K$4:$K$107,MATCH($A946,Partidos!$A$4:$A$107,0))),Puntuacion!$B$13,Puntuacion!$B$14),IF(AND($H946&lt;&gt;"",$H946=INDEX(Partidos!$K$4:$K$107,MATCH($A946,Partidos!$A$4:$A$107,0))),Puntuacion!$B$11,0))),IF(AND($E946=INDEX(Partidos!$F$4:$F$107,MATCH($A946,Partidos!$A$4:$A$107,0)),$F946=INDEX(Partidos!$G$4:$G$107,MATCH($A946,Partidos!$A$4:$A$107,0))),Puntuacion!$B$9,IF(($E946-$F946)=(INDEX(Partidos!$F$4:$F$107,MATCH($A946,Partidos!$A$4:$A$107,0))-INDEX(Partidos!$G$4:$G$107,MATCH($A946,Partidos!$A$4:$A$107,0))),Puntuacion!$B$10,IF(AND($H946&lt;&gt;"",$H946=INDEX(Partidos!$K$4:$K$107,MATCH($A946,Partidos!$A$4:$A$107,0))),Puntuacion!$B$11,0))))))),"")</f>
        <v/>
      </c>
      <c r="H946" s="24">
        <f>IFERROR(INDEX(Felipe!H$4:H$107,MATCH($A946,Felipe!$A$4:$A$107,0)),"")</f>
        <v/>
      </c>
      <c r="I946" s="24">
        <f>IFERROR(INDEX(Partidos!$J$4:$J$107,MATCH($A946,Partidos!$A$4:$A$107,0)),"")</f>
        <v/>
      </c>
      <c r="J946" s="21">
        <f>IF(AND(INDEX(Partidos!$J$4:$J$107,MATCH($A946,Partidos!$A$4:$A$107,0))&lt;&gt;"Grupos",INDEX(Partidos!$H$4:$H$107,MATCH($A946,Partidos!$A$4:$A$107,0))="Finalizado",$H946&lt;&gt;"",$H946=INDEX(Partidos!$K$4:$K$107,MATCH($A946,Partidos!$A$4:$A$107,0))),1,0)</f>
        <v/>
      </c>
    </row>
    <row r="947">
      <c r="A947" s="29" t="n">
        <v>86</v>
      </c>
      <c r="B947" s="24">
        <f>IFERROR(INDEX(Partidos!$D$4:$D$107,MATCH($A947,Partidos!$A$4:$A$107,0)),"")</f>
        <v/>
      </c>
      <c r="C947" s="24">
        <f>IFERROR(INDEX(Partidos!$E$4:$E$107,MATCH($A947,Partidos!$A$4:$A$107,0)),"")</f>
        <v/>
      </c>
      <c r="D947" s="29" t="inlineStr">
        <is>
          <t>Simón</t>
        </is>
      </c>
      <c r="E947" s="24">
        <f>IFERROR(INDEX(Simón!F$4:F$107,MATCH($A947,Simón!$A$4:$A$107,0)),"")</f>
        <v/>
      </c>
      <c r="F947" s="24">
        <f>IFERROR(INDEX(Simón!G$4:G$107,MATCH($A947,Simón!$A$4:$A$107,0)),"")</f>
        <v/>
      </c>
      <c r="G947" s="21">
        <f>IFERROR(IF(INDEX(Partidos!$H$4:$H$107,MATCH($A947,Partidos!$A$4:$A$107,0))&lt;&gt;"Finalizado","",IF(OR(NOT(ISNUMBER($E947)),NOT(ISNUMBER($F947))),"",IF(INDEX(Partidos!$J$4:$J$107,MATCH($A947,Partidos!$A$4:$A$107,0))="Grupos",IF(AND($E947=INDEX(Partidos!$F$4:$F$107,MATCH($A947,Partidos!$A$4:$A$107,0)),$F947=INDEX(Partidos!$G$4:$G$107,MATCH($A947,Partidos!$A$4:$A$107,0))),Puntuacion!$B$4,IF(($E947-$F947)=(INDEX(Partidos!$F$4:$F$107,MATCH($A947,Partidos!$A$4:$A$107,0))-INDEX(Partidos!$G$4:$G$107,MATCH($A947,Partidos!$A$4:$A$107,0))),Puntuacion!$B$5,IF(OR(AND($E947&gt;$F947,INDEX(Partidos!$F$4:$F$107,MATCH($A947,Partidos!$A$4:$A$107,0))&gt;INDEX(Partidos!$G$4:$G$107,MATCH($A947,Partidos!$A$4:$A$107,0))),AND($E947=$F947,INDEX(Partidos!$F$4:$F$107,MATCH($A947,Partidos!$A$4:$A$107,0))=INDEX(Partidos!$G$4:$G$107,MATCH($A947,Partidos!$A$4:$A$107,0))),AND($E947&lt;$F947,INDEX(Partidos!$F$4:$F$107,MATCH($A947,Partidos!$A$4:$A$107,0))&lt;INDEX(Partidos!$G$4:$G$107,MATCH($A947,Partidos!$A$4:$A$107,0)))),Puntuacion!$B$6,0))),IF(INDEX(Partidos!$F$4:$F$107,MATCH($A947,Partidos!$A$4:$A$107,0))=INDEX(Partidos!$G$4:$G$107,MATCH($A947,Partidos!$A$4:$A$107,0)),IF(AND($E947=INDEX(Partidos!$F$4:$F$107,MATCH($A947,Partidos!$A$4:$A$107,0)),$F947=INDEX(Partidos!$G$4:$G$107,MATCH($A947,Partidos!$A$4:$A$107,0))),IF(AND($H947&lt;&gt;"",$H947=INDEX(Partidos!$K$4:$K$107,MATCH($A947,Partidos!$A$4:$A$107,0))),Puntuacion!$B$9,Puntuacion!$B$12),IF(AND($E947=$F947,($E947-$F947)=(INDEX(Partidos!$F$4:$F$107,MATCH($A947,Partidos!$A$4:$A$107,0))-INDEX(Partidos!$G$4:$G$107,MATCH($A947,Partidos!$A$4:$A$107,0)))),IF(AND($H947&lt;&gt;"",$H947=INDEX(Partidos!$K$4:$K$107,MATCH($A947,Partidos!$A$4:$A$107,0))),Puntuacion!$B$13,Puntuacion!$B$14),IF(AND($H947&lt;&gt;"",$H947=INDEX(Partidos!$K$4:$K$107,MATCH($A947,Partidos!$A$4:$A$107,0))),Puntuacion!$B$11,0))),IF(AND($E947=INDEX(Partidos!$F$4:$F$107,MATCH($A947,Partidos!$A$4:$A$107,0)),$F947=INDEX(Partidos!$G$4:$G$107,MATCH($A947,Partidos!$A$4:$A$107,0))),Puntuacion!$B$9,IF(($E947-$F947)=(INDEX(Partidos!$F$4:$F$107,MATCH($A947,Partidos!$A$4:$A$107,0))-INDEX(Partidos!$G$4:$G$107,MATCH($A947,Partidos!$A$4:$A$107,0))),Puntuacion!$B$10,IF(AND($H947&lt;&gt;"",$H947=INDEX(Partidos!$K$4:$K$107,MATCH($A947,Partidos!$A$4:$A$107,0))),Puntuacion!$B$11,0))))))),"")</f>
        <v/>
      </c>
      <c r="H947" s="24">
        <f>IFERROR(INDEX(Simón!H$4:H$107,MATCH($A947,Simón!$A$4:$A$107,0)),"")</f>
        <v/>
      </c>
      <c r="I947" s="24">
        <f>IFERROR(INDEX(Partidos!$J$4:$J$107,MATCH($A947,Partidos!$A$4:$A$107,0)),"")</f>
        <v/>
      </c>
      <c r="J947" s="21">
        <f>IF(AND(INDEX(Partidos!$J$4:$J$107,MATCH($A947,Partidos!$A$4:$A$107,0))&lt;&gt;"Grupos",INDEX(Partidos!$H$4:$H$107,MATCH($A947,Partidos!$A$4:$A$107,0))="Finalizado",$H947&lt;&gt;"",$H947=INDEX(Partidos!$K$4:$K$107,MATCH($A947,Partidos!$A$4:$A$107,0))),1,0)</f>
        <v/>
      </c>
    </row>
    <row r="948">
      <c r="A948" s="31" t="n">
        <v>86</v>
      </c>
      <c r="B948" s="24">
        <f>IFERROR(INDEX(Partidos!$D$4:$D$107,MATCH($A948,Partidos!$A$4:$A$107,0)),"")</f>
        <v/>
      </c>
      <c r="C948" s="24">
        <f>IFERROR(INDEX(Partidos!$E$4:$E$107,MATCH($A948,Partidos!$A$4:$A$107,0)),"")</f>
        <v/>
      </c>
      <c r="D948" s="31" t="inlineStr">
        <is>
          <t>Muni</t>
        </is>
      </c>
      <c r="E948" s="24">
        <f>IFERROR(INDEX(Muni!F$4:F$107,MATCH($A948,Muni!$A$4:$A$107,0)),"")</f>
        <v/>
      </c>
      <c r="F948" s="24">
        <f>IFERROR(INDEX(Muni!G$4:G$107,MATCH($A948,Muni!$A$4:$A$107,0)),"")</f>
        <v/>
      </c>
      <c r="G948" s="21">
        <f>IFERROR(IF(INDEX(Partidos!$H$4:$H$107,MATCH($A948,Partidos!$A$4:$A$107,0))&lt;&gt;"Finalizado","",IF(OR(NOT(ISNUMBER($E948)),NOT(ISNUMBER($F948))),"",IF(INDEX(Partidos!$J$4:$J$107,MATCH($A948,Partidos!$A$4:$A$107,0))="Grupos",IF(AND($E948=INDEX(Partidos!$F$4:$F$107,MATCH($A948,Partidos!$A$4:$A$107,0)),$F948=INDEX(Partidos!$G$4:$G$107,MATCH($A948,Partidos!$A$4:$A$107,0))),Puntuacion!$B$4,IF(($E948-$F948)=(INDEX(Partidos!$F$4:$F$107,MATCH($A948,Partidos!$A$4:$A$107,0))-INDEX(Partidos!$G$4:$G$107,MATCH($A948,Partidos!$A$4:$A$107,0))),Puntuacion!$B$5,IF(OR(AND($E948&gt;$F948,INDEX(Partidos!$F$4:$F$107,MATCH($A948,Partidos!$A$4:$A$107,0))&gt;INDEX(Partidos!$G$4:$G$107,MATCH($A948,Partidos!$A$4:$A$107,0))),AND($E948=$F948,INDEX(Partidos!$F$4:$F$107,MATCH($A948,Partidos!$A$4:$A$107,0))=INDEX(Partidos!$G$4:$G$107,MATCH($A948,Partidos!$A$4:$A$107,0))),AND($E948&lt;$F948,INDEX(Partidos!$F$4:$F$107,MATCH($A948,Partidos!$A$4:$A$107,0))&lt;INDEX(Partidos!$G$4:$G$107,MATCH($A948,Partidos!$A$4:$A$107,0)))),Puntuacion!$B$6,0))),IF(INDEX(Partidos!$F$4:$F$107,MATCH($A948,Partidos!$A$4:$A$107,0))=INDEX(Partidos!$G$4:$G$107,MATCH($A948,Partidos!$A$4:$A$107,0)),IF(AND($E948=INDEX(Partidos!$F$4:$F$107,MATCH($A948,Partidos!$A$4:$A$107,0)),$F948=INDEX(Partidos!$G$4:$G$107,MATCH($A948,Partidos!$A$4:$A$107,0))),IF(AND($H948&lt;&gt;"",$H948=INDEX(Partidos!$K$4:$K$107,MATCH($A948,Partidos!$A$4:$A$107,0))),Puntuacion!$B$9,Puntuacion!$B$12),IF(AND($E948=$F948,($E948-$F948)=(INDEX(Partidos!$F$4:$F$107,MATCH($A948,Partidos!$A$4:$A$107,0))-INDEX(Partidos!$G$4:$G$107,MATCH($A948,Partidos!$A$4:$A$107,0)))),IF(AND($H948&lt;&gt;"",$H948=INDEX(Partidos!$K$4:$K$107,MATCH($A948,Partidos!$A$4:$A$107,0))),Puntuacion!$B$13,Puntuacion!$B$14),IF(AND($H948&lt;&gt;"",$H948=INDEX(Partidos!$K$4:$K$107,MATCH($A948,Partidos!$A$4:$A$107,0))),Puntuacion!$B$11,0))),IF(AND($E948=INDEX(Partidos!$F$4:$F$107,MATCH($A948,Partidos!$A$4:$A$107,0)),$F948=INDEX(Partidos!$G$4:$G$107,MATCH($A948,Partidos!$A$4:$A$107,0))),Puntuacion!$B$9,IF(($E948-$F948)=(INDEX(Partidos!$F$4:$F$107,MATCH($A948,Partidos!$A$4:$A$107,0))-INDEX(Partidos!$G$4:$G$107,MATCH($A948,Partidos!$A$4:$A$107,0))),Puntuacion!$B$10,IF(AND($H948&lt;&gt;"",$H948=INDEX(Partidos!$K$4:$K$107,MATCH($A948,Partidos!$A$4:$A$107,0))),Puntuacion!$B$11,0))))))),"")</f>
        <v/>
      </c>
      <c r="H948" s="24">
        <f>IFERROR(INDEX(Muni!H$4:H$107,MATCH($A948,Muni!$A$4:$A$107,0)),"")</f>
        <v/>
      </c>
      <c r="I948" s="24">
        <f>IFERROR(INDEX(Partidos!$J$4:$J$107,MATCH($A948,Partidos!$A$4:$A$107,0)),"")</f>
        <v/>
      </c>
      <c r="J948" s="21">
        <f>IF(AND(INDEX(Partidos!$J$4:$J$107,MATCH($A948,Partidos!$A$4:$A$107,0))&lt;&gt;"Grupos",INDEX(Partidos!$H$4:$H$107,MATCH($A948,Partidos!$A$4:$A$107,0))="Finalizado",$H948&lt;&gt;"",$H948=INDEX(Partidos!$K$4:$K$107,MATCH($A948,Partidos!$A$4:$A$107,0))),1,0)</f>
        <v/>
      </c>
    </row>
    <row r="949">
      <c r="A949" s="29" t="n">
        <v>86</v>
      </c>
      <c r="B949" s="24">
        <f>IFERROR(INDEX(Partidos!$D$4:$D$107,MATCH($A949,Partidos!$A$4:$A$107,0)),"")</f>
        <v/>
      </c>
      <c r="C949" s="24">
        <f>IFERROR(INDEX(Partidos!$E$4:$E$107,MATCH($A949,Partidos!$A$4:$A$107,0)),"")</f>
        <v/>
      </c>
      <c r="D949" s="29" t="inlineStr">
        <is>
          <t>Fer</t>
        </is>
      </c>
      <c r="E949" s="24">
        <f>IFERROR(INDEX(Fer!F$4:F$107,MATCH($A949,Fer!$A$4:$A$107,0)),"")</f>
        <v/>
      </c>
      <c r="F949" s="24">
        <f>IFERROR(INDEX(Fer!G$4:G$107,MATCH($A949,Fer!$A$4:$A$107,0)),"")</f>
        <v/>
      </c>
      <c r="G949" s="21">
        <f>IFERROR(IF(INDEX(Partidos!$H$4:$H$107,MATCH($A949,Partidos!$A$4:$A$107,0))&lt;&gt;"Finalizado","",IF(OR(NOT(ISNUMBER($E949)),NOT(ISNUMBER($F949))),"",IF(INDEX(Partidos!$J$4:$J$107,MATCH($A949,Partidos!$A$4:$A$107,0))="Grupos",IF(AND($E949=INDEX(Partidos!$F$4:$F$107,MATCH($A949,Partidos!$A$4:$A$107,0)),$F949=INDEX(Partidos!$G$4:$G$107,MATCH($A949,Partidos!$A$4:$A$107,0))),Puntuacion!$B$4,IF(($E949-$F949)=(INDEX(Partidos!$F$4:$F$107,MATCH($A949,Partidos!$A$4:$A$107,0))-INDEX(Partidos!$G$4:$G$107,MATCH($A949,Partidos!$A$4:$A$107,0))),Puntuacion!$B$5,IF(OR(AND($E949&gt;$F949,INDEX(Partidos!$F$4:$F$107,MATCH($A949,Partidos!$A$4:$A$107,0))&gt;INDEX(Partidos!$G$4:$G$107,MATCH($A949,Partidos!$A$4:$A$107,0))),AND($E949=$F949,INDEX(Partidos!$F$4:$F$107,MATCH($A949,Partidos!$A$4:$A$107,0))=INDEX(Partidos!$G$4:$G$107,MATCH($A949,Partidos!$A$4:$A$107,0))),AND($E949&lt;$F949,INDEX(Partidos!$F$4:$F$107,MATCH($A949,Partidos!$A$4:$A$107,0))&lt;INDEX(Partidos!$G$4:$G$107,MATCH($A949,Partidos!$A$4:$A$107,0)))),Puntuacion!$B$6,0))),IF(INDEX(Partidos!$F$4:$F$107,MATCH($A949,Partidos!$A$4:$A$107,0))=INDEX(Partidos!$G$4:$G$107,MATCH($A949,Partidos!$A$4:$A$107,0)),IF(AND($E949=INDEX(Partidos!$F$4:$F$107,MATCH($A949,Partidos!$A$4:$A$107,0)),$F949=INDEX(Partidos!$G$4:$G$107,MATCH($A949,Partidos!$A$4:$A$107,0))),IF(AND($H949&lt;&gt;"",$H949=INDEX(Partidos!$K$4:$K$107,MATCH($A949,Partidos!$A$4:$A$107,0))),Puntuacion!$B$9,Puntuacion!$B$12),IF(AND($E949=$F949,($E949-$F949)=(INDEX(Partidos!$F$4:$F$107,MATCH($A949,Partidos!$A$4:$A$107,0))-INDEX(Partidos!$G$4:$G$107,MATCH($A949,Partidos!$A$4:$A$107,0)))),IF(AND($H949&lt;&gt;"",$H949=INDEX(Partidos!$K$4:$K$107,MATCH($A949,Partidos!$A$4:$A$107,0))),Puntuacion!$B$13,Puntuacion!$B$14),IF(AND($H949&lt;&gt;"",$H949=INDEX(Partidos!$K$4:$K$107,MATCH($A949,Partidos!$A$4:$A$107,0))),Puntuacion!$B$11,0))),IF(AND($E949=INDEX(Partidos!$F$4:$F$107,MATCH($A949,Partidos!$A$4:$A$107,0)),$F949=INDEX(Partidos!$G$4:$G$107,MATCH($A949,Partidos!$A$4:$A$107,0))),Puntuacion!$B$9,IF(($E949-$F949)=(INDEX(Partidos!$F$4:$F$107,MATCH($A949,Partidos!$A$4:$A$107,0))-INDEX(Partidos!$G$4:$G$107,MATCH($A949,Partidos!$A$4:$A$107,0))),Puntuacion!$B$10,IF(AND($H949&lt;&gt;"",$H949=INDEX(Partidos!$K$4:$K$107,MATCH($A949,Partidos!$A$4:$A$107,0))),Puntuacion!$B$11,0))))))),"")</f>
        <v/>
      </c>
      <c r="H949" s="24">
        <f>IFERROR(INDEX(Fer!H$4:H$107,MATCH($A949,Fer!$A$4:$A$107,0)),"")</f>
        <v/>
      </c>
      <c r="I949" s="24">
        <f>IFERROR(INDEX(Partidos!$J$4:$J$107,MATCH($A949,Partidos!$A$4:$A$107,0)),"")</f>
        <v/>
      </c>
      <c r="J949" s="21">
        <f>IF(AND(INDEX(Partidos!$J$4:$J$107,MATCH($A949,Partidos!$A$4:$A$107,0))&lt;&gt;"Grupos",INDEX(Partidos!$H$4:$H$107,MATCH($A949,Partidos!$A$4:$A$107,0))="Finalizado",$H949&lt;&gt;"",$H949=INDEX(Partidos!$K$4:$K$107,MATCH($A949,Partidos!$A$4:$A$107,0))),1,0)</f>
        <v/>
      </c>
    </row>
    <row r="950">
      <c r="A950" s="31" t="n">
        <v>87</v>
      </c>
      <c r="B950" s="24">
        <f>IFERROR(INDEX(Partidos!$D$4:$D$107,MATCH($A950,Partidos!$A$4:$A$107,0)),"")</f>
        <v/>
      </c>
      <c r="C950" s="24">
        <f>IFERROR(INDEX(Partidos!$E$4:$E$107,MATCH($A950,Partidos!$A$4:$A$107,0)),"")</f>
        <v/>
      </c>
      <c r="D950" s="31" t="inlineStr">
        <is>
          <t>Álvaro</t>
        </is>
      </c>
      <c r="E950" s="24">
        <f>IFERROR(INDEX(Álvaro!F$4:F$107,MATCH($A950,Álvaro!$A$4:$A$107,0)),"")</f>
        <v/>
      </c>
      <c r="F950" s="24">
        <f>IFERROR(INDEX(Álvaro!G$4:G$107,MATCH($A950,Álvaro!$A$4:$A$107,0)),"")</f>
        <v/>
      </c>
      <c r="G950" s="21">
        <f>IFERROR(IF(INDEX(Partidos!$H$4:$H$107,MATCH($A950,Partidos!$A$4:$A$107,0))&lt;&gt;"Finalizado","",IF(OR(NOT(ISNUMBER($E950)),NOT(ISNUMBER($F950))),"",IF(INDEX(Partidos!$J$4:$J$107,MATCH($A950,Partidos!$A$4:$A$107,0))="Grupos",IF(AND($E950=INDEX(Partidos!$F$4:$F$107,MATCH($A950,Partidos!$A$4:$A$107,0)),$F950=INDEX(Partidos!$G$4:$G$107,MATCH($A950,Partidos!$A$4:$A$107,0))),Puntuacion!$B$4,IF(($E950-$F950)=(INDEX(Partidos!$F$4:$F$107,MATCH($A950,Partidos!$A$4:$A$107,0))-INDEX(Partidos!$G$4:$G$107,MATCH($A950,Partidos!$A$4:$A$107,0))),Puntuacion!$B$5,IF(OR(AND($E950&gt;$F950,INDEX(Partidos!$F$4:$F$107,MATCH($A950,Partidos!$A$4:$A$107,0))&gt;INDEX(Partidos!$G$4:$G$107,MATCH($A950,Partidos!$A$4:$A$107,0))),AND($E950=$F950,INDEX(Partidos!$F$4:$F$107,MATCH($A950,Partidos!$A$4:$A$107,0))=INDEX(Partidos!$G$4:$G$107,MATCH($A950,Partidos!$A$4:$A$107,0))),AND($E950&lt;$F950,INDEX(Partidos!$F$4:$F$107,MATCH($A950,Partidos!$A$4:$A$107,0))&lt;INDEX(Partidos!$G$4:$G$107,MATCH($A950,Partidos!$A$4:$A$107,0)))),Puntuacion!$B$6,0))),IF(INDEX(Partidos!$F$4:$F$107,MATCH($A950,Partidos!$A$4:$A$107,0))=INDEX(Partidos!$G$4:$G$107,MATCH($A950,Partidos!$A$4:$A$107,0)),IF(AND($E950=INDEX(Partidos!$F$4:$F$107,MATCH($A950,Partidos!$A$4:$A$107,0)),$F950=INDEX(Partidos!$G$4:$G$107,MATCH($A950,Partidos!$A$4:$A$107,0))),IF(AND($H950&lt;&gt;"",$H950=INDEX(Partidos!$K$4:$K$107,MATCH($A950,Partidos!$A$4:$A$107,0))),Puntuacion!$B$9,Puntuacion!$B$12),IF(AND($E950=$F950,($E950-$F950)=(INDEX(Partidos!$F$4:$F$107,MATCH($A950,Partidos!$A$4:$A$107,0))-INDEX(Partidos!$G$4:$G$107,MATCH($A950,Partidos!$A$4:$A$107,0)))),IF(AND($H950&lt;&gt;"",$H950=INDEX(Partidos!$K$4:$K$107,MATCH($A950,Partidos!$A$4:$A$107,0))),Puntuacion!$B$13,Puntuacion!$B$14),IF(AND($H950&lt;&gt;"",$H950=INDEX(Partidos!$K$4:$K$107,MATCH($A950,Partidos!$A$4:$A$107,0))),Puntuacion!$B$11,0))),IF(AND($E950=INDEX(Partidos!$F$4:$F$107,MATCH($A950,Partidos!$A$4:$A$107,0)),$F950=INDEX(Partidos!$G$4:$G$107,MATCH($A950,Partidos!$A$4:$A$107,0))),Puntuacion!$B$9,IF(($E950-$F950)=(INDEX(Partidos!$F$4:$F$107,MATCH($A950,Partidos!$A$4:$A$107,0))-INDEX(Partidos!$G$4:$G$107,MATCH($A950,Partidos!$A$4:$A$107,0))),Puntuacion!$B$10,IF(AND($H950&lt;&gt;"",$H950=INDEX(Partidos!$K$4:$K$107,MATCH($A950,Partidos!$A$4:$A$107,0))),Puntuacion!$B$11,0))))))),"")</f>
        <v/>
      </c>
      <c r="H950" s="24">
        <f>IFERROR(INDEX(Álvaro!H$4:H$107,MATCH($A950,Álvaro!$A$4:$A$107,0)),"")</f>
        <v/>
      </c>
      <c r="I950" s="24">
        <f>IFERROR(INDEX(Partidos!$J$4:$J$107,MATCH($A950,Partidos!$A$4:$A$107,0)),"")</f>
        <v/>
      </c>
      <c r="J950" s="21">
        <f>IF(AND(INDEX(Partidos!$J$4:$J$107,MATCH($A950,Partidos!$A$4:$A$107,0))&lt;&gt;"Grupos",INDEX(Partidos!$H$4:$H$107,MATCH($A950,Partidos!$A$4:$A$107,0))="Finalizado",$H950&lt;&gt;"",$H950=INDEX(Partidos!$K$4:$K$107,MATCH($A950,Partidos!$A$4:$A$107,0))),1,0)</f>
        <v/>
      </c>
    </row>
    <row r="951">
      <c r="A951" s="29" t="n">
        <v>87</v>
      </c>
      <c r="B951" s="24">
        <f>IFERROR(INDEX(Partidos!$D$4:$D$107,MATCH($A951,Partidos!$A$4:$A$107,0)),"")</f>
        <v/>
      </c>
      <c r="C951" s="24">
        <f>IFERROR(INDEX(Partidos!$E$4:$E$107,MATCH($A951,Partidos!$A$4:$A$107,0)),"")</f>
        <v/>
      </c>
      <c r="D951" s="29" t="inlineStr">
        <is>
          <t>Pepe</t>
        </is>
      </c>
      <c r="E951" s="24">
        <f>IFERROR(INDEX(Pepe!F$4:F$107,MATCH($A951,Pepe!$A$4:$A$107,0)),"")</f>
        <v/>
      </c>
      <c r="F951" s="24">
        <f>IFERROR(INDEX(Pepe!G$4:G$107,MATCH($A951,Pepe!$A$4:$A$107,0)),"")</f>
        <v/>
      </c>
      <c r="G951" s="21">
        <f>IFERROR(IF(INDEX(Partidos!$H$4:$H$107,MATCH($A951,Partidos!$A$4:$A$107,0))&lt;&gt;"Finalizado","",IF(OR(NOT(ISNUMBER($E951)),NOT(ISNUMBER($F951))),"",IF(INDEX(Partidos!$J$4:$J$107,MATCH($A951,Partidos!$A$4:$A$107,0))="Grupos",IF(AND($E951=INDEX(Partidos!$F$4:$F$107,MATCH($A951,Partidos!$A$4:$A$107,0)),$F951=INDEX(Partidos!$G$4:$G$107,MATCH($A951,Partidos!$A$4:$A$107,0))),Puntuacion!$B$4,IF(($E951-$F951)=(INDEX(Partidos!$F$4:$F$107,MATCH($A951,Partidos!$A$4:$A$107,0))-INDEX(Partidos!$G$4:$G$107,MATCH($A951,Partidos!$A$4:$A$107,0))),Puntuacion!$B$5,IF(OR(AND($E951&gt;$F951,INDEX(Partidos!$F$4:$F$107,MATCH($A951,Partidos!$A$4:$A$107,0))&gt;INDEX(Partidos!$G$4:$G$107,MATCH($A951,Partidos!$A$4:$A$107,0))),AND($E951=$F951,INDEX(Partidos!$F$4:$F$107,MATCH($A951,Partidos!$A$4:$A$107,0))=INDEX(Partidos!$G$4:$G$107,MATCH($A951,Partidos!$A$4:$A$107,0))),AND($E951&lt;$F951,INDEX(Partidos!$F$4:$F$107,MATCH($A951,Partidos!$A$4:$A$107,0))&lt;INDEX(Partidos!$G$4:$G$107,MATCH($A951,Partidos!$A$4:$A$107,0)))),Puntuacion!$B$6,0))),IF(INDEX(Partidos!$F$4:$F$107,MATCH($A951,Partidos!$A$4:$A$107,0))=INDEX(Partidos!$G$4:$G$107,MATCH($A951,Partidos!$A$4:$A$107,0)),IF(AND($E951=INDEX(Partidos!$F$4:$F$107,MATCH($A951,Partidos!$A$4:$A$107,0)),$F951=INDEX(Partidos!$G$4:$G$107,MATCH($A951,Partidos!$A$4:$A$107,0))),IF(AND($H951&lt;&gt;"",$H951=INDEX(Partidos!$K$4:$K$107,MATCH($A951,Partidos!$A$4:$A$107,0))),Puntuacion!$B$9,Puntuacion!$B$12),IF(AND($E951=$F951,($E951-$F951)=(INDEX(Partidos!$F$4:$F$107,MATCH($A951,Partidos!$A$4:$A$107,0))-INDEX(Partidos!$G$4:$G$107,MATCH($A951,Partidos!$A$4:$A$107,0)))),IF(AND($H951&lt;&gt;"",$H951=INDEX(Partidos!$K$4:$K$107,MATCH($A951,Partidos!$A$4:$A$107,0))),Puntuacion!$B$13,Puntuacion!$B$14),IF(AND($H951&lt;&gt;"",$H951=INDEX(Partidos!$K$4:$K$107,MATCH($A951,Partidos!$A$4:$A$107,0))),Puntuacion!$B$11,0))),IF(AND($E951=INDEX(Partidos!$F$4:$F$107,MATCH($A951,Partidos!$A$4:$A$107,0)),$F951=INDEX(Partidos!$G$4:$G$107,MATCH($A951,Partidos!$A$4:$A$107,0))),Puntuacion!$B$9,IF(($E951-$F951)=(INDEX(Partidos!$F$4:$F$107,MATCH($A951,Partidos!$A$4:$A$107,0))-INDEX(Partidos!$G$4:$G$107,MATCH($A951,Partidos!$A$4:$A$107,0))),Puntuacion!$B$10,IF(AND($H951&lt;&gt;"",$H951=INDEX(Partidos!$K$4:$K$107,MATCH($A951,Partidos!$A$4:$A$107,0))),Puntuacion!$B$11,0))))))),"")</f>
        <v/>
      </c>
      <c r="H951" s="24">
        <f>IFERROR(INDEX(Pepe!H$4:H$107,MATCH($A951,Pepe!$A$4:$A$107,0)),"")</f>
        <v/>
      </c>
      <c r="I951" s="24">
        <f>IFERROR(INDEX(Partidos!$J$4:$J$107,MATCH($A951,Partidos!$A$4:$A$107,0)),"")</f>
        <v/>
      </c>
      <c r="J951" s="21">
        <f>IF(AND(INDEX(Partidos!$J$4:$J$107,MATCH($A951,Partidos!$A$4:$A$107,0))&lt;&gt;"Grupos",INDEX(Partidos!$H$4:$H$107,MATCH($A951,Partidos!$A$4:$A$107,0))="Finalizado",$H951&lt;&gt;"",$H951=INDEX(Partidos!$K$4:$K$107,MATCH($A951,Partidos!$A$4:$A$107,0))),1,0)</f>
        <v/>
      </c>
    </row>
    <row r="952">
      <c r="A952" s="31" t="n">
        <v>87</v>
      </c>
      <c r="B952" s="24">
        <f>IFERROR(INDEX(Partidos!$D$4:$D$107,MATCH($A952,Partidos!$A$4:$A$107,0)),"")</f>
        <v/>
      </c>
      <c r="C952" s="24">
        <f>IFERROR(INDEX(Partidos!$E$4:$E$107,MATCH($A952,Partidos!$A$4:$A$107,0)),"")</f>
        <v/>
      </c>
      <c r="D952" s="31" t="inlineStr">
        <is>
          <t>Patri</t>
        </is>
      </c>
      <c r="E952" s="24">
        <f>IFERROR(INDEX(Patri!F$4:F$107,MATCH($A952,Patri!$A$4:$A$107,0)),"")</f>
        <v/>
      </c>
      <c r="F952" s="24">
        <f>IFERROR(INDEX(Patri!G$4:G$107,MATCH($A952,Patri!$A$4:$A$107,0)),"")</f>
        <v/>
      </c>
      <c r="G952" s="21">
        <f>IFERROR(IF(INDEX(Partidos!$H$4:$H$107,MATCH($A952,Partidos!$A$4:$A$107,0))&lt;&gt;"Finalizado","",IF(OR(NOT(ISNUMBER($E952)),NOT(ISNUMBER($F952))),"",IF(INDEX(Partidos!$J$4:$J$107,MATCH($A952,Partidos!$A$4:$A$107,0))="Grupos",IF(AND($E952=INDEX(Partidos!$F$4:$F$107,MATCH($A952,Partidos!$A$4:$A$107,0)),$F952=INDEX(Partidos!$G$4:$G$107,MATCH($A952,Partidos!$A$4:$A$107,0))),Puntuacion!$B$4,IF(($E952-$F952)=(INDEX(Partidos!$F$4:$F$107,MATCH($A952,Partidos!$A$4:$A$107,0))-INDEX(Partidos!$G$4:$G$107,MATCH($A952,Partidos!$A$4:$A$107,0))),Puntuacion!$B$5,IF(OR(AND($E952&gt;$F952,INDEX(Partidos!$F$4:$F$107,MATCH($A952,Partidos!$A$4:$A$107,0))&gt;INDEX(Partidos!$G$4:$G$107,MATCH($A952,Partidos!$A$4:$A$107,0))),AND($E952=$F952,INDEX(Partidos!$F$4:$F$107,MATCH($A952,Partidos!$A$4:$A$107,0))=INDEX(Partidos!$G$4:$G$107,MATCH($A952,Partidos!$A$4:$A$107,0))),AND($E952&lt;$F952,INDEX(Partidos!$F$4:$F$107,MATCH($A952,Partidos!$A$4:$A$107,0))&lt;INDEX(Partidos!$G$4:$G$107,MATCH($A952,Partidos!$A$4:$A$107,0)))),Puntuacion!$B$6,0))),IF(INDEX(Partidos!$F$4:$F$107,MATCH($A952,Partidos!$A$4:$A$107,0))=INDEX(Partidos!$G$4:$G$107,MATCH($A952,Partidos!$A$4:$A$107,0)),IF(AND($E952=INDEX(Partidos!$F$4:$F$107,MATCH($A952,Partidos!$A$4:$A$107,0)),$F952=INDEX(Partidos!$G$4:$G$107,MATCH($A952,Partidos!$A$4:$A$107,0))),IF(AND($H952&lt;&gt;"",$H952=INDEX(Partidos!$K$4:$K$107,MATCH($A952,Partidos!$A$4:$A$107,0))),Puntuacion!$B$9,Puntuacion!$B$12),IF(AND($E952=$F952,($E952-$F952)=(INDEX(Partidos!$F$4:$F$107,MATCH($A952,Partidos!$A$4:$A$107,0))-INDEX(Partidos!$G$4:$G$107,MATCH($A952,Partidos!$A$4:$A$107,0)))),IF(AND($H952&lt;&gt;"",$H952=INDEX(Partidos!$K$4:$K$107,MATCH($A952,Partidos!$A$4:$A$107,0))),Puntuacion!$B$13,Puntuacion!$B$14),IF(AND($H952&lt;&gt;"",$H952=INDEX(Partidos!$K$4:$K$107,MATCH($A952,Partidos!$A$4:$A$107,0))),Puntuacion!$B$11,0))),IF(AND($E952=INDEX(Partidos!$F$4:$F$107,MATCH($A952,Partidos!$A$4:$A$107,0)),$F952=INDEX(Partidos!$G$4:$G$107,MATCH($A952,Partidos!$A$4:$A$107,0))),Puntuacion!$B$9,IF(($E952-$F952)=(INDEX(Partidos!$F$4:$F$107,MATCH($A952,Partidos!$A$4:$A$107,0))-INDEX(Partidos!$G$4:$G$107,MATCH($A952,Partidos!$A$4:$A$107,0))),Puntuacion!$B$10,IF(AND($H952&lt;&gt;"",$H952=INDEX(Partidos!$K$4:$K$107,MATCH($A952,Partidos!$A$4:$A$107,0))),Puntuacion!$B$11,0))))))),"")</f>
        <v/>
      </c>
      <c r="H952" s="24">
        <f>IFERROR(INDEX(Patri!H$4:H$107,MATCH($A952,Patri!$A$4:$A$107,0)),"")</f>
        <v/>
      </c>
      <c r="I952" s="24">
        <f>IFERROR(INDEX(Partidos!$J$4:$J$107,MATCH($A952,Partidos!$A$4:$A$107,0)),"")</f>
        <v/>
      </c>
      <c r="J952" s="21">
        <f>IF(AND(INDEX(Partidos!$J$4:$J$107,MATCH($A952,Partidos!$A$4:$A$107,0))&lt;&gt;"Grupos",INDEX(Partidos!$H$4:$H$107,MATCH($A952,Partidos!$A$4:$A$107,0))="Finalizado",$H952&lt;&gt;"",$H952=INDEX(Partidos!$K$4:$K$107,MATCH($A952,Partidos!$A$4:$A$107,0))),1,0)</f>
        <v/>
      </c>
    </row>
    <row r="953">
      <c r="A953" s="29" t="n">
        <v>87</v>
      </c>
      <c r="B953" s="24">
        <f>IFERROR(INDEX(Partidos!$D$4:$D$107,MATCH($A953,Partidos!$A$4:$A$107,0)),"")</f>
        <v/>
      </c>
      <c r="C953" s="24">
        <f>IFERROR(INDEX(Partidos!$E$4:$E$107,MATCH($A953,Partidos!$A$4:$A$107,0)),"")</f>
        <v/>
      </c>
      <c r="D953" s="29" t="inlineStr">
        <is>
          <t>Kike</t>
        </is>
      </c>
      <c r="E953" s="24">
        <f>IFERROR(INDEX(Kike!F$4:F$107,MATCH($A953,Kike!$A$4:$A$107,0)),"")</f>
        <v/>
      </c>
      <c r="F953" s="24">
        <f>IFERROR(INDEX(Kike!G$4:G$107,MATCH($A953,Kike!$A$4:$A$107,0)),"")</f>
        <v/>
      </c>
      <c r="G953" s="21">
        <f>IFERROR(IF(INDEX(Partidos!$H$4:$H$107,MATCH($A953,Partidos!$A$4:$A$107,0))&lt;&gt;"Finalizado","",IF(OR(NOT(ISNUMBER($E953)),NOT(ISNUMBER($F953))),"",IF(INDEX(Partidos!$J$4:$J$107,MATCH($A953,Partidos!$A$4:$A$107,0))="Grupos",IF(AND($E953=INDEX(Partidos!$F$4:$F$107,MATCH($A953,Partidos!$A$4:$A$107,0)),$F953=INDEX(Partidos!$G$4:$G$107,MATCH($A953,Partidos!$A$4:$A$107,0))),Puntuacion!$B$4,IF(($E953-$F953)=(INDEX(Partidos!$F$4:$F$107,MATCH($A953,Partidos!$A$4:$A$107,0))-INDEX(Partidos!$G$4:$G$107,MATCH($A953,Partidos!$A$4:$A$107,0))),Puntuacion!$B$5,IF(OR(AND($E953&gt;$F953,INDEX(Partidos!$F$4:$F$107,MATCH($A953,Partidos!$A$4:$A$107,0))&gt;INDEX(Partidos!$G$4:$G$107,MATCH($A953,Partidos!$A$4:$A$107,0))),AND($E953=$F953,INDEX(Partidos!$F$4:$F$107,MATCH($A953,Partidos!$A$4:$A$107,0))=INDEX(Partidos!$G$4:$G$107,MATCH($A953,Partidos!$A$4:$A$107,0))),AND($E953&lt;$F953,INDEX(Partidos!$F$4:$F$107,MATCH($A953,Partidos!$A$4:$A$107,0))&lt;INDEX(Partidos!$G$4:$G$107,MATCH($A953,Partidos!$A$4:$A$107,0)))),Puntuacion!$B$6,0))),IF(INDEX(Partidos!$F$4:$F$107,MATCH($A953,Partidos!$A$4:$A$107,0))=INDEX(Partidos!$G$4:$G$107,MATCH($A953,Partidos!$A$4:$A$107,0)),IF(AND($E953=INDEX(Partidos!$F$4:$F$107,MATCH($A953,Partidos!$A$4:$A$107,0)),$F953=INDEX(Partidos!$G$4:$G$107,MATCH($A953,Partidos!$A$4:$A$107,0))),IF(AND($H953&lt;&gt;"",$H953=INDEX(Partidos!$K$4:$K$107,MATCH($A953,Partidos!$A$4:$A$107,0))),Puntuacion!$B$9,Puntuacion!$B$12),IF(AND($E953=$F953,($E953-$F953)=(INDEX(Partidos!$F$4:$F$107,MATCH($A953,Partidos!$A$4:$A$107,0))-INDEX(Partidos!$G$4:$G$107,MATCH($A953,Partidos!$A$4:$A$107,0)))),IF(AND($H953&lt;&gt;"",$H953=INDEX(Partidos!$K$4:$K$107,MATCH($A953,Partidos!$A$4:$A$107,0))),Puntuacion!$B$13,Puntuacion!$B$14),IF(AND($H953&lt;&gt;"",$H953=INDEX(Partidos!$K$4:$K$107,MATCH($A953,Partidos!$A$4:$A$107,0))),Puntuacion!$B$11,0))),IF(AND($E953=INDEX(Partidos!$F$4:$F$107,MATCH($A953,Partidos!$A$4:$A$107,0)),$F953=INDEX(Partidos!$G$4:$G$107,MATCH($A953,Partidos!$A$4:$A$107,0))),Puntuacion!$B$9,IF(($E953-$F953)=(INDEX(Partidos!$F$4:$F$107,MATCH($A953,Partidos!$A$4:$A$107,0))-INDEX(Partidos!$G$4:$G$107,MATCH($A953,Partidos!$A$4:$A$107,0))),Puntuacion!$B$10,IF(AND($H953&lt;&gt;"",$H953=INDEX(Partidos!$K$4:$K$107,MATCH($A953,Partidos!$A$4:$A$107,0))),Puntuacion!$B$11,0))))))),"")</f>
        <v/>
      </c>
      <c r="H953" s="24">
        <f>IFERROR(INDEX(Kike!H$4:H$107,MATCH($A953,Kike!$A$4:$A$107,0)),"")</f>
        <v/>
      </c>
      <c r="I953" s="24">
        <f>IFERROR(INDEX(Partidos!$J$4:$J$107,MATCH($A953,Partidos!$A$4:$A$107,0)),"")</f>
        <v/>
      </c>
      <c r="J953" s="21">
        <f>IF(AND(INDEX(Partidos!$J$4:$J$107,MATCH($A953,Partidos!$A$4:$A$107,0))&lt;&gt;"Grupos",INDEX(Partidos!$H$4:$H$107,MATCH($A953,Partidos!$A$4:$A$107,0))="Finalizado",$H953&lt;&gt;"",$H953=INDEX(Partidos!$K$4:$K$107,MATCH($A953,Partidos!$A$4:$A$107,0))),1,0)</f>
        <v/>
      </c>
    </row>
    <row r="954">
      <c r="A954" s="31" t="n">
        <v>87</v>
      </c>
      <c r="B954" s="24">
        <f>IFERROR(INDEX(Partidos!$D$4:$D$107,MATCH($A954,Partidos!$A$4:$A$107,0)),"")</f>
        <v/>
      </c>
      <c r="C954" s="24">
        <f>IFERROR(INDEX(Partidos!$E$4:$E$107,MATCH($A954,Partidos!$A$4:$A$107,0)),"")</f>
        <v/>
      </c>
      <c r="D954" s="31" t="inlineStr">
        <is>
          <t>Quintero</t>
        </is>
      </c>
      <c r="E954" s="24">
        <f>IFERROR(INDEX(Quintero!F$4:F$107,MATCH($A954,Quintero!$A$4:$A$107,0)),"")</f>
        <v/>
      </c>
      <c r="F954" s="24">
        <f>IFERROR(INDEX(Quintero!G$4:G$107,MATCH($A954,Quintero!$A$4:$A$107,0)),"")</f>
        <v/>
      </c>
      <c r="G954" s="21">
        <f>IFERROR(IF(INDEX(Partidos!$H$4:$H$107,MATCH($A954,Partidos!$A$4:$A$107,0))&lt;&gt;"Finalizado","",IF(OR(NOT(ISNUMBER($E954)),NOT(ISNUMBER($F954))),"",IF(INDEX(Partidos!$J$4:$J$107,MATCH($A954,Partidos!$A$4:$A$107,0))="Grupos",IF(AND($E954=INDEX(Partidos!$F$4:$F$107,MATCH($A954,Partidos!$A$4:$A$107,0)),$F954=INDEX(Partidos!$G$4:$G$107,MATCH($A954,Partidos!$A$4:$A$107,0))),Puntuacion!$B$4,IF(($E954-$F954)=(INDEX(Partidos!$F$4:$F$107,MATCH($A954,Partidos!$A$4:$A$107,0))-INDEX(Partidos!$G$4:$G$107,MATCH($A954,Partidos!$A$4:$A$107,0))),Puntuacion!$B$5,IF(OR(AND($E954&gt;$F954,INDEX(Partidos!$F$4:$F$107,MATCH($A954,Partidos!$A$4:$A$107,0))&gt;INDEX(Partidos!$G$4:$G$107,MATCH($A954,Partidos!$A$4:$A$107,0))),AND($E954=$F954,INDEX(Partidos!$F$4:$F$107,MATCH($A954,Partidos!$A$4:$A$107,0))=INDEX(Partidos!$G$4:$G$107,MATCH($A954,Partidos!$A$4:$A$107,0))),AND($E954&lt;$F954,INDEX(Partidos!$F$4:$F$107,MATCH($A954,Partidos!$A$4:$A$107,0))&lt;INDEX(Partidos!$G$4:$G$107,MATCH($A954,Partidos!$A$4:$A$107,0)))),Puntuacion!$B$6,0))),IF(INDEX(Partidos!$F$4:$F$107,MATCH($A954,Partidos!$A$4:$A$107,0))=INDEX(Partidos!$G$4:$G$107,MATCH($A954,Partidos!$A$4:$A$107,0)),IF(AND($E954=INDEX(Partidos!$F$4:$F$107,MATCH($A954,Partidos!$A$4:$A$107,0)),$F954=INDEX(Partidos!$G$4:$G$107,MATCH($A954,Partidos!$A$4:$A$107,0))),IF(AND($H954&lt;&gt;"",$H954=INDEX(Partidos!$K$4:$K$107,MATCH($A954,Partidos!$A$4:$A$107,0))),Puntuacion!$B$9,Puntuacion!$B$12),IF(AND($E954=$F954,($E954-$F954)=(INDEX(Partidos!$F$4:$F$107,MATCH($A954,Partidos!$A$4:$A$107,0))-INDEX(Partidos!$G$4:$G$107,MATCH($A954,Partidos!$A$4:$A$107,0)))),IF(AND($H954&lt;&gt;"",$H954=INDEX(Partidos!$K$4:$K$107,MATCH($A954,Partidos!$A$4:$A$107,0))),Puntuacion!$B$13,Puntuacion!$B$14),IF(AND($H954&lt;&gt;"",$H954=INDEX(Partidos!$K$4:$K$107,MATCH($A954,Partidos!$A$4:$A$107,0))),Puntuacion!$B$11,0))),IF(AND($E954=INDEX(Partidos!$F$4:$F$107,MATCH($A954,Partidos!$A$4:$A$107,0)),$F954=INDEX(Partidos!$G$4:$G$107,MATCH($A954,Partidos!$A$4:$A$107,0))),Puntuacion!$B$9,IF(($E954-$F954)=(INDEX(Partidos!$F$4:$F$107,MATCH($A954,Partidos!$A$4:$A$107,0))-INDEX(Partidos!$G$4:$G$107,MATCH($A954,Partidos!$A$4:$A$107,0))),Puntuacion!$B$10,IF(AND($H954&lt;&gt;"",$H954=INDEX(Partidos!$K$4:$K$107,MATCH($A954,Partidos!$A$4:$A$107,0))),Puntuacion!$B$11,0))))))),"")</f>
        <v/>
      </c>
      <c r="H954" s="24">
        <f>IFERROR(INDEX(Quintero!H$4:H$107,MATCH($A954,Quintero!$A$4:$A$107,0)),"")</f>
        <v/>
      </c>
      <c r="I954" s="24">
        <f>IFERROR(INDEX(Partidos!$J$4:$J$107,MATCH($A954,Partidos!$A$4:$A$107,0)),"")</f>
        <v/>
      </c>
      <c r="J954" s="21">
        <f>IF(AND(INDEX(Partidos!$J$4:$J$107,MATCH($A954,Partidos!$A$4:$A$107,0))&lt;&gt;"Grupos",INDEX(Partidos!$H$4:$H$107,MATCH($A954,Partidos!$A$4:$A$107,0))="Finalizado",$H954&lt;&gt;"",$H954=INDEX(Partidos!$K$4:$K$107,MATCH($A954,Partidos!$A$4:$A$107,0))),1,0)</f>
        <v/>
      </c>
    </row>
    <row r="955">
      <c r="A955" s="29" t="n">
        <v>87</v>
      </c>
      <c r="B955" s="24">
        <f>IFERROR(INDEX(Partidos!$D$4:$D$107,MATCH($A955,Partidos!$A$4:$A$107,0)),"")</f>
        <v/>
      </c>
      <c r="C955" s="24">
        <f>IFERROR(INDEX(Partidos!$E$4:$E$107,MATCH($A955,Partidos!$A$4:$A$107,0)),"")</f>
        <v/>
      </c>
      <c r="D955" s="29" t="inlineStr">
        <is>
          <t>Nacho</t>
        </is>
      </c>
      <c r="E955" s="24">
        <f>IFERROR(INDEX(Nacho!F$4:F$107,MATCH($A955,Nacho!$A$4:$A$107,0)),"")</f>
        <v/>
      </c>
      <c r="F955" s="24">
        <f>IFERROR(INDEX(Nacho!G$4:G$107,MATCH($A955,Nacho!$A$4:$A$107,0)),"")</f>
        <v/>
      </c>
      <c r="G955" s="21">
        <f>IFERROR(IF(INDEX(Partidos!$H$4:$H$107,MATCH($A955,Partidos!$A$4:$A$107,0))&lt;&gt;"Finalizado","",IF(OR(NOT(ISNUMBER($E955)),NOT(ISNUMBER($F955))),"",IF(INDEX(Partidos!$J$4:$J$107,MATCH($A955,Partidos!$A$4:$A$107,0))="Grupos",IF(AND($E955=INDEX(Partidos!$F$4:$F$107,MATCH($A955,Partidos!$A$4:$A$107,0)),$F955=INDEX(Partidos!$G$4:$G$107,MATCH($A955,Partidos!$A$4:$A$107,0))),Puntuacion!$B$4,IF(($E955-$F955)=(INDEX(Partidos!$F$4:$F$107,MATCH($A955,Partidos!$A$4:$A$107,0))-INDEX(Partidos!$G$4:$G$107,MATCH($A955,Partidos!$A$4:$A$107,0))),Puntuacion!$B$5,IF(OR(AND($E955&gt;$F955,INDEX(Partidos!$F$4:$F$107,MATCH($A955,Partidos!$A$4:$A$107,0))&gt;INDEX(Partidos!$G$4:$G$107,MATCH($A955,Partidos!$A$4:$A$107,0))),AND($E955=$F955,INDEX(Partidos!$F$4:$F$107,MATCH($A955,Partidos!$A$4:$A$107,0))=INDEX(Partidos!$G$4:$G$107,MATCH($A955,Partidos!$A$4:$A$107,0))),AND($E955&lt;$F955,INDEX(Partidos!$F$4:$F$107,MATCH($A955,Partidos!$A$4:$A$107,0))&lt;INDEX(Partidos!$G$4:$G$107,MATCH($A955,Partidos!$A$4:$A$107,0)))),Puntuacion!$B$6,0))),IF(INDEX(Partidos!$F$4:$F$107,MATCH($A955,Partidos!$A$4:$A$107,0))=INDEX(Partidos!$G$4:$G$107,MATCH($A955,Partidos!$A$4:$A$107,0)),IF(AND($E955=INDEX(Partidos!$F$4:$F$107,MATCH($A955,Partidos!$A$4:$A$107,0)),$F955=INDEX(Partidos!$G$4:$G$107,MATCH($A955,Partidos!$A$4:$A$107,0))),IF(AND($H955&lt;&gt;"",$H955=INDEX(Partidos!$K$4:$K$107,MATCH($A955,Partidos!$A$4:$A$107,0))),Puntuacion!$B$9,Puntuacion!$B$12),IF(AND($E955=$F955,($E955-$F955)=(INDEX(Partidos!$F$4:$F$107,MATCH($A955,Partidos!$A$4:$A$107,0))-INDEX(Partidos!$G$4:$G$107,MATCH($A955,Partidos!$A$4:$A$107,0)))),IF(AND($H955&lt;&gt;"",$H955=INDEX(Partidos!$K$4:$K$107,MATCH($A955,Partidos!$A$4:$A$107,0))),Puntuacion!$B$13,Puntuacion!$B$14),IF(AND($H955&lt;&gt;"",$H955=INDEX(Partidos!$K$4:$K$107,MATCH($A955,Partidos!$A$4:$A$107,0))),Puntuacion!$B$11,0))),IF(AND($E955=INDEX(Partidos!$F$4:$F$107,MATCH($A955,Partidos!$A$4:$A$107,0)),$F955=INDEX(Partidos!$G$4:$G$107,MATCH($A955,Partidos!$A$4:$A$107,0))),Puntuacion!$B$9,IF(($E955-$F955)=(INDEX(Partidos!$F$4:$F$107,MATCH($A955,Partidos!$A$4:$A$107,0))-INDEX(Partidos!$G$4:$G$107,MATCH($A955,Partidos!$A$4:$A$107,0))),Puntuacion!$B$10,IF(AND($H955&lt;&gt;"",$H955=INDEX(Partidos!$K$4:$K$107,MATCH($A955,Partidos!$A$4:$A$107,0))),Puntuacion!$B$11,0))))))),"")</f>
        <v/>
      </c>
      <c r="H955" s="24">
        <f>IFERROR(INDEX(Nacho!H$4:H$107,MATCH($A955,Nacho!$A$4:$A$107,0)),"")</f>
        <v/>
      </c>
      <c r="I955" s="24">
        <f>IFERROR(INDEX(Partidos!$J$4:$J$107,MATCH($A955,Partidos!$A$4:$A$107,0)),"")</f>
        <v/>
      </c>
      <c r="J955" s="21">
        <f>IF(AND(INDEX(Partidos!$J$4:$J$107,MATCH($A955,Partidos!$A$4:$A$107,0))&lt;&gt;"Grupos",INDEX(Partidos!$H$4:$H$107,MATCH($A955,Partidos!$A$4:$A$107,0))="Finalizado",$H955&lt;&gt;"",$H955=INDEX(Partidos!$K$4:$K$107,MATCH($A955,Partidos!$A$4:$A$107,0))),1,0)</f>
        <v/>
      </c>
    </row>
    <row r="956">
      <c r="A956" s="31" t="n">
        <v>87</v>
      </c>
      <c r="B956" s="24">
        <f>IFERROR(INDEX(Partidos!$D$4:$D$107,MATCH($A956,Partidos!$A$4:$A$107,0)),"")</f>
        <v/>
      </c>
      <c r="C956" s="24">
        <f>IFERROR(INDEX(Partidos!$E$4:$E$107,MATCH($A956,Partidos!$A$4:$A$107,0)),"")</f>
        <v/>
      </c>
      <c r="D956" s="31" t="inlineStr">
        <is>
          <t>Luis</t>
        </is>
      </c>
      <c r="E956" s="24">
        <f>IFERROR(INDEX(Luis!F$4:F$107,MATCH($A956,Luis!$A$4:$A$107,0)),"")</f>
        <v/>
      </c>
      <c r="F956" s="24">
        <f>IFERROR(INDEX(Luis!G$4:G$107,MATCH($A956,Luis!$A$4:$A$107,0)),"")</f>
        <v/>
      </c>
      <c r="G956" s="21">
        <f>IFERROR(IF(INDEX(Partidos!$H$4:$H$107,MATCH($A956,Partidos!$A$4:$A$107,0))&lt;&gt;"Finalizado","",IF(OR(NOT(ISNUMBER($E956)),NOT(ISNUMBER($F956))),"",IF(INDEX(Partidos!$J$4:$J$107,MATCH($A956,Partidos!$A$4:$A$107,0))="Grupos",IF(AND($E956=INDEX(Partidos!$F$4:$F$107,MATCH($A956,Partidos!$A$4:$A$107,0)),$F956=INDEX(Partidos!$G$4:$G$107,MATCH($A956,Partidos!$A$4:$A$107,0))),Puntuacion!$B$4,IF(($E956-$F956)=(INDEX(Partidos!$F$4:$F$107,MATCH($A956,Partidos!$A$4:$A$107,0))-INDEX(Partidos!$G$4:$G$107,MATCH($A956,Partidos!$A$4:$A$107,0))),Puntuacion!$B$5,IF(OR(AND($E956&gt;$F956,INDEX(Partidos!$F$4:$F$107,MATCH($A956,Partidos!$A$4:$A$107,0))&gt;INDEX(Partidos!$G$4:$G$107,MATCH($A956,Partidos!$A$4:$A$107,0))),AND($E956=$F956,INDEX(Partidos!$F$4:$F$107,MATCH($A956,Partidos!$A$4:$A$107,0))=INDEX(Partidos!$G$4:$G$107,MATCH($A956,Partidos!$A$4:$A$107,0))),AND($E956&lt;$F956,INDEX(Partidos!$F$4:$F$107,MATCH($A956,Partidos!$A$4:$A$107,0))&lt;INDEX(Partidos!$G$4:$G$107,MATCH($A956,Partidos!$A$4:$A$107,0)))),Puntuacion!$B$6,0))),IF(INDEX(Partidos!$F$4:$F$107,MATCH($A956,Partidos!$A$4:$A$107,0))=INDEX(Partidos!$G$4:$G$107,MATCH($A956,Partidos!$A$4:$A$107,0)),IF(AND($E956=INDEX(Partidos!$F$4:$F$107,MATCH($A956,Partidos!$A$4:$A$107,0)),$F956=INDEX(Partidos!$G$4:$G$107,MATCH($A956,Partidos!$A$4:$A$107,0))),IF(AND($H956&lt;&gt;"",$H956=INDEX(Partidos!$K$4:$K$107,MATCH($A956,Partidos!$A$4:$A$107,0))),Puntuacion!$B$9,Puntuacion!$B$12),IF(AND($E956=$F956,($E956-$F956)=(INDEX(Partidos!$F$4:$F$107,MATCH($A956,Partidos!$A$4:$A$107,0))-INDEX(Partidos!$G$4:$G$107,MATCH($A956,Partidos!$A$4:$A$107,0)))),IF(AND($H956&lt;&gt;"",$H956=INDEX(Partidos!$K$4:$K$107,MATCH($A956,Partidos!$A$4:$A$107,0))),Puntuacion!$B$13,Puntuacion!$B$14),IF(AND($H956&lt;&gt;"",$H956=INDEX(Partidos!$K$4:$K$107,MATCH($A956,Partidos!$A$4:$A$107,0))),Puntuacion!$B$11,0))),IF(AND($E956=INDEX(Partidos!$F$4:$F$107,MATCH($A956,Partidos!$A$4:$A$107,0)),$F956=INDEX(Partidos!$G$4:$G$107,MATCH($A956,Partidos!$A$4:$A$107,0))),Puntuacion!$B$9,IF(($E956-$F956)=(INDEX(Partidos!$F$4:$F$107,MATCH($A956,Partidos!$A$4:$A$107,0))-INDEX(Partidos!$G$4:$G$107,MATCH($A956,Partidos!$A$4:$A$107,0))),Puntuacion!$B$10,IF(AND($H956&lt;&gt;"",$H956=INDEX(Partidos!$K$4:$K$107,MATCH($A956,Partidos!$A$4:$A$107,0))),Puntuacion!$B$11,0))))))),"")</f>
        <v/>
      </c>
      <c r="H956" s="24">
        <f>IFERROR(INDEX(Luis!H$4:H$107,MATCH($A956,Luis!$A$4:$A$107,0)),"")</f>
        <v/>
      </c>
      <c r="I956" s="24">
        <f>IFERROR(INDEX(Partidos!$J$4:$J$107,MATCH($A956,Partidos!$A$4:$A$107,0)),"")</f>
        <v/>
      </c>
      <c r="J956" s="21">
        <f>IF(AND(INDEX(Partidos!$J$4:$J$107,MATCH($A956,Partidos!$A$4:$A$107,0))&lt;&gt;"Grupos",INDEX(Partidos!$H$4:$H$107,MATCH($A956,Partidos!$A$4:$A$107,0))="Finalizado",$H956&lt;&gt;"",$H956=INDEX(Partidos!$K$4:$K$107,MATCH($A956,Partidos!$A$4:$A$107,0))),1,0)</f>
        <v/>
      </c>
    </row>
    <row r="957">
      <c r="A957" s="29" t="n">
        <v>87</v>
      </c>
      <c r="B957" s="24">
        <f>IFERROR(INDEX(Partidos!$D$4:$D$107,MATCH($A957,Partidos!$A$4:$A$107,0)),"")</f>
        <v/>
      </c>
      <c r="C957" s="24">
        <f>IFERROR(INDEX(Partidos!$E$4:$E$107,MATCH($A957,Partidos!$A$4:$A$107,0)),"")</f>
        <v/>
      </c>
      <c r="D957" s="29" t="inlineStr">
        <is>
          <t>Felipe</t>
        </is>
      </c>
      <c r="E957" s="24">
        <f>IFERROR(INDEX(Felipe!F$4:F$107,MATCH($A957,Felipe!$A$4:$A$107,0)),"")</f>
        <v/>
      </c>
      <c r="F957" s="24">
        <f>IFERROR(INDEX(Felipe!G$4:G$107,MATCH($A957,Felipe!$A$4:$A$107,0)),"")</f>
        <v/>
      </c>
      <c r="G957" s="21">
        <f>IFERROR(IF(INDEX(Partidos!$H$4:$H$107,MATCH($A957,Partidos!$A$4:$A$107,0))&lt;&gt;"Finalizado","",IF(OR(NOT(ISNUMBER($E957)),NOT(ISNUMBER($F957))),"",IF(INDEX(Partidos!$J$4:$J$107,MATCH($A957,Partidos!$A$4:$A$107,0))="Grupos",IF(AND($E957=INDEX(Partidos!$F$4:$F$107,MATCH($A957,Partidos!$A$4:$A$107,0)),$F957=INDEX(Partidos!$G$4:$G$107,MATCH($A957,Partidos!$A$4:$A$107,0))),Puntuacion!$B$4,IF(($E957-$F957)=(INDEX(Partidos!$F$4:$F$107,MATCH($A957,Partidos!$A$4:$A$107,0))-INDEX(Partidos!$G$4:$G$107,MATCH($A957,Partidos!$A$4:$A$107,0))),Puntuacion!$B$5,IF(OR(AND($E957&gt;$F957,INDEX(Partidos!$F$4:$F$107,MATCH($A957,Partidos!$A$4:$A$107,0))&gt;INDEX(Partidos!$G$4:$G$107,MATCH($A957,Partidos!$A$4:$A$107,0))),AND($E957=$F957,INDEX(Partidos!$F$4:$F$107,MATCH($A957,Partidos!$A$4:$A$107,0))=INDEX(Partidos!$G$4:$G$107,MATCH($A957,Partidos!$A$4:$A$107,0))),AND($E957&lt;$F957,INDEX(Partidos!$F$4:$F$107,MATCH($A957,Partidos!$A$4:$A$107,0))&lt;INDEX(Partidos!$G$4:$G$107,MATCH($A957,Partidos!$A$4:$A$107,0)))),Puntuacion!$B$6,0))),IF(INDEX(Partidos!$F$4:$F$107,MATCH($A957,Partidos!$A$4:$A$107,0))=INDEX(Partidos!$G$4:$G$107,MATCH($A957,Partidos!$A$4:$A$107,0)),IF(AND($E957=INDEX(Partidos!$F$4:$F$107,MATCH($A957,Partidos!$A$4:$A$107,0)),$F957=INDEX(Partidos!$G$4:$G$107,MATCH($A957,Partidos!$A$4:$A$107,0))),IF(AND($H957&lt;&gt;"",$H957=INDEX(Partidos!$K$4:$K$107,MATCH($A957,Partidos!$A$4:$A$107,0))),Puntuacion!$B$9,Puntuacion!$B$12),IF(AND($E957=$F957,($E957-$F957)=(INDEX(Partidos!$F$4:$F$107,MATCH($A957,Partidos!$A$4:$A$107,0))-INDEX(Partidos!$G$4:$G$107,MATCH($A957,Partidos!$A$4:$A$107,0)))),IF(AND($H957&lt;&gt;"",$H957=INDEX(Partidos!$K$4:$K$107,MATCH($A957,Partidos!$A$4:$A$107,0))),Puntuacion!$B$13,Puntuacion!$B$14),IF(AND($H957&lt;&gt;"",$H957=INDEX(Partidos!$K$4:$K$107,MATCH($A957,Partidos!$A$4:$A$107,0))),Puntuacion!$B$11,0))),IF(AND($E957=INDEX(Partidos!$F$4:$F$107,MATCH($A957,Partidos!$A$4:$A$107,0)),$F957=INDEX(Partidos!$G$4:$G$107,MATCH($A957,Partidos!$A$4:$A$107,0))),Puntuacion!$B$9,IF(($E957-$F957)=(INDEX(Partidos!$F$4:$F$107,MATCH($A957,Partidos!$A$4:$A$107,0))-INDEX(Partidos!$G$4:$G$107,MATCH($A957,Partidos!$A$4:$A$107,0))),Puntuacion!$B$10,IF(AND($H957&lt;&gt;"",$H957=INDEX(Partidos!$K$4:$K$107,MATCH($A957,Partidos!$A$4:$A$107,0))),Puntuacion!$B$11,0))))))),"")</f>
        <v/>
      </c>
      <c r="H957" s="24">
        <f>IFERROR(INDEX(Felipe!H$4:H$107,MATCH($A957,Felipe!$A$4:$A$107,0)),"")</f>
        <v/>
      </c>
      <c r="I957" s="24">
        <f>IFERROR(INDEX(Partidos!$J$4:$J$107,MATCH($A957,Partidos!$A$4:$A$107,0)),"")</f>
        <v/>
      </c>
      <c r="J957" s="21">
        <f>IF(AND(INDEX(Partidos!$J$4:$J$107,MATCH($A957,Partidos!$A$4:$A$107,0))&lt;&gt;"Grupos",INDEX(Partidos!$H$4:$H$107,MATCH($A957,Partidos!$A$4:$A$107,0))="Finalizado",$H957&lt;&gt;"",$H957=INDEX(Partidos!$K$4:$K$107,MATCH($A957,Partidos!$A$4:$A$107,0))),1,0)</f>
        <v/>
      </c>
    </row>
    <row r="958">
      <c r="A958" s="31" t="n">
        <v>87</v>
      </c>
      <c r="B958" s="24">
        <f>IFERROR(INDEX(Partidos!$D$4:$D$107,MATCH($A958,Partidos!$A$4:$A$107,0)),"")</f>
        <v/>
      </c>
      <c r="C958" s="24">
        <f>IFERROR(INDEX(Partidos!$E$4:$E$107,MATCH($A958,Partidos!$A$4:$A$107,0)),"")</f>
        <v/>
      </c>
      <c r="D958" s="31" t="inlineStr">
        <is>
          <t>Simón</t>
        </is>
      </c>
      <c r="E958" s="24">
        <f>IFERROR(INDEX(Simón!F$4:F$107,MATCH($A958,Simón!$A$4:$A$107,0)),"")</f>
        <v/>
      </c>
      <c r="F958" s="24">
        <f>IFERROR(INDEX(Simón!G$4:G$107,MATCH($A958,Simón!$A$4:$A$107,0)),"")</f>
        <v/>
      </c>
      <c r="G958" s="21">
        <f>IFERROR(IF(INDEX(Partidos!$H$4:$H$107,MATCH($A958,Partidos!$A$4:$A$107,0))&lt;&gt;"Finalizado","",IF(OR(NOT(ISNUMBER($E958)),NOT(ISNUMBER($F958))),"",IF(INDEX(Partidos!$J$4:$J$107,MATCH($A958,Partidos!$A$4:$A$107,0))="Grupos",IF(AND($E958=INDEX(Partidos!$F$4:$F$107,MATCH($A958,Partidos!$A$4:$A$107,0)),$F958=INDEX(Partidos!$G$4:$G$107,MATCH($A958,Partidos!$A$4:$A$107,0))),Puntuacion!$B$4,IF(($E958-$F958)=(INDEX(Partidos!$F$4:$F$107,MATCH($A958,Partidos!$A$4:$A$107,0))-INDEX(Partidos!$G$4:$G$107,MATCH($A958,Partidos!$A$4:$A$107,0))),Puntuacion!$B$5,IF(OR(AND($E958&gt;$F958,INDEX(Partidos!$F$4:$F$107,MATCH($A958,Partidos!$A$4:$A$107,0))&gt;INDEX(Partidos!$G$4:$G$107,MATCH($A958,Partidos!$A$4:$A$107,0))),AND($E958=$F958,INDEX(Partidos!$F$4:$F$107,MATCH($A958,Partidos!$A$4:$A$107,0))=INDEX(Partidos!$G$4:$G$107,MATCH($A958,Partidos!$A$4:$A$107,0))),AND($E958&lt;$F958,INDEX(Partidos!$F$4:$F$107,MATCH($A958,Partidos!$A$4:$A$107,0))&lt;INDEX(Partidos!$G$4:$G$107,MATCH($A958,Partidos!$A$4:$A$107,0)))),Puntuacion!$B$6,0))),IF(INDEX(Partidos!$F$4:$F$107,MATCH($A958,Partidos!$A$4:$A$107,0))=INDEX(Partidos!$G$4:$G$107,MATCH($A958,Partidos!$A$4:$A$107,0)),IF(AND($E958=INDEX(Partidos!$F$4:$F$107,MATCH($A958,Partidos!$A$4:$A$107,0)),$F958=INDEX(Partidos!$G$4:$G$107,MATCH($A958,Partidos!$A$4:$A$107,0))),IF(AND($H958&lt;&gt;"",$H958=INDEX(Partidos!$K$4:$K$107,MATCH($A958,Partidos!$A$4:$A$107,0))),Puntuacion!$B$9,Puntuacion!$B$12),IF(AND($E958=$F958,($E958-$F958)=(INDEX(Partidos!$F$4:$F$107,MATCH($A958,Partidos!$A$4:$A$107,0))-INDEX(Partidos!$G$4:$G$107,MATCH($A958,Partidos!$A$4:$A$107,0)))),IF(AND($H958&lt;&gt;"",$H958=INDEX(Partidos!$K$4:$K$107,MATCH($A958,Partidos!$A$4:$A$107,0))),Puntuacion!$B$13,Puntuacion!$B$14),IF(AND($H958&lt;&gt;"",$H958=INDEX(Partidos!$K$4:$K$107,MATCH($A958,Partidos!$A$4:$A$107,0))),Puntuacion!$B$11,0))),IF(AND($E958=INDEX(Partidos!$F$4:$F$107,MATCH($A958,Partidos!$A$4:$A$107,0)),$F958=INDEX(Partidos!$G$4:$G$107,MATCH($A958,Partidos!$A$4:$A$107,0))),Puntuacion!$B$9,IF(($E958-$F958)=(INDEX(Partidos!$F$4:$F$107,MATCH($A958,Partidos!$A$4:$A$107,0))-INDEX(Partidos!$G$4:$G$107,MATCH($A958,Partidos!$A$4:$A$107,0))),Puntuacion!$B$10,IF(AND($H958&lt;&gt;"",$H958=INDEX(Partidos!$K$4:$K$107,MATCH($A958,Partidos!$A$4:$A$107,0))),Puntuacion!$B$11,0))))))),"")</f>
        <v/>
      </c>
      <c r="H958" s="24">
        <f>IFERROR(INDEX(Simón!H$4:H$107,MATCH($A958,Simón!$A$4:$A$107,0)),"")</f>
        <v/>
      </c>
      <c r="I958" s="24">
        <f>IFERROR(INDEX(Partidos!$J$4:$J$107,MATCH($A958,Partidos!$A$4:$A$107,0)),"")</f>
        <v/>
      </c>
      <c r="J958" s="21">
        <f>IF(AND(INDEX(Partidos!$J$4:$J$107,MATCH($A958,Partidos!$A$4:$A$107,0))&lt;&gt;"Grupos",INDEX(Partidos!$H$4:$H$107,MATCH($A958,Partidos!$A$4:$A$107,0))="Finalizado",$H958&lt;&gt;"",$H958=INDEX(Partidos!$K$4:$K$107,MATCH($A958,Partidos!$A$4:$A$107,0))),1,0)</f>
        <v/>
      </c>
    </row>
    <row r="959">
      <c r="A959" s="29" t="n">
        <v>87</v>
      </c>
      <c r="B959" s="24">
        <f>IFERROR(INDEX(Partidos!$D$4:$D$107,MATCH($A959,Partidos!$A$4:$A$107,0)),"")</f>
        <v/>
      </c>
      <c r="C959" s="24">
        <f>IFERROR(INDEX(Partidos!$E$4:$E$107,MATCH($A959,Partidos!$A$4:$A$107,0)),"")</f>
        <v/>
      </c>
      <c r="D959" s="29" t="inlineStr">
        <is>
          <t>Muni</t>
        </is>
      </c>
      <c r="E959" s="24">
        <f>IFERROR(INDEX(Muni!F$4:F$107,MATCH($A959,Muni!$A$4:$A$107,0)),"")</f>
        <v/>
      </c>
      <c r="F959" s="24">
        <f>IFERROR(INDEX(Muni!G$4:G$107,MATCH($A959,Muni!$A$4:$A$107,0)),"")</f>
        <v/>
      </c>
      <c r="G959" s="21">
        <f>IFERROR(IF(INDEX(Partidos!$H$4:$H$107,MATCH($A959,Partidos!$A$4:$A$107,0))&lt;&gt;"Finalizado","",IF(OR(NOT(ISNUMBER($E959)),NOT(ISNUMBER($F959))),"",IF(INDEX(Partidos!$J$4:$J$107,MATCH($A959,Partidos!$A$4:$A$107,0))="Grupos",IF(AND($E959=INDEX(Partidos!$F$4:$F$107,MATCH($A959,Partidos!$A$4:$A$107,0)),$F959=INDEX(Partidos!$G$4:$G$107,MATCH($A959,Partidos!$A$4:$A$107,0))),Puntuacion!$B$4,IF(($E959-$F959)=(INDEX(Partidos!$F$4:$F$107,MATCH($A959,Partidos!$A$4:$A$107,0))-INDEX(Partidos!$G$4:$G$107,MATCH($A959,Partidos!$A$4:$A$107,0))),Puntuacion!$B$5,IF(OR(AND($E959&gt;$F959,INDEX(Partidos!$F$4:$F$107,MATCH($A959,Partidos!$A$4:$A$107,0))&gt;INDEX(Partidos!$G$4:$G$107,MATCH($A959,Partidos!$A$4:$A$107,0))),AND($E959=$F959,INDEX(Partidos!$F$4:$F$107,MATCH($A959,Partidos!$A$4:$A$107,0))=INDEX(Partidos!$G$4:$G$107,MATCH($A959,Partidos!$A$4:$A$107,0))),AND($E959&lt;$F959,INDEX(Partidos!$F$4:$F$107,MATCH($A959,Partidos!$A$4:$A$107,0))&lt;INDEX(Partidos!$G$4:$G$107,MATCH($A959,Partidos!$A$4:$A$107,0)))),Puntuacion!$B$6,0))),IF(INDEX(Partidos!$F$4:$F$107,MATCH($A959,Partidos!$A$4:$A$107,0))=INDEX(Partidos!$G$4:$G$107,MATCH($A959,Partidos!$A$4:$A$107,0)),IF(AND($E959=INDEX(Partidos!$F$4:$F$107,MATCH($A959,Partidos!$A$4:$A$107,0)),$F959=INDEX(Partidos!$G$4:$G$107,MATCH($A959,Partidos!$A$4:$A$107,0))),IF(AND($H959&lt;&gt;"",$H959=INDEX(Partidos!$K$4:$K$107,MATCH($A959,Partidos!$A$4:$A$107,0))),Puntuacion!$B$9,Puntuacion!$B$12),IF(AND($E959=$F959,($E959-$F959)=(INDEX(Partidos!$F$4:$F$107,MATCH($A959,Partidos!$A$4:$A$107,0))-INDEX(Partidos!$G$4:$G$107,MATCH($A959,Partidos!$A$4:$A$107,0)))),IF(AND($H959&lt;&gt;"",$H959=INDEX(Partidos!$K$4:$K$107,MATCH($A959,Partidos!$A$4:$A$107,0))),Puntuacion!$B$13,Puntuacion!$B$14),IF(AND($H959&lt;&gt;"",$H959=INDEX(Partidos!$K$4:$K$107,MATCH($A959,Partidos!$A$4:$A$107,0))),Puntuacion!$B$11,0))),IF(AND($E959=INDEX(Partidos!$F$4:$F$107,MATCH($A959,Partidos!$A$4:$A$107,0)),$F959=INDEX(Partidos!$G$4:$G$107,MATCH($A959,Partidos!$A$4:$A$107,0))),Puntuacion!$B$9,IF(($E959-$F959)=(INDEX(Partidos!$F$4:$F$107,MATCH($A959,Partidos!$A$4:$A$107,0))-INDEX(Partidos!$G$4:$G$107,MATCH($A959,Partidos!$A$4:$A$107,0))),Puntuacion!$B$10,IF(AND($H959&lt;&gt;"",$H959=INDEX(Partidos!$K$4:$K$107,MATCH($A959,Partidos!$A$4:$A$107,0))),Puntuacion!$B$11,0))))))),"")</f>
        <v/>
      </c>
      <c r="H959" s="24">
        <f>IFERROR(INDEX(Muni!H$4:H$107,MATCH($A959,Muni!$A$4:$A$107,0)),"")</f>
        <v/>
      </c>
      <c r="I959" s="24">
        <f>IFERROR(INDEX(Partidos!$J$4:$J$107,MATCH($A959,Partidos!$A$4:$A$107,0)),"")</f>
        <v/>
      </c>
      <c r="J959" s="21">
        <f>IF(AND(INDEX(Partidos!$J$4:$J$107,MATCH($A959,Partidos!$A$4:$A$107,0))&lt;&gt;"Grupos",INDEX(Partidos!$H$4:$H$107,MATCH($A959,Partidos!$A$4:$A$107,0))="Finalizado",$H959&lt;&gt;"",$H959=INDEX(Partidos!$K$4:$K$107,MATCH($A959,Partidos!$A$4:$A$107,0))),1,0)</f>
        <v/>
      </c>
    </row>
    <row r="960">
      <c r="A960" s="31" t="n">
        <v>87</v>
      </c>
      <c r="B960" s="24">
        <f>IFERROR(INDEX(Partidos!$D$4:$D$107,MATCH($A960,Partidos!$A$4:$A$107,0)),"")</f>
        <v/>
      </c>
      <c r="C960" s="24">
        <f>IFERROR(INDEX(Partidos!$E$4:$E$107,MATCH($A960,Partidos!$A$4:$A$107,0)),"")</f>
        <v/>
      </c>
      <c r="D960" s="31" t="inlineStr">
        <is>
          <t>Fer</t>
        </is>
      </c>
      <c r="E960" s="24">
        <f>IFERROR(INDEX(Fer!F$4:F$107,MATCH($A960,Fer!$A$4:$A$107,0)),"")</f>
        <v/>
      </c>
      <c r="F960" s="24">
        <f>IFERROR(INDEX(Fer!G$4:G$107,MATCH($A960,Fer!$A$4:$A$107,0)),"")</f>
        <v/>
      </c>
      <c r="G960" s="21">
        <f>IFERROR(IF(INDEX(Partidos!$H$4:$H$107,MATCH($A960,Partidos!$A$4:$A$107,0))&lt;&gt;"Finalizado","",IF(OR(NOT(ISNUMBER($E960)),NOT(ISNUMBER($F960))),"",IF(INDEX(Partidos!$J$4:$J$107,MATCH($A960,Partidos!$A$4:$A$107,0))="Grupos",IF(AND($E960=INDEX(Partidos!$F$4:$F$107,MATCH($A960,Partidos!$A$4:$A$107,0)),$F960=INDEX(Partidos!$G$4:$G$107,MATCH($A960,Partidos!$A$4:$A$107,0))),Puntuacion!$B$4,IF(($E960-$F960)=(INDEX(Partidos!$F$4:$F$107,MATCH($A960,Partidos!$A$4:$A$107,0))-INDEX(Partidos!$G$4:$G$107,MATCH($A960,Partidos!$A$4:$A$107,0))),Puntuacion!$B$5,IF(OR(AND($E960&gt;$F960,INDEX(Partidos!$F$4:$F$107,MATCH($A960,Partidos!$A$4:$A$107,0))&gt;INDEX(Partidos!$G$4:$G$107,MATCH($A960,Partidos!$A$4:$A$107,0))),AND($E960=$F960,INDEX(Partidos!$F$4:$F$107,MATCH($A960,Partidos!$A$4:$A$107,0))=INDEX(Partidos!$G$4:$G$107,MATCH($A960,Partidos!$A$4:$A$107,0))),AND($E960&lt;$F960,INDEX(Partidos!$F$4:$F$107,MATCH($A960,Partidos!$A$4:$A$107,0))&lt;INDEX(Partidos!$G$4:$G$107,MATCH($A960,Partidos!$A$4:$A$107,0)))),Puntuacion!$B$6,0))),IF(INDEX(Partidos!$F$4:$F$107,MATCH($A960,Partidos!$A$4:$A$107,0))=INDEX(Partidos!$G$4:$G$107,MATCH($A960,Partidos!$A$4:$A$107,0)),IF(AND($E960=INDEX(Partidos!$F$4:$F$107,MATCH($A960,Partidos!$A$4:$A$107,0)),$F960=INDEX(Partidos!$G$4:$G$107,MATCH($A960,Partidos!$A$4:$A$107,0))),IF(AND($H960&lt;&gt;"",$H960=INDEX(Partidos!$K$4:$K$107,MATCH($A960,Partidos!$A$4:$A$107,0))),Puntuacion!$B$9,Puntuacion!$B$12),IF(AND($E960=$F960,($E960-$F960)=(INDEX(Partidos!$F$4:$F$107,MATCH($A960,Partidos!$A$4:$A$107,0))-INDEX(Partidos!$G$4:$G$107,MATCH($A960,Partidos!$A$4:$A$107,0)))),IF(AND($H960&lt;&gt;"",$H960=INDEX(Partidos!$K$4:$K$107,MATCH($A960,Partidos!$A$4:$A$107,0))),Puntuacion!$B$13,Puntuacion!$B$14),IF(AND($H960&lt;&gt;"",$H960=INDEX(Partidos!$K$4:$K$107,MATCH($A960,Partidos!$A$4:$A$107,0))),Puntuacion!$B$11,0))),IF(AND($E960=INDEX(Partidos!$F$4:$F$107,MATCH($A960,Partidos!$A$4:$A$107,0)),$F960=INDEX(Partidos!$G$4:$G$107,MATCH($A960,Partidos!$A$4:$A$107,0))),Puntuacion!$B$9,IF(($E960-$F960)=(INDEX(Partidos!$F$4:$F$107,MATCH($A960,Partidos!$A$4:$A$107,0))-INDEX(Partidos!$G$4:$G$107,MATCH($A960,Partidos!$A$4:$A$107,0))),Puntuacion!$B$10,IF(AND($H960&lt;&gt;"",$H960=INDEX(Partidos!$K$4:$K$107,MATCH($A960,Partidos!$A$4:$A$107,0))),Puntuacion!$B$11,0))))))),"")</f>
        <v/>
      </c>
      <c r="H960" s="24">
        <f>IFERROR(INDEX(Fer!H$4:H$107,MATCH($A960,Fer!$A$4:$A$107,0)),"")</f>
        <v/>
      </c>
      <c r="I960" s="24">
        <f>IFERROR(INDEX(Partidos!$J$4:$J$107,MATCH($A960,Partidos!$A$4:$A$107,0)),"")</f>
        <v/>
      </c>
      <c r="J960" s="21">
        <f>IF(AND(INDEX(Partidos!$J$4:$J$107,MATCH($A960,Partidos!$A$4:$A$107,0))&lt;&gt;"Grupos",INDEX(Partidos!$H$4:$H$107,MATCH($A960,Partidos!$A$4:$A$107,0))="Finalizado",$H960&lt;&gt;"",$H960=INDEX(Partidos!$K$4:$K$107,MATCH($A960,Partidos!$A$4:$A$107,0))),1,0)</f>
        <v/>
      </c>
    </row>
    <row r="961">
      <c r="A961" s="29" t="n">
        <v>88</v>
      </c>
      <c r="B961" s="24">
        <f>IFERROR(INDEX(Partidos!$D$4:$D$107,MATCH($A961,Partidos!$A$4:$A$107,0)),"")</f>
        <v/>
      </c>
      <c r="C961" s="24">
        <f>IFERROR(INDEX(Partidos!$E$4:$E$107,MATCH($A961,Partidos!$A$4:$A$107,0)),"")</f>
        <v/>
      </c>
      <c r="D961" s="29" t="inlineStr">
        <is>
          <t>Álvaro</t>
        </is>
      </c>
      <c r="E961" s="24">
        <f>IFERROR(INDEX(Álvaro!F$4:F$107,MATCH($A961,Álvaro!$A$4:$A$107,0)),"")</f>
        <v/>
      </c>
      <c r="F961" s="24">
        <f>IFERROR(INDEX(Álvaro!G$4:G$107,MATCH($A961,Álvaro!$A$4:$A$107,0)),"")</f>
        <v/>
      </c>
      <c r="G961" s="21">
        <f>IFERROR(IF(INDEX(Partidos!$H$4:$H$107,MATCH($A961,Partidos!$A$4:$A$107,0))&lt;&gt;"Finalizado","",IF(OR(NOT(ISNUMBER($E961)),NOT(ISNUMBER($F961))),"",IF(INDEX(Partidos!$J$4:$J$107,MATCH($A961,Partidos!$A$4:$A$107,0))="Grupos",IF(AND($E961=INDEX(Partidos!$F$4:$F$107,MATCH($A961,Partidos!$A$4:$A$107,0)),$F961=INDEX(Partidos!$G$4:$G$107,MATCH($A961,Partidos!$A$4:$A$107,0))),Puntuacion!$B$4,IF(($E961-$F961)=(INDEX(Partidos!$F$4:$F$107,MATCH($A961,Partidos!$A$4:$A$107,0))-INDEX(Partidos!$G$4:$G$107,MATCH($A961,Partidos!$A$4:$A$107,0))),Puntuacion!$B$5,IF(OR(AND($E961&gt;$F961,INDEX(Partidos!$F$4:$F$107,MATCH($A961,Partidos!$A$4:$A$107,0))&gt;INDEX(Partidos!$G$4:$G$107,MATCH($A961,Partidos!$A$4:$A$107,0))),AND($E961=$F961,INDEX(Partidos!$F$4:$F$107,MATCH($A961,Partidos!$A$4:$A$107,0))=INDEX(Partidos!$G$4:$G$107,MATCH($A961,Partidos!$A$4:$A$107,0))),AND($E961&lt;$F961,INDEX(Partidos!$F$4:$F$107,MATCH($A961,Partidos!$A$4:$A$107,0))&lt;INDEX(Partidos!$G$4:$G$107,MATCH($A961,Partidos!$A$4:$A$107,0)))),Puntuacion!$B$6,0))),IF(INDEX(Partidos!$F$4:$F$107,MATCH($A961,Partidos!$A$4:$A$107,0))=INDEX(Partidos!$G$4:$G$107,MATCH($A961,Partidos!$A$4:$A$107,0)),IF(AND($E961=INDEX(Partidos!$F$4:$F$107,MATCH($A961,Partidos!$A$4:$A$107,0)),$F961=INDEX(Partidos!$G$4:$G$107,MATCH($A961,Partidos!$A$4:$A$107,0))),IF(AND($H961&lt;&gt;"",$H961=INDEX(Partidos!$K$4:$K$107,MATCH($A961,Partidos!$A$4:$A$107,0))),Puntuacion!$B$9,Puntuacion!$B$12),IF(AND($E961=$F961,($E961-$F961)=(INDEX(Partidos!$F$4:$F$107,MATCH($A961,Partidos!$A$4:$A$107,0))-INDEX(Partidos!$G$4:$G$107,MATCH($A961,Partidos!$A$4:$A$107,0)))),IF(AND($H961&lt;&gt;"",$H961=INDEX(Partidos!$K$4:$K$107,MATCH($A961,Partidos!$A$4:$A$107,0))),Puntuacion!$B$13,Puntuacion!$B$14),IF(AND($H961&lt;&gt;"",$H961=INDEX(Partidos!$K$4:$K$107,MATCH($A961,Partidos!$A$4:$A$107,0))),Puntuacion!$B$11,0))),IF(AND($E961=INDEX(Partidos!$F$4:$F$107,MATCH($A961,Partidos!$A$4:$A$107,0)),$F961=INDEX(Partidos!$G$4:$G$107,MATCH($A961,Partidos!$A$4:$A$107,0))),Puntuacion!$B$9,IF(($E961-$F961)=(INDEX(Partidos!$F$4:$F$107,MATCH($A961,Partidos!$A$4:$A$107,0))-INDEX(Partidos!$G$4:$G$107,MATCH($A961,Partidos!$A$4:$A$107,0))),Puntuacion!$B$10,IF(AND($H961&lt;&gt;"",$H961=INDEX(Partidos!$K$4:$K$107,MATCH($A961,Partidos!$A$4:$A$107,0))),Puntuacion!$B$11,0))))))),"")</f>
        <v/>
      </c>
      <c r="H961" s="24">
        <f>IFERROR(INDEX(Álvaro!H$4:H$107,MATCH($A961,Álvaro!$A$4:$A$107,0)),"")</f>
        <v/>
      </c>
      <c r="I961" s="24">
        <f>IFERROR(INDEX(Partidos!$J$4:$J$107,MATCH($A961,Partidos!$A$4:$A$107,0)),"")</f>
        <v/>
      </c>
      <c r="J961" s="21">
        <f>IF(AND(INDEX(Partidos!$J$4:$J$107,MATCH($A961,Partidos!$A$4:$A$107,0))&lt;&gt;"Grupos",INDEX(Partidos!$H$4:$H$107,MATCH($A961,Partidos!$A$4:$A$107,0))="Finalizado",$H961&lt;&gt;"",$H961=INDEX(Partidos!$K$4:$K$107,MATCH($A961,Partidos!$A$4:$A$107,0))),1,0)</f>
        <v/>
      </c>
    </row>
    <row r="962">
      <c r="A962" s="31" t="n">
        <v>88</v>
      </c>
      <c r="B962" s="24">
        <f>IFERROR(INDEX(Partidos!$D$4:$D$107,MATCH($A962,Partidos!$A$4:$A$107,0)),"")</f>
        <v/>
      </c>
      <c r="C962" s="24">
        <f>IFERROR(INDEX(Partidos!$E$4:$E$107,MATCH($A962,Partidos!$A$4:$A$107,0)),"")</f>
        <v/>
      </c>
      <c r="D962" s="31" t="inlineStr">
        <is>
          <t>Pepe</t>
        </is>
      </c>
      <c r="E962" s="24">
        <f>IFERROR(INDEX(Pepe!F$4:F$107,MATCH($A962,Pepe!$A$4:$A$107,0)),"")</f>
        <v/>
      </c>
      <c r="F962" s="24">
        <f>IFERROR(INDEX(Pepe!G$4:G$107,MATCH($A962,Pepe!$A$4:$A$107,0)),"")</f>
        <v/>
      </c>
      <c r="G962" s="21">
        <f>IFERROR(IF(INDEX(Partidos!$H$4:$H$107,MATCH($A962,Partidos!$A$4:$A$107,0))&lt;&gt;"Finalizado","",IF(OR(NOT(ISNUMBER($E962)),NOT(ISNUMBER($F962))),"",IF(INDEX(Partidos!$J$4:$J$107,MATCH($A962,Partidos!$A$4:$A$107,0))="Grupos",IF(AND($E962=INDEX(Partidos!$F$4:$F$107,MATCH($A962,Partidos!$A$4:$A$107,0)),$F962=INDEX(Partidos!$G$4:$G$107,MATCH($A962,Partidos!$A$4:$A$107,0))),Puntuacion!$B$4,IF(($E962-$F962)=(INDEX(Partidos!$F$4:$F$107,MATCH($A962,Partidos!$A$4:$A$107,0))-INDEX(Partidos!$G$4:$G$107,MATCH($A962,Partidos!$A$4:$A$107,0))),Puntuacion!$B$5,IF(OR(AND($E962&gt;$F962,INDEX(Partidos!$F$4:$F$107,MATCH($A962,Partidos!$A$4:$A$107,0))&gt;INDEX(Partidos!$G$4:$G$107,MATCH($A962,Partidos!$A$4:$A$107,0))),AND($E962=$F962,INDEX(Partidos!$F$4:$F$107,MATCH($A962,Partidos!$A$4:$A$107,0))=INDEX(Partidos!$G$4:$G$107,MATCH($A962,Partidos!$A$4:$A$107,0))),AND($E962&lt;$F962,INDEX(Partidos!$F$4:$F$107,MATCH($A962,Partidos!$A$4:$A$107,0))&lt;INDEX(Partidos!$G$4:$G$107,MATCH($A962,Partidos!$A$4:$A$107,0)))),Puntuacion!$B$6,0))),IF(INDEX(Partidos!$F$4:$F$107,MATCH($A962,Partidos!$A$4:$A$107,0))=INDEX(Partidos!$G$4:$G$107,MATCH($A962,Partidos!$A$4:$A$107,0)),IF(AND($E962=INDEX(Partidos!$F$4:$F$107,MATCH($A962,Partidos!$A$4:$A$107,0)),$F962=INDEX(Partidos!$G$4:$G$107,MATCH($A962,Partidos!$A$4:$A$107,0))),IF(AND($H962&lt;&gt;"",$H962=INDEX(Partidos!$K$4:$K$107,MATCH($A962,Partidos!$A$4:$A$107,0))),Puntuacion!$B$9,Puntuacion!$B$12),IF(AND($E962=$F962,($E962-$F962)=(INDEX(Partidos!$F$4:$F$107,MATCH($A962,Partidos!$A$4:$A$107,0))-INDEX(Partidos!$G$4:$G$107,MATCH($A962,Partidos!$A$4:$A$107,0)))),IF(AND($H962&lt;&gt;"",$H962=INDEX(Partidos!$K$4:$K$107,MATCH($A962,Partidos!$A$4:$A$107,0))),Puntuacion!$B$13,Puntuacion!$B$14),IF(AND($H962&lt;&gt;"",$H962=INDEX(Partidos!$K$4:$K$107,MATCH($A962,Partidos!$A$4:$A$107,0))),Puntuacion!$B$11,0))),IF(AND($E962=INDEX(Partidos!$F$4:$F$107,MATCH($A962,Partidos!$A$4:$A$107,0)),$F962=INDEX(Partidos!$G$4:$G$107,MATCH($A962,Partidos!$A$4:$A$107,0))),Puntuacion!$B$9,IF(($E962-$F962)=(INDEX(Partidos!$F$4:$F$107,MATCH($A962,Partidos!$A$4:$A$107,0))-INDEX(Partidos!$G$4:$G$107,MATCH($A962,Partidos!$A$4:$A$107,0))),Puntuacion!$B$10,IF(AND($H962&lt;&gt;"",$H962=INDEX(Partidos!$K$4:$K$107,MATCH($A962,Partidos!$A$4:$A$107,0))),Puntuacion!$B$11,0))))))),"")</f>
        <v/>
      </c>
      <c r="H962" s="24">
        <f>IFERROR(INDEX(Pepe!H$4:H$107,MATCH($A962,Pepe!$A$4:$A$107,0)),"")</f>
        <v/>
      </c>
      <c r="I962" s="24">
        <f>IFERROR(INDEX(Partidos!$J$4:$J$107,MATCH($A962,Partidos!$A$4:$A$107,0)),"")</f>
        <v/>
      </c>
      <c r="J962" s="21">
        <f>IF(AND(INDEX(Partidos!$J$4:$J$107,MATCH($A962,Partidos!$A$4:$A$107,0))&lt;&gt;"Grupos",INDEX(Partidos!$H$4:$H$107,MATCH($A962,Partidos!$A$4:$A$107,0))="Finalizado",$H962&lt;&gt;"",$H962=INDEX(Partidos!$K$4:$K$107,MATCH($A962,Partidos!$A$4:$A$107,0))),1,0)</f>
        <v/>
      </c>
    </row>
    <row r="963">
      <c r="A963" s="29" t="n">
        <v>88</v>
      </c>
      <c r="B963" s="24">
        <f>IFERROR(INDEX(Partidos!$D$4:$D$107,MATCH($A963,Partidos!$A$4:$A$107,0)),"")</f>
        <v/>
      </c>
      <c r="C963" s="24">
        <f>IFERROR(INDEX(Partidos!$E$4:$E$107,MATCH($A963,Partidos!$A$4:$A$107,0)),"")</f>
        <v/>
      </c>
      <c r="D963" s="29" t="inlineStr">
        <is>
          <t>Patri</t>
        </is>
      </c>
      <c r="E963" s="24">
        <f>IFERROR(INDEX(Patri!F$4:F$107,MATCH($A963,Patri!$A$4:$A$107,0)),"")</f>
        <v/>
      </c>
      <c r="F963" s="24">
        <f>IFERROR(INDEX(Patri!G$4:G$107,MATCH($A963,Patri!$A$4:$A$107,0)),"")</f>
        <v/>
      </c>
      <c r="G963" s="21">
        <f>IFERROR(IF(INDEX(Partidos!$H$4:$H$107,MATCH($A963,Partidos!$A$4:$A$107,0))&lt;&gt;"Finalizado","",IF(OR(NOT(ISNUMBER($E963)),NOT(ISNUMBER($F963))),"",IF(INDEX(Partidos!$J$4:$J$107,MATCH($A963,Partidos!$A$4:$A$107,0))="Grupos",IF(AND($E963=INDEX(Partidos!$F$4:$F$107,MATCH($A963,Partidos!$A$4:$A$107,0)),$F963=INDEX(Partidos!$G$4:$G$107,MATCH($A963,Partidos!$A$4:$A$107,0))),Puntuacion!$B$4,IF(($E963-$F963)=(INDEX(Partidos!$F$4:$F$107,MATCH($A963,Partidos!$A$4:$A$107,0))-INDEX(Partidos!$G$4:$G$107,MATCH($A963,Partidos!$A$4:$A$107,0))),Puntuacion!$B$5,IF(OR(AND($E963&gt;$F963,INDEX(Partidos!$F$4:$F$107,MATCH($A963,Partidos!$A$4:$A$107,0))&gt;INDEX(Partidos!$G$4:$G$107,MATCH($A963,Partidos!$A$4:$A$107,0))),AND($E963=$F963,INDEX(Partidos!$F$4:$F$107,MATCH($A963,Partidos!$A$4:$A$107,0))=INDEX(Partidos!$G$4:$G$107,MATCH($A963,Partidos!$A$4:$A$107,0))),AND($E963&lt;$F963,INDEX(Partidos!$F$4:$F$107,MATCH($A963,Partidos!$A$4:$A$107,0))&lt;INDEX(Partidos!$G$4:$G$107,MATCH($A963,Partidos!$A$4:$A$107,0)))),Puntuacion!$B$6,0))),IF(INDEX(Partidos!$F$4:$F$107,MATCH($A963,Partidos!$A$4:$A$107,0))=INDEX(Partidos!$G$4:$G$107,MATCH($A963,Partidos!$A$4:$A$107,0)),IF(AND($E963=INDEX(Partidos!$F$4:$F$107,MATCH($A963,Partidos!$A$4:$A$107,0)),$F963=INDEX(Partidos!$G$4:$G$107,MATCH($A963,Partidos!$A$4:$A$107,0))),IF(AND($H963&lt;&gt;"",$H963=INDEX(Partidos!$K$4:$K$107,MATCH($A963,Partidos!$A$4:$A$107,0))),Puntuacion!$B$9,Puntuacion!$B$12),IF(AND($E963=$F963,($E963-$F963)=(INDEX(Partidos!$F$4:$F$107,MATCH($A963,Partidos!$A$4:$A$107,0))-INDEX(Partidos!$G$4:$G$107,MATCH($A963,Partidos!$A$4:$A$107,0)))),IF(AND($H963&lt;&gt;"",$H963=INDEX(Partidos!$K$4:$K$107,MATCH($A963,Partidos!$A$4:$A$107,0))),Puntuacion!$B$13,Puntuacion!$B$14),IF(AND($H963&lt;&gt;"",$H963=INDEX(Partidos!$K$4:$K$107,MATCH($A963,Partidos!$A$4:$A$107,0))),Puntuacion!$B$11,0))),IF(AND($E963=INDEX(Partidos!$F$4:$F$107,MATCH($A963,Partidos!$A$4:$A$107,0)),$F963=INDEX(Partidos!$G$4:$G$107,MATCH($A963,Partidos!$A$4:$A$107,0))),Puntuacion!$B$9,IF(($E963-$F963)=(INDEX(Partidos!$F$4:$F$107,MATCH($A963,Partidos!$A$4:$A$107,0))-INDEX(Partidos!$G$4:$G$107,MATCH($A963,Partidos!$A$4:$A$107,0))),Puntuacion!$B$10,IF(AND($H963&lt;&gt;"",$H963=INDEX(Partidos!$K$4:$K$107,MATCH($A963,Partidos!$A$4:$A$107,0))),Puntuacion!$B$11,0))))))),"")</f>
        <v/>
      </c>
      <c r="H963" s="24">
        <f>IFERROR(INDEX(Patri!H$4:H$107,MATCH($A963,Patri!$A$4:$A$107,0)),"")</f>
        <v/>
      </c>
      <c r="I963" s="24">
        <f>IFERROR(INDEX(Partidos!$J$4:$J$107,MATCH($A963,Partidos!$A$4:$A$107,0)),"")</f>
        <v/>
      </c>
      <c r="J963" s="21">
        <f>IF(AND(INDEX(Partidos!$J$4:$J$107,MATCH($A963,Partidos!$A$4:$A$107,0))&lt;&gt;"Grupos",INDEX(Partidos!$H$4:$H$107,MATCH($A963,Partidos!$A$4:$A$107,0))="Finalizado",$H963&lt;&gt;"",$H963=INDEX(Partidos!$K$4:$K$107,MATCH($A963,Partidos!$A$4:$A$107,0))),1,0)</f>
        <v/>
      </c>
    </row>
    <row r="964">
      <c r="A964" s="31" t="n">
        <v>88</v>
      </c>
      <c r="B964" s="24">
        <f>IFERROR(INDEX(Partidos!$D$4:$D$107,MATCH($A964,Partidos!$A$4:$A$107,0)),"")</f>
        <v/>
      </c>
      <c r="C964" s="24">
        <f>IFERROR(INDEX(Partidos!$E$4:$E$107,MATCH($A964,Partidos!$A$4:$A$107,0)),"")</f>
        <v/>
      </c>
      <c r="D964" s="31" t="inlineStr">
        <is>
          <t>Kike</t>
        </is>
      </c>
      <c r="E964" s="24">
        <f>IFERROR(INDEX(Kike!F$4:F$107,MATCH($A964,Kike!$A$4:$A$107,0)),"")</f>
        <v/>
      </c>
      <c r="F964" s="24">
        <f>IFERROR(INDEX(Kike!G$4:G$107,MATCH($A964,Kike!$A$4:$A$107,0)),"")</f>
        <v/>
      </c>
      <c r="G964" s="21">
        <f>IFERROR(IF(INDEX(Partidos!$H$4:$H$107,MATCH($A964,Partidos!$A$4:$A$107,0))&lt;&gt;"Finalizado","",IF(OR(NOT(ISNUMBER($E964)),NOT(ISNUMBER($F964))),"",IF(INDEX(Partidos!$J$4:$J$107,MATCH($A964,Partidos!$A$4:$A$107,0))="Grupos",IF(AND($E964=INDEX(Partidos!$F$4:$F$107,MATCH($A964,Partidos!$A$4:$A$107,0)),$F964=INDEX(Partidos!$G$4:$G$107,MATCH($A964,Partidos!$A$4:$A$107,0))),Puntuacion!$B$4,IF(($E964-$F964)=(INDEX(Partidos!$F$4:$F$107,MATCH($A964,Partidos!$A$4:$A$107,0))-INDEX(Partidos!$G$4:$G$107,MATCH($A964,Partidos!$A$4:$A$107,0))),Puntuacion!$B$5,IF(OR(AND($E964&gt;$F964,INDEX(Partidos!$F$4:$F$107,MATCH($A964,Partidos!$A$4:$A$107,0))&gt;INDEX(Partidos!$G$4:$G$107,MATCH($A964,Partidos!$A$4:$A$107,0))),AND($E964=$F964,INDEX(Partidos!$F$4:$F$107,MATCH($A964,Partidos!$A$4:$A$107,0))=INDEX(Partidos!$G$4:$G$107,MATCH($A964,Partidos!$A$4:$A$107,0))),AND($E964&lt;$F964,INDEX(Partidos!$F$4:$F$107,MATCH($A964,Partidos!$A$4:$A$107,0))&lt;INDEX(Partidos!$G$4:$G$107,MATCH($A964,Partidos!$A$4:$A$107,0)))),Puntuacion!$B$6,0))),IF(INDEX(Partidos!$F$4:$F$107,MATCH($A964,Partidos!$A$4:$A$107,0))=INDEX(Partidos!$G$4:$G$107,MATCH($A964,Partidos!$A$4:$A$107,0)),IF(AND($E964=INDEX(Partidos!$F$4:$F$107,MATCH($A964,Partidos!$A$4:$A$107,0)),$F964=INDEX(Partidos!$G$4:$G$107,MATCH($A964,Partidos!$A$4:$A$107,0))),IF(AND($H964&lt;&gt;"",$H964=INDEX(Partidos!$K$4:$K$107,MATCH($A964,Partidos!$A$4:$A$107,0))),Puntuacion!$B$9,Puntuacion!$B$12),IF(AND($E964=$F964,($E964-$F964)=(INDEX(Partidos!$F$4:$F$107,MATCH($A964,Partidos!$A$4:$A$107,0))-INDEX(Partidos!$G$4:$G$107,MATCH($A964,Partidos!$A$4:$A$107,0)))),IF(AND($H964&lt;&gt;"",$H964=INDEX(Partidos!$K$4:$K$107,MATCH($A964,Partidos!$A$4:$A$107,0))),Puntuacion!$B$13,Puntuacion!$B$14),IF(AND($H964&lt;&gt;"",$H964=INDEX(Partidos!$K$4:$K$107,MATCH($A964,Partidos!$A$4:$A$107,0))),Puntuacion!$B$11,0))),IF(AND($E964=INDEX(Partidos!$F$4:$F$107,MATCH($A964,Partidos!$A$4:$A$107,0)),$F964=INDEX(Partidos!$G$4:$G$107,MATCH($A964,Partidos!$A$4:$A$107,0))),Puntuacion!$B$9,IF(($E964-$F964)=(INDEX(Partidos!$F$4:$F$107,MATCH($A964,Partidos!$A$4:$A$107,0))-INDEX(Partidos!$G$4:$G$107,MATCH($A964,Partidos!$A$4:$A$107,0))),Puntuacion!$B$10,IF(AND($H964&lt;&gt;"",$H964=INDEX(Partidos!$K$4:$K$107,MATCH($A964,Partidos!$A$4:$A$107,0))),Puntuacion!$B$11,0))))))),"")</f>
        <v/>
      </c>
      <c r="H964" s="24">
        <f>IFERROR(INDEX(Kike!H$4:H$107,MATCH($A964,Kike!$A$4:$A$107,0)),"")</f>
        <v/>
      </c>
      <c r="I964" s="24">
        <f>IFERROR(INDEX(Partidos!$J$4:$J$107,MATCH($A964,Partidos!$A$4:$A$107,0)),"")</f>
        <v/>
      </c>
      <c r="J964" s="21">
        <f>IF(AND(INDEX(Partidos!$J$4:$J$107,MATCH($A964,Partidos!$A$4:$A$107,0))&lt;&gt;"Grupos",INDEX(Partidos!$H$4:$H$107,MATCH($A964,Partidos!$A$4:$A$107,0))="Finalizado",$H964&lt;&gt;"",$H964=INDEX(Partidos!$K$4:$K$107,MATCH($A964,Partidos!$A$4:$A$107,0))),1,0)</f>
        <v/>
      </c>
    </row>
    <row r="965">
      <c r="A965" s="29" t="n">
        <v>88</v>
      </c>
      <c r="B965" s="24">
        <f>IFERROR(INDEX(Partidos!$D$4:$D$107,MATCH($A965,Partidos!$A$4:$A$107,0)),"")</f>
        <v/>
      </c>
      <c r="C965" s="24">
        <f>IFERROR(INDEX(Partidos!$E$4:$E$107,MATCH($A965,Partidos!$A$4:$A$107,0)),"")</f>
        <v/>
      </c>
      <c r="D965" s="29" t="inlineStr">
        <is>
          <t>Quintero</t>
        </is>
      </c>
      <c r="E965" s="24">
        <f>IFERROR(INDEX(Quintero!F$4:F$107,MATCH($A965,Quintero!$A$4:$A$107,0)),"")</f>
        <v/>
      </c>
      <c r="F965" s="24">
        <f>IFERROR(INDEX(Quintero!G$4:G$107,MATCH($A965,Quintero!$A$4:$A$107,0)),"")</f>
        <v/>
      </c>
      <c r="G965" s="21">
        <f>IFERROR(IF(INDEX(Partidos!$H$4:$H$107,MATCH($A965,Partidos!$A$4:$A$107,0))&lt;&gt;"Finalizado","",IF(OR(NOT(ISNUMBER($E965)),NOT(ISNUMBER($F965))),"",IF(INDEX(Partidos!$J$4:$J$107,MATCH($A965,Partidos!$A$4:$A$107,0))="Grupos",IF(AND($E965=INDEX(Partidos!$F$4:$F$107,MATCH($A965,Partidos!$A$4:$A$107,0)),$F965=INDEX(Partidos!$G$4:$G$107,MATCH($A965,Partidos!$A$4:$A$107,0))),Puntuacion!$B$4,IF(($E965-$F965)=(INDEX(Partidos!$F$4:$F$107,MATCH($A965,Partidos!$A$4:$A$107,0))-INDEX(Partidos!$G$4:$G$107,MATCH($A965,Partidos!$A$4:$A$107,0))),Puntuacion!$B$5,IF(OR(AND($E965&gt;$F965,INDEX(Partidos!$F$4:$F$107,MATCH($A965,Partidos!$A$4:$A$107,0))&gt;INDEX(Partidos!$G$4:$G$107,MATCH($A965,Partidos!$A$4:$A$107,0))),AND($E965=$F965,INDEX(Partidos!$F$4:$F$107,MATCH($A965,Partidos!$A$4:$A$107,0))=INDEX(Partidos!$G$4:$G$107,MATCH($A965,Partidos!$A$4:$A$107,0))),AND($E965&lt;$F965,INDEX(Partidos!$F$4:$F$107,MATCH($A965,Partidos!$A$4:$A$107,0))&lt;INDEX(Partidos!$G$4:$G$107,MATCH($A965,Partidos!$A$4:$A$107,0)))),Puntuacion!$B$6,0))),IF(INDEX(Partidos!$F$4:$F$107,MATCH($A965,Partidos!$A$4:$A$107,0))=INDEX(Partidos!$G$4:$G$107,MATCH($A965,Partidos!$A$4:$A$107,0)),IF(AND($E965=INDEX(Partidos!$F$4:$F$107,MATCH($A965,Partidos!$A$4:$A$107,0)),$F965=INDEX(Partidos!$G$4:$G$107,MATCH($A965,Partidos!$A$4:$A$107,0))),IF(AND($H965&lt;&gt;"",$H965=INDEX(Partidos!$K$4:$K$107,MATCH($A965,Partidos!$A$4:$A$107,0))),Puntuacion!$B$9,Puntuacion!$B$12),IF(AND($E965=$F965,($E965-$F965)=(INDEX(Partidos!$F$4:$F$107,MATCH($A965,Partidos!$A$4:$A$107,0))-INDEX(Partidos!$G$4:$G$107,MATCH($A965,Partidos!$A$4:$A$107,0)))),IF(AND($H965&lt;&gt;"",$H965=INDEX(Partidos!$K$4:$K$107,MATCH($A965,Partidos!$A$4:$A$107,0))),Puntuacion!$B$13,Puntuacion!$B$14),IF(AND($H965&lt;&gt;"",$H965=INDEX(Partidos!$K$4:$K$107,MATCH($A965,Partidos!$A$4:$A$107,0))),Puntuacion!$B$11,0))),IF(AND($E965=INDEX(Partidos!$F$4:$F$107,MATCH($A965,Partidos!$A$4:$A$107,0)),$F965=INDEX(Partidos!$G$4:$G$107,MATCH($A965,Partidos!$A$4:$A$107,0))),Puntuacion!$B$9,IF(($E965-$F965)=(INDEX(Partidos!$F$4:$F$107,MATCH($A965,Partidos!$A$4:$A$107,0))-INDEX(Partidos!$G$4:$G$107,MATCH($A965,Partidos!$A$4:$A$107,0))),Puntuacion!$B$10,IF(AND($H965&lt;&gt;"",$H965=INDEX(Partidos!$K$4:$K$107,MATCH($A965,Partidos!$A$4:$A$107,0))),Puntuacion!$B$11,0))))))),"")</f>
        <v/>
      </c>
      <c r="H965" s="24">
        <f>IFERROR(INDEX(Quintero!H$4:H$107,MATCH($A965,Quintero!$A$4:$A$107,0)),"")</f>
        <v/>
      </c>
      <c r="I965" s="24">
        <f>IFERROR(INDEX(Partidos!$J$4:$J$107,MATCH($A965,Partidos!$A$4:$A$107,0)),"")</f>
        <v/>
      </c>
      <c r="J965" s="21">
        <f>IF(AND(INDEX(Partidos!$J$4:$J$107,MATCH($A965,Partidos!$A$4:$A$107,0))&lt;&gt;"Grupos",INDEX(Partidos!$H$4:$H$107,MATCH($A965,Partidos!$A$4:$A$107,0))="Finalizado",$H965&lt;&gt;"",$H965=INDEX(Partidos!$K$4:$K$107,MATCH($A965,Partidos!$A$4:$A$107,0))),1,0)</f>
        <v/>
      </c>
    </row>
    <row r="966">
      <c r="A966" s="31" t="n">
        <v>88</v>
      </c>
      <c r="B966" s="24">
        <f>IFERROR(INDEX(Partidos!$D$4:$D$107,MATCH($A966,Partidos!$A$4:$A$107,0)),"")</f>
        <v/>
      </c>
      <c r="C966" s="24">
        <f>IFERROR(INDEX(Partidos!$E$4:$E$107,MATCH($A966,Partidos!$A$4:$A$107,0)),"")</f>
        <v/>
      </c>
      <c r="D966" s="31" t="inlineStr">
        <is>
          <t>Nacho</t>
        </is>
      </c>
      <c r="E966" s="24">
        <f>IFERROR(INDEX(Nacho!F$4:F$107,MATCH($A966,Nacho!$A$4:$A$107,0)),"")</f>
        <v/>
      </c>
      <c r="F966" s="24">
        <f>IFERROR(INDEX(Nacho!G$4:G$107,MATCH($A966,Nacho!$A$4:$A$107,0)),"")</f>
        <v/>
      </c>
      <c r="G966" s="21">
        <f>IFERROR(IF(INDEX(Partidos!$H$4:$H$107,MATCH($A966,Partidos!$A$4:$A$107,0))&lt;&gt;"Finalizado","",IF(OR(NOT(ISNUMBER($E966)),NOT(ISNUMBER($F966))),"",IF(INDEX(Partidos!$J$4:$J$107,MATCH($A966,Partidos!$A$4:$A$107,0))="Grupos",IF(AND($E966=INDEX(Partidos!$F$4:$F$107,MATCH($A966,Partidos!$A$4:$A$107,0)),$F966=INDEX(Partidos!$G$4:$G$107,MATCH($A966,Partidos!$A$4:$A$107,0))),Puntuacion!$B$4,IF(($E966-$F966)=(INDEX(Partidos!$F$4:$F$107,MATCH($A966,Partidos!$A$4:$A$107,0))-INDEX(Partidos!$G$4:$G$107,MATCH($A966,Partidos!$A$4:$A$107,0))),Puntuacion!$B$5,IF(OR(AND($E966&gt;$F966,INDEX(Partidos!$F$4:$F$107,MATCH($A966,Partidos!$A$4:$A$107,0))&gt;INDEX(Partidos!$G$4:$G$107,MATCH($A966,Partidos!$A$4:$A$107,0))),AND($E966=$F966,INDEX(Partidos!$F$4:$F$107,MATCH($A966,Partidos!$A$4:$A$107,0))=INDEX(Partidos!$G$4:$G$107,MATCH($A966,Partidos!$A$4:$A$107,0))),AND($E966&lt;$F966,INDEX(Partidos!$F$4:$F$107,MATCH($A966,Partidos!$A$4:$A$107,0))&lt;INDEX(Partidos!$G$4:$G$107,MATCH($A966,Partidos!$A$4:$A$107,0)))),Puntuacion!$B$6,0))),IF(INDEX(Partidos!$F$4:$F$107,MATCH($A966,Partidos!$A$4:$A$107,0))=INDEX(Partidos!$G$4:$G$107,MATCH($A966,Partidos!$A$4:$A$107,0)),IF(AND($E966=INDEX(Partidos!$F$4:$F$107,MATCH($A966,Partidos!$A$4:$A$107,0)),$F966=INDEX(Partidos!$G$4:$G$107,MATCH($A966,Partidos!$A$4:$A$107,0))),IF(AND($H966&lt;&gt;"",$H966=INDEX(Partidos!$K$4:$K$107,MATCH($A966,Partidos!$A$4:$A$107,0))),Puntuacion!$B$9,Puntuacion!$B$12),IF(AND($E966=$F966,($E966-$F966)=(INDEX(Partidos!$F$4:$F$107,MATCH($A966,Partidos!$A$4:$A$107,0))-INDEX(Partidos!$G$4:$G$107,MATCH($A966,Partidos!$A$4:$A$107,0)))),IF(AND($H966&lt;&gt;"",$H966=INDEX(Partidos!$K$4:$K$107,MATCH($A966,Partidos!$A$4:$A$107,0))),Puntuacion!$B$13,Puntuacion!$B$14),IF(AND($H966&lt;&gt;"",$H966=INDEX(Partidos!$K$4:$K$107,MATCH($A966,Partidos!$A$4:$A$107,0))),Puntuacion!$B$11,0))),IF(AND($E966=INDEX(Partidos!$F$4:$F$107,MATCH($A966,Partidos!$A$4:$A$107,0)),$F966=INDEX(Partidos!$G$4:$G$107,MATCH($A966,Partidos!$A$4:$A$107,0))),Puntuacion!$B$9,IF(($E966-$F966)=(INDEX(Partidos!$F$4:$F$107,MATCH($A966,Partidos!$A$4:$A$107,0))-INDEX(Partidos!$G$4:$G$107,MATCH($A966,Partidos!$A$4:$A$107,0))),Puntuacion!$B$10,IF(AND($H966&lt;&gt;"",$H966=INDEX(Partidos!$K$4:$K$107,MATCH($A966,Partidos!$A$4:$A$107,0))),Puntuacion!$B$11,0))))))),"")</f>
        <v/>
      </c>
      <c r="H966" s="24">
        <f>IFERROR(INDEX(Nacho!H$4:H$107,MATCH($A966,Nacho!$A$4:$A$107,0)),"")</f>
        <v/>
      </c>
      <c r="I966" s="24">
        <f>IFERROR(INDEX(Partidos!$J$4:$J$107,MATCH($A966,Partidos!$A$4:$A$107,0)),"")</f>
        <v/>
      </c>
      <c r="J966" s="21">
        <f>IF(AND(INDEX(Partidos!$J$4:$J$107,MATCH($A966,Partidos!$A$4:$A$107,0))&lt;&gt;"Grupos",INDEX(Partidos!$H$4:$H$107,MATCH($A966,Partidos!$A$4:$A$107,0))="Finalizado",$H966&lt;&gt;"",$H966=INDEX(Partidos!$K$4:$K$107,MATCH($A966,Partidos!$A$4:$A$107,0))),1,0)</f>
        <v/>
      </c>
    </row>
    <row r="967">
      <c r="A967" s="29" t="n">
        <v>88</v>
      </c>
      <c r="B967" s="24">
        <f>IFERROR(INDEX(Partidos!$D$4:$D$107,MATCH($A967,Partidos!$A$4:$A$107,0)),"")</f>
        <v/>
      </c>
      <c r="C967" s="24">
        <f>IFERROR(INDEX(Partidos!$E$4:$E$107,MATCH($A967,Partidos!$A$4:$A$107,0)),"")</f>
        <v/>
      </c>
      <c r="D967" s="29" t="inlineStr">
        <is>
          <t>Luis</t>
        </is>
      </c>
      <c r="E967" s="24">
        <f>IFERROR(INDEX(Luis!F$4:F$107,MATCH($A967,Luis!$A$4:$A$107,0)),"")</f>
        <v/>
      </c>
      <c r="F967" s="24">
        <f>IFERROR(INDEX(Luis!G$4:G$107,MATCH($A967,Luis!$A$4:$A$107,0)),"")</f>
        <v/>
      </c>
      <c r="G967" s="21">
        <f>IFERROR(IF(INDEX(Partidos!$H$4:$H$107,MATCH($A967,Partidos!$A$4:$A$107,0))&lt;&gt;"Finalizado","",IF(OR(NOT(ISNUMBER($E967)),NOT(ISNUMBER($F967))),"",IF(INDEX(Partidos!$J$4:$J$107,MATCH($A967,Partidos!$A$4:$A$107,0))="Grupos",IF(AND($E967=INDEX(Partidos!$F$4:$F$107,MATCH($A967,Partidos!$A$4:$A$107,0)),$F967=INDEX(Partidos!$G$4:$G$107,MATCH($A967,Partidos!$A$4:$A$107,0))),Puntuacion!$B$4,IF(($E967-$F967)=(INDEX(Partidos!$F$4:$F$107,MATCH($A967,Partidos!$A$4:$A$107,0))-INDEX(Partidos!$G$4:$G$107,MATCH($A967,Partidos!$A$4:$A$107,0))),Puntuacion!$B$5,IF(OR(AND($E967&gt;$F967,INDEX(Partidos!$F$4:$F$107,MATCH($A967,Partidos!$A$4:$A$107,0))&gt;INDEX(Partidos!$G$4:$G$107,MATCH($A967,Partidos!$A$4:$A$107,0))),AND($E967=$F967,INDEX(Partidos!$F$4:$F$107,MATCH($A967,Partidos!$A$4:$A$107,0))=INDEX(Partidos!$G$4:$G$107,MATCH($A967,Partidos!$A$4:$A$107,0))),AND($E967&lt;$F967,INDEX(Partidos!$F$4:$F$107,MATCH($A967,Partidos!$A$4:$A$107,0))&lt;INDEX(Partidos!$G$4:$G$107,MATCH($A967,Partidos!$A$4:$A$107,0)))),Puntuacion!$B$6,0))),IF(INDEX(Partidos!$F$4:$F$107,MATCH($A967,Partidos!$A$4:$A$107,0))=INDEX(Partidos!$G$4:$G$107,MATCH($A967,Partidos!$A$4:$A$107,0)),IF(AND($E967=INDEX(Partidos!$F$4:$F$107,MATCH($A967,Partidos!$A$4:$A$107,0)),$F967=INDEX(Partidos!$G$4:$G$107,MATCH($A967,Partidos!$A$4:$A$107,0))),IF(AND($H967&lt;&gt;"",$H967=INDEX(Partidos!$K$4:$K$107,MATCH($A967,Partidos!$A$4:$A$107,0))),Puntuacion!$B$9,Puntuacion!$B$12),IF(AND($E967=$F967,($E967-$F967)=(INDEX(Partidos!$F$4:$F$107,MATCH($A967,Partidos!$A$4:$A$107,0))-INDEX(Partidos!$G$4:$G$107,MATCH($A967,Partidos!$A$4:$A$107,0)))),IF(AND($H967&lt;&gt;"",$H967=INDEX(Partidos!$K$4:$K$107,MATCH($A967,Partidos!$A$4:$A$107,0))),Puntuacion!$B$13,Puntuacion!$B$14),IF(AND($H967&lt;&gt;"",$H967=INDEX(Partidos!$K$4:$K$107,MATCH($A967,Partidos!$A$4:$A$107,0))),Puntuacion!$B$11,0))),IF(AND($E967=INDEX(Partidos!$F$4:$F$107,MATCH($A967,Partidos!$A$4:$A$107,0)),$F967=INDEX(Partidos!$G$4:$G$107,MATCH($A967,Partidos!$A$4:$A$107,0))),Puntuacion!$B$9,IF(($E967-$F967)=(INDEX(Partidos!$F$4:$F$107,MATCH($A967,Partidos!$A$4:$A$107,0))-INDEX(Partidos!$G$4:$G$107,MATCH($A967,Partidos!$A$4:$A$107,0))),Puntuacion!$B$10,IF(AND($H967&lt;&gt;"",$H967=INDEX(Partidos!$K$4:$K$107,MATCH($A967,Partidos!$A$4:$A$107,0))),Puntuacion!$B$11,0))))))),"")</f>
        <v/>
      </c>
      <c r="H967" s="24">
        <f>IFERROR(INDEX(Luis!H$4:H$107,MATCH($A967,Luis!$A$4:$A$107,0)),"")</f>
        <v/>
      </c>
      <c r="I967" s="24">
        <f>IFERROR(INDEX(Partidos!$J$4:$J$107,MATCH($A967,Partidos!$A$4:$A$107,0)),"")</f>
        <v/>
      </c>
      <c r="J967" s="21">
        <f>IF(AND(INDEX(Partidos!$J$4:$J$107,MATCH($A967,Partidos!$A$4:$A$107,0))&lt;&gt;"Grupos",INDEX(Partidos!$H$4:$H$107,MATCH($A967,Partidos!$A$4:$A$107,0))="Finalizado",$H967&lt;&gt;"",$H967=INDEX(Partidos!$K$4:$K$107,MATCH($A967,Partidos!$A$4:$A$107,0))),1,0)</f>
        <v/>
      </c>
    </row>
    <row r="968">
      <c r="A968" s="31" t="n">
        <v>88</v>
      </c>
      <c r="B968" s="24">
        <f>IFERROR(INDEX(Partidos!$D$4:$D$107,MATCH($A968,Partidos!$A$4:$A$107,0)),"")</f>
        <v/>
      </c>
      <c r="C968" s="24">
        <f>IFERROR(INDEX(Partidos!$E$4:$E$107,MATCH($A968,Partidos!$A$4:$A$107,0)),"")</f>
        <v/>
      </c>
      <c r="D968" s="31" t="inlineStr">
        <is>
          <t>Felipe</t>
        </is>
      </c>
      <c r="E968" s="24">
        <f>IFERROR(INDEX(Felipe!F$4:F$107,MATCH($A968,Felipe!$A$4:$A$107,0)),"")</f>
        <v/>
      </c>
      <c r="F968" s="24">
        <f>IFERROR(INDEX(Felipe!G$4:G$107,MATCH($A968,Felipe!$A$4:$A$107,0)),"")</f>
        <v/>
      </c>
      <c r="G968" s="21">
        <f>IFERROR(IF(INDEX(Partidos!$H$4:$H$107,MATCH($A968,Partidos!$A$4:$A$107,0))&lt;&gt;"Finalizado","",IF(OR(NOT(ISNUMBER($E968)),NOT(ISNUMBER($F968))),"",IF(INDEX(Partidos!$J$4:$J$107,MATCH($A968,Partidos!$A$4:$A$107,0))="Grupos",IF(AND($E968=INDEX(Partidos!$F$4:$F$107,MATCH($A968,Partidos!$A$4:$A$107,0)),$F968=INDEX(Partidos!$G$4:$G$107,MATCH($A968,Partidos!$A$4:$A$107,0))),Puntuacion!$B$4,IF(($E968-$F968)=(INDEX(Partidos!$F$4:$F$107,MATCH($A968,Partidos!$A$4:$A$107,0))-INDEX(Partidos!$G$4:$G$107,MATCH($A968,Partidos!$A$4:$A$107,0))),Puntuacion!$B$5,IF(OR(AND($E968&gt;$F968,INDEX(Partidos!$F$4:$F$107,MATCH($A968,Partidos!$A$4:$A$107,0))&gt;INDEX(Partidos!$G$4:$G$107,MATCH($A968,Partidos!$A$4:$A$107,0))),AND($E968=$F968,INDEX(Partidos!$F$4:$F$107,MATCH($A968,Partidos!$A$4:$A$107,0))=INDEX(Partidos!$G$4:$G$107,MATCH($A968,Partidos!$A$4:$A$107,0))),AND($E968&lt;$F968,INDEX(Partidos!$F$4:$F$107,MATCH($A968,Partidos!$A$4:$A$107,0))&lt;INDEX(Partidos!$G$4:$G$107,MATCH($A968,Partidos!$A$4:$A$107,0)))),Puntuacion!$B$6,0))),IF(INDEX(Partidos!$F$4:$F$107,MATCH($A968,Partidos!$A$4:$A$107,0))=INDEX(Partidos!$G$4:$G$107,MATCH($A968,Partidos!$A$4:$A$107,0)),IF(AND($E968=INDEX(Partidos!$F$4:$F$107,MATCH($A968,Partidos!$A$4:$A$107,0)),$F968=INDEX(Partidos!$G$4:$G$107,MATCH($A968,Partidos!$A$4:$A$107,0))),IF(AND($H968&lt;&gt;"",$H968=INDEX(Partidos!$K$4:$K$107,MATCH($A968,Partidos!$A$4:$A$107,0))),Puntuacion!$B$9,Puntuacion!$B$12),IF(AND($E968=$F968,($E968-$F968)=(INDEX(Partidos!$F$4:$F$107,MATCH($A968,Partidos!$A$4:$A$107,0))-INDEX(Partidos!$G$4:$G$107,MATCH($A968,Partidos!$A$4:$A$107,0)))),IF(AND($H968&lt;&gt;"",$H968=INDEX(Partidos!$K$4:$K$107,MATCH($A968,Partidos!$A$4:$A$107,0))),Puntuacion!$B$13,Puntuacion!$B$14),IF(AND($H968&lt;&gt;"",$H968=INDEX(Partidos!$K$4:$K$107,MATCH($A968,Partidos!$A$4:$A$107,0))),Puntuacion!$B$11,0))),IF(AND($E968=INDEX(Partidos!$F$4:$F$107,MATCH($A968,Partidos!$A$4:$A$107,0)),$F968=INDEX(Partidos!$G$4:$G$107,MATCH($A968,Partidos!$A$4:$A$107,0))),Puntuacion!$B$9,IF(($E968-$F968)=(INDEX(Partidos!$F$4:$F$107,MATCH($A968,Partidos!$A$4:$A$107,0))-INDEX(Partidos!$G$4:$G$107,MATCH($A968,Partidos!$A$4:$A$107,0))),Puntuacion!$B$10,IF(AND($H968&lt;&gt;"",$H968=INDEX(Partidos!$K$4:$K$107,MATCH($A968,Partidos!$A$4:$A$107,0))),Puntuacion!$B$11,0))))))),"")</f>
        <v/>
      </c>
      <c r="H968" s="24">
        <f>IFERROR(INDEX(Felipe!H$4:H$107,MATCH($A968,Felipe!$A$4:$A$107,0)),"")</f>
        <v/>
      </c>
      <c r="I968" s="24">
        <f>IFERROR(INDEX(Partidos!$J$4:$J$107,MATCH($A968,Partidos!$A$4:$A$107,0)),"")</f>
        <v/>
      </c>
      <c r="J968" s="21">
        <f>IF(AND(INDEX(Partidos!$J$4:$J$107,MATCH($A968,Partidos!$A$4:$A$107,0))&lt;&gt;"Grupos",INDEX(Partidos!$H$4:$H$107,MATCH($A968,Partidos!$A$4:$A$107,0))="Finalizado",$H968&lt;&gt;"",$H968=INDEX(Partidos!$K$4:$K$107,MATCH($A968,Partidos!$A$4:$A$107,0))),1,0)</f>
        <v/>
      </c>
    </row>
    <row r="969">
      <c r="A969" s="29" t="n">
        <v>88</v>
      </c>
      <c r="B969" s="24">
        <f>IFERROR(INDEX(Partidos!$D$4:$D$107,MATCH($A969,Partidos!$A$4:$A$107,0)),"")</f>
        <v/>
      </c>
      <c r="C969" s="24">
        <f>IFERROR(INDEX(Partidos!$E$4:$E$107,MATCH($A969,Partidos!$A$4:$A$107,0)),"")</f>
        <v/>
      </c>
      <c r="D969" s="29" t="inlineStr">
        <is>
          <t>Simón</t>
        </is>
      </c>
      <c r="E969" s="24">
        <f>IFERROR(INDEX(Simón!F$4:F$107,MATCH($A969,Simón!$A$4:$A$107,0)),"")</f>
        <v/>
      </c>
      <c r="F969" s="24">
        <f>IFERROR(INDEX(Simón!G$4:G$107,MATCH($A969,Simón!$A$4:$A$107,0)),"")</f>
        <v/>
      </c>
      <c r="G969" s="21">
        <f>IFERROR(IF(INDEX(Partidos!$H$4:$H$107,MATCH($A969,Partidos!$A$4:$A$107,0))&lt;&gt;"Finalizado","",IF(OR(NOT(ISNUMBER($E969)),NOT(ISNUMBER($F969))),"",IF(INDEX(Partidos!$J$4:$J$107,MATCH($A969,Partidos!$A$4:$A$107,0))="Grupos",IF(AND($E969=INDEX(Partidos!$F$4:$F$107,MATCH($A969,Partidos!$A$4:$A$107,0)),$F969=INDEX(Partidos!$G$4:$G$107,MATCH($A969,Partidos!$A$4:$A$107,0))),Puntuacion!$B$4,IF(($E969-$F969)=(INDEX(Partidos!$F$4:$F$107,MATCH($A969,Partidos!$A$4:$A$107,0))-INDEX(Partidos!$G$4:$G$107,MATCH($A969,Partidos!$A$4:$A$107,0))),Puntuacion!$B$5,IF(OR(AND($E969&gt;$F969,INDEX(Partidos!$F$4:$F$107,MATCH($A969,Partidos!$A$4:$A$107,0))&gt;INDEX(Partidos!$G$4:$G$107,MATCH($A969,Partidos!$A$4:$A$107,0))),AND($E969=$F969,INDEX(Partidos!$F$4:$F$107,MATCH($A969,Partidos!$A$4:$A$107,0))=INDEX(Partidos!$G$4:$G$107,MATCH($A969,Partidos!$A$4:$A$107,0))),AND($E969&lt;$F969,INDEX(Partidos!$F$4:$F$107,MATCH($A969,Partidos!$A$4:$A$107,0))&lt;INDEX(Partidos!$G$4:$G$107,MATCH($A969,Partidos!$A$4:$A$107,0)))),Puntuacion!$B$6,0))),IF(INDEX(Partidos!$F$4:$F$107,MATCH($A969,Partidos!$A$4:$A$107,0))=INDEX(Partidos!$G$4:$G$107,MATCH($A969,Partidos!$A$4:$A$107,0)),IF(AND($E969=INDEX(Partidos!$F$4:$F$107,MATCH($A969,Partidos!$A$4:$A$107,0)),$F969=INDEX(Partidos!$G$4:$G$107,MATCH($A969,Partidos!$A$4:$A$107,0))),IF(AND($H969&lt;&gt;"",$H969=INDEX(Partidos!$K$4:$K$107,MATCH($A969,Partidos!$A$4:$A$107,0))),Puntuacion!$B$9,Puntuacion!$B$12),IF(AND($E969=$F969,($E969-$F969)=(INDEX(Partidos!$F$4:$F$107,MATCH($A969,Partidos!$A$4:$A$107,0))-INDEX(Partidos!$G$4:$G$107,MATCH($A969,Partidos!$A$4:$A$107,0)))),IF(AND($H969&lt;&gt;"",$H969=INDEX(Partidos!$K$4:$K$107,MATCH($A969,Partidos!$A$4:$A$107,0))),Puntuacion!$B$13,Puntuacion!$B$14),IF(AND($H969&lt;&gt;"",$H969=INDEX(Partidos!$K$4:$K$107,MATCH($A969,Partidos!$A$4:$A$107,0))),Puntuacion!$B$11,0))),IF(AND($E969=INDEX(Partidos!$F$4:$F$107,MATCH($A969,Partidos!$A$4:$A$107,0)),$F969=INDEX(Partidos!$G$4:$G$107,MATCH($A969,Partidos!$A$4:$A$107,0))),Puntuacion!$B$9,IF(($E969-$F969)=(INDEX(Partidos!$F$4:$F$107,MATCH($A969,Partidos!$A$4:$A$107,0))-INDEX(Partidos!$G$4:$G$107,MATCH($A969,Partidos!$A$4:$A$107,0))),Puntuacion!$B$10,IF(AND($H969&lt;&gt;"",$H969=INDEX(Partidos!$K$4:$K$107,MATCH($A969,Partidos!$A$4:$A$107,0))),Puntuacion!$B$11,0))))))),"")</f>
        <v/>
      </c>
      <c r="H969" s="24">
        <f>IFERROR(INDEX(Simón!H$4:H$107,MATCH($A969,Simón!$A$4:$A$107,0)),"")</f>
        <v/>
      </c>
      <c r="I969" s="24">
        <f>IFERROR(INDEX(Partidos!$J$4:$J$107,MATCH($A969,Partidos!$A$4:$A$107,0)),"")</f>
        <v/>
      </c>
      <c r="J969" s="21">
        <f>IF(AND(INDEX(Partidos!$J$4:$J$107,MATCH($A969,Partidos!$A$4:$A$107,0))&lt;&gt;"Grupos",INDEX(Partidos!$H$4:$H$107,MATCH($A969,Partidos!$A$4:$A$107,0))="Finalizado",$H969&lt;&gt;"",$H969=INDEX(Partidos!$K$4:$K$107,MATCH($A969,Partidos!$A$4:$A$107,0))),1,0)</f>
        <v/>
      </c>
    </row>
    <row r="970">
      <c r="A970" s="31" t="n">
        <v>88</v>
      </c>
      <c r="B970" s="24">
        <f>IFERROR(INDEX(Partidos!$D$4:$D$107,MATCH($A970,Partidos!$A$4:$A$107,0)),"")</f>
        <v/>
      </c>
      <c r="C970" s="24">
        <f>IFERROR(INDEX(Partidos!$E$4:$E$107,MATCH($A970,Partidos!$A$4:$A$107,0)),"")</f>
        <v/>
      </c>
      <c r="D970" s="31" t="inlineStr">
        <is>
          <t>Muni</t>
        </is>
      </c>
      <c r="E970" s="24">
        <f>IFERROR(INDEX(Muni!F$4:F$107,MATCH($A970,Muni!$A$4:$A$107,0)),"")</f>
        <v/>
      </c>
      <c r="F970" s="24">
        <f>IFERROR(INDEX(Muni!G$4:G$107,MATCH($A970,Muni!$A$4:$A$107,0)),"")</f>
        <v/>
      </c>
      <c r="G970" s="21">
        <f>IFERROR(IF(INDEX(Partidos!$H$4:$H$107,MATCH($A970,Partidos!$A$4:$A$107,0))&lt;&gt;"Finalizado","",IF(OR(NOT(ISNUMBER($E970)),NOT(ISNUMBER($F970))),"",IF(INDEX(Partidos!$J$4:$J$107,MATCH($A970,Partidos!$A$4:$A$107,0))="Grupos",IF(AND($E970=INDEX(Partidos!$F$4:$F$107,MATCH($A970,Partidos!$A$4:$A$107,0)),$F970=INDEX(Partidos!$G$4:$G$107,MATCH($A970,Partidos!$A$4:$A$107,0))),Puntuacion!$B$4,IF(($E970-$F970)=(INDEX(Partidos!$F$4:$F$107,MATCH($A970,Partidos!$A$4:$A$107,0))-INDEX(Partidos!$G$4:$G$107,MATCH($A970,Partidos!$A$4:$A$107,0))),Puntuacion!$B$5,IF(OR(AND($E970&gt;$F970,INDEX(Partidos!$F$4:$F$107,MATCH($A970,Partidos!$A$4:$A$107,0))&gt;INDEX(Partidos!$G$4:$G$107,MATCH($A970,Partidos!$A$4:$A$107,0))),AND($E970=$F970,INDEX(Partidos!$F$4:$F$107,MATCH($A970,Partidos!$A$4:$A$107,0))=INDEX(Partidos!$G$4:$G$107,MATCH($A970,Partidos!$A$4:$A$107,0))),AND($E970&lt;$F970,INDEX(Partidos!$F$4:$F$107,MATCH($A970,Partidos!$A$4:$A$107,0))&lt;INDEX(Partidos!$G$4:$G$107,MATCH($A970,Partidos!$A$4:$A$107,0)))),Puntuacion!$B$6,0))),IF(INDEX(Partidos!$F$4:$F$107,MATCH($A970,Partidos!$A$4:$A$107,0))=INDEX(Partidos!$G$4:$G$107,MATCH($A970,Partidos!$A$4:$A$107,0)),IF(AND($E970=INDEX(Partidos!$F$4:$F$107,MATCH($A970,Partidos!$A$4:$A$107,0)),$F970=INDEX(Partidos!$G$4:$G$107,MATCH($A970,Partidos!$A$4:$A$107,0))),IF(AND($H970&lt;&gt;"",$H970=INDEX(Partidos!$K$4:$K$107,MATCH($A970,Partidos!$A$4:$A$107,0))),Puntuacion!$B$9,Puntuacion!$B$12),IF(AND($E970=$F970,($E970-$F970)=(INDEX(Partidos!$F$4:$F$107,MATCH($A970,Partidos!$A$4:$A$107,0))-INDEX(Partidos!$G$4:$G$107,MATCH($A970,Partidos!$A$4:$A$107,0)))),IF(AND($H970&lt;&gt;"",$H970=INDEX(Partidos!$K$4:$K$107,MATCH($A970,Partidos!$A$4:$A$107,0))),Puntuacion!$B$13,Puntuacion!$B$14),IF(AND($H970&lt;&gt;"",$H970=INDEX(Partidos!$K$4:$K$107,MATCH($A970,Partidos!$A$4:$A$107,0))),Puntuacion!$B$11,0))),IF(AND($E970=INDEX(Partidos!$F$4:$F$107,MATCH($A970,Partidos!$A$4:$A$107,0)),$F970=INDEX(Partidos!$G$4:$G$107,MATCH($A970,Partidos!$A$4:$A$107,0))),Puntuacion!$B$9,IF(($E970-$F970)=(INDEX(Partidos!$F$4:$F$107,MATCH($A970,Partidos!$A$4:$A$107,0))-INDEX(Partidos!$G$4:$G$107,MATCH($A970,Partidos!$A$4:$A$107,0))),Puntuacion!$B$10,IF(AND($H970&lt;&gt;"",$H970=INDEX(Partidos!$K$4:$K$107,MATCH($A970,Partidos!$A$4:$A$107,0))),Puntuacion!$B$11,0))))))),"")</f>
        <v/>
      </c>
      <c r="H970" s="24">
        <f>IFERROR(INDEX(Muni!H$4:H$107,MATCH($A970,Muni!$A$4:$A$107,0)),"")</f>
        <v/>
      </c>
      <c r="I970" s="24">
        <f>IFERROR(INDEX(Partidos!$J$4:$J$107,MATCH($A970,Partidos!$A$4:$A$107,0)),"")</f>
        <v/>
      </c>
      <c r="J970" s="21">
        <f>IF(AND(INDEX(Partidos!$J$4:$J$107,MATCH($A970,Partidos!$A$4:$A$107,0))&lt;&gt;"Grupos",INDEX(Partidos!$H$4:$H$107,MATCH($A970,Partidos!$A$4:$A$107,0))="Finalizado",$H970&lt;&gt;"",$H970=INDEX(Partidos!$K$4:$K$107,MATCH($A970,Partidos!$A$4:$A$107,0))),1,0)</f>
        <v/>
      </c>
    </row>
    <row r="971">
      <c r="A971" s="29" t="n">
        <v>88</v>
      </c>
      <c r="B971" s="24">
        <f>IFERROR(INDEX(Partidos!$D$4:$D$107,MATCH($A971,Partidos!$A$4:$A$107,0)),"")</f>
        <v/>
      </c>
      <c r="C971" s="24">
        <f>IFERROR(INDEX(Partidos!$E$4:$E$107,MATCH($A971,Partidos!$A$4:$A$107,0)),"")</f>
        <v/>
      </c>
      <c r="D971" s="29" t="inlineStr">
        <is>
          <t>Fer</t>
        </is>
      </c>
      <c r="E971" s="24">
        <f>IFERROR(INDEX(Fer!F$4:F$107,MATCH($A971,Fer!$A$4:$A$107,0)),"")</f>
        <v/>
      </c>
      <c r="F971" s="24">
        <f>IFERROR(INDEX(Fer!G$4:G$107,MATCH($A971,Fer!$A$4:$A$107,0)),"")</f>
        <v/>
      </c>
      <c r="G971" s="21">
        <f>IFERROR(IF(INDEX(Partidos!$H$4:$H$107,MATCH($A971,Partidos!$A$4:$A$107,0))&lt;&gt;"Finalizado","",IF(OR(NOT(ISNUMBER($E971)),NOT(ISNUMBER($F971))),"",IF(INDEX(Partidos!$J$4:$J$107,MATCH($A971,Partidos!$A$4:$A$107,0))="Grupos",IF(AND($E971=INDEX(Partidos!$F$4:$F$107,MATCH($A971,Partidos!$A$4:$A$107,0)),$F971=INDEX(Partidos!$G$4:$G$107,MATCH($A971,Partidos!$A$4:$A$107,0))),Puntuacion!$B$4,IF(($E971-$F971)=(INDEX(Partidos!$F$4:$F$107,MATCH($A971,Partidos!$A$4:$A$107,0))-INDEX(Partidos!$G$4:$G$107,MATCH($A971,Partidos!$A$4:$A$107,0))),Puntuacion!$B$5,IF(OR(AND($E971&gt;$F971,INDEX(Partidos!$F$4:$F$107,MATCH($A971,Partidos!$A$4:$A$107,0))&gt;INDEX(Partidos!$G$4:$G$107,MATCH($A971,Partidos!$A$4:$A$107,0))),AND($E971=$F971,INDEX(Partidos!$F$4:$F$107,MATCH($A971,Partidos!$A$4:$A$107,0))=INDEX(Partidos!$G$4:$G$107,MATCH($A971,Partidos!$A$4:$A$107,0))),AND($E971&lt;$F971,INDEX(Partidos!$F$4:$F$107,MATCH($A971,Partidos!$A$4:$A$107,0))&lt;INDEX(Partidos!$G$4:$G$107,MATCH($A971,Partidos!$A$4:$A$107,0)))),Puntuacion!$B$6,0))),IF(INDEX(Partidos!$F$4:$F$107,MATCH($A971,Partidos!$A$4:$A$107,0))=INDEX(Partidos!$G$4:$G$107,MATCH($A971,Partidos!$A$4:$A$107,0)),IF(AND($E971=INDEX(Partidos!$F$4:$F$107,MATCH($A971,Partidos!$A$4:$A$107,0)),$F971=INDEX(Partidos!$G$4:$G$107,MATCH($A971,Partidos!$A$4:$A$107,0))),IF(AND($H971&lt;&gt;"",$H971=INDEX(Partidos!$K$4:$K$107,MATCH($A971,Partidos!$A$4:$A$107,0))),Puntuacion!$B$9,Puntuacion!$B$12),IF(AND($E971=$F971,($E971-$F971)=(INDEX(Partidos!$F$4:$F$107,MATCH($A971,Partidos!$A$4:$A$107,0))-INDEX(Partidos!$G$4:$G$107,MATCH($A971,Partidos!$A$4:$A$107,0)))),IF(AND($H971&lt;&gt;"",$H971=INDEX(Partidos!$K$4:$K$107,MATCH($A971,Partidos!$A$4:$A$107,0))),Puntuacion!$B$13,Puntuacion!$B$14),IF(AND($H971&lt;&gt;"",$H971=INDEX(Partidos!$K$4:$K$107,MATCH($A971,Partidos!$A$4:$A$107,0))),Puntuacion!$B$11,0))),IF(AND($E971=INDEX(Partidos!$F$4:$F$107,MATCH($A971,Partidos!$A$4:$A$107,0)),$F971=INDEX(Partidos!$G$4:$G$107,MATCH($A971,Partidos!$A$4:$A$107,0))),Puntuacion!$B$9,IF(($E971-$F971)=(INDEX(Partidos!$F$4:$F$107,MATCH($A971,Partidos!$A$4:$A$107,0))-INDEX(Partidos!$G$4:$G$107,MATCH($A971,Partidos!$A$4:$A$107,0))),Puntuacion!$B$10,IF(AND($H971&lt;&gt;"",$H971=INDEX(Partidos!$K$4:$K$107,MATCH($A971,Partidos!$A$4:$A$107,0))),Puntuacion!$B$11,0))))))),"")</f>
        <v/>
      </c>
      <c r="H971" s="24">
        <f>IFERROR(INDEX(Fer!H$4:H$107,MATCH($A971,Fer!$A$4:$A$107,0)),"")</f>
        <v/>
      </c>
      <c r="I971" s="24">
        <f>IFERROR(INDEX(Partidos!$J$4:$J$107,MATCH($A971,Partidos!$A$4:$A$107,0)),"")</f>
        <v/>
      </c>
      <c r="J971" s="21">
        <f>IF(AND(INDEX(Partidos!$J$4:$J$107,MATCH($A971,Partidos!$A$4:$A$107,0))&lt;&gt;"Grupos",INDEX(Partidos!$H$4:$H$107,MATCH($A971,Partidos!$A$4:$A$107,0))="Finalizado",$H971&lt;&gt;"",$H971=INDEX(Partidos!$K$4:$K$107,MATCH($A971,Partidos!$A$4:$A$107,0))),1,0)</f>
        <v/>
      </c>
    </row>
    <row r="972">
      <c r="A972" s="31" t="n">
        <v>89</v>
      </c>
      <c r="B972" s="24">
        <f>IFERROR(INDEX(Partidos!$D$4:$D$107,MATCH($A972,Partidos!$A$4:$A$107,0)),"")</f>
        <v/>
      </c>
      <c r="C972" s="24">
        <f>IFERROR(INDEX(Partidos!$E$4:$E$107,MATCH($A972,Partidos!$A$4:$A$107,0)),"")</f>
        <v/>
      </c>
      <c r="D972" s="31" t="inlineStr">
        <is>
          <t>Álvaro</t>
        </is>
      </c>
      <c r="E972" s="24">
        <f>IFERROR(INDEX(Álvaro!F$4:F$107,MATCH($A972,Álvaro!$A$4:$A$107,0)),"")</f>
        <v/>
      </c>
      <c r="F972" s="24">
        <f>IFERROR(INDEX(Álvaro!G$4:G$107,MATCH($A972,Álvaro!$A$4:$A$107,0)),"")</f>
        <v/>
      </c>
      <c r="G972" s="21">
        <f>IFERROR(IF(INDEX(Partidos!$H$4:$H$107,MATCH($A972,Partidos!$A$4:$A$107,0))&lt;&gt;"Finalizado","",IF(OR(NOT(ISNUMBER($E972)),NOT(ISNUMBER($F972))),"",IF(INDEX(Partidos!$J$4:$J$107,MATCH($A972,Partidos!$A$4:$A$107,0))="Grupos",IF(AND($E972=INDEX(Partidos!$F$4:$F$107,MATCH($A972,Partidos!$A$4:$A$107,0)),$F972=INDEX(Partidos!$G$4:$G$107,MATCH($A972,Partidos!$A$4:$A$107,0))),Puntuacion!$B$4,IF(($E972-$F972)=(INDEX(Partidos!$F$4:$F$107,MATCH($A972,Partidos!$A$4:$A$107,0))-INDEX(Partidos!$G$4:$G$107,MATCH($A972,Partidos!$A$4:$A$107,0))),Puntuacion!$B$5,IF(OR(AND($E972&gt;$F972,INDEX(Partidos!$F$4:$F$107,MATCH($A972,Partidos!$A$4:$A$107,0))&gt;INDEX(Partidos!$G$4:$G$107,MATCH($A972,Partidos!$A$4:$A$107,0))),AND($E972=$F972,INDEX(Partidos!$F$4:$F$107,MATCH($A972,Partidos!$A$4:$A$107,0))=INDEX(Partidos!$G$4:$G$107,MATCH($A972,Partidos!$A$4:$A$107,0))),AND($E972&lt;$F972,INDEX(Partidos!$F$4:$F$107,MATCH($A972,Partidos!$A$4:$A$107,0))&lt;INDEX(Partidos!$G$4:$G$107,MATCH($A972,Partidos!$A$4:$A$107,0)))),Puntuacion!$B$6,0))),IF(INDEX(Partidos!$F$4:$F$107,MATCH($A972,Partidos!$A$4:$A$107,0))=INDEX(Partidos!$G$4:$G$107,MATCH($A972,Partidos!$A$4:$A$107,0)),IF(AND($E972=INDEX(Partidos!$F$4:$F$107,MATCH($A972,Partidos!$A$4:$A$107,0)),$F972=INDEX(Partidos!$G$4:$G$107,MATCH($A972,Partidos!$A$4:$A$107,0))),IF(AND($H972&lt;&gt;"",$H972=INDEX(Partidos!$K$4:$K$107,MATCH($A972,Partidos!$A$4:$A$107,0))),Puntuacion!$B$9,Puntuacion!$B$12),IF(AND($E972=$F972,($E972-$F972)=(INDEX(Partidos!$F$4:$F$107,MATCH($A972,Partidos!$A$4:$A$107,0))-INDEX(Partidos!$G$4:$G$107,MATCH($A972,Partidos!$A$4:$A$107,0)))),IF(AND($H972&lt;&gt;"",$H972=INDEX(Partidos!$K$4:$K$107,MATCH($A972,Partidos!$A$4:$A$107,0))),Puntuacion!$B$13,Puntuacion!$B$14),IF(AND($H972&lt;&gt;"",$H972=INDEX(Partidos!$K$4:$K$107,MATCH($A972,Partidos!$A$4:$A$107,0))),Puntuacion!$B$11,0))),IF(AND($E972=INDEX(Partidos!$F$4:$F$107,MATCH($A972,Partidos!$A$4:$A$107,0)),$F972=INDEX(Partidos!$G$4:$G$107,MATCH($A972,Partidos!$A$4:$A$107,0))),Puntuacion!$B$9,IF(($E972-$F972)=(INDEX(Partidos!$F$4:$F$107,MATCH($A972,Partidos!$A$4:$A$107,0))-INDEX(Partidos!$G$4:$G$107,MATCH($A972,Partidos!$A$4:$A$107,0))),Puntuacion!$B$10,IF(AND($H972&lt;&gt;"",$H972=INDEX(Partidos!$K$4:$K$107,MATCH($A972,Partidos!$A$4:$A$107,0))),Puntuacion!$B$11,0))))))),"")</f>
        <v/>
      </c>
      <c r="H972" s="24">
        <f>IFERROR(INDEX(Álvaro!H$4:H$107,MATCH($A972,Álvaro!$A$4:$A$107,0)),"")</f>
        <v/>
      </c>
      <c r="I972" s="24">
        <f>IFERROR(INDEX(Partidos!$J$4:$J$107,MATCH($A972,Partidos!$A$4:$A$107,0)),"")</f>
        <v/>
      </c>
      <c r="J972" s="21">
        <f>IF(AND(INDEX(Partidos!$J$4:$J$107,MATCH($A972,Partidos!$A$4:$A$107,0))&lt;&gt;"Grupos",INDEX(Partidos!$H$4:$H$107,MATCH($A972,Partidos!$A$4:$A$107,0))="Finalizado",$H972&lt;&gt;"",$H972=INDEX(Partidos!$K$4:$K$107,MATCH($A972,Partidos!$A$4:$A$107,0))),1,0)</f>
        <v/>
      </c>
    </row>
    <row r="973">
      <c r="A973" s="29" t="n">
        <v>89</v>
      </c>
      <c r="B973" s="24">
        <f>IFERROR(INDEX(Partidos!$D$4:$D$107,MATCH($A973,Partidos!$A$4:$A$107,0)),"")</f>
        <v/>
      </c>
      <c r="C973" s="24">
        <f>IFERROR(INDEX(Partidos!$E$4:$E$107,MATCH($A973,Partidos!$A$4:$A$107,0)),"")</f>
        <v/>
      </c>
      <c r="D973" s="29" t="inlineStr">
        <is>
          <t>Pepe</t>
        </is>
      </c>
      <c r="E973" s="24">
        <f>IFERROR(INDEX(Pepe!F$4:F$107,MATCH($A973,Pepe!$A$4:$A$107,0)),"")</f>
        <v/>
      </c>
      <c r="F973" s="24">
        <f>IFERROR(INDEX(Pepe!G$4:G$107,MATCH($A973,Pepe!$A$4:$A$107,0)),"")</f>
        <v/>
      </c>
      <c r="G973" s="21">
        <f>IFERROR(IF(INDEX(Partidos!$H$4:$H$107,MATCH($A973,Partidos!$A$4:$A$107,0))&lt;&gt;"Finalizado","",IF(OR(NOT(ISNUMBER($E973)),NOT(ISNUMBER($F973))),"",IF(INDEX(Partidos!$J$4:$J$107,MATCH($A973,Partidos!$A$4:$A$107,0))="Grupos",IF(AND($E973=INDEX(Partidos!$F$4:$F$107,MATCH($A973,Partidos!$A$4:$A$107,0)),$F973=INDEX(Partidos!$G$4:$G$107,MATCH($A973,Partidos!$A$4:$A$107,0))),Puntuacion!$B$4,IF(($E973-$F973)=(INDEX(Partidos!$F$4:$F$107,MATCH($A973,Partidos!$A$4:$A$107,0))-INDEX(Partidos!$G$4:$G$107,MATCH($A973,Partidos!$A$4:$A$107,0))),Puntuacion!$B$5,IF(OR(AND($E973&gt;$F973,INDEX(Partidos!$F$4:$F$107,MATCH($A973,Partidos!$A$4:$A$107,0))&gt;INDEX(Partidos!$G$4:$G$107,MATCH($A973,Partidos!$A$4:$A$107,0))),AND($E973=$F973,INDEX(Partidos!$F$4:$F$107,MATCH($A973,Partidos!$A$4:$A$107,0))=INDEX(Partidos!$G$4:$G$107,MATCH($A973,Partidos!$A$4:$A$107,0))),AND($E973&lt;$F973,INDEX(Partidos!$F$4:$F$107,MATCH($A973,Partidos!$A$4:$A$107,0))&lt;INDEX(Partidos!$G$4:$G$107,MATCH($A973,Partidos!$A$4:$A$107,0)))),Puntuacion!$B$6,0))),IF(INDEX(Partidos!$F$4:$F$107,MATCH($A973,Partidos!$A$4:$A$107,0))=INDEX(Partidos!$G$4:$G$107,MATCH($A973,Partidos!$A$4:$A$107,0)),IF(AND($E973=INDEX(Partidos!$F$4:$F$107,MATCH($A973,Partidos!$A$4:$A$107,0)),$F973=INDEX(Partidos!$G$4:$G$107,MATCH($A973,Partidos!$A$4:$A$107,0))),IF(AND($H973&lt;&gt;"",$H973=INDEX(Partidos!$K$4:$K$107,MATCH($A973,Partidos!$A$4:$A$107,0))),Puntuacion!$B$9,Puntuacion!$B$12),IF(AND($E973=$F973,($E973-$F973)=(INDEX(Partidos!$F$4:$F$107,MATCH($A973,Partidos!$A$4:$A$107,0))-INDEX(Partidos!$G$4:$G$107,MATCH($A973,Partidos!$A$4:$A$107,0)))),IF(AND($H973&lt;&gt;"",$H973=INDEX(Partidos!$K$4:$K$107,MATCH($A973,Partidos!$A$4:$A$107,0))),Puntuacion!$B$13,Puntuacion!$B$14),IF(AND($H973&lt;&gt;"",$H973=INDEX(Partidos!$K$4:$K$107,MATCH($A973,Partidos!$A$4:$A$107,0))),Puntuacion!$B$11,0))),IF(AND($E973=INDEX(Partidos!$F$4:$F$107,MATCH($A973,Partidos!$A$4:$A$107,0)),$F973=INDEX(Partidos!$G$4:$G$107,MATCH($A973,Partidos!$A$4:$A$107,0))),Puntuacion!$B$9,IF(($E973-$F973)=(INDEX(Partidos!$F$4:$F$107,MATCH($A973,Partidos!$A$4:$A$107,0))-INDEX(Partidos!$G$4:$G$107,MATCH($A973,Partidos!$A$4:$A$107,0))),Puntuacion!$B$10,IF(AND($H973&lt;&gt;"",$H973=INDEX(Partidos!$K$4:$K$107,MATCH($A973,Partidos!$A$4:$A$107,0))),Puntuacion!$B$11,0))))))),"")</f>
        <v/>
      </c>
      <c r="H973" s="24">
        <f>IFERROR(INDEX(Pepe!H$4:H$107,MATCH($A973,Pepe!$A$4:$A$107,0)),"")</f>
        <v/>
      </c>
      <c r="I973" s="24">
        <f>IFERROR(INDEX(Partidos!$J$4:$J$107,MATCH($A973,Partidos!$A$4:$A$107,0)),"")</f>
        <v/>
      </c>
      <c r="J973" s="21">
        <f>IF(AND(INDEX(Partidos!$J$4:$J$107,MATCH($A973,Partidos!$A$4:$A$107,0))&lt;&gt;"Grupos",INDEX(Partidos!$H$4:$H$107,MATCH($A973,Partidos!$A$4:$A$107,0))="Finalizado",$H973&lt;&gt;"",$H973=INDEX(Partidos!$K$4:$K$107,MATCH($A973,Partidos!$A$4:$A$107,0))),1,0)</f>
        <v/>
      </c>
    </row>
    <row r="974">
      <c r="A974" s="31" t="n">
        <v>89</v>
      </c>
      <c r="B974" s="24">
        <f>IFERROR(INDEX(Partidos!$D$4:$D$107,MATCH($A974,Partidos!$A$4:$A$107,0)),"")</f>
        <v/>
      </c>
      <c r="C974" s="24">
        <f>IFERROR(INDEX(Partidos!$E$4:$E$107,MATCH($A974,Partidos!$A$4:$A$107,0)),"")</f>
        <v/>
      </c>
      <c r="D974" s="31" t="inlineStr">
        <is>
          <t>Patri</t>
        </is>
      </c>
      <c r="E974" s="24">
        <f>IFERROR(INDEX(Patri!F$4:F$107,MATCH($A974,Patri!$A$4:$A$107,0)),"")</f>
        <v/>
      </c>
      <c r="F974" s="24">
        <f>IFERROR(INDEX(Patri!G$4:G$107,MATCH($A974,Patri!$A$4:$A$107,0)),"")</f>
        <v/>
      </c>
      <c r="G974" s="21">
        <f>IFERROR(IF(INDEX(Partidos!$H$4:$H$107,MATCH($A974,Partidos!$A$4:$A$107,0))&lt;&gt;"Finalizado","",IF(OR(NOT(ISNUMBER($E974)),NOT(ISNUMBER($F974))),"",IF(INDEX(Partidos!$J$4:$J$107,MATCH($A974,Partidos!$A$4:$A$107,0))="Grupos",IF(AND($E974=INDEX(Partidos!$F$4:$F$107,MATCH($A974,Partidos!$A$4:$A$107,0)),$F974=INDEX(Partidos!$G$4:$G$107,MATCH($A974,Partidos!$A$4:$A$107,0))),Puntuacion!$B$4,IF(($E974-$F974)=(INDEX(Partidos!$F$4:$F$107,MATCH($A974,Partidos!$A$4:$A$107,0))-INDEX(Partidos!$G$4:$G$107,MATCH($A974,Partidos!$A$4:$A$107,0))),Puntuacion!$B$5,IF(OR(AND($E974&gt;$F974,INDEX(Partidos!$F$4:$F$107,MATCH($A974,Partidos!$A$4:$A$107,0))&gt;INDEX(Partidos!$G$4:$G$107,MATCH($A974,Partidos!$A$4:$A$107,0))),AND($E974=$F974,INDEX(Partidos!$F$4:$F$107,MATCH($A974,Partidos!$A$4:$A$107,0))=INDEX(Partidos!$G$4:$G$107,MATCH($A974,Partidos!$A$4:$A$107,0))),AND($E974&lt;$F974,INDEX(Partidos!$F$4:$F$107,MATCH($A974,Partidos!$A$4:$A$107,0))&lt;INDEX(Partidos!$G$4:$G$107,MATCH($A974,Partidos!$A$4:$A$107,0)))),Puntuacion!$B$6,0))),IF(INDEX(Partidos!$F$4:$F$107,MATCH($A974,Partidos!$A$4:$A$107,0))=INDEX(Partidos!$G$4:$G$107,MATCH($A974,Partidos!$A$4:$A$107,0)),IF(AND($E974=INDEX(Partidos!$F$4:$F$107,MATCH($A974,Partidos!$A$4:$A$107,0)),$F974=INDEX(Partidos!$G$4:$G$107,MATCH($A974,Partidos!$A$4:$A$107,0))),IF(AND($H974&lt;&gt;"",$H974=INDEX(Partidos!$K$4:$K$107,MATCH($A974,Partidos!$A$4:$A$107,0))),Puntuacion!$B$9,Puntuacion!$B$12),IF(AND($E974=$F974,($E974-$F974)=(INDEX(Partidos!$F$4:$F$107,MATCH($A974,Partidos!$A$4:$A$107,0))-INDEX(Partidos!$G$4:$G$107,MATCH($A974,Partidos!$A$4:$A$107,0)))),IF(AND($H974&lt;&gt;"",$H974=INDEX(Partidos!$K$4:$K$107,MATCH($A974,Partidos!$A$4:$A$107,0))),Puntuacion!$B$13,Puntuacion!$B$14),IF(AND($H974&lt;&gt;"",$H974=INDEX(Partidos!$K$4:$K$107,MATCH($A974,Partidos!$A$4:$A$107,0))),Puntuacion!$B$11,0))),IF(AND($E974=INDEX(Partidos!$F$4:$F$107,MATCH($A974,Partidos!$A$4:$A$107,0)),$F974=INDEX(Partidos!$G$4:$G$107,MATCH($A974,Partidos!$A$4:$A$107,0))),Puntuacion!$B$9,IF(($E974-$F974)=(INDEX(Partidos!$F$4:$F$107,MATCH($A974,Partidos!$A$4:$A$107,0))-INDEX(Partidos!$G$4:$G$107,MATCH($A974,Partidos!$A$4:$A$107,0))),Puntuacion!$B$10,IF(AND($H974&lt;&gt;"",$H974=INDEX(Partidos!$K$4:$K$107,MATCH($A974,Partidos!$A$4:$A$107,0))),Puntuacion!$B$11,0))))))),"")</f>
        <v/>
      </c>
      <c r="H974" s="24">
        <f>IFERROR(INDEX(Patri!H$4:H$107,MATCH($A974,Patri!$A$4:$A$107,0)),"")</f>
        <v/>
      </c>
      <c r="I974" s="24">
        <f>IFERROR(INDEX(Partidos!$J$4:$J$107,MATCH($A974,Partidos!$A$4:$A$107,0)),"")</f>
        <v/>
      </c>
      <c r="J974" s="21">
        <f>IF(AND(INDEX(Partidos!$J$4:$J$107,MATCH($A974,Partidos!$A$4:$A$107,0))&lt;&gt;"Grupos",INDEX(Partidos!$H$4:$H$107,MATCH($A974,Partidos!$A$4:$A$107,0))="Finalizado",$H974&lt;&gt;"",$H974=INDEX(Partidos!$K$4:$K$107,MATCH($A974,Partidos!$A$4:$A$107,0))),1,0)</f>
        <v/>
      </c>
    </row>
    <row r="975">
      <c r="A975" s="29" t="n">
        <v>89</v>
      </c>
      <c r="B975" s="24">
        <f>IFERROR(INDEX(Partidos!$D$4:$D$107,MATCH($A975,Partidos!$A$4:$A$107,0)),"")</f>
        <v/>
      </c>
      <c r="C975" s="24">
        <f>IFERROR(INDEX(Partidos!$E$4:$E$107,MATCH($A975,Partidos!$A$4:$A$107,0)),"")</f>
        <v/>
      </c>
      <c r="D975" s="29" t="inlineStr">
        <is>
          <t>Kike</t>
        </is>
      </c>
      <c r="E975" s="24">
        <f>IFERROR(INDEX(Kike!F$4:F$107,MATCH($A975,Kike!$A$4:$A$107,0)),"")</f>
        <v/>
      </c>
      <c r="F975" s="24">
        <f>IFERROR(INDEX(Kike!G$4:G$107,MATCH($A975,Kike!$A$4:$A$107,0)),"")</f>
        <v/>
      </c>
      <c r="G975" s="21">
        <f>IFERROR(IF(INDEX(Partidos!$H$4:$H$107,MATCH($A975,Partidos!$A$4:$A$107,0))&lt;&gt;"Finalizado","",IF(OR(NOT(ISNUMBER($E975)),NOT(ISNUMBER($F975))),"",IF(INDEX(Partidos!$J$4:$J$107,MATCH($A975,Partidos!$A$4:$A$107,0))="Grupos",IF(AND($E975=INDEX(Partidos!$F$4:$F$107,MATCH($A975,Partidos!$A$4:$A$107,0)),$F975=INDEX(Partidos!$G$4:$G$107,MATCH($A975,Partidos!$A$4:$A$107,0))),Puntuacion!$B$4,IF(($E975-$F975)=(INDEX(Partidos!$F$4:$F$107,MATCH($A975,Partidos!$A$4:$A$107,0))-INDEX(Partidos!$G$4:$G$107,MATCH($A975,Partidos!$A$4:$A$107,0))),Puntuacion!$B$5,IF(OR(AND($E975&gt;$F975,INDEX(Partidos!$F$4:$F$107,MATCH($A975,Partidos!$A$4:$A$107,0))&gt;INDEX(Partidos!$G$4:$G$107,MATCH($A975,Partidos!$A$4:$A$107,0))),AND($E975=$F975,INDEX(Partidos!$F$4:$F$107,MATCH($A975,Partidos!$A$4:$A$107,0))=INDEX(Partidos!$G$4:$G$107,MATCH($A975,Partidos!$A$4:$A$107,0))),AND($E975&lt;$F975,INDEX(Partidos!$F$4:$F$107,MATCH($A975,Partidos!$A$4:$A$107,0))&lt;INDEX(Partidos!$G$4:$G$107,MATCH($A975,Partidos!$A$4:$A$107,0)))),Puntuacion!$B$6,0))),IF(INDEX(Partidos!$F$4:$F$107,MATCH($A975,Partidos!$A$4:$A$107,0))=INDEX(Partidos!$G$4:$G$107,MATCH($A975,Partidos!$A$4:$A$107,0)),IF(AND($E975=INDEX(Partidos!$F$4:$F$107,MATCH($A975,Partidos!$A$4:$A$107,0)),$F975=INDEX(Partidos!$G$4:$G$107,MATCH($A975,Partidos!$A$4:$A$107,0))),IF(AND($H975&lt;&gt;"",$H975=INDEX(Partidos!$K$4:$K$107,MATCH($A975,Partidos!$A$4:$A$107,0))),Puntuacion!$B$9,Puntuacion!$B$12),IF(AND($E975=$F975,($E975-$F975)=(INDEX(Partidos!$F$4:$F$107,MATCH($A975,Partidos!$A$4:$A$107,0))-INDEX(Partidos!$G$4:$G$107,MATCH($A975,Partidos!$A$4:$A$107,0)))),IF(AND($H975&lt;&gt;"",$H975=INDEX(Partidos!$K$4:$K$107,MATCH($A975,Partidos!$A$4:$A$107,0))),Puntuacion!$B$13,Puntuacion!$B$14),IF(AND($H975&lt;&gt;"",$H975=INDEX(Partidos!$K$4:$K$107,MATCH($A975,Partidos!$A$4:$A$107,0))),Puntuacion!$B$11,0))),IF(AND($E975=INDEX(Partidos!$F$4:$F$107,MATCH($A975,Partidos!$A$4:$A$107,0)),$F975=INDEX(Partidos!$G$4:$G$107,MATCH($A975,Partidos!$A$4:$A$107,0))),Puntuacion!$B$9,IF(($E975-$F975)=(INDEX(Partidos!$F$4:$F$107,MATCH($A975,Partidos!$A$4:$A$107,0))-INDEX(Partidos!$G$4:$G$107,MATCH($A975,Partidos!$A$4:$A$107,0))),Puntuacion!$B$10,IF(AND($H975&lt;&gt;"",$H975=INDEX(Partidos!$K$4:$K$107,MATCH($A975,Partidos!$A$4:$A$107,0))),Puntuacion!$B$11,0))))))),"")</f>
        <v/>
      </c>
      <c r="H975" s="24">
        <f>IFERROR(INDEX(Kike!H$4:H$107,MATCH($A975,Kike!$A$4:$A$107,0)),"")</f>
        <v/>
      </c>
      <c r="I975" s="24">
        <f>IFERROR(INDEX(Partidos!$J$4:$J$107,MATCH($A975,Partidos!$A$4:$A$107,0)),"")</f>
        <v/>
      </c>
      <c r="J975" s="21">
        <f>IF(AND(INDEX(Partidos!$J$4:$J$107,MATCH($A975,Partidos!$A$4:$A$107,0))&lt;&gt;"Grupos",INDEX(Partidos!$H$4:$H$107,MATCH($A975,Partidos!$A$4:$A$107,0))="Finalizado",$H975&lt;&gt;"",$H975=INDEX(Partidos!$K$4:$K$107,MATCH($A975,Partidos!$A$4:$A$107,0))),1,0)</f>
        <v/>
      </c>
    </row>
    <row r="976">
      <c r="A976" s="31" t="n">
        <v>89</v>
      </c>
      <c r="B976" s="24">
        <f>IFERROR(INDEX(Partidos!$D$4:$D$107,MATCH($A976,Partidos!$A$4:$A$107,0)),"")</f>
        <v/>
      </c>
      <c r="C976" s="24">
        <f>IFERROR(INDEX(Partidos!$E$4:$E$107,MATCH($A976,Partidos!$A$4:$A$107,0)),"")</f>
        <v/>
      </c>
      <c r="D976" s="31" t="inlineStr">
        <is>
          <t>Quintero</t>
        </is>
      </c>
      <c r="E976" s="24">
        <f>IFERROR(INDEX(Quintero!F$4:F$107,MATCH($A976,Quintero!$A$4:$A$107,0)),"")</f>
        <v/>
      </c>
      <c r="F976" s="24">
        <f>IFERROR(INDEX(Quintero!G$4:G$107,MATCH($A976,Quintero!$A$4:$A$107,0)),"")</f>
        <v/>
      </c>
      <c r="G976" s="21">
        <f>IFERROR(IF(INDEX(Partidos!$H$4:$H$107,MATCH($A976,Partidos!$A$4:$A$107,0))&lt;&gt;"Finalizado","",IF(OR(NOT(ISNUMBER($E976)),NOT(ISNUMBER($F976))),"",IF(INDEX(Partidos!$J$4:$J$107,MATCH($A976,Partidos!$A$4:$A$107,0))="Grupos",IF(AND($E976=INDEX(Partidos!$F$4:$F$107,MATCH($A976,Partidos!$A$4:$A$107,0)),$F976=INDEX(Partidos!$G$4:$G$107,MATCH($A976,Partidos!$A$4:$A$107,0))),Puntuacion!$B$4,IF(($E976-$F976)=(INDEX(Partidos!$F$4:$F$107,MATCH($A976,Partidos!$A$4:$A$107,0))-INDEX(Partidos!$G$4:$G$107,MATCH($A976,Partidos!$A$4:$A$107,0))),Puntuacion!$B$5,IF(OR(AND($E976&gt;$F976,INDEX(Partidos!$F$4:$F$107,MATCH($A976,Partidos!$A$4:$A$107,0))&gt;INDEX(Partidos!$G$4:$G$107,MATCH($A976,Partidos!$A$4:$A$107,0))),AND($E976=$F976,INDEX(Partidos!$F$4:$F$107,MATCH($A976,Partidos!$A$4:$A$107,0))=INDEX(Partidos!$G$4:$G$107,MATCH($A976,Partidos!$A$4:$A$107,0))),AND($E976&lt;$F976,INDEX(Partidos!$F$4:$F$107,MATCH($A976,Partidos!$A$4:$A$107,0))&lt;INDEX(Partidos!$G$4:$G$107,MATCH($A976,Partidos!$A$4:$A$107,0)))),Puntuacion!$B$6,0))),IF(INDEX(Partidos!$F$4:$F$107,MATCH($A976,Partidos!$A$4:$A$107,0))=INDEX(Partidos!$G$4:$G$107,MATCH($A976,Partidos!$A$4:$A$107,0)),IF(AND($E976=INDEX(Partidos!$F$4:$F$107,MATCH($A976,Partidos!$A$4:$A$107,0)),$F976=INDEX(Partidos!$G$4:$G$107,MATCH($A976,Partidos!$A$4:$A$107,0))),IF(AND($H976&lt;&gt;"",$H976=INDEX(Partidos!$K$4:$K$107,MATCH($A976,Partidos!$A$4:$A$107,0))),Puntuacion!$B$9,Puntuacion!$B$12),IF(AND($E976=$F976,($E976-$F976)=(INDEX(Partidos!$F$4:$F$107,MATCH($A976,Partidos!$A$4:$A$107,0))-INDEX(Partidos!$G$4:$G$107,MATCH($A976,Partidos!$A$4:$A$107,0)))),IF(AND($H976&lt;&gt;"",$H976=INDEX(Partidos!$K$4:$K$107,MATCH($A976,Partidos!$A$4:$A$107,0))),Puntuacion!$B$13,Puntuacion!$B$14),IF(AND($H976&lt;&gt;"",$H976=INDEX(Partidos!$K$4:$K$107,MATCH($A976,Partidos!$A$4:$A$107,0))),Puntuacion!$B$11,0))),IF(AND($E976=INDEX(Partidos!$F$4:$F$107,MATCH($A976,Partidos!$A$4:$A$107,0)),$F976=INDEX(Partidos!$G$4:$G$107,MATCH($A976,Partidos!$A$4:$A$107,0))),Puntuacion!$B$9,IF(($E976-$F976)=(INDEX(Partidos!$F$4:$F$107,MATCH($A976,Partidos!$A$4:$A$107,0))-INDEX(Partidos!$G$4:$G$107,MATCH($A976,Partidos!$A$4:$A$107,0))),Puntuacion!$B$10,IF(AND($H976&lt;&gt;"",$H976=INDEX(Partidos!$K$4:$K$107,MATCH($A976,Partidos!$A$4:$A$107,0))),Puntuacion!$B$11,0))))))),"")</f>
        <v/>
      </c>
      <c r="H976" s="24">
        <f>IFERROR(INDEX(Quintero!H$4:H$107,MATCH($A976,Quintero!$A$4:$A$107,0)),"")</f>
        <v/>
      </c>
      <c r="I976" s="24">
        <f>IFERROR(INDEX(Partidos!$J$4:$J$107,MATCH($A976,Partidos!$A$4:$A$107,0)),"")</f>
        <v/>
      </c>
      <c r="J976" s="21">
        <f>IF(AND(INDEX(Partidos!$J$4:$J$107,MATCH($A976,Partidos!$A$4:$A$107,0))&lt;&gt;"Grupos",INDEX(Partidos!$H$4:$H$107,MATCH($A976,Partidos!$A$4:$A$107,0))="Finalizado",$H976&lt;&gt;"",$H976=INDEX(Partidos!$K$4:$K$107,MATCH($A976,Partidos!$A$4:$A$107,0))),1,0)</f>
        <v/>
      </c>
    </row>
    <row r="977">
      <c r="A977" s="29" t="n">
        <v>89</v>
      </c>
      <c r="B977" s="24">
        <f>IFERROR(INDEX(Partidos!$D$4:$D$107,MATCH($A977,Partidos!$A$4:$A$107,0)),"")</f>
        <v/>
      </c>
      <c r="C977" s="24">
        <f>IFERROR(INDEX(Partidos!$E$4:$E$107,MATCH($A977,Partidos!$A$4:$A$107,0)),"")</f>
        <v/>
      </c>
      <c r="D977" s="29" t="inlineStr">
        <is>
          <t>Nacho</t>
        </is>
      </c>
      <c r="E977" s="24">
        <f>IFERROR(INDEX(Nacho!F$4:F$107,MATCH($A977,Nacho!$A$4:$A$107,0)),"")</f>
        <v/>
      </c>
      <c r="F977" s="24">
        <f>IFERROR(INDEX(Nacho!G$4:G$107,MATCH($A977,Nacho!$A$4:$A$107,0)),"")</f>
        <v/>
      </c>
      <c r="G977" s="21">
        <f>IFERROR(IF(INDEX(Partidos!$H$4:$H$107,MATCH($A977,Partidos!$A$4:$A$107,0))&lt;&gt;"Finalizado","",IF(OR(NOT(ISNUMBER($E977)),NOT(ISNUMBER($F977))),"",IF(INDEX(Partidos!$J$4:$J$107,MATCH($A977,Partidos!$A$4:$A$107,0))="Grupos",IF(AND($E977=INDEX(Partidos!$F$4:$F$107,MATCH($A977,Partidos!$A$4:$A$107,0)),$F977=INDEX(Partidos!$G$4:$G$107,MATCH($A977,Partidos!$A$4:$A$107,0))),Puntuacion!$B$4,IF(($E977-$F977)=(INDEX(Partidos!$F$4:$F$107,MATCH($A977,Partidos!$A$4:$A$107,0))-INDEX(Partidos!$G$4:$G$107,MATCH($A977,Partidos!$A$4:$A$107,0))),Puntuacion!$B$5,IF(OR(AND($E977&gt;$F977,INDEX(Partidos!$F$4:$F$107,MATCH($A977,Partidos!$A$4:$A$107,0))&gt;INDEX(Partidos!$G$4:$G$107,MATCH($A977,Partidos!$A$4:$A$107,0))),AND($E977=$F977,INDEX(Partidos!$F$4:$F$107,MATCH($A977,Partidos!$A$4:$A$107,0))=INDEX(Partidos!$G$4:$G$107,MATCH($A977,Partidos!$A$4:$A$107,0))),AND($E977&lt;$F977,INDEX(Partidos!$F$4:$F$107,MATCH($A977,Partidos!$A$4:$A$107,0))&lt;INDEX(Partidos!$G$4:$G$107,MATCH($A977,Partidos!$A$4:$A$107,0)))),Puntuacion!$B$6,0))),IF(INDEX(Partidos!$F$4:$F$107,MATCH($A977,Partidos!$A$4:$A$107,0))=INDEX(Partidos!$G$4:$G$107,MATCH($A977,Partidos!$A$4:$A$107,0)),IF(AND($E977=INDEX(Partidos!$F$4:$F$107,MATCH($A977,Partidos!$A$4:$A$107,0)),$F977=INDEX(Partidos!$G$4:$G$107,MATCH($A977,Partidos!$A$4:$A$107,0))),IF(AND($H977&lt;&gt;"",$H977=INDEX(Partidos!$K$4:$K$107,MATCH($A977,Partidos!$A$4:$A$107,0))),Puntuacion!$B$9,Puntuacion!$B$12),IF(AND($E977=$F977,($E977-$F977)=(INDEX(Partidos!$F$4:$F$107,MATCH($A977,Partidos!$A$4:$A$107,0))-INDEX(Partidos!$G$4:$G$107,MATCH($A977,Partidos!$A$4:$A$107,0)))),IF(AND($H977&lt;&gt;"",$H977=INDEX(Partidos!$K$4:$K$107,MATCH($A977,Partidos!$A$4:$A$107,0))),Puntuacion!$B$13,Puntuacion!$B$14),IF(AND($H977&lt;&gt;"",$H977=INDEX(Partidos!$K$4:$K$107,MATCH($A977,Partidos!$A$4:$A$107,0))),Puntuacion!$B$11,0))),IF(AND($E977=INDEX(Partidos!$F$4:$F$107,MATCH($A977,Partidos!$A$4:$A$107,0)),$F977=INDEX(Partidos!$G$4:$G$107,MATCH($A977,Partidos!$A$4:$A$107,0))),Puntuacion!$B$9,IF(($E977-$F977)=(INDEX(Partidos!$F$4:$F$107,MATCH($A977,Partidos!$A$4:$A$107,0))-INDEX(Partidos!$G$4:$G$107,MATCH($A977,Partidos!$A$4:$A$107,0))),Puntuacion!$B$10,IF(AND($H977&lt;&gt;"",$H977=INDEX(Partidos!$K$4:$K$107,MATCH($A977,Partidos!$A$4:$A$107,0))),Puntuacion!$B$11,0))))))),"")</f>
        <v/>
      </c>
      <c r="H977" s="24">
        <f>IFERROR(INDEX(Nacho!H$4:H$107,MATCH($A977,Nacho!$A$4:$A$107,0)),"")</f>
        <v/>
      </c>
      <c r="I977" s="24">
        <f>IFERROR(INDEX(Partidos!$J$4:$J$107,MATCH($A977,Partidos!$A$4:$A$107,0)),"")</f>
        <v/>
      </c>
      <c r="J977" s="21">
        <f>IF(AND(INDEX(Partidos!$J$4:$J$107,MATCH($A977,Partidos!$A$4:$A$107,0))&lt;&gt;"Grupos",INDEX(Partidos!$H$4:$H$107,MATCH($A977,Partidos!$A$4:$A$107,0))="Finalizado",$H977&lt;&gt;"",$H977=INDEX(Partidos!$K$4:$K$107,MATCH($A977,Partidos!$A$4:$A$107,0))),1,0)</f>
        <v/>
      </c>
    </row>
    <row r="978">
      <c r="A978" s="31" t="n">
        <v>89</v>
      </c>
      <c r="B978" s="24">
        <f>IFERROR(INDEX(Partidos!$D$4:$D$107,MATCH($A978,Partidos!$A$4:$A$107,0)),"")</f>
        <v/>
      </c>
      <c r="C978" s="24">
        <f>IFERROR(INDEX(Partidos!$E$4:$E$107,MATCH($A978,Partidos!$A$4:$A$107,0)),"")</f>
        <v/>
      </c>
      <c r="D978" s="31" t="inlineStr">
        <is>
          <t>Luis</t>
        </is>
      </c>
      <c r="E978" s="24">
        <f>IFERROR(INDEX(Luis!F$4:F$107,MATCH($A978,Luis!$A$4:$A$107,0)),"")</f>
        <v/>
      </c>
      <c r="F978" s="24">
        <f>IFERROR(INDEX(Luis!G$4:G$107,MATCH($A978,Luis!$A$4:$A$107,0)),"")</f>
        <v/>
      </c>
      <c r="G978" s="21">
        <f>IFERROR(IF(INDEX(Partidos!$H$4:$H$107,MATCH($A978,Partidos!$A$4:$A$107,0))&lt;&gt;"Finalizado","",IF(OR(NOT(ISNUMBER($E978)),NOT(ISNUMBER($F978))),"",IF(INDEX(Partidos!$J$4:$J$107,MATCH($A978,Partidos!$A$4:$A$107,0))="Grupos",IF(AND($E978=INDEX(Partidos!$F$4:$F$107,MATCH($A978,Partidos!$A$4:$A$107,0)),$F978=INDEX(Partidos!$G$4:$G$107,MATCH($A978,Partidos!$A$4:$A$107,0))),Puntuacion!$B$4,IF(($E978-$F978)=(INDEX(Partidos!$F$4:$F$107,MATCH($A978,Partidos!$A$4:$A$107,0))-INDEX(Partidos!$G$4:$G$107,MATCH($A978,Partidos!$A$4:$A$107,0))),Puntuacion!$B$5,IF(OR(AND($E978&gt;$F978,INDEX(Partidos!$F$4:$F$107,MATCH($A978,Partidos!$A$4:$A$107,0))&gt;INDEX(Partidos!$G$4:$G$107,MATCH($A978,Partidos!$A$4:$A$107,0))),AND($E978=$F978,INDEX(Partidos!$F$4:$F$107,MATCH($A978,Partidos!$A$4:$A$107,0))=INDEX(Partidos!$G$4:$G$107,MATCH($A978,Partidos!$A$4:$A$107,0))),AND($E978&lt;$F978,INDEX(Partidos!$F$4:$F$107,MATCH($A978,Partidos!$A$4:$A$107,0))&lt;INDEX(Partidos!$G$4:$G$107,MATCH($A978,Partidos!$A$4:$A$107,0)))),Puntuacion!$B$6,0))),IF(INDEX(Partidos!$F$4:$F$107,MATCH($A978,Partidos!$A$4:$A$107,0))=INDEX(Partidos!$G$4:$G$107,MATCH($A978,Partidos!$A$4:$A$107,0)),IF(AND($E978=INDEX(Partidos!$F$4:$F$107,MATCH($A978,Partidos!$A$4:$A$107,0)),$F978=INDEX(Partidos!$G$4:$G$107,MATCH($A978,Partidos!$A$4:$A$107,0))),IF(AND($H978&lt;&gt;"",$H978=INDEX(Partidos!$K$4:$K$107,MATCH($A978,Partidos!$A$4:$A$107,0))),Puntuacion!$B$9,Puntuacion!$B$12),IF(AND($E978=$F978,($E978-$F978)=(INDEX(Partidos!$F$4:$F$107,MATCH($A978,Partidos!$A$4:$A$107,0))-INDEX(Partidos!$G$4:$G$107,MATCH($A978,Partidos!$A$4:$A$107,0)))),IF(AND($H978&lt;&gt;"",$H978=INDEX(Partidos!$K$4:$K$107,MATCH($A978,Partidos!$A$4:$A$107,0))),Puntuacion!$B$13,Puntuacion!$B$14),IF(AND($H978&lt;&gt;"",$H978=INDEX(Partidos!$K$4:$K$107,MATCH($A978,Partidos!$A$4:$A$107,0))),Puntuacion!$B$11,0))),IF(AND($E978=INDEX(Partidos!$F$4:$F$107,MATCH($A978,Partidos!$A$4:$A$107,0)),$F978=INDEX(Partidos!$G$4:$G$107,MATCH($A978,Partidos!$A$4:$A$107,0))),Puntuacion!$B$9,IF(($E978-$F978)=(INDEX(Partidos!$F$4:$F$107,MATCH($A978,Partidos!$A$4:$A$107,0))-INDEX(Partidos!$G$4:$G$107,MATCH($A978,Partidos!$A$4:$A$107,0))),Puntuacion!$B$10,IF(AND($H978&lt;&gt;"",$H978=INDEX(Partidos!$K$4:$K$107,MATCH($A978,Partidos!$A$4:$A$107,0))),Puntuacion!$B$11,0))))))),"")</f>
        <v/>
      </c>
      <c r="H978" s="24">
        <f>IFERROR(INDEX(Luis!H$4:H$107,MATCH($A978,Luis!$A$4:$A$107,0)),"")</f>
        <v/>
      </c>
      <c r="I978" s="24">
        <f>IFERROR(INDEX(Partidos!$J$4:$J$107,MATCH($A978,Partidos!$A$4:$A$107,0)),"")</f>
        <v/>
      </c>
      <c r="J978" s="21">
        <f>IF(AND(INDEX(Partidos!$J$4:$J$107,MATCH($A978,Partidos!$A$4:$A$107,0))&lt;&gt;"Grupos",INDEX(Partidos!$H$4:$H$107,MATCH($A978,Partidos!$A$4:$A$107,0))="Finalizado",$H978&lt;&gt;"",$H978=INDEX(Partidos!$K$4:$K$107,MATCH($A978,Partidos!$A$4:$A$107,0))),1,0)</f>
        <v/>
      </c>
    </row>
    <row r="979">
      <c r="A979" s="29" t="n">
        <v>89</v>
      </c>
      <c r="B979" s="24">
        <f>IFERROR(INDEX(Partidos!$D$4:$D$107,MATCH($A979,Partidos!$A$4:$A$107,0)),"")</f>
        <v/>
      </c>
      <c r="C979" s="24">
        <f>IFERROR(INDEX(Partidos!$E$4:$E$107,MATCH($A979,Partidos!$A$4:$A$107,0)),"")</f>
        <v/>
      </c>
      <c r="D979" s="29" t="inlineStr">
        <is>
          <t>Felipe</t>
        </is>
      </c>
      <c r="E979" s="24">
        <f>IFERROR(INDEX(Felipe!F$4:F$107,MATCH($A979,Felipe!$A$4:$A$107,0)),"")</f>
        <v/>
      </c>
      <c r="F979" s="24">
        <f>IFERROR(INDEX(Felipe!G$4:G$107,MATCH($A979,Felipe!$A$4:$A$107,0)),"")</f>
        <v/>
      </c>
      <c r="G979" s="21">
        <f>IFERROR(IF(INDEX(Partidos!$H$4:$H$107,MATCH($A979,Partidos!$A$4:$A$107,0))&lt;&gt;"Finalizado","",IF(OR(NOT(ISNUMBER($E979)),NOT(ISNUMBER($F979))),"",IF(INDEX(Partidos!$J$4:$J$107,MATCH($A979,Partidos!$A$4:$A$107,0))="Grupos",IF(AND($E979=INDEX(Partidos!$F$4:$F$107,MATCH($A979,Partidos!$A$4:$A$107,0)),$F979=INDEX(Partidos!$G$4:$G$107,MATCH($A979,Partidos!$A$4:$A$107,0))),Puntuacion!$B$4,IF(($E979-$F979)=(INDEX(Partidos!$F$4:$F$107,MATCH($A979,Partidos!$A$4:$A$107,0))-INDEX(Partidos!$G$4:$G$107,MATCH($A979,Partidos!$A$4:$A$107,0))),Puntuacion!$B$5,IF(OR(AND($E979&gt;$F979,INDEX(Partidos!$F$4:$F$107,MATCH($A979,Partidos!$A$4:$A$107,0))&gt;INDEX(Partidos!$G$4:$G$107,MATCH($A979,Partidos!$A$4:$A$107,0))),AND($E979=$F979,INDEX(Partidos!$F$4:$F$107,MATCH($A979,Partidos!$A$4:$A$107,0))=INDEX(Partidos!$G$4:$G$107,MATCH($A979,Partidos!$A$4:$A$107,0))),AND($E979&lt;$F979,INDEX(Partidos!$F$4:$F$107,MATCH($A979,Partidos!$A$4:$A$107,0))&lt;INDEX(Partidos!$G$4:$G$107,MATCH($A979,Partidos!$A$4:$A$107,0)))),Puntuacion!$B$6,0))),IF(INDEX(Partidos!$F$4:$F$107,MATCH($A979,Partidos!$A$4:$A$107,0))=INDEX(Partidos!$G$4:$G$107,MATCH($A979,Partidos!$A$4:$A$107,0)),IF(AND($E979=INDEX(Partidos!$F$4:$F$107,MATCH($A979,Partidos!$A$4:$A$107,0)),$F979=INDEX(Partidos!$G$4:$G$107,MATCH($A979,Partidos!$A$4:$A$107,0))),IF(AND($H979&lt;&gt;"",$H979=INDEX(Partidos!$K$4:$K$107,MATCH($A979,Partidos!$A$4:$A$107,0))),Puntuacion!$B$9,Puntuacion!$B$12),IF(AND($E979=$F979,($E979-$F979)=(INDEX(Partidos!$F$4:$F$107,MATCH($A979,Partidos!$A$4:$A$107,0))-INDEX(Partidos!$G$4:$G$107,MATCH($A979,Partidos!$A$4:$A$107,0)))),IF(AND($H979&lt;&gt;"",$H979=INDEX(Partidos!$K$4:$K$107,MATCH($A979,Partidos!$A$4:$A$107,0))),Puntuacion!$B$13,Puntuacion!$B$14),IF(AND($H979&lt;&gt;"",$H979=INDEX(Partidos!$K$4:$K$107,MATCH($A979,Partidos!$A$4:$A$107,0))),Puntuacion!$B$11,0))),IF(AND($E979=INDEX(Partidos!$F$4:$F$107,MATCH($A979,Partidos!$A$4:$A$107,0)),$F979=INDEX(Partidos!$G$4:$G$107,MATCH($A979,Partidos!$A$4:$A$107,0))),Puntuacion!$B$9,IF(($E979-$F979)=(INDEX(Partidos!$F$4:$F$107,MATCH($A979,Partidos!$A$4:$A$107,0))-INDEX(Partidos!$G$4:$G$107,MATCH($A979,Partidos!$A$4:$A$107,0))),Puntuacion!$B$10,IF(AND($H979&lt;&gt;"",$H979=INDEX(Partidos!$K$4:$K$107,MATCH($A979,Partidos!$A$4:$A$107,0))),Puntuacion!$B$11,0))))))),"")</f>
        <v/>
      </c>
      <c r="H979" s="24">
        <f>IFERROR(INDEX(Felipe!H$4:H$107,MATCH($A979,Felipe!$A$4:$A$107,0)),"")</f>
        <v/>
      </c>
      <c r="I979" s="24">
        <f>IFERROR(INDEX(Partidos!$J$4:$J$107,MATCH($A979,Partidos!$A$4:$A$107,0)),"")</f>
        <v/>
      </c>
      <c r="J979" s="21">
        <f>IF(AND(INDEX(Partidos!$J$4:$J$107,MATCH($A979,Partidos!$A$4:$A$107,0))&lt;&gt;"Grupos",INDEX(Partidos!$H$4:$H$107,MATCH($A979,Partidos!$A$4:$A$107,0))="Finalizado",$H979&lt;&gt;"",$H979=INDEX(Partidos!$K$4:$K$107,MATCH($A979,Partidos!$A$4:$A$107,0))),1,0)</f>
        <v/>
      </c>
    </row>
    <row r="980">
      <c r="A980" s="31" t="n">
        <v>89</v>
      </c>
      <c r="B980" s="24">
        <f>IFERROR(INDEX(Partidos!$D$4:$D$107,MATCH($A980,Partidos!$A$4:$A$107,0)),"")</f>
        <v/>
      </c>
      <c r="C980" s="24">
        <f>IFERROR(INDEX(Partidos!$E$4:$E$107,MATCH($A980,Partidos!$A$4:$A$107,0)),"")</f>
        <v/>
      </c>
      <c r="D980" s="31" t="inlineStr">
        <is>
          <t>Simón</t>
        </is>
      </c>
      <c r="E980" s="24">
        <f>IFERROR(INDEX(Simón!F$4:F$107,MATCH($A980,Simón!$A$4:$A$107,0)),"")</f>
        <v/>
      </c>
      <c r="F980" s="24">
        <f>IFERROR(INDEX(Simón!G$4:G$107,MATCH($A980,Simón!$A$4:$A$107,0)),"")</f>
        <v/>
      </c>
      <c r="G980" s="21">
        <f>IFERROR(IF(INDEX(Partidos!$H$4:$H$107,MATCH($A980,Partidos!$A$4:$A$107,0))&lt;&gt;"Finalizado","",IF(OR(NOT(ISNUMBER($E980)),NOT(ISNUMBER($F980))),"",IF(INDEX(Partidos!$J$4:$J$107,MATCH($A980,Partidos!$A$4:$A$107,0))="Grupos",IF(AND($E980=INDEX(Partidos!$F$4:$F$107,MATCH($A980,Partidos!$A$4:$A$107,0)),$F980=INDEX(Partidos!$G$4:$G$107,MATCH($A980,Partidos!$A$4:$A$107,0))),Puntuacion!$B$4,IF(($E980-$F980)=(INDEX(Partidos!$F$4:$F$107,MATCH($A980,Partidos!$A$4:$A$107,0))-INDEX(Partidos!$G$4:$G$107,MATCH($A980,Partidos!$A$4:$A$107,0))),Puntuacion!$B$5,IF(OR(AND($E980&gt;$F980,INDEX(Partidos!$F$4:$F$107,MATCH($A980,Partidos!$A$4:$A$107,0))&gt;INDEX(Partidos!$G$4:$G$107,MATCH($A980,Partidos!$A$4:$A$107,0))),AND($E980=$F980,INDEX(Partidos!$F$4:$F$107,MATCH($A980,Partidos!$A$4:$A$107,0))=INDEX(Partidos!$G$4:$G$107,MATCH($A980,Partidos!$A$4:$A$107,0))),AND($E980&lt;$F980,INDEX(Partidos!$F$4:$F$107,MATCH($A980,Partidos!$A$4:$A$107,0))&lt;INDEX(Partidos!$G$4:$G$107,MATCH($A980,Partidos!$A$4:$A$107,0)))),Puntuacion!$B$6,0))),IF(INDEX(Partidos!$F$4:$F$107,MATCH($A980,Partidos!$A$4:$A$107,0))=INDEX(Partidos!$G$4:$G$107,MATCH($A980,Partidos!$A$4:$A$107,0)),IF(AND($E980=INDEX(Partidos!$F$4:$F$107,MATCH($A980,Partidos!$A$4:$A$107,0)),$F980=INDEX(Partidos!$G$4:$G$107,MATCH($A980,Partidos!$A$4:$A$107,0))),IF(AND($H980&lt;&gt;"",$H980=INDEX(Partidos!$K$4:$K$107,MATCH($A980,Partidos!$A$4:$A$107,0))),Puntuacion!$B$9,Puntuacion!$B$12),IF(AND($E980=$F980,($E980-$F980)=(INDEX(Partidos!$F$4:$F$107,MATCH($A980,Partidos!$A$4:$A$107,0))-INDEX(Partidos!$G$4:$G$107,MATCH($A980,Partidos!$A$4:$A$107,0)))),IF(AND($H980&lt;&gt;"",$H980=INDEX(Partidos!$K$4:$K$107,MATCH($A980,Partidos!$A$4:$A$107,0))),Puntuacion!$B$13,Puntuacion!$B$14),IF(AND($H980&lt;&gt;"",$H980=INDEX(Partidos!$K$4:$K$107,MATCH($A980,Partidos!$A$4:$A$107,0))),Puntuacion!$B$11,0))),IF(AND($E980=INDEX(Partidos!$F$4:$F$107,MATCH($A980,Partidos!$A$4:$A$107,0)),$F980=INDEX(Partidos!$G$4:$G$107,MATCH($A980,Partidos!$A$4:$A$107,0))),Puntuacion!$B$9,IF(($E980-$F980)=(INDEX(Partidos!$F$4:$F$107,MATCH($A980,Partidos!$A$4:$A$107,0))-INDEX(Partidos!$G$4:$G$107,MATCH($A980,Partidos!$A$4:$A$107,0))),Puntuacion!$B$10,IF(AND($H980&lt;&gt;"",$H980=INDEX(Partidos!$K$4:$K$107,MATCH($A980,Partidos!$A$4:$A$107,0))),Puntuacion!$B$11,0))))))),"")</f>
        <v/>
      </c>
      <c r="H980" s="24">
        <f>IFERROR(INDEX(Simón!H$4:H$107,MATCH($A980,Simón!$A$4:$A$107,0)),"")</f>
        <v/>
      </c>
      <c r="I980" s="24">
        <f>IFERROR(INDEX(Partidos!$J$4:$J$107,MATCH($A980,Partidos!$A$4:$A$107,0)),"")</f>
        <v/>
      </c>
      <c r="J980" s="21">
        <f>IF(AND(INDEX(Partidos!$J$4:$J$107,MATCH($A980,Partidos!$A$4:$A$107,0))&lt;&gt;"Grupos",INDEX(Partidos!$H$4:$H$107,MATCH($A980,Partidos!$A$4:$A$107,0))="Finalizado",$H980&lt;&gt;"",$H980=INDEX(Partidos!$K$4:$K$107,MATCH($A980,Partidos!$A$4:$A$107,0))),1,0)</f>
        <v/>
      </c>
    </row>
    <row r="981">
      <c r="A981" s="29" t="n">
        <v>89</v>
      </c>
      <c r="B981" s="24">
        <f>IFERROR(INDEX(Partidos!$D$4:$D$107,MATCH($A981,Partidos!$A$4:$A$107,0)),"")</f>
        <v/>
      </c>
      <c r="C981" s="24">
        <f>IFERROR(INDEX(Partidos!$E$4:$E$107,MATCH($A981,Partidos!$A$4:$A$107,0)),"")</f>
        <v/>
      </c>
      <c r="D981" s="29" t="inlineStr">
        <is>
          <t>Muni</t>
        </is>
      </c>
      <c r="E981" s="24">
        <f>IFERROR(INDEX(Muni!F$4:F$107,MATCH($A981,Muni!$A$4:$A$107,0)),"")</f>
        <v/>
      </c>
      <c r="F981" s="24">
        <f>IFERROR(INDEX(Muni!G$4:G$107,MATCH($A981,Muni!$A$4:$A$107,0)),"")</f>
        <v/>
      </c>
      <c r="G981" s="21">
        <f>IFERROR(IF(INDEX(Partidos!$H$4:$H$107,MATCH($A981,Partidos!$A$4:$A$107,0))&lt;&gt;"Finalizado","",IF(OR(NOT(ISNUMBER($E981)),NOT(ISNUMBER($F981))),"",IF(INDEX(Partidos!$J$4:$J$107,MATCH($A981,Partidos!$A$4:$A$107,0))="Grupos",IF(AND($E981=INDEX(Partidos!$F$4:$F$107,MATCH($A981,Partidos!$A$4:$A$107,0)),$F981=INDEX(Partidos!$G$4:$G$107,MATCH($A981,Partidos!$A$4:$A$107,0))),Puntuacion!$B$4,IF(($E981-$F981)=(INDEX(Partidos!$F$4:$F$107,MATCH($A981,Partidos!$A$4:$A$107,0))-INDEX(Partidos!$G$4:$G$107,MATCH($A981,Partidos!$A$4:$A$107,0))),Puntuacion!$B$5,IF(OR(AND($E981&gt;$F981,INDEX(Partidos!$F$4:$F$107,MATCH($A981,Partidos!$A$4:$A$107,0))&gt;INDEX(Partidos!$G$4:$G$107,MATCH($A981,Partidos!$A$4:$A$107,0))),AND($E981=$F981,INDEX(Partidos!$F$4:$F$107,MATCH($A981,Partidos!$A$4:$A$107,0))=INDEX(Partidos!$G$4:$G$107,MATCH($A981,Partidos!$A$4:$A$107,0))),AND($E981&lt;$F981,INDEX(Partidos!$F$4:$F$107,MATCH($A981,Partidos!$A$4:$A$107,0))&lt;INDEX(Partidos!$G$4:$G$107,MATCH($A981,Partidos!$A$4:$A$107,0)))),Puntuacion!$B$6,0))),IF(INDEX(Partidos!$F$4:$F$107,MATCH($A981,Partidos!$A$4:$A$107,0))=INDEX(Partidos!$G$4:$G$107,MATCH($A981,Partidos!$A$4:$A$107,0)),IF(AND($E981=INDEX(Partidos!$F$4:$F$107,MATCH($A981,Partidos!$A$4:$A$107,0)),$F981=INDEX(Partidos!$G$4:$G$107,MATCH($A981,Partidos!$A$4:$A$107,0))),IF(AND($H981&lt;&gt;"",$H981=INDEX(Partidos!$K$4:$K$107,MATCH($A981,Partidos!$A$4:$A$107,0))),Puntuacion!$B$9,Puntuacion!$B$12),IF(AND($E981=$F981,($E981-$F981)=(INDEX(Partidos!$F$4:$F$107,MATCH($A981,Partidos!$A$4:$A$107,0))-INDEX(Partidos!$G$4:$G$107,MATCH($A981,Partidos!$A$4:$A$107,0)))),IF(AND($H981&lt;&gt;"",$H981=INDEX(Partidos!$K$4:$K$107,MATCH($A981,Partidos!$A$4:$A$107,0))),Puntuacion!$B$13,Puntuacion!$B$14),IF(AND($H981&lt;&gt;"",$H981=INDEX(Partidos!$K$4:$K$107,MATCH($A981,Partidos!$A$4:$A$107,0))),Puntuacion!$B$11,0))),IF(AND($E981=INDEX(Partidos!$F$4:$F$107,MATCH($A981,Partidos!$A$4:$A$107,0)),$F981=INDEX(Partidos!$G$4:$G$107,MATCH($A981,Partidos!$A$4:$A$107,0))),Puntuacion!$B$9,IF(($E981-$F981)=(INDEX(Partidos!$F$4:$F$107,MATCH($A981,Partidos!$A$4:$A$107,0))-INDEX(Partidos!$G$4:$G$107,MATCH($A981,Partidos!$A$4:$A$107,0))),Puntuacion!$B$10,IF(AND($H981&lt;&gt;"",$H981=INDEX(Partidos!$K$4:$K$107,MATCH($A981,Partidos!$A$4:$A$107,0))),Puntuacion!$B$11,0))))))),"")</f>
        <v/>
      </c>
      <c r="H981" s="24">
        <f>IFERROR(INDEX(Muni!H$4:H$107,MATCH($A981,Muni!$A$4:$A$107,0)),"")</f>
        <v/>
      </c>
      <c r="I981" s="24">
        <f>IFERROR(INDEX(Partidos!$J$4:$J$107,MATCH($A981,Partidos!$A$4:$A$107,0)),"")</f>
        <v/>
      </c>
      <c r="J981" s="21">
        <f>IF(AND(INDEX(Partidos!$J$4:$J$107,MATCH($A981,Partidos!$A$4:$A$107,0))&lt;&gt;"Grupos",INDEX(Partidos!$H$4:$H$107,MATCH($A981,Partidos!$A$4:$A$107,0))="Finalizado",$H981&lt;&gt;"",$H981=INDEX(Partidos!$K$4:$K$107,MATCH($A981,Partidos!$A$4:$A$107,0))),1,0)</f>
        <v/>
      </c>
    </row>
    <row r="982">
      <c r="A982" s="31" t="n">
        <v>89</v>
      </c>
      <c r="B982" s="24">
        <f>IFERROR(INDEX(Partidos!$D$4:$D$107,MATCH($A982,Partidos!$A$4:$A$107,0)),"")</f>
        <v/>
      </c>
      <c r="C982" s="24">
        <f>IFERROR(INDEX(Partidos!$E$4:$E$107,MATCH($A982,Partidos!$A$4:$A$107,0)),"")</f>
        <v/>
      </c>
      <c r="D982" s="31" t="inlineStr">
        <is>
          <t>Fer</t>
        </is>
      </c>
      <c r="E982" s="24">
        <f>IFERROR(INDEX(Fer!F$4:F$107,MATCH($A982,Fer!$A$4:$A$107,0)),"")</f>
        <v/>
      </c>
      <c r="F982" s="24">
        <f>IFERROR(INDEX(Fer!G$4:G$107,MATCH($A982,Fer!$A$4:$A$107,0)),"")</f>
        <v/>
      </c>
      <c r="G982" s="21">
        <f>IFERROR(IF(INDEX(Partidos!$H$4:$H$107,MATCH($A982,Partidos!$A$4:$A$107,0))&lt;&gt;"Finalizado","",IF(OR(NOT(ISNUMBER($E982)),NOT(ISNUMBER($F982))),"",IF(INDEX(Partidos!$J$4:$J$107,MATCH($A982,Partidos!$A$4:$A$107,0))="Grupos",IF(AND($E982=INDEX(Partidos!$F$4:$F$107,MATCH($A982,Partidos!$A$4:$A$107,0)),$F982=INDEX(Partidos!$G$4:$G$107,MATCH($A982,Partidos!$A$4:$A$107,0))),Puntuacion!$B$4,IF(($E982-$F982)=(INDEX(Partidos!$F$4:$F$107,MATCH($A982,Partidos!$A$4:$A$107,0))-INDEX(Partidos!$G$4:$G$107,MATCH($A982,Partidos!$A$4:$A$107,0))),Puntuacion!$B$5,IF(OR(AND($E982&gt;$F982,INDEX(Partidos!$F$4:$F$107,MATCH($A982,Partidos!$A$4:$A$107,0))&gt;INDEX(Partidos!$G$4:$G$107,MATCH($A982,Partidos!$A$4:$A$107,0))),AND($E982=$F982,INDEX(Partidos!$F$4:$F$107,MATCH($A982,Partidos!$A$4:$A$107,0))=INDEX(Partidos!$G$4:$G$107,MATCH($A982,Partidos!$A$4:$A$107,0))),AND($E982&lt;$F982,INDEX(Partidos!$F$4:$F$107,MATCH($A982,Partidos!$A$4:$A$107,0))&lt;INDEX(Partidos!$G$4:$G$107,MATCH($A982,Partidos!$A$4:$A$107,0)))),Puntuacion!$B$6,0))),IF(INDEX(Partidos!$F$4:$F$107,MATCH($A982,Partidos!$A$4:$A$107,0))=INDEX(Partidos!$G$4:$G$107,MATCH($A982,Partidos!$A$4:$A$107,0)),IF(AND($E982=INDEX(Partidos!$F$4:$F$107,MATCH($A982,Partidos!$A$4:$A$107,0)),$F982=INDEX(Partidos!$G$4:$G$107,MATCH($A982,Partidos!$A$4:$A$107,0))),IF(AND($H982&lt;&gt;"",$H982=INDEX(Partidos!$K$4:$K$107,MATCH($A982,Partidos!$A$4:$A$107,0))),Puntuacion!$B$9,Puntuacion!$B$12),IF(AND($E982=$F982,($E982-$F982)=(INDEX(Partidos!$F$4:$F$107,MATCH($A982,Partidos!$A$4:$A$107,0))-INDEX(Partidos!$G$4:$G$107,MATCH($A982,Partidos!$A$4:$A$107,0)))),IF(AND($H982&lt;&gt;"",$H982=INDEX(Partidos!$K$4:$K$107,MATCH($A982,Partidos!$A$4:$A$107,0))),Puntuacion!$B$13,Puntuacion!$B$14),IF(AND($H982&lt;&gt;"",$H982=INDEX(Partidos!$K$4:$K$107,MATCH($A982,Partidos!$A$4:$A$107,0))),Puntuacion!$B$11,0))),IF(AND($E982=INDEX(Partidos!$F$4:$F$107,MATCH($A982,Partidos!$A$4:$A$107,0)),$F982=INDEX(Partidos!$G$4:$G$107,MATCH($A982,Partidos!$A$4:$A$107,0))),Puntuacion!$B$9,IF(($E982-$F982)=(INDEX(Partidos!$F$4:$F$107,MATCH($A982,Partidos!$A$4:$A$107,0))-INDEX(Partidos!$G$4:$G$107,MATCH($A982,Partidos!$A$4:$A$107,0))),Puntuacion!$B$10,IF(AND($H982&lt;&gt;"",$H982=INDEX(Partidos!$K$4:$K$107,MATCH($A982,Partidos!$A$4:$A$107,0))),Puntuacion!$B$11,0))))))),"")</f>
        <v/>
      </c>
      <c r="H982" s="24">
        <f>IFERROR(INDEX(Fer!H$4:H$107,MATCH($A982,Fer!$A$4:$A$107,0)),"")</f>
        <v/>
      </c>
      <c r="I982" s="24">
        <f>IFERROR(INDEX(Partidos!$J$4:$J$107,MATCH($A982,Partidos!$A$4:$A$107,0)),"")</f>
        <v/>
      </c>
      <c r="J982" s="21">
        <f>IF(AND(INDEX(Partidos!$J$4:$J$107,MATCH($A982,Partidos!$A$4:$A$107,0))&lt;&gt;"Grupos",INDEX(Partidos!$H$4:$H$107,MATCH($A982,Partidos!$A$4:$A$107,0))="Finalizado",$H982&lt;&gt;"",$H982=INDEX(Partidos!$K$4:$K$107,MATCH($A982,Partidos!$A$4:$A$107,0))),1,0)</f>
        <v/>
      </c>
    </row>
    <row r="983">
      <c r="A983" s="29" t="n">
        <v>90</v>
      </c>
      <c r="B983" s="24">
        <f>IFERROR(INDEX(Partidos!$D$4:$D$107,MATCH($A983,Partidos!$A$4:$A$107,0)),"")</f>
        <v/>
      </c>
      <c r="C983" s="24">
        <f>IFERROR(INDEX(Partidos!$E$4:$E$107,MATCH($A983,Partidos!$A$4:$A$107,0)),"")</f>
        <v/>
      </c>
      <c r="D983" s="29" t="inlineStr">
        <is>
          <t>Álvaro</t>
        </is>
      </c>
      <c r="E983" s="24">
        <f>IFERROR(INDEX(Álvaro!F$4:F$107,MATCH($A983,Álvaro!$A$4:$A$107,0)),"")</f>
        <v/>
      </c>
      <c r="F983" s="24">
        <f>IFERROR(INDEX(Álvaro!G$4:G$107,MATCH($A983,Álvaro!$A$4:$A$107,0)),"")</f>
        <v/>
      </c>
      <c r="G983" s="21">
        <f>IFERROR(IF(INDEX(Partidos!$H$4:$H$107,MATCH($A983,Partidos!$A$4:$A$107,0))&lt;&gt;"Finalizado","",IF(OR(NOT(ISNUMBER($E983)),NOT(ISNUMBER($F983))),"",IF(INDEX(Partidos!$J$4:$J$107,MATCH($A983,Partidos!$A$4:$A$107,0))="Grupos",IF(AND($E983=INDEX(Partidos!$F$4:$F$107,MATCH($A983,Partidos!$A$4:$A$107,0)),$F983=INDEX(Partidos!$G$4:$G$107,MATCH($A983,Partidos!$A$4:$A$107,0))),Puntuacion!$B$4,IF(($E983-$F983)=(INDEX(Partidos!$F$4:$F$107,MATCH($A983,Partidos!$A$4:$A$107,0))-INDEX(Partidos!$G$4:$G$107,MATCH($A983,Partidos!$A$4:$A$107,0))),Puntuacion!$B$5,IF(OR(AND($E983&gt;$F983,INDEX(Partidos!$F$4:$F$107,MATCH($A983,Partidos!$A$4:$A$107,0))&gt;INDEX(Partidos!$G$4:$G$107,MATCH($A983,Partidos!$A$4:$A$107,0))),AND($E983=$F983,INDEX(Partidos!$F$4:$F$107,MATCH($A983,Partidos!$A$4:$A$107,0))=INDEX(Partidos!$G$4:$G$107,MATCH($A983,Partidos!$A$4:$A$107,0))),AND($E983&lt;$F983,INDEX(Partidos!$F$4:$F$107,MATCH($A983,Partidos!$A$4:$A$107,0))&lt;INDEX(Partidos!$G$4:$G$107,MATCH($A983,Partidos!$A$4:$A$107,0)))),Puntuacion!$B$6,0))),IF(INDEX(Partidos!$F$4:$F$107,MATCH($A983,Partidos!$A$4:$A$107,0))=INDEX(Partidos!$G$4:$G$107,MATCH($A983,Partidos!$A$4:$A$107,0)),IF(AND($E983=INDEX(Partidos!$F$4:$F$107,MATCH($A983,Partidos!$A$4:$A$107,0)),$F983=INDEX(Partidos!$G$4:$G$107,MATCH($A983,Partidos!$A$4:$A$107,0))),IF(AND($H983&lt;&gt;"",$H983=INDEX(Partidos!$K$4:$K$107,MATCH($A983,Partidos!$A$4:$A$107,0))),Puntuacion!$B$9,Puntuacion!$B$12),IF(AND($E983=$F983,($E983-$F983)=(INDEX(Partidos!$F$4:$F$107,MATCH($A983,Partidos!$A$4:$A$107,0))-INDEX(Partidos!$G$4:$G$107,MATCH($A983,Partidos!$A$4:$A$107,0)))),IF(AND($H983&lt;&gt;"",$H983=INDEX(Partidos!$K$4:$K$107,MATCH($A983,Partidos!$A$4:$A$107,0))),Puntuacion!$B$13,Puntuacion!$B$14),IF(AND($H983&lt;&gt;"",$H983=INDEX(Partidos!$K$4:$K$107,MATCH($A983,Partidos!$A$4:$A$107,0))),Puntuacion!$B$11,0))),IF(AND($E983=INDEX(Partidos!$F$4:$F$107,MATCH($A983,Partidos!$A$4:$A$107,0)),$F983=INDEX(Partidos!$G$4:$G$107,MATCH($A983,Partidos!$A$4:$A$107,0))),Puntuacion!$B$9,IF(($E983-$F983)=(INDEX(Partidos!$F$4:$F$107,MATCH($A983,Partidos!$A$4:$A$107,0))-INDEX(Partidos!$G$4:$G$107,MATCH($A983,Partidos!$A$4:$A$107,0))),Puntuacion!$B$10,IF(AND($H983&lt;&gt;"",$H983=INDEX(Partidos!$K$4:$K$107,MATCH($A983,Partidos!$A$4:$A$107,0))),Puntuacion!$B$11,0))))))),"")</f>
        <v/>
      </c>
      <c r="H983" s="24">
        <f>IFERROR(INDEX(Álvaro!H$4:H$107,MATCH($A983,Álvaro!$A$4:$A$107,0)),"")</f>
        <v/>
      </c>
      <c r="I983" s="24">
        <f>IFERROR(INDEX(Partidos!$J$4:$J$107,MATCH($A983,Partidos!$A$4:$A$107,0)),"")</f>
        <v/>
      </c>
      <c r="J983" s="21">
        <f>IF(AND(INDEX(Partidos!$J$4:$J$107,MATCH($A983,Partidos!$A$4:$A$107,0))&lt;&gt;"Grupos",INDEX(Partidos!$H$4:$H$107,MATCH($A983,Partidos!$A$4:$A$107,0))="Finalizado",$H983&lt;&gt;"",$H983=INDEX(Partidos!$K$4:$K$107,MATCH($A983,Partidos!$A$4:$A$107,0))),1,0)</f>
        <v/>
      </c>
    </row>
    <row r="984">
      <c r="A984" s="31" t="n">
        <v>90</v>
      </c>
      <c r="B984" s="24">
        <f>IFERROR(INDEX(Partidos!$D$4:$D$107,MATCH($A984,Partidos!$A$4:$A$107,0)),"")</f>
        <v/>
      </c>
      <c r="C984" s="24">
        <f>IFERROR(INDEX(Partidos!$E$4:$E$107,MATCH($A984,Partidos!$A$4:$A$107,0)),"")</f>
        <v/>
      </c>
      <c r="D984" s="31" t="inlineStr">
        <is>
          <t>Pepe</t>
        </is>
      </c>
      <c r="E984" s="24">
        <f>IFERROR(INDEX(Pepe!F$4:F$107,MATCH($A984,Pepe!$A$4:$A$107,0)),"")</f>
        <v/>
      </c>
      <c r="F984" s="24">
        <f>IFERROR(INDEX(Pepe!G$4:G$107,MATCH($A984,Pepe!$A$4:$A$107,0)),"")</f>
        <v/>
      </c>
      <c r="G984" s="21">
        <f>IFERROR(IF(INDEX(Partidos!$H$4:$H$107,MATCH($A984,Partidos!$A$4:$A$107,0))&lt;&gt;"Finalizado","",IF(OR(NOT(ISNUMBER($E984)),NOT(ISNUMBER($F984))),"",IF(INDEX(Partidos!$J$4:$J$107,MATCH($A984,Partidos!$A$4:$A$107,0))="Grupos",IF(AND($E984=INDEX(Partidos!$F$4:$F$107,MATCH($A984,Partidos!$A$4:$A$107,0)),$F984=INDEX(Partidos!$G$4:$G$107,MATCH($A984,Partidos!$A$4:$A$107,0))),Puntuacion!$B$4,IF(($E984-$F984)=(INDEX(Partidos!$F$4:$F$107,MATCH($A984,Partidos!$A$4:$A$107,0))-INDEX(Partidos!$G$4:$G$107,MATCH($A984,Partidos!$A$4:$A$107,0))),Puntuacion!$B$5,IF(OR(AND($E984&gt;$F984,INDEX(Partidos!$F$4:$F$107,MATCH($A984,Partidos!$A$4:$A$107,0))&gt;INDEX(Partidos!$G$4:$G$107,MATCH($A984,Partidos!$A$4:$A$107,0))),AND($E984=$F984,INDEX(Partidos!$F$4:$F$107,MATCH($A984,Partidos!$A$4:$A$107,0))=INDEX(Partidos!$G$4:$G$107,MATCH($A984,Partidos!$A$4:$A$107,0))),AND($E984&lt;$F984,INDEX(Partidos!$F$4:$F$107,MATCH($A984,Partidos!$A$4:$A$107,0))&lt;INDEX(Partidos!$G$4:$G$107,MATCH($A984,Partidos!$A$4:$A$107,0)))),Puntuacion!$B$6,0))),IF(INDEX(Partidos!$F$4:$F$107,MATCH($A984,Partidos!$A$4:$A$107,0))=INDEX(Partidos!$G$4:$G$107,MATCH($A984,Partidos!$A$4:$A$107,0)),IF(AND($E984=INDEX(Partidos!$F$4:$F$107,MATCH($A984,Partidos!$A$4:$A$107,0)),$F984=INDEX(Partidos!$G$4:$G$107,MATCH($A984,Partidos!$A$4:$A$107,0))),IF(AND($H984&lt;&gt;"",$H984=INDEX(Partidos!$K$4:$K$107,MATCH($A984,Partidos!$A$4:$A$107,0))),Puntuacion!$B$9,Puntuacion!$B$12),IF(AND($E984=$F984,($E984-$F984)=(INDEX(Partidos!$F$4:$F$107,MATCH($A984,Partidos!$A$4:$A$107,0))-INDEX(Partidos!$G$4:$G$107,MATCH($A984,Partidos!$A$4:$A$107,0)))),IF(AND($H984&lt;&gt;"",$H984=INDEX(Partidos!$K$4:$K$107,MATCH($A984,Partidos!$A$4:$A$107,0))),Puntuacion!$B$13,Puntuacion!$B$14),IF(AND($H984&lt;&gt;"",$H984=INDEX(Partidos!$K$4:$K$107,MATCH($A984,Partidos!$A$4:$A$107,0))),Puntuacion!$B$11,0))),IF(AND($E984=INDEX(Partidos!$F$4:$F$107,MATCH($A984,Partidos!$A$4:$A$107,0)),$F984=INDEX(Partidos!$G$4:$G$107,MATCH($A984,Partidos!$A$4:$A$107,0))),Puntuacion!$B$9,IF(($E984-$F984)=(INDEX(Partidos!$F$4:$F$107,MATCH($A984,Partidos!$A$4:$A$107,0))-INDEX(Partidos!$G$4:$G$107,MATCH($A984,Partidos!$A$4:$A$107,0))),Puntuacion!$B$10,IF(AND($H984&lt;&gt;"",$H984=INDEX(Partidos!$K$4:$K$107,MATCH($A984,Partidos!$A$4:$A$107,0))),Puntuacion!$B$11,0))))))),"")</f>
        <v/>
      </c>
      <c r="H984" s="24">
        <f>IFERROR(INDEX(Pepe!H$4:H$107,MATCH($A984,Pepe!$A$4:$A$107,0)),"")</f>
        <v/>
      </c>
      <c r="I984" s="24">
        <f>IFERROR(INDEX(Partidos!$J$4:$J$107,MATCH($A984,Partidos!$A$4:$A$107,0)),"")</f>
        <v/>
      </c>
      <c r="J984" s="21">
        <f>IF(AND(INDEX(Partidos!$J$4:$J$107,MATCH($A984,Partidos!$A$4:$A$107,0))&lt;&gt;"Grupos",INDEX(Partidos!$H$4:$H$107,MATCH($A984,Partidos!$A$4:$A$107,0))="Finalizado",$H984&lt;&gt;"",$H984=INDEX(Partidos!$K$4:$K$107,MATCH($A984,Partidos!$A$4:$A$107,0))),1,0)</f>
        <v/>
      </c>
    </row>
    <row r="985">
      <c r="A985" s="29" t="n">
        <v>90</v>
      </c>
      <c r="B985" s="24">
        <f>IFERROR(INDEX(Partidos!$D$4:$D$107,MATCH($A985,Partidos!$A$4:$A$107,0)),"")</f>
        <v/>
      </c>
      <c r="C985" s="24">
        <f>IFERROR(INDEX(Partidos!$E$4:$E$107,MATCH($A985,Partidos!$A$4:$A$107,0)),"")</f>
        <v/>
      </c>
      <c r="D985" s="29" t="inlineStr">
        <is>
          <t>Patri</t>
        </is>
      </c>
      <c r="E985" s="24">
        <f>IFERROR(INDEX(Patri!F$4:F$107,MATCH($A985,Patri!$A$4:$A$107,0)),"")</f>
        <v/>
      </c>
      <c r="F985" s="24">
        <f>IFERROR(INDEX(Patri!G$4:G$107,MATCH($A985,Patri!$A$4:$A$107,0)),"")</f>
        <v/>
      </c>
      <c r="G985" s="21">
        <f>IFERROR(IF(INDEX(Partidos!$H$4:$H$107,MATCH($A985,Partidos!$A$4:$A$107,0))&lt;&gt;"Finalizado","",IF(OR(NOT(ISNUMBER($E985)),NOT(ISNUMBER($F985))),"",IF(INDEX(Partidos!$J$4:$J$107,MATCH($A985,Partidos!$A$4:$A$107,0))="Grupos",IF(AND($E985=INDEX(Partidos!$F$4:$F$107,MATCH($A985,Partidos!$A$4:$A$107,0)),$F985=INDEX(Partidos!$G$4:$G$107,MATCH($A985,Partidos!$A$4:$A$107,0))),Puntuacion!$B$4,IF(($E985-$F985)=(INDEX(Partidos!$F$4:$F$107,MATCH($A985,Partidos!$A$4:$A$107,0))-INDEX(Partidos!$G$4:$G$107,MATCH($A985,Partidos!$A$4:$A$107,0))),Puntuacion!$B$5,IF(OR(AND($E985&gt;$F985,INDEX(Partidos!$F$4:$F$107,MATCH($A985,Partidos!$A$4:$A$107,0))&gt;INDEX(Partidos!$G$4:$G$107,MATCH($A985,Partidos!$A$4:$A$107,0))),AND($E985=$F985,INDEX(Partidos!$F$4:$F$107,MATCH($A985,Partidos!$A$4:$A$107,0))=INDEX(Partidos!$G$4:$G$107,MATCH($A985,Partidos!$A$4:$A$107,0))),AND($E985&lt;$F985,INDEX(Partidos!$F$4:$F$107,MATCH($A985,Partidos!$A$4:$A$107,0))&lt;INDEX(Partidos!$G$4:$G$107,MATCH($A985,Partidos!$A$4:$A$107,0)))),Puntuacion!$B$6,0))),IF(INDEX(Partidos!$F$4:$F$107,MATCH($A985,Partidos!$A$4:$A$107,0))=INDEX(Partidos!$G$4:$G$107,MATCH($A985,Partidos!$A$4:$A$107,0)),IF(AND($E985=INDEX(Partidos!$F$4:$F$107,MATCH($A985,Partidos!$A$4:$A$107,0)),$F985=INDEX(Partidos!$G$4:$G$107,MATCH($A985,Partidos!$A$4:$A$107,0))),IF(AND($H985&lt;&gt;"",$H985=INDEX(Partidos!$K$4:$K$107,MATCH($A985,Partidos!$A$4:$A$107,0))),Puntuacion!$B$9,Puntuacion!$B$12),IF(AND($E985=$F985,($E985-$F985)=(INDEX(Partidos!$F$4:$F$107,MATCH($A985,Partidos!$A$4:$A$107,0))-INDEX(Partidos!$G$4:$G$107,MATCH($A985,Partidos!$A$4:$A$107,0)))),IF(AND($H985&lt;&gt;"",$H985=INDEX(Partidos!$K$4:$K$107,MATCH($A985,Partidos!$A$4:$A$107,0))),Puntuacion!$B$13,Puntuacion!$B$14),IF(AND($H985&lt;&gt;"",$H985=INDEX(Partidos!$K$4:$K$107,MATCH($A985,Partidos!$A$4:$A$107,0))),Puntuacion!$B$11,0))),IF(AND($E985=INDEX(Partidos!$F$4:$F$107,MATCH($A985,Partidos!$A$4:$A$107,0)),$F985=INDEX(Partidos!$G$4:$G$107,MATCH($A985,Partidos!$A$4:$A$107,0))),Puntuacion!$B$9,IF(($E985-$F985)=(INDEX(Partidos!$F$4:$F$107,MATCH($A985,Partidos!$A$4:$A$107,0))-INDEX(Partidos!$G$4:$G$107,MATCH($A985,Partidos!$A$4:$A$107,0))),Puntuacion!$B$10,IF(AND($H985&lt;&gt;"",$H985=INDEX(Partidos!$K$4:$K$107,MATCH($A985,Partidos!$A$4:$A$107,0))),Puntuacion!$B$11,0))))))),"")</f>
        <v/>
      </c>
      <c r="H985" s="24">
        <f>IFERROR(INDEX(Patri!H$4:H$107,MATCH($A985,Patri!$A$4:$A$107,0)),"")</f>
        <v/>
      </c>
      <c r="I985" s="24">
        <f>IFERROR(INDEX(Partidos!$J$4:$J$107,MATCH($A985,Partidos!$A$4:$A$107,0)),"")</f>
        <v/>
      </c>
      <c r="J985" s="21">
        <f>IF(AND(INDEX(Partidos!$J$4:$J$107,MATCH($A985,Partidos!$A$4:$A$107,0))&lt;&gt;"Grupos",INDEX(Partidos!$H$4:$H$107,MATCH($A985,Partidos!$A$4:$A$107,0))="Finalizado",$H985&lt;&gt;"",$H985=INDEX(Partidos!$K$4:$K$107,MATCH($A985,Partidos!$A$4:$A$107,0))),1,0)</f>
        <v/>
      </c>
    </row>
    <row r="986">
      <c r="A986" s="31" t="n">
        <v>90</v>
      </c>
      <c r="B986" s="24">
        <f>IFERROR(INDEX(Partidos!$D$4:$D$107,MATCH($A986,Partidos!$A$4:$A$107,0)),"")</f>
        <v/>
      </c>
      <c r="C986" s="24">
        <f>IFERROR(INDEX(Partidos!$E$4:$E$107,MATCH($A986,Partidos!$A$4:$A$107,0)),"")</f>
        <v/>
      </c>
      <c r="D986" s="31" t="inlineStr">
        <is>
          <t>Kike</t>
        </is>
      </c>
      <c r="E986" s="24">
        <f>IFERROR(INDEX(Kike!F$4:F$107,MATCH($A986,Kike!$A$4:$A$107,0)),"")</f>
        <v/>
      </c>
      <c r="F986" s="24">
        <f>IFERROR(INDEX(Kike!G$4:G$107,MATCH($A986,Kike!$A$4:$A$107,0)),"")</f>
        <v/>
      </c>
      <c r="G986" s="21">
        <f>IFERROR(IF(INDEX(Partidos!$H$4:$H$107,MATCH($A986,Partidos!$A$4:$A$107,0))&lt;&gt;"Finalizado","",IF(OR(NOT(ISNUMBER($E986)),NOT(ISNUMBER($F986))),"",IF(INDEX(Partidos!$J$4:$J$107,MATCH($A986,Partidos!$A$4:$A$107,0))="Grupos",IF(AND($E986=INDEX(Partidos!$F$4:$F$107,MATCH($A986,Partidos!$A$4:$A$107,0)),$F986=INDEX(Partidos!$G$4:$G$107,MATCH($A986,Partidos!$A$4:$A$107,0))),Puntuacion!$B$4,IF(($E986-$F986)=(INDEX(Partidos!$F$4:$F$107,MATCH($A986,Partidos!$A$4:$A$107,0))-INDEX(Partidos!$G$4:$G$107,MATCH($A986,Partidos!$A$4:$A$107,0))),Puntuacion!$B$5,IF(OR(AND($E986&gt;$F986,INDEX(Partidos!$F$4:$F$107,MATCH($A986,Partidos!$A$4:$A$107,0))&gt;INDEX(Partidos!$G$4:$G$107,MATCH($A986,Partidos!$A$4:$A$107,0))),AND($E986=$F986,INDEX(Partidos!$F$4:$F$107,MATCH($A986,Partidos!$A$4:$A$107,0))=INDEX(Partidos!$G$4:$G$107,MATCH($A986,Partidos!$A$4:$A$107,0))),AND($E986&lt;$F986,INDEX(Partidos!$F$4:$F$107,MATCH($A986,Partidos!$A$4:$A$107,0))&lt;INDEX(Partidos!$G$4:$G$107,MATCH($A986,Partidos!$A$4:$A$107,0)))),Puntuacion!$B$6,0))),IF(INDEX(Partidos!$F$4:$F$107,MATCH($A986,Partidos!$A$4:$A$107,0))=INDEX(Partidos!$G$4:$G$107,MATCH($A986,Partidos!$A$4:$A$107,0)),IF(AND($E986=INDEX(Partidos!$F$4:$F$107,MATCH($A986,Partidos!$A$4:$A$107,0)),$F986=INDEX(Partidos!$G$4:$G$107,MATCH($A986,Partidos!$A$4:$A$107,0))),IF(AND($H986&lt;&gt;"",$H986=INDEX(Partidos!$K$4:$K$107,MATCH($A986,Partidos!$A$4:$A$107,0))),Puntuacion!$B$9,Puntuacion!$B$12),IF(AND($E986=$F986,($E986-$F986)=(INDEX(Partidos!$F$4:$F$107,MATCH($A986,Partidos!$A$4:$A$107,0))-INDEX(Partidos!$G$4:$G$107,MATCH($A986,Partidos!$A$4:$A$107,0)))),IF(AND($H986&lt;&gt;"",$H986=INDEX(Partidos!$K$4:$K$107,MATCH($A986,Partidos!$A$4:$A$107,0))),Puntuacion!$B$13,Puntuacion!$B$14),IF(AND($H986&lt;&gt;"",$H986=INDEX(Partidos!$K$4:$K$107,MATCH($A986,Partidos!$A$4:$A$107,0))),Puntuacion!$B$11,0))),IF(AND($E986=INDEX(Partidos!$F$4:$F$107,MATCH($A986,Partidos!$A$4:$A$107,0)),$F986=INDEX(Partidos!$G$4:$G$107,MATCH($A986,Partidos!$A$4:$A$107,0))),Puntuacion!$B$9,IF(($E986-$F986)=(INDEX(Partidos!$F$4:$F$107,MATCH($A986,Partidos!$A$4:$A$107,0))-INDEX(Partidos!$G$4:$G$107,MATCH($A986,Partidos!$A$4:$A$107,0))),Puntuacion!$B$10,IF(AND($H986&lt;&gt;"",$H986=INDEX(Partidos!$K$4:$K$107,MATCH($A986,Partidos!$A$4:$A$107,0))),Puntuacion!$B$11,0))))))),"")</f>
        <v/>
      </c>
      <c r="H986" s="24">
        <f>IFERROR(INDEX(Kike!H$4:H$107,MATCH($A986,Kike!$A$4:$A$107,0)),"")</f>
        <v/>
      </c>
      <c r="I986" s="24">
        <f>IFERROR(INDEX(Partidos!$J$4:$J$107,MATCH($A986,Partidos!$A$4:$A$107,0)),"")</f>
        <v/>
      </c>
      <c r="J986" s="21">
        <f>IF(AND(INDEX(Partidos!$J$4:$J$107,MATCH($A986,Partidos!$A$4:$A$107,0))&lt;&gt;"Grupos",INDEX(Partidos!$H$4:$H$107,MATCH($A986,Partidos!$A$4:$A$107,0))="Finalizado",$H986&lt;&gt;"",$H986=INDEX(Partidos!$K$4:$K$107,MATCH($A986,Partidos!$A$4:$A$107,0))),1,0)</f>
        <v/>
      </c>
    </row>
    <row r="987">
      <c r="A987" s="29" t="n">
        <v>90</v>
      </c>
      <c r="B987" s="24">
        <f>IFERROR(INDEX(Partidos!$D$4:$D$107,MATCH($A987,Partidos!$A$4:$A$107,0)),"")</f>
        <v/>
      </c>
      <c r="C987" s="24">
        <f>IFERROR(INDEX(Partidos!$E$4:$E$107,MATCH($A987,Partidos!$A$4:$A$107,0)),"")</f>
        <v/>
      </c>
      <c r="D987" s="29" t="inlineStr">
        <is>
          <t>Quintero</t>
        </is>
      </c>
      <c r="E987" s="24">
        <f>IFERROR(INDEX(Quintero!F$4:F$107,MATCH($A987,Quintero!$A$4:$A$107,0)),"")</f>
        <v/>
      </c>
      <c r="F987" s="24">
        <f>IFERROR(INDEX(Quintero!G$4:G$107,MATCH($A987,Quintero!$A$4:$A$107,0)),"")</f>
        <v/>
      </c>
      <c r="G987" s="21">
        <f>IFERROR(IF(INDEX(Partidos!$H$4:$H$107,MATCH($A987,Partidos!$A$4:$A$107,0))&lt;&gt;"Finalizado","",IF(OR(NOT(ISNUMBER($E987)),NOT(ISNUMBER($F987))),"",IF(INDEX(Partidos!$J$4:$J$107,MATCH($A987,Partidos!$A$4:$A$107,0))="Grupos",IF(AND($E987=INDEX(Partidos!$F$4:$F$107,MATCH($A987,Partidos!$A$4:$A$107,0)),$F987=INDEX(Partidos!$G$4:$G$107,MATCH($A987,Partidos!$A$4:$A$107,0))),Puntuacion!$B$4,IF(($E987-$F987)=(INDEX(Partidos!$F$4:$F$107,MATCH($A987,Partidos!$A$4:$A$107,0))-INDEX(Partidos!$G$4:$G$107,MATCH($A987,Partidos!$A$4:$A$107,0))),Puntuacion!$B$5,IF(OR(AND($E987&gt;$F987,INDEX(Partidos!$F$4:$F$107,MATCH($A987,Partidos!$A$4:$A$107,0))&gt;INDEX(Partidos!$G$4:$G$107,MATCH($A987,Partidos!$A$4:$A$107,0))),AND($E987=$F987,INDEX(Partidos!$F$4:$F$107,MATCH($A987,Partidos!$A$4:$A$107,0))=INDEX(Partidos!$G$4:$G$107,MATCH($A987,Partidos!$A$4:$A$107,0))),AND($E987&lt;$F987,INDEX(Partidos!$F$4:$F$107,MATCH($A987,Partidos!$A$4:$A$107,0))&lt;INDEX(Partidos!$G$4:$G$107,MATCH($A987,Partidos!$A$4:$A$107,0)))),Puntuacion!$B$6,0))),IF(INDEX(Partidos!$F$4:$F$107,MATCH($A987,Partidos!$A$4:$A$107,0))=INDEX(Partidos!$G$4:$G$107,MATCH($A987,Partidos!$A$4:$A$107,0)),IF(AND($E987=INDEX(Partidos!$F$4:$F$107,MATCH($A987,Partidos!$A$4:$A$107,0)),$F987=INDEX(Partidos!$G$4:$G$107,MATCH($A987,Partidos!$A$4:$A$107,0))),IF(AND($H987&lt;&gt;"",$H987=INDEX(Partidos!$K$4:$K$107,MATCH($A987,Partidos!$A$4:$A$107,0))),Puntuacion!$B$9,Puntuacion!$B$12),IF(AND($E987=$F987,($E987-$F987)=(INDEX(Partidos!$F$4:$F$107,MATCH($A987,Partidos!$A$4:$A$107,0))-INDEX(Partidos!$G$4:$G$107,MATCH($A987,Partidos!$A$4:$A$107,0)))),IF(AND($H987&lt;&gt;"",$H987=INDEX(Partidos!$K$4:$K$107,MATCH($A987,Partidos!$A$4:$A$107,0))),Puntuacion!$B$13,Puntuacion!$B$14),IF(AND($H987&lt;&gt;"",$H987=INDEX(Partidos!$K$4:$K$107,MATCH($A987,Partidos!$A$4:$A$107,0))),Puntuacion!$B$11,0))),IF(AND($E987=INDEX(Partidos!$F$4:$F$107,MATCH($A987,Partidos!$A$4:$A$107,0)),$F987=INDEX(Partidos!$G$4:$G$107,MATCH($A987,Partidos!$A$4:$A$107,0))),Puntuacion!$B$9,IF(($E987-$F987)=(INDEX(Partidos!$F$4:$F$107,MATCH($A987,Partidos!$A$4:$A$107,0))-INDEX(Partidos!$G$4:$G$107,MATCH($A987,Partidos!$A$4:$A$107,0))),Puntuacion!$B$10,IF(AND($H987&lt;&gt;"",$H987=INDEX(Partidos!$K$4:$K$107,MATCH($A987,Partidos!$A$4:$A$107,0))),Puntuacion!$B$11,0))))))),"")</f>
        <v/>
      </c>
      <c r="H987" s="24">
        <f>IFERROR(INDEX(Quintero!H$4:H$107,MATCH($A987,Quintero!$A$4:$A$107,0)),"")</f>
        <v/>
      </c>
      <c r="I987" s="24">
        <f>IFERROR(INDEX(Partidos!$J$4:$J$107,MATCH($A987,Partidos!$A$4:$A$107,0)),"")</f>
        <v/>
      </c>
      <c r="J987" s="21">
        <f>IF(AND(INDEX(Partidos!$J$4:$J$107,MATCH($A987,Partidos!$A$4:$A$107,0))&lt;&gt;"Grupos",INDEX(Partidos!$H$4:$H$107,MATCH($A987,Partidos!$A$4:$A$107,0))="Finalizado",$H987&lt;&gt;"",$H987=INDEX(Partidos!$K$4:$K$107,MATCH($A987,Partidos!$A$4:$A$107,0))),1,0)</f>
        <v/>
      </c>
    </row>
    <row r="988">
      <c r="A988" s="31" t="n">
        <v>90</v>
      </c>
      <c r="B988" s="24">
        <f>IFERROR(INDEX(Partidos!$D$4:$D$107,MATCH($A988,Partidos!$A$4:$A$107,0)),"")</f>
        <v/>
      </c>
      <c r="C988" s="24">
        <f>IFERROR(INDEX(Partidos!$E$4:$E$107,MATCH($A988,Partidos!$A$4:$A$107,0)),"")</f>
        <v/>
      </c>
      <c r="D988" s="31" t="inlineStr">
        <is>
          <t>Nacho</t>
        </is>
      </c>
      <c r="E988" s="24">
        <f>IFERROR(INDEX(Nacho!F$4:F$107,MATCH($A988,Nacho!$A$4:$A$107,0)),"")</f>
        <v/>
      </c>
      <c r="F988" s="24">
        <f>IFERROR(INDEX(Nacho!G$4:G$107,MATCH($A988,Nacho!$A$4:$A$107,0)),"")</f>
        <v/>
      </c>
      <c r="G988" s="21">
        <f>IFERROR(IF(INDEX(Partidos!$H$4:$H$107,MATCH($A988,Partidos!$A$4:$A$107,0))&lt;&gt;"Finalizado","",IF(OR(NOT(ISNUMBER($E988)),NOT(ISNUMBER($F988))),"",IF(INDEX(Partidos!$J$4:$J$107,MATCH($A988,Partidos!$A$4:$A$107,0))="Grupos",IF(AND($E988=INDEX(Partidos!$F$4:$F$107,MATCH($A988,Partidos!$A$4:$A$107,0)),$F988=INDEX(Partidos!$G$4:$G$107,MATCH($A988,Partidos!$A$4:$A$107,0))),Puntuacion!$B$4,IF(($E988-$F988)=(INDEX(Partidos!$F$4:$F$107,MATCH($A988,Partidos!$A$4:$A$107,0))-INDEX(Partidos!$G$4:$G$107,MATCH($A988,Partidos!$A$4:$A$107,0))),Puntuacion!$B$5,IF(OR(AND($E988&gt;$F988,INDEX(Partidos!$F$4:$F$107,MATCH($A988,Partidos!$A$4:$A$107,0))&gt;INDEX(Partidos!$G$4:$G$107,MATCH($A988,Partidos!$A$4:$A$107,0))),AND($E988=$F988,INDEX(Partidos!$F$4:$F$107,MATCH($A988,Partidos!$A$4:$A$107,0))=INDEX(Partidos!$G$4:$G$107,MATCH($A988,Partidos!$A$4:$A$107,0))),AND($E988&lt;$F988,INDEX(Partidos!$F$4:$F$107,MATCH($A988,Partidos!$A$4:$A$107,0))&lt;INDEX(Partidos!$G$4:$G$107,MATCH($A988,Partidos!$A$4:$A$107,0)))),Puntuacion!$B$6,0))),IF(INDEX(Partidos!$F$4:$F$107,MATCH($A988,Partidos!$A$4:$A$107,0))=INDEX(Partidos!$G$4:$G$107,MATCH($A988,Partidos!$A$4:$A$107,0)),IF(AND($E988=INDEX(Partidos!$F$4:$F$107,MATCH($A988,Partidos!$A$4:$A$107,0)),$F988=INDEX(Partidos!$G$4:$G$107,MATCH($A988,Partidos!$A$4:$A$107,0))),IF(AND($H988&lt;&gt;"",$H988=INDEX(Partidos!$K$4:$K$107,MATCH($A988,Partidos!$A$4:$A$107,0))),Puntuacion!$B$9,Puntuacion!$B$12),IF(AND($E988=$F988,($E988-$F988)=(INDEX(Partidos!$F$4:$F$107,MATCH($A988,Partidos!$A$4:$A$107,0))-INDEX(Partidos!$G$4:$G$107,MATCH($A988,Partidos!$A$4:$A$107,0)))),IF(AND($H988&lt;&gt;"",$H988=INDEX(Partidos!$K$4:$K$107,MATCH($A988,Partidos!$A$4:$A$107,0))),Puntuacion!$B$13,Puntuacion!$B$14),IF(AND($H988&lt;&gt;"",$H988=INDEX(Partidos!$K$4:$K$107,MATCH($A988,Partidos!$A$4:$A$107,0))),Puntuacion!$B$11,0))),IF(AND($E988=INDEX(Partidos!$F$4:$F$107,MATCH($A988,Partidos!$A$4:$A$107,0)),$F988=INDEX(Partidos!$G$4:$G$107,MATCH($A988,Partidos!$A$4:$A$107,0))),Puntuacion!$B$9,IF(($E988-$F988)=(INDEX(Partidos!$F$4:$F$107,MATCH($A988,Partidos!$A$4:$A$107,0))-INDEX(Partidos!$G$4:$G$107,MATCH($A988,Partidos!$A$4:$A$107,0))),Puntuacion!$B$10,IF(AND($H988&lt;&gt;"",$H988=INDEX(Partidos!$K$4:$K$107,MATCH($A988,Partidos!$A$4:$A$107,0))),Puntuacion!$B$11,0))))))),"")</f>
        <v/>
      </c>
      <c r="H988" s="24">
        <f>IFERROR(INDEX(Nacho!H$4:H$107,MATCH($A988,Nacho!$A$4:$A$107,0)),"")</f>
        <v/>
      </c>
      <c r="I988" s="24">
        <f>IFERROR(INDEX(Partidos!$J$4:$J$107,MATCH($A988,Partidos!$A$4:$A$107,0)),"")</f>
        <v/>
      </c>
      <c r="J988" s="21">
        <f>IF(AND(INDEX(Partidos!$J$4:$J$107,MATCH($A988,Partidos!$A$4:$A$107,0))&lt;&gt;"Grupos",INDEX(Partidos!$H$4:$H$107,MATCH($A988,Partidos!$A$4:$A$107,0))="Finalizado",$H988&lt;&gt;"",$H988=INDEX(Partidos!$K$4:$K$107,MATCH($A988,Partidos!$A$4:$A$107,0))),1,0)</f>
        <v/>
      </c>
    </row>
    <row r="989">
      <c r="A989" s="29" t="n">
        <v>90</v>
      </c>
      <c r="B989" s="24">
        <f>IFERROR(INDEX(Partidos!$D$4:$D$107,MATCH($A989,Partidos!$A$4:$A$107,0)),"")</f>
        <v/>
      </c>
      <c r="C989" s="24">
        <f>IFERROR(INDEX(Partidos!$E$4:$E$107,MATCH($A989,Partidos!$A$4:$A$107,0)),"")</f>
        <v/>
      </c>
      <c r="D989" s="29" t="inlineStr">
        <is>
          <t>Luis</t>
        </is>
      </c>
      <c r="E989" s="24">
        <f>IFERROR(INDEX(Luis!F$4:F$107,MATCH($A989,Luis!$A$4:$A$107,0)),"")</f>
        <v/>
      </c>
      <c r="F989" s="24">
        <f>IFERROR(INDEX(Luis!G$4:G$107,MATCH($A989,Luis!$A$4:$A$107,0)),"")</f>
        <v/>
      </c>
      <c r="G989" s="21">
        <f>IFERROR(IF(INDEX(Partidos!$H$4:$H$107,MATCH($A989,Partidos!$A$4:$A$107,0))&lt;&gt;"Finalizado","",IF(OR(NOT(ISNUMBER($E989)),NOT(ISNUMBER($F989))),"",IF(INDEX(Partidos!$J$4:$J$107,MATCH($A989,Partidos!$A$4:$A$107,0))="Grupos",IF(AND($E989=INDEX(Partidos!$F$4:$F$107,MATCH($A989,Partidos!$A$4:$A$107,0)),$F989=INDEX(Partidos!$G$4:$G$107,MATCH($A989,Partidos!$A$4:$A$107,0))),Puntuacion!$B$4,IF(($E989-$F989)=(INDEX(Partidos!$F$4:$F$107,MATCH($A989,Partidos!$A$4:$A$107,0))-INDEX(Partidos!$G$4:$G$107,MATCH($A989,Partidos!$A$4:$A$107,0))),Puntuacion!$B$5,IF(OR(AND($E989&gt;$F989,INDEX(Partidos!$F$4:$F$107,MATCH($A989,Partidos!$A$4:$A$107,0))&gt;INDEX(Partidos!$G$4:$G$107,MATCH($A989,Partidos!$A$4:$A$107,0))),AND($E989=$F989,INDEX(Partidos!$F$4:$F$107,MATCH($A989,Partidos!$A$4:$A$107,0))=INDEX(Partidos!$G$4:$G$107,MATCH($A989,Partidos!$A$4:$A$107,0))),AND($E989&lt;$F989,INDEX(Partidos!$F$4:$F$107,MATCH($A989,Partidos!$A$4:$A$107,0))&lt;INDEX(Partidos!$G$4:$G$107,MATCH($A989,Partidos!$A$4:$A$107,0)))),Puntuacion!$B$6,0))),IF(INDEX(Partidos!$F$4:$F$107,MATCH($A989,Partidos!$A$4:$A$107,0))=INDEX(Partidos!$G$4:$G$107,MATCH($A989,Partidos!$A$4:$A$107,0)),IF(AND($E989=INDEX(Partidos!$F$4:$F$107,MATCH($A989,Partidos!$A$4:$A$107,0)),$F989=INDEX(Partidos!$G$4:$G$107,MATCH($A989,Partidos!$A$4:$A$107,0))),IF(AND($H989&lt;&gt;"",$H989=INDEX(Partidos!$K$4:$K$107,MATCH($A989,Partidos!$A$4:$A$107,0))),Puntuacion!$B$9,Puntuacion!$B$12),IF(AND($E989=$F989,($E989-$F989)=(INDEX(Partidos!$F$4:$F$107,MATCH($A989,Partidos!$A$4:$A$107,0))-INDEX(Partidos!$G$4:$G$107,MATCH($A989,Partidos!$A$4:$A$107,0)))),IF(AND($H989&lt;&gt;"",$H989=INDEX(Partidos!$K$4:$K$107,MATCH($A989,Partidos!$A$4:$A$107,0))),Puntuacion!$B$13,Puntuacion!$B$14),IF(AND($H989&lt;&gt;"",$H989=INDEX(Partidos!$K$4:$K$107,MATCH($A989,Partidos!$A$4:$A$107,0))),Puntuacion!$B$11,0))),IF(AND($E989=INDEX(Partidos!$F$4:$F$107,MATCH($A989,Partidos!$A$4:$A$107,0)),$F989=INDEX(Partidos!$G$4:$G$107,MATCH($A989,Partidos!$A$4:$A$107,0))),Puntuacion!$B$9,IF(($E989-$F989)=(INDEX(Partidos!$F$4:$F$107,MATCH($A989,Partidos!$A$4:$A$107,0))-INDEX(Partidos!$G$4:$G$107,MATCH($A989,Partidos!$A$4:$A$107,0))),Puntuacion!$B$10,IF(AND($H989&lt;&gt;"",$H989=INDEX(Partidos!$K$4:$K$107,MATCH($A989,Partidos!$A$4:$A$107,0))),Puntuacion!$B$11,0))))))),"")</f>
        <v/>
      </c>
      <c r="H989" s="24">
        <f>IFERROR(INDEX(Luis!H$4:H$107,MATCH($A989,Luis!$A$4:$A$107,0)),"")</f>
        <v/>
      </c>
      <c r="I989" s="24">
        <f>IFERROR(INDEX(Partidos!$J$4:$J$107,MATCH($A989,Partidos!$A$4:$A$107,0)),"")</f>
        <v/>
      </c>
      <c r="J989" s="21">
        <f>IF(AND(INDEX(Partidos!$J$4:$J$107,MATCH($A989,Partidos!$A$4:$A$107,0))&lt;&gt;"Grupos",INDEX(Partidos!$H$4:$H$107,MATCH($A989,Partidos!$A$4:$A$107,0))="Finalizado",$H989&lt;&gt;"",$H989=INDEX(Partidos!$K$4:$K$107,MATCH($A989,Partidos!$A$4:$A$107,0))),1,0)</f>
        <v/>
      </c>
    </row>
    <row r="990">
      <c r="A990" s="31" t="n">
        <v>90</v>
      </c>
      <c r="B990" s="24">
        <f>IFERROR(INDEX(Partidos!$D$4:$D$107,MATCH($A990,Partidos!$A$4:$A$107,0)),"")</f>
        <v/>
      </c>
      <c r="C990" s="24">
        <f>IFERROR(INDEX(Partidos!$E$4:$E$107,MATCH($A990,Partidos!$A$4:$A$107,0)),"")</f>
        <v/>
      </c>
      <c r="D990" s="31" t="inlineStr">
        <is>
          <t>Felipe</t>
        </is>
      </c>
      <c r="E990" s="24">
        <f>IFERROR(INDEX(Felipe!F$4:F$107,MATCH($A990,Felipe!$A$4:$A$107,0)),"")</f>
        <v/>
      </c>
      <c r="F990" s="24">
        <f>IFERROR(INDEX(Felipe!G$4:G$107,MATCH($A990,Felipe!$A$4:$A$107,0)),"")</f>
        <v/>
      </c>
      <c r="G990" s="21">
        <f>IFERROR(IF(INDEX(Partidos!$H$4:$H$107,MATCH($A990,Partidos!$A$4:$A$107,0))&lt;&gt;"Finalizado","",IF(OR(NOT(ISNUMBER($E990)),NOT(ISNUMBER($F990))),"",IF(INDEX(Partidos!$J$4:$J$107,MATCH($A990,Partidos!$A$4:$A$107,0))="Grupos",IF(AND($E990=INDEX(Partidos!$F$4:$F$107,MATCH($A990,Partidos!$A$4:$A$107,0)),$F990=INDEX(Partidos!$G$4:$G$107,MATCH($A990,Partidos!$A$4:$A$107,0))),Puntuacion!$B$4,IF(($E990-$F990)=(INDEX(Partidos!$F$4:$F$107,MATCH($A990,Partidos!$A$4:$A$107,0))-INDEX(Partidos!$G$4:$G$107,MATCH($A990,Partidos!$A$4:$A$107,0))),Puntuacion!$B$5,IF(OR(AND($E990&gt;$F990,INDEX(Partidos!$F$4:$F$107,MATCH($A990,Partidos!$A$4:$A$107,0))&gt;INDEX(Partidos!$G$4:$G$107,MATCH($A990,Partidos!$A$4:$A$107,0))),AND($E990=$F990,INDEX(Partidos!$F$4:$F$107,MATCH($A990,Partidos!$A$4:$A$107,0))=INDEX(Partidos!$G$4:$G$107,MATCH($A990,Partidos!$A$4:$A$107,0))),AND($E990&lt;$F990,INDEX(Partidos!$F$4:$F$107,MATCH($A990,Partidos!$A$4:$A$107,0))&lt;INDEX(Partidos!$G$4:$G$107,MATCH($A990,Partidos!$A$4:$A$107,0)))),Puntuacion!$B$6,0))),IF(INDEX(Partidos!$F$4:$F$107,MATCH($A990,Partidos!$A$4:$A$107,0))=INDEX(Partidos!$G$4:$G$107,MATCH($A990,Partidos!$A$4:$A$107,0)),IF(AND($E990=INDEX(Partidos!$F$4:$F$107,MATCH($A990,Partidos!$A$4:$A$107,0)),$F990=INDEX(Partidos!$G$4:$G$107,MATCH($A990,Partidos!$A$4:$A$107,0))),IF(AND($H990&lt;&gt;"",$H990=INDEX(Partidos!$K$4:$K$107,MATCH($A990,Partidos!$A$4:$A$107,0))),Puntuacion!$B$9,Puntuacion!$B$12),IF(AND($E990=$F990,($E990-$F990)=(INDEX(Partidos!$F$4:$F$107,MATCH($A990,Partidos!$A$4:$A$107,0))-INDEX(Partidos!$G$4:$G$107,MATCH($A990,Partidos!$A$4:$A$107,0)))),IF(AND($H990&lt;&gt;"",$H990=INDEX(Partidos!$K$4:$K$107,MATCH($A990,Partidos!$A$4:$A$107,0))),Puntuacion!$B$13,Puntuacion!$B$14),IF(AND($H990&lt;&gt;"",$H990=INDEX(Partidos!$K$4:$K$107,MATCH($A990,Partidos!$A$4:$A$107,0))),Puntuacion!$B$11,0))),IF(AND($E990=INDEX(Partidos!$F$4:$F$107,MATCH($A990,Partidos!$A$4:$A$107,0)),$F990=INDEX(Partidos!$G$4:$G$107,MATCH($A990,Partidos!$A$4:$A$107,0))),Puntuacion!$B$9,IF(($E990-$F990)=(INDEX(Partidos!$F$4:$F$107,MATCH($A990,Partidos!$A$4:$A$107,0))-INDEX(Partidos!$G$4:$G$107,MATCH($A990,Partidos!$A$4:$A$107,0))),Puntuacion!$B$10,IF(AND($H990&lt;&gt;"",$H990=INDEX(Partidos!$K$4:$K$107,MATCH($A990,Partidos!$A$4:$A$107,0))),Puntuacion!$B$11,0))))))),"")</f>
        <v/>
      </c>
      <c r="H990" s="24">
        <f>IFERROR(INDEX(Felipe!H$4:H$107,MATCH($A990,Felipe!$A$4:$A$107,0)),"")</f>
        <v/>
      </c>
      <c r="I990" s="24">
        <f>IFERROR(INDEX(Partidos!$J$4:$J$107,MATCH($A990,Partidos!$A$4:$A$107,0)),"")</f>
        <v/>
      </c>
      <c r="J990" s="21">
        <f>IF(AND(INDEX(Partidos!$J$4:$J$107,MATCH($A990,Partidos!$A$4:$A$107,0))&lt;&gt;"Grupos",INDEX(Partidos!$H$4:$H$107,MATCH($A990,Partidos!$A$4:$A$107,0))="Finalizado",$H990&lt;&gt;"",$H990=INDEX(Partidos!$K$4:$K$107,MATCH($A990,Partidos!$A$4:$A$107,0))),1,0)</f>
        <v/>
      </c>
    </row>
    <row r="991">
      <c r="A991" s="29" t="n">
        <v>90</v>
      </c>
      <c r="B991" s="24">
        <f>IFERROR(INDEX(Partidos!$D$4:$D$107,MATCH($A991,Partidos!$A$4:$A$107,0)),"")</f>
        <v/>
      </c>
      <c r="C991" s="24">
        <f>IFERROR(INDEX(Partidos!$E$4:$E$107,MATCH($A991,Partidos!$A$4:$A$107,0)),"")</f>
        <v/>
      </c>
      <c r="D991" s="29" t="inlineStr">
        <is>
          <t>Simón</t>
        </is>
      </c>
      <c r="E991" s="24">
        <f>IFERROR(INDEX(Simón!F$4:F$107,MATCH($A991,Simón!$A$4:$A$107,0)),"")</f>
        <v/>
      </c>
      <c r="F991" s="24">
        <f>IFERROR(INDEX(Simón!G$4:G$107,MATCH($A991,Simón!$A$4:$A$107,0)),"")</f>
        <v/>
      </c>
      <c r="G991" s="21">
        <f>IFERROR(IF(INDEX(Partidos!$H$4:$H$107,MATCH($A991,Partidos!$A$4:$A$107,0))&lt;&gt;"Finalizado","",IF(OR(NOT(ISNUMBER($E991)),NOT(ISNUMBER($F991))),"",IF(INDEX(Partidos!$J$4:$J$107,MATCH($A991,Partidos!$A$4:$A$107,0))="Grupos",IF(AND($E991=INDEX(Partidos!$F$4:$F$107,MATCH($A991,Partidos!$A$4:$A$107,0)),$F991=INDEX(Partidos!$G$4:$G$107,MATCH($A991,Partidos!$A$4:$A$107,0))),Puntuacion!$B$4,IF(($E991-$F991)=(INDEX(Partidos!$F$4:$F$107,MATCH($A991,Partidos!$A$4:$A$107,0))-INDEX(Partidos!$G$4:$G$107,MATCH($A991,Partidos!$A$4:$A$107,0))),Puntuacion!$B$5,IF(OR(AND($E991&gt;$F991,INDEX(Partidos!$F$4:$F$107,MATCH($A991,Partidos!$A$4:$A$107,0))&gt;INDEX(Partidos!$G$4:$G$107,MATCH($A991,Partidos!$A$4:$A$107,0))),AND($E991=$F991,INDEX(Partidos!$F$4:$F$107,MATCH($A991,Partidos!$A$4:$A$107,0))=INDEX(Partidos!$G$4:$G$107,MATCH($A991,Partidos!$A$4:$A$107,0))),AND($E991&lt;$F991,INDEX(Partidos!$F$4:$F$107,MATCH($A991,Partidos!$A$4:$A$107,0))&lt;INDEX(Partidos!$G$4:$G$107,MATCH($A991,Partidos!$A$4:$A$107,0)))),Puntuacion!$B$6,0))),IF(INDEX(Partidos!$F$4:$F$107,MATCH($A991,Partidos!$A$4:$A$107,0))=INDEX(Partidos!$G$4:$G$107,MATCH($A991,Partidos!$A$4:$A$107,0)),IF(AND($E991=INDEX(Partidos!$F$4:$F$107,MATCH($A991,Partidos!$A$4:$A$107,0)),$F991=INDEX(Partidos!$G$4:$G$107,MATCH($A991,Partidos!$A$4:$A$107,0))),IF(AND($H991&lt;&gt;"",$H991=INDEX(Partidos!$K$4:$K$107,MATCH($A991,Partidos!$A$4:$A$107,0))),Puntuacion!$B$9,Puntuacion!$B$12),IF(AND($E991=$F991,($E991-$F991)=(INDEX(Partidos!$F$4:$F$107,MATCH($A991,Partidos!$A$4:$A$107,0))-INDEX(Partidos!$G$4:$G$107,MATCH($A991,Partidos!$A$4:$A$107,0)))),IF(AND($H991&lt;&gt;"",$H991=INDEX(Partidos!$K$4:$K$107,MATCH($A991,Partidos!$A$4:$A$107,0))),Puntuacion!$B$13,Puntuacion!$B$14),IF(AND($H991&lt;&gt;"",$H991=INDEX(Partidos!$K$4:$K$107,MATCH($A991,Partidos!$A$4:$A$107,0))),Puntuacion!$B$11,0))),IF(AND($E991=INDEX(Partidos!$F$4:$F$107,MATCH($A991,Partidos!$A$4:$A$107,0)),$F991=INDEX(Partidos!$G$4:$G$107,MATCH($A991,Partidos!$A$4:$A$107,0))),Puntuacion!$B$9,IF(($E991-$F991)=(INDEX(Partidos!$F$4:$F$107,MATCH($A991,Partidos!$A$4:$A$107,0))-INDEX(Partidos!$G$4:$G$107,MATCH($A991,Partidos!$A$4:$A$107,0))),Puntuacion!$B$10,IF(AND($H991&lt;&gt;"",$H991=INDEX(Partidos!$K$4:$K$107,MATCH($A991,Partidos!$A$4:$A$107,0))),Puntuacion!$B$11,0))))))),"")</f>
        <v/>
      </c>
      <c r="H991" s="24">
        <f>IFERROR(INDEX(Simón!H$4:H$107,MATCH($A991,Simón!$A$4:$A$107,0)),"")</f>
        <v/>
      </c>
      <c r="I991" s="24">
        <f>IFERROR(INDEX(Partidos!$J$4:$J$107,MATCH($A991,Partidos!$A$4:$A$107,0)),"")</f>
        <v/>
      </c>
      <c r="J991" s="21">
        <f>IF(AND(INDEX(Partidos!$J$4:$J$107,MATCH($A991,Partidos!$A$4:$A$107,0))&lt;&gt;"Grupos",INDEX(Partidos!$H$4:$H$107,MATCH($A991,Partidos!$A$4:$A$107,0))="Finalizado",$H991&lt;&gt;"",$H991=INDEX(Partidos!$K$4:$K$107,MATCH($A991,Partidos!$A$4:$A$107,0))),1,0)</f>
        <v/>
      </c>
    </row>
    <row r="992">
      <c r="A992" s="31" t="n">
        <v>90</v>
      </c>
      <c r="B992" s="24">
        <f>IFERROR(INDEX(Partidos!$D$4:$D$107,MATCH($A992,Partidos!$A$4:$A$107,0)),"")</f>
        <v/>
      </c>
      <c r="C992" s="24">
        <f>IFERROR(INDEX(Partidos!$E$4:$E$107,MATCH($A992,Partidos!$A$4:$A$107,0)),"")</f>
        <v/>
      </c>
      <c r="D992" s="31" t="inlineStr">
        <is>
          <t>Muni</t>
        </is>
      </c>
      <c r="E992" s="24">
        <f>IFERROR(INDEX(Muni!F$4:F$107,MATCH($A992,Muni!$A$4:$A$107,0)),"")</f>
        <v/>
      </c>
      <c r="F992" s="24">
        <f>IFERROR(INDEX(Muni!G$4:G$107,MATCH($A992,Muni!$A$4:$A$107,0)),"")</f>
        <v/>
      </c>
      <c r="G992" s="21">
        <f>IFERROR(IF(INDEX(Partidos!$H$4:$H$107,MATCH($A992,Partidos!$A$4:$A$107,0))&lt;&gt;"Finalizado","",IF(OR(NOT(ISNUMBER($E992)),NOT(ISNUMBER($F992))),"",IF(INDEX(Partidos!$J$4:$J$107,MATCH($A992,Partidos!$A$4:$A$107,0))="Grupos",IF(AND($E992=INDEX(Partidos!$F$4:$F$107,MATCH($A992,Partidos!$A$4:$A$107,0)),$F992=INDEX(Partidos!$G$4:$G$107,MATCH($A992,Partidos!$A$4:$A$107,0))),Puntuacion!$B$4,IF(($E992-$F992)=(INDEX(Partidos!$F$4:$F$107,MATCH($A992,Partidos!$A$4:$A$107,0))-INDEX(Partidos!$G$4:$G$107,MATCH($A992,Partidos!$A$4:$A$107,0))),Puntuacion!$B$5,IF(OR(AND($E992&gt;$F992,INDEX(Partidos!$F$4:$F$107,MATCH($A992,Partidos!$A$4:$A$107,0))&gt;INDEX(Partidos!$G$4:$G$107,MATCH($A992,Partidos!$A$4:$A$107,0))),AND($E992=$F992,INDEX(Partidos!$F$4:$F$107,MATCH($A992,Partidos!$A$4:$A$107,0))=INDEX(Partidos!$G$4:$G$107,MATCH($A992,Partidos!$A$4:$A$107,0))),AND($E992&lt;$F992,INDEX(Partidos!$F$4:$F$107,MATCH($A992,Partidos!$A$4:$A$107,0))&lt;INDEX(Partidos!$G$4:$G$107,MATCH($A992,Partidos!$A$4:$A$107,0)))),Puntuacion!$B$6,0))),IF(INDEX(Partidos!$F$4:$F$107,MATCH($A992,Partidos!$A$4:$A$107,0))=INDEX(Partidos!$G$4:$G$107,MATCH($A992,Partidos!$A$4:$A$107,0)),IF(AND($E992=INDEX(Partidos!$F$4:$F$107,MATCH($A992,Partidos!$A$4:$A$107,0)),$F992=INDEX(Partidos!$G$4:$G$107,MATCH($A992,Partidos!$A$4:$A$107,0))),IF(AND($H992&lt;&gt;"",$H992=INDEX(Partidos!$K$4:$K$107,MATCH($A992,Partidos!$A$4:$A$107,0))),Puntuacion!$B$9,Puntuacion!$B$12),IF(AND($E992=$F992,($E992-$F992)=(INDEX(Partidos!$F$4:$F$107,MATCH($A992,Partidos!$A$4:$A$107,0))-INDEX(Partidos!$G$4:$G$107,MATCH($A992,Partidos!$A$4:$A$107,0)))),IF(AND($H992&lt;&gt;"",$H992=INDEX(Partidos!$K$4:$K$107,MATCH($A992,Partidos!$A$4:$A$107,0))),Puntuacion!$B$13,Puntuacion!$B$14),IF(AND($H992&lt;&gt;"",$H992=INDEX(Partidos!$K$4:$K$107,MATCH($A992,Partidos!$A$4:$A$107,0))),Puntuacion!$B$11,0))),IF(AND($E992=INDEX(Partidos!$F$4:$F$107,MATCH($A992,Partidos!$A$4:$A$107,0)),$F992=INDEX(Partidos!$G$4:$G$107,MATCH($A992,Partidos!$A$4:$A$107,0))),Puntuacion!$B$9,IF(($E992-$F992)=(INDEX(Partidos!$F$4:$F$107,MATCH($A992,Partidos!$A$4:$A$107,0))-INDEX(Partidos!$G$4:$G$107,MATCH($A992,Partidos!$A$4:$A$107,0))),Puntuacion!$B$10,IF(AND($H992&lt;&gt;"",$H992=INDEX(Partidos!$K$4:$K$107,MATCH($A992,Partidos!$A$4:$A$107,0))),Puntuacion!$B$11,0))))))),"")</f>
        <v/>
      </c>
      <c r="H992" s="24">
        <f>IFERROR(INDEX(Muni!H$4:H$107,MATCH($A992,Muni!$A$4:$A$107,0)),"")</f>
        <v/>
      </c>
      <c r="I992" s="24">
        <f>IFERROR(INDEX(Partidos!$J$4:$J$107,MATCH($A992,Partidos!$A$4:$A$107,0)),"")</f>
        <v/>
      </c>
      <c r="J992" s="21">
        <f>IF(AND(INDEX(Partidos!$J$4:$J$107,MATCH($A992,Partidos!$A$4:$A$107,0))&lt;&gt;"Grupos",INDEX(Partidos!$H$4:$H$107,MATCH($A992,Partidos!$A$4:$A$107,0))="Finalizado",$H992&lt;&gt;"",$H992=INDEX(Partidos!$K$4:$K$107,MATCH($A992,Partidos!$A$4:$A$107,0))),1,0)</f>
        <v/>
      </c>
    </row>
    <row r="993">
      <c r="A993" s="29" t="n">
        <v>90</v>
      </c>
      <c r="B993" s="24">
        <f>IFERROR(INDEX(Partidos!$D$4:$D$107,MATCH($A993,Partidos!$A$4:$A$107,0)),"")</f>
        <v/>
      </c>
      <c r="C993" s="24">
        <f>IFERROR(INDEX(Partidos!$E$4:$E$107,MATCH($A993,Partidos!$A$4:$A$107,0)),"")</f>
        <v/>
      </c>
      <c r="D993" s="29" t="inlineStr">
        <is>
          <t>Fer</t>
        </is>
      </c>
      <c r="E993" s="24">
        <f>IFERROR(INDEX(Fer!F$4:F$107,MATCH($A993,Fer!$A$4:$A$107,0)),"")</f>
        <v/>
      </c>
      <c r="F993" s="24">
        <f>IFERROR(INDEX(Fer!G$4:G$107,MATCH($A993,Fer!$A$4:$A$107,0)),"")</f>
        <v/>
      </c>
      <c r="G993" s="21">
        <f>IFERROR(IF(INDEX(Partidos!$H$4:$H$107,MATCH($A993,Partidos!$A$4:$A$107,0))&lt;&gt;"Finalizado","",IF(OR(NOT(ISNUMBER($E993)),NOT(ISNUMBER($F993))),"",IF(INDEX(Partidos!$J$4:$J$107,MATCH($A993,Partidos!$A$4:$A$107,0))="Grupos",IF(AND($E993=INDEX(Partidos!$F$4:$F$107,MATCH($A993,Partidos!$A$4:$A$107,0)),$F993=INDEX(Partidos!$G$4:$G$107,MATCH($A993,Partidos!$A$4:$A$107,0))),Puntuacion!$B$4,IF(($E993-$F993)=(INDEX(Partidos!$F$4:$F$107,MATCH($A993,Partidos!$A$4:$A$107,0))-INDEX(Partidos!$G$4:$G$107,MATCH($A993,Partidos!$A$4:$A$107,0))),Puntuacion!$B$5,IF(OR(AND($E993&gt;$F993,INDEX(Partidos!$F$4:$F$107,MATCH($A993,Partidos!$A$4:$A$107,0))&gt;INDEX(Partidos!$G$4:$G$107,MATCH($A993,Partidos!$A$4:$A$107,0))),AND($E993=$F993,INDEX(Partidos!$F$4:$F$107,MATCH($A993,Partidos!$A$4:$A$107,0))=INDEX(Partidos!$G$4:$G$107,MATCH($A993,Partidos!$A$4:$A$107,0))),AND($E993&lt;$F993,INDEX(Partidos!$F$4:$F$107,MATCH($A993,Partidos!$A$4:$A$107,0))&lt;INDEX(Partidos!$G$4:$G$107,MATCH($A993,Partidos!$A$4:$A$107,0)))),Puntuacion!$B$6,0))),IF(INDEX(Partidos!$F$4:$F$107,MATCH($A993,Partidos!$A$4:$A$107,0))=INDEX(Partidos!$G$4:$G$107,MATCH($A993,Partidos!$A$4:$A$107,0)),IF(AND($E993=INDEX(Partidos!$F$4:$F$107,MATCH($A993,Partidos!$A$4:$A$107,0)),$F993=INDEX(Partidos!$G$4:$G$107,MATCH($A993,Partidos!$A$4:$A$107,0))),IF(AND($H993&lt;&gt;"",$H993=INDEX(Partidos!$K$4:$K$107,MATCH($A993,Partidos!$A$4:$A$107,0))),Puntuacion!$B$9,Puntuacion!$B$12),IF(AND($E993=$F993,($E993-$F993)=(INDEX(Partidos!$F$4:$F$107,MATCH($A993,Partidos!$A$4:$A$107,0))-INDEX(Partidos!$G$4:$G$107,MATCH($A993,Partidos!$A$4:$A$107,0)))),IF(AND($H993&lt;&gt;"",$H993=INDEX(Partidos!$K$4:$K$107,MATCH($A993,Partidos!$A$4:$A$107,0))),Puntuacion!$B$13,Puntuacion!$B$14),IF(AND($H993&lt;&gt;"",$H993=INDEX(Partidos!$K$4:$K$107,MATCH($A993,Partidos!$A$4:$A$107,0))),Puntuacion!$B$11,0))),IF(AND($E993=INDEX(Partidos!$F$4:$F$107,MATCH($A993,Partidos!$A$4:$A$107,0)),$F993=INDEX(Partidos!$G$4:$G$107,MATCH($A993,Partidos!$A$4:$A$107,0))),Puntuacion!$B$9,IF(($E993-$F993)=(INDEX(Partidos!$F$4:$F$107,MATCH($A993,Partidos!$A$4:$A$107,0))-INDEX(Partidos!$G$4:$G$107,MATCH($A993,Partidos!$A$4:$A$107,0))),Puntuacion!$B$10,IF(AND($H993&lt;&gt;"",$H993=INDEX(Partidos!$K$4:$K$107,MATCH($A993,Partidos!$A$4:$A$107,0))),Puntuacion!$B$11,0))))))),"")</f>
        <v/>
      </c>
      <c r="H993" s="24">
        <f>IFERROR(INDEX(Fer!H$4:H$107,MATCH($A993,Fer!$A$4:$A$107,0)),"")</f>
        <v/>
      </c>
      <c r="I993" s="24">
        <f>IFERROR(INDEX(Partidos!$J$4:$J$107,MATCH($A993,Partidos!$A$4:$A$107,0)),"")</f>
        <v/>
      </c>
      <c r="J993" s="21">
        <f>IF(AND(INDEX(Partidos!$J$4:$J$107,MATCH($A993,Partidos!$A$4:$A$107,0))&lt;&gt;"Grupos",INDEX(Partidos!$H$4:$H$107,MATCH($A993,Partidos!$A$4:$A$107,0))="Finalizado",$H993&lt;&gt;"",$H993=INDEX(Partidos!$K$4:$K$107,MATCH($A993,Partidos!$A$4:$A$107,0))),1,0)</f>
        <v/>
      </c>
    </row>
    <row r="994">
      <c r="A994" s="31" t="n">
        <v>91</v>
      </c>
      <c r="B994" s="24">
        <f>IFERROR(INDEX(Partidos!$D$4:$D$107,MATCH($A994,Partidos!$A$4:$A$107,0)),"")</f>
        <v/>
      </c>
      <c r="C994" s="24">
        <f>IFERROR(INDEX(Partidos!$E$4:$E$107,MATCH($A994,Partidos!$A$4:$A$107,0)),"")</f>
        <v/>
      </c>
      <c r="D994" s="31" t="inlineStr">
        <is>
          <t>Álvaro</t>
        </is>
      </c>
      <c r="E994" s="24">
        <f>IFERROR(INDEX(Álvaro!F$4:F$107,MATCH($A994,Álvaro!$A$4:$A$107,0)),"")</f>
        <v/>
      </c>
      <c r="F994" s="24">
        <f>IFERROR(INDEX(Álvaro!G$4:G$107,MATCH($A994,Álvaro!$A$4:$A$107,0)),"")</f>
        <v/>
      </c>
      <c r="G994" s="21">
        <f>IFERROR(IF(INDEX(Partidos!$H$4:$H$107,MATCH($A994,Partidos!$A$4:$A$107,0))&lt;&gt;"Finalizado","",IF(OR(NOT(ISNUMBER($E994)),NOT(ISNUMBER($F994))),"",IF(INDEX(Partidos!$J$4:$J$107,MATCH($A994,Partidos!$A$4:$A$107,0))="Grupos",IF(AND($E994=INDEX(Partidos!$F$4:$F$107,MATCH($A994,Partidos!$A$4:$A$107,0)),$F994=INDEX(Partidos!$G$4:$G$107,MATCH($A994,Partidos!$A$4:$A$107,0))),Puntuacion!$B$4,IF(($E994-$F994)=(INDEX(Partidos!$F$4:$F$107,MATCH($A994,Partidos!$A$4:$A$107,0))-INDEX(Partidos!$G$4:$G$107,MATCH($A994,Partidos!$A$4:$A$107,0))),Puntuacion!$B$5,IF(OR(AND($E994&gt;$F994,INDEX(Partidos!$F$4:$F$107,MATCH($A994,Partidos!$A$4:$A$107,0))&gt;INDEX(Partidos!$G$4:$G$107,MATCH($A994,Partidos!$A$4:$A$107,0))),AND($E994=$F994,INDEX(Partidos!$F$4:$F$107,MATCH($A994,Partidos!$A$4:$A$107,0))=INDEX(Partidos!$G$4:$G$107,MATCH($A994,Partidos!$A$4:$A$107,0))),AND($E994&lt;$F994,INDEX(Partidos!$F$4:$F$107,MATCH($A994,Partidos!$A$4:$A$107,0))&lt;INDEX(Partidos!$G$4:$G$107,MATCH($A994,Partidos!$A$4:$A$107,0)))),Puntuacion!$B$6,0))),IF(INDEX(Partidos!$F$4:$F$107,MATCH($A994,Partidos!$A$4:$A$107,0))=INDEX(Partidos!$G$4:$G$107,MATCH($A994,Partidos!$A$4:$A$107,0)),IF(AND($E994=INDEX(Partidos!$F$4:$F$107,MATCH($A994,Partidos!$A$4:$A$107,0)),$F994=INDEX(Partidos!$G$4:$G$107,MATCH($A994,Partidos!$A$4:$A$107,0))),IF(AND($H994&lt;&gt;"",$H994=INDEX(Partidos!$K$4:$K$107,MATCH($A994,Partidos!$A$4:$A$107,0))),Puntuacion!$B$9,Puntuacion!$B$12),IF(AND($E994=$F994,($E994-$F994)=(INDEX(Partidos!$F$4:$F$107,MATCH($A994,Partidos!$A$4:$A$107,0))-INDEX(Partidos!$G$4:$G$107,MATCH($A994,Partidos!$A$4:$A$107,0)))),IF(AND($H994&lt;&gt;"",$H994=INDEX(Partidos!$K$4:$K$107,MATCH($A994,Partidos!$A$4:$A$107,0))),Puntuacion!$B$13,Puntuacion!$B$14),IF(AND($H994&lt;&gt;"",$H994=INDEX(Partidos!$K$4:$K$107,MATCH($A994,Partidos!$A$4:$A$107,0))),Puntuacion!$B$11,0))),IF(AND($E994=INDEX(Partidos!$F$4:$F$107,MATCH($A994,Partidos!$A$4:$A$107,0)),$F994=INDEX(Partidos!$G$4:$G$107,MATCH($A994,Partidos!$A$4:$A$107,0))),Puntuacion!$B$9,IF(($E994-$F994)=(INDEX(Partidos!$F$4:$F$107,MATCH($A994,Partidos!$A$4:$A$107,0))-INDEX(Partidos!$G$4:$G$107,MATCH($A994,Partidos!$A$4:$A$107,0))),Puntuacion!$B$10,IF(AND($H994&lt;&gt;"",$H994=INDEX(Partidos!$K$4:$K$107,MATCH($A994,Partidos!$A$4:$A$107,0))),Puntuacion!$B$11,0))))))),"")</f>
        <v/>
      </c>
      <c r="H994" s="24">
        <f>IFERROR(INDEX(Álvaro!H$4:H$107,MATCH($A994,Álvaro!$A$4:$A$107,0)),"")</f>
        <v/>
      </c>
      <c r="I994" s="24">
        <f>IFERROR(INDEX(Partidos!$J$4:$J$107,MATCH($A994,Partidos!$A$4:$A$107,0)),"")</f>
        <v/>
      </c>
      <c r="J994" s="21">
        <f>IF(AND(INDEX(Partidos!$J$4:$J$107,MATCH($A994,Partidos!$A$4:$A$107,0))&lt;&gt;"Grupos",INDEX(Partidos!$H$4:$H$107,MATCH($A994,Partidos!$A$4:$A$107,0))="Finalizado",$H994&lt;&gt;"",$H994=INDEX(Partidos!$K$4:$K$107,MATCH($A994,Partidos!$A$4:$A$107,0))),1,0)</f>
        <v/>
      </c>
    </row>
    <row r="995">
      <c r="A995" s="29" t="n">
        <v>91</v>
      </c>
      <c r="B995" s="24">
        <f>IFERROR(INDEX(Partidos!$D$4:$D$107,MATCH($A995,Partidos!$A$4:$A$107,0)),"")</f>
        <v/>
      </c>
      <c r="C995" s="24">
        <f>IFERROR(INDEX(Partidos!$E$4:$E$107,MATCH($A995,Partidos!$A$4:$A$107,0)),"")</f>
        <v/>
      </c>
      <c r="D995" s="29" t="inlineStr">
        <is>
          <t>Pepe</t>
        </is>
      </c>
      <c r="E995" s="24">
        <f>IFERROR(INDEX(Pepe!F$4:F$107,MATCH($A995,Pepe!$A$4:$A$107,0)),"")</f>
        <v/>
      </c>
      <c r="F995" s="24">
        <f>IFERROR(INDEX(Pepe!G$4:G$107,MATCH($A995,Pepe!$A$4:$A$107,0)),"")</f>
        <v/>
      </c>
      <c r="G995" s="21">
        <f>IFERROR(IF(INDEX(Partidos!$H$4:$H$107,MATCH($A995,Partidos!$A$4:$A$107,0))&lt;&gt;"Finalizado","",IF(OR(NOT(ISNUMBER($E995)),NOT(ISNUMBER($F995))),"",IF(INDEX(Partidos!$J$4:$J$107,MATCH($A995,Partidos!$A$4:$A$107,0))="Grupos",IF(AND($E995=INDEX(Partidos!$F$4:$F$107,MATCH($A995,Partidos!$A$4:$A$107,0)),$F995=INDEX(Partidos!$G$4:$G$107,MATCH($A995,Partidos!$A$4:$A$107,0))),Puntuacion!$B$4,IF(($E995-$F995)=(INDEX(Partidos!$F$4:$F$107,MATCH($A995,Partidos!$A$4:$A$107,0))-INDEX(Partidos!$G$4:$G$107,MATCH($A995,Partidos!$A$4:$A$107,0))),Puntuacion!$B$5,IF(OR(AND($E995&gt;$F995,INDEX(Partidos!$F$4:$F$107,MATCH($A995,Partidos!$A$4:$A$107,0))&gt;INDEX(Partidos!$G$4:$G$107,MATCH($A995,Partidos!$A$4:$A$107,0))),AND($E995=$F995,INDEX(Partidos!$F$4:$F$107,MATCH($A995,Partidos!$A$4:$A$107,0))=INDEX(Partidos!$G$4:$G$107,MATCH($A995,Partidos!$A$4:$A$107,0))),AND($E995&lt;$F995,INDEX(Partidos!$F$4:$F$107,MATCH($A995,Partidos!$A$4:$A$107,0))&lt;INDEX(Partidos!$G$4:$G$107,MATCH($A995,Partidos!$A$4:$A$107,0)))),Puntuacion!$B$6,0))),IF(INDEX(Partidos!$F$4:$F$107,MATCH($A995,Partidos!$A$4:$A$107,0))=INDEX(Partidos!$G$4:$G$107,MATCH($A995,Partidos!$A$4:$A$107,0)),IF(AND($E995=INDEX(Partidos!$F$4:$F$107,MATCH($A995,Partidos!$A$4:$A$107,0)),$F995=INDEX(Partidos!$G$4:$G$107,MATCH($A995,Partidos!$A$4:$A$107,0))),IF(AND($H995&lt;&gt;"",$H995=INDEX(Partidos!$K$4:$K$107,MATCH($A995,Partidos!$A$4:$A$107,0))),Puntuacion!$B$9,Puntuacion!$B$12),IF(AND($E995=$F995,($E995-$F995)=(INDEX(Partidos!$F$4:$F$107,MATCH($A995,Partidos!$A$4:$A$107,0))-INDEX(Partidos!$G$4:$G$107,MATCH($A995,Partidos!$A$4:$A$107,0)))),IF(AND($H995&lt;&gt;"",$H995=INDEX(Partidos!$K$4:$K$107,MATCH($A995,Partidos!$A$4:$A$107,0))),Puntuacion!$B$13,Puntuacion!$B$14),IF(AND($H995&lt;&gt;"",$H995=INDEX(Partidos!$K$4:$K$107,MATCH($A995,Partidos!$A$4:$A$107,0))),Puntuacion!$B$11,0))),IF(AND($E995=INDEX(Partidos!$F$4:$F$107,MATCH($A995,Partidos!$A$4:$A$107,0)),$F995=INDEX(Partidos!$G$4:$G$107,MATCH($A995,Partidos!$A$4:$A$107,0))),Puntuacion!$B$9,IF(($E995-$F995)=(INDEX(Partidos!$F$4:$F$107,MATCH($A995,Partidos!$A$4:$A$107,0))-INDEX(Partidos!$G$4:$G$107,MATCH($A995,Partidos!$A$4:$A$107,0))),Puntuacion!$B$10,IF(AND($H995&lt;&gt;"",$H995=INDEX(Partidos!$K$4:$K$107,MATCH($A995,Partidos!$A$4:$A$107,0))),Puntuacion!$B$11,0))))))),"")</f>
        <v/>
      </c>
      <c r="H995" s="24">
        <f>IFERROR(INDEX(Pepe!H$4:H$107,MATCH($A995,Pepe!$A$4:$A$107,0)),"")</f>
        <v/>
      </c>
      <c r="I995" s="24">
        <f>IFERROR(INDEX(Partidos!$J$4:$J$107,MATCH($A995,Partidos!$A$4:$A$107,0)),"")</f>
        <v/>
      </c>
      <c r="J995" s="21">
        <f>IF(AND(INDEX(Partidos!$J$4:$J$107,MATCH($A995,Partidos!$A$4:$A$107,0))&lt;&gt;"Grupos",INDEX(Partidos!$H$4:$H$107,MATCH($A995,Partidos!$A$4:$A$107,0))="Finalizado",$H995&lt;&gt;"",$H995=INDEX(Partidos!$K$4:$K$107,MATCH($A995,Partidos!$A$4:$A$107,0))),1,0)</f>
        <v/>
      </c>
    </row>
    <row r="996">
      <c r="A996" s="31" t="n">
        <v>91</v>
      </c>
      <c r="B996" s="24">
        <f>IFERROR(INDEX(Partidos!$D$4:$D$107,MATCH($A996,Partidos!$A$4:$A$107,0)),"")</f>
        <v/>
      </c>
      <c r="C996" s="24">
        <f>IFERROR(INDEX(Partidos!$E$4:$E$107,MATCH($A996,Partidos!$A$4:$A$107,0)),"")</f>
        <v/>
      </c>
      <c r="D996" s="31" t="inlineStr">
        <is>
          <t>Patri</t>
        </is>
      </c>
      <c r="E996" s="24">
        <f>IFERROR(INDEX(Patri!F$4:F$107,MATCH($A996,Patri!$A$4:$A$107,0)),"")</f>
        <v/>
      </c>
      <c r="F996" s="24">
        <f>IFERROR(INDEX(Patri!G$4:G$107,MATCH($A996,Patri!$A$4:$A$107,0)),"")</f>
        <v/>
      </c>
      <c r="G996" s="21">
        <f>IFERROR(IF(INDEX(Partidos!$H$4:$H$107,MATCH($A996,Partidos!$A$4:$A$107,0))&lt;&gt;"Finalizado","",IF(OR(NOT(ISNUMBER($E996)),NOT(ISNUMBER($F996))),"",IF(INDEX(Partidos!$J$4:$J$107,MATCH($A996,Partidos!$A$4:$A$107,0))="Grupos",IF(AND($E996=INDEX(Partidos!$F$4:$F$107,MATCH($A996,Partidos!$A$4:$A$107,0)),$F996=INDEX(Partidos!$G$4:$G$107,MATCH($A996,Partidos!$A$4:$A$107,0))),Puntuacion!$B$4,IF(($E996-$F996)=(INDEX(Partidos!$F$4:$F$107,MATCH($A996,Partidos!$A$4:$A$107,0))-INDEX(Partidos!$G$4:$G$107,MATCH($A996,Partidos!$A$4:$A$107,0))),Puntuacion!$B$5,IF(OR(AND($E996&gt;$F996,INDEX(Partidos!$F$4:$F$107,MATCH($A996,Partidos!$A$4:$A$107,0))&gt;INDEX(Partidos!$G$4:$G$107,MATCH($A996,Partidos!$A$4:$A$107,0))),AND($E996=$F996,INDEX(Partidos!$F$4:$F$107,MATCH($A996,Partidos!$A$4:$A$107,0))=INDEX(Partidos!$G$4:$G$107,MATCH($A996,Partidos!$A$4:$A$107,0))),AND($E996&lt;$F996,INDEX(Partidos!$F$4:$F$107,MATCH($A996,Partidos!$A$4:$A$107,0))&lt;INDEX(Partidos!$G$4:$G$107,MATCH($A996,Partidos!$A$4:$A$107,0)))),Puntuacion!$B$6,0))),IF(INDEX(Partidos!$F$4:$F$107,MATCH($A996,Partidos!$A$4:$A$107,0))=INDEX(Partidos!$G$4:$G$107,MATCH($A996,Partidos!$A$4:$A$107,0)),IF(AND($E996=INDEX(Partidos!$F$4:$F$107,MATCH($A996,Partidos!$A$4:$A$107,0)),$F996=INDEX(Partidos!$G$4:$G$107,MATCH($A996,Partidos!$A$4:$A$107,0))),IF(AND($H996&lt;&gt;"",$H996=INDEX(Partidos!$K$4:$K$107,MATCH($A996,Partidos!$A$4:$A$107,0))),Puntuacion!$B$9,Puntuacion!$B$12),IF(AND($E996=$F996,($E996-$F996)=(INDEX(Partidos!$F$4:$F$107,MATCH($A996,Partidos!$A$4:$A$107,0))-INDEX(Partidos!$G$4:$G$107,MATCH($A996,Partidos!$A$4:$A$107,0)))),IF(AND($H996&lt;&gt;"",$H996=INDEX(Partidos!$K$4:$K$107,MATCH($A996,Partidos!$A$4:$A$107,0))),Puntuacion!$B$13,Puntuacion!$B$14),IF(AND($H996&lt;&gt;"",$H996=INDEX(Partidos!$K$4:$K$107,MATCH($A996,Partidos!$A$4:$A$107,0))),Puntuacion!$B$11,0))),IF(AND($E996=INDEX(Partidos!$F$4:$F$107,MATCH($A996,Partidos!$A$4:$A$107,0)),$F996=INDEX(Partidos!$G$4:$G$107,MATCH($A996,Partidos!$A$4:$A$107,0))),Puntuacion!$B$9,IF(($E996-$F996)=(INDEX(Partidos!$F$4:$F$107,MATCH($A996,Partidos!$A$4:$A$107,0))-INDEX(Partidos!$G$4:$G$107,MATCH($A996,Partidos!$A$4:$A$107,0))),Puntuacion!$B$10,IF(AND($H996&lt;&gt;"",$H996=INDEX(Partidos!$K$4:$K$107,MATCH($A996,Partidos!$A$4:$A$107,0))),Puntuacion!$B$11,0))))))),"")</f>
        <v/>
      </c>
      <c r="H996" s="24">
        <f>IFERROR(INDEX(Patri!H$4:H$107,MATCH($A996,Patri!$A$4:$A$107,0)),"")</f>
        <v/>
      </c>
      <c r="I996" s="24">
        <f>IFERROR(INDEX(Partidos!$J$4:$J$107,MATCH($A996,Partidos!$A$4:$A$107,0)),"")</f>
        <v/>
      </c>
      <c r="J996" s="21">
        <f>IF(AND(INDEX(Partidos!$J$4:$J$107,MATCH($A996,Partidos!$A$4:$A$107,0))&lt;&gt;"Grupos",INDEX(Partidos!$H$4:$H$107,MATCH($A996,Partidos!$A$4:$A$107,0))="Finalizado",$H996&lt;&gt;"",$H996=INDEX(Partidos!$K$4:$K$107,MATCH($A996,Partidos!$A$4:$A$107,0))),1,0)</f>
        <v/>
      </c>
    </row>
    <row r="997">
      <c r="A997" s="29" t="n">
        <v>91</v>
      </c>
      <c r="B997" s="24">
        <f>IFERROR(INDEX(Partidos!$D$4:$D$107,MATCH($A997,Partidos!$A$4:$A$107,0)),"")</f>
        <v/>
      </c>
      <c r="C997" s="24">
        <f>IFERROR(INDEX(Partidos!$E$4:$E$107,MATCH($A997,Partidos!$A$4:$A$107,0)),"")</f>
        <v/>
      </c>
      <c r="D997" s="29" t="inlineStr">
        <is>
          <t>Kike</t>
        </is>
      </c>
      <c r="E997" s="24">
        <f>IFERROR(INDEX(Kike!F$4:F$107,MATCH($A997,Kike!$A$4:$A$107,0)),"")</f>
        <v/>
      </c>
      <c r="F997" s="24">
        <f>IFERROR(INDEX(Kike!G$4:G$107,MATCH($A997,Kike!$A$4:$A$107,0)),"")</f>
        <v/>
      </c>
      <c r="G997" s="21">
        <f>IFERROR(IF(INDEX(Partidos!$H$4:$H$107,MATCH($A997,Partidos!$A$4:$A$107,0))&lt;&gt;"Finalizado","",IF(OR(NOT(ISNUMBER($E997)),NOT(ISNUMBER($F997))),"",IF(INDEX(Partidos!$J$4:$J$107,MATCH($A997,Partidos!$A$4:$A$107,0))="Grupos",IF(AND($E997=INDEX(Partidos!$F$4:$F$107,MATCH($A997,Partidos!$A$4:$A$107,0)),$F997=INDEX(Partidos!$G$4:$G$107,MATCH($A997,Partidos!$A$4:$A$107,0))),Puntuacion!$B$4,IF(($E997-$F997)=(INDEX(Partidos!$F$4:$F$107,MATCH($A997,Partidos!$A$4:$A$107,0))-INDEX(Partidos!$G$4:$G$107,MATCH($A997,Partidos!$A$4:$A$107,0))),Puntuacion!$B$5,IF(OR(AND($E997&gt;$F997,INDEX(Partidos!$F$4:$F$107,MATCH($A997,Partidos!$A$4:$A$107,0))&gt;INDEX(Partidos!$G$4:$G$107,MATCH($A997,Partidos!$A$4:$A$107,0))),AND($E997=$F997,INDEX(Partidos!$F$4:$F$107,MATCH($A997,Partidos!$A$4:$A$107,0))=INDEX(Partidos!$G$4:$G$107,MATCH($A997,Partidos!$A$4:$A$107,0))),AND($E997&lt;$F997,INDEX(Partidos!$F$4:$F$107,MATCH($A997,Partidos!$A$4:$A$107,0))&lt;INDEX(Partidos!$G$4:$G$107,MATCH($A997,Partidos!$A$4:$A$107,0)))),Puntuacion!$B$6,0))),IF(INDEX(Partidos!$F$4:$F$107,MATCH($A997,Partidos!$A$4:$A$107,0))=INDEX(Partidos!$G$4:$G$107,MATCH($A997,Partidos!$A$4:$A$107,0)),IF(AND($E997=INDEX(Partidos!$F$4:$F$107,MATCH($A997,Partidos!$A$4:$A$107,0)),$F997=INDEX(Partidos!$G$4:$G$107,MATCH($A997,Partidos!$A$4:$A$107,0))),IF(AND($H997&lt;&gt;"",$H997=INDEX(Partidos!$K$4:$K$107,MATCH($A997,Partidos!$A$4:$A$107,0))),Puntuacion!$B$9,Puntuacion!$B$12),IF(AND($E997=$F997,($E997-$F997)=(INDEX(Partidos!$F$4:$F$107,MATCH($A997,Partidos!$A$4:$A$107,0))-INDEX(Partidos!$G$4:$G$107,MATCH($A997,Partidos!$A$4:$A$107,0)))),IF(AND($H997&lt;&gt;"",$H997=INDEX(Partidos!$K$4:$K$107,MATCH($A997,Partidos!$A$4:$A$107,0))),Puntuacion!$B$13,Puntuacion!$B$14),IF(AND($H997&lt;&gt;"",$H997=INDEX(Partidos!$K$4:$K$107,MATCH($A997,Partidos!$A$4:$A$107,0))),Puntuacion!$B$11,0))),IF(AND($E997=INDEX(Partidos!$F$4:$F$107,MATCH($A997,Partidos!$A$4:$A$107,0)),$F997=INDEX(Partidos!$G$4:$G$107,MATCH($A997,Partidos!$A$4:$A$107,0))),Puntuacion!$B$9,IF(($E997-$F997)=(INDEX(Partidos!$F$4:$F$107,MATCH($A997,Partidos!$A$4:$A$107,0))-INDEX(Partidos!$G$4:$G$107,MATCH($A997,Partidos!$A$4:$A$107,0))),Puntuacion!$B$10,IF(AND($H997&lt;&gt;"",$H997=INDEX(Partidos!$K$4:$K$107,MATCH($A997,Partidos!$A$4:$A$107,0))),Puntuacion!$B$11,0))))))),"")</f>
        <v/>
      </c>
      <c r="H997" s="24">
        <f>IFERROR(INDEX(Kike!H$4:H$107,MATCH($A997,Kike!$A$4:$A$107,0)),"")</f>
        <v/>
      </c>
      <c r="I997" s="24">
        <f>IFERROR(INDEX(Partidos!$J$4:$J$107,MATCH($A997,Partidos!$A$4:$A$107,0)),"")</f>
        <v/>
      </c>
      <c r="J997" s="21">
        <f>IF(AND(INDEX(Partidos!$J$4:$J$107,MATCH($A997,Partidos!$A$4:$A$107,0))&lt;&gt;"Grupos",INDEX(Partidos!$H$4:$H$107,MATCH($A997,Partidos!$A$4:$A$107,0))="Finalizado",$H997&lt;&gt;"",$H997=INDEX(Partidos!$K$4:$K$107,MATCH($A997,Partidos!$A$4:$A$107,0))),1,0)</f>
        <v/>
      </c>
    </row>
    <row r="998">
      <c r="A998" s="31" t="n">
        <v>91</v>
      </c>
      <c r="B998" s="24">
        <f>IFERROR(INDEX(Partidos!$D$4:$D$107,MATCH($A998,Partidos!$A$4:$A$107,0)),"")</f>
        <v/>
      </c>
      <c r="C998" s="24">
        <f>IFERROR(INDEX(Partidos!$E$4:$E$107,MATCH($A998,Partidos!$A$4:$A$107,0)),"")</f>
        <v/>
      </c>
      <c r="D998" s="31" t="inlineStr">
        <is>
          <t>Quintero</t>
        </is>
      </c>
      <c r="E998" s="24">
        <f>IFERROR(INDEX(Quintero!F$4:F$107,MATCH($A998,Quintero!$A$4:$A$107,0)),"")</f>
        <v/>
      </c>
      <c r="F998" s="24">
        <f>IFERROR(INDEX(Quintero!G$4:G$107,MATCH($A998,Quintero!$A$4:$A$107,0)),"")</f>
        <v/>
      </c>
      <c r="G998" s="21">
        <f>IFERROR(IF(INDEX(Partidos!$H$4:$H$107,MATCH($A998,Partidos!$A$4:$A$107,0))&lt;&gt;"Finalizado","",IF(OR(NOT(ISNUMBER($E998)),NOT(ISNUMBER($F998))),"",IF(INDEX(Partidos!$J$4:$J$107,MATCH($A998,Partidos!$A$4:$A$107,0))="Grupos",IF(AND($E998=INDEX(Partidos!$F$4:$F$107,MATCH($A998,Partidos!$A$4:$A$107,0)),$F998=INDEX(Partidos!$G$4:$G$107,MATCH($A998,Partidos!$A$4:$A$107,0))),Puntuacion!$B$4,IF(($E998-$F998)=(INDEX(Partidos!$F$4:$F$107,MATCH($A998,Partidos!$A$4:$A$107,0))-INDEX(Partidos!$G$4:$G$107,MATCH($A998,Partidos!$A$4:$A$107,0))),Puntuacion!$B$5,IF(OR(AND($E998&gt;$F998,INDEX(Partidos!$F$4:$F$107,MATCH($A998,Partidos!$A$4:$A$107,0))&gt;INDEX(Partidos!$G$4:$G$107,MATCH($A998,Partidos!$A$4:$A$107,0))),AND($E998=$F998,INDEX(Partidos!$F$4:$F$107,MATCH($A998,Partidos!$A$4:$A$107,0))=INDEX(Partidos!$G$4:$G$107,MATCH($A998,Partidos!$A$4:$A$107,0))),AND($E998&lt;$F998,INDEX(Partidos!$F$4:$F$107,MATCH($A998,Partidos!$A$4:$A$107,0))&lt;INDEX(Partidos!$G$4:$G$107,MATCH($A998,Partidos!$A$4:$A$107,0)))),Puntuacion!$B$6,0))),IF(INDEX(Partidos!$F$4:$F$107,MATCH($A998,Partidos!$A$4:$A$107,0))=INDEX(Partidos!$G$4:$G$107,MATCH($A998,Partidos!$A$4:$A$107,0)),IF(AND($E998=INDEX(Partidos!$F$4:$F$107,MATCH($A998,Partidos!$A$4:$A$107,0)),$F998=INDEX(Partidos!$G$4:$G$107,MATCH($A998,Partidos!$A$4:$A$107,0))),IF(AND($H998&lt;&gt;"",$H998=INDEX(Partidos!$K$4:$K$107,MATCH($A998,Partidos!$A$4:$A$107,0))),Puntuacion!$B$9,Puntuacion!$B$12),IF(AND($E998=$F998,($E998-$F998)=(INDEX(Partidos!$F$4:$F$107,MATCH($A998,Partidos!$A$4:$A$107,0))-INDEX(Partidos!$G$4:$G$107,MATCH($A998,Partidos!$A$4:$A$107,0)))),IF(AND($H998&lt;&gt;"",$H998=INDEX(Partidos!$K$4:$K$107,MATCH($A998,Partidos!$A$4:$A$107,0))),Puntuacion!$B$13,Puntuacion!$B$14),IF(AND($H998&lt;&gt;"",$H998=INDEX(Partidos!$K$4:$K$107,MATCH($A998,Partidos!$A$4:$A$107,0))),Puntuacion!$B$11,0))),IF(AND($E998=INDEX(Partidos!$F$4:$F$107,MATCH($A998,Partidos!$A$4:$A$107,0)),$F998=INDEX(Partidos!$G$4:$G$107,MATCH($A998,Partidos!$A$4:$A$107,0))),Puntuacion!$B$9,IF(($E998-$F998)=(INDEX(Partidos!$F$4:$F$107,MATCH($A998,Partidos!$A$4:$A$107,0))-INDEX(Partidos!$G$4:$G$107,MATCH($A998,Partidos!$A$4:$A$107,0))),Puntuacion!$B$10,IF(AND($H998&lt;&gt;"",$H998=INDEX(Partidos!$K$4:$K$107,MATCH($A998,Partidos!$A$4:$A$107,0))),Puntuacion!$B$11,0))))))),"")</f>
        <v/>
      </c>
      <c r="H998" s="24">
        <f>IFERROR(INDEX(Quintero!H$4:H$107,MATCH($A998,Quintero!$A$4:$A$107,0)),"")</f>
        <v/>
      </c>
      <c r="I998" s="24">
        <f>IFERROR(INDEX(Partidos!$J$4:$J$107,MATCH($A998,Partidos!$A$4:$A$107,0)),"")</f>
        <v/>
      </c>
      <c r="J998" s="21">
        <f>IF(AND(INDEX(Partidos!$J$4:$J$107,MATCH($A998,Partidos!$A$4:$A$107,0))&lt;&gt;"Grupos",INDEX(Partidos!$H$4:$H$107,MATCH($A998,Partidos!$A$4:$A$107,0))="Finalizado",$H998&lt;&gt;"",$H998=INDEX(Partidos!$K$4:$K$107,MATCH($A998,Partidos!$A$4:$A$107,0))),1,0)</f>
        <v/>
      </c>
    </row>
    <row r="999">
      <c r="A999" s="29" t="n">
        <v>91</v>
      </c>
      <c r="B999" s="24">
        <f>IFERROR(INDEX(Partidos!$D$4:$D$107,MATCH($A999,Partidos!$A$4:$A$107,0)),"")</f>
        <v/>
      </c>
      <c r="C999" s="24">
        <f>IFERROR(INDEX(Partidos!$E$4:$E$107,MATCH($A999,Partidos!$A$4:$A$107,0)),"")</f>
        <v/>
      </c>
      <c r="D999" s="29" t="inlineStr">
        <is>
          <t>Nacho</t>
        </is>
      </c>
      <c r="E999" s="24">
        <f>IFERROR(INDEX(Nacho!F$4:F$107,MATCH($A999,Nacho!$A$4:$A$107,0)),"")</f>
        <v/>
      </c>
      <c r="F999" s="24">
        <f>IFERROR(INDEX(Nacho!G$4:G$107,MATCH($A999,Nacho!$A$4:$A$107,0)),"")</f>
        <v/>
      </c>
      <c r="G999" s="21">
        <f>IFERROR(IF(INDEX(Partidos!$H$4:$H$107,MATCH($A999,Partidos!$A$4:$A$107,0))&lt;&gt;"Finalizado","",IF(OR(NOT(ISNUMBER($E999)),NOT(ISNUMBER($F999))),"",IF(INDEX(Partidos!$J$4:$J$107,MATCH($A999,Partidos!$A$4:$A$107,0))="Grupos",IF(AND($E999=INDEX(Partidos!$F$4:$F$107,MATCH($A999,Partidos!$A$4:$A$107,0)),$F999=INDEX(Partidos!$G$4:$G$107,MATCH($A999,Partidos!$A$4:$A$107,0))),Puntuacion!$B$4,IF(($E999-$F999)=(INDEX(Partidos!$F$4:$F$107,MATCH($A999,Partidos!$A$4:$A$107,0))-INDEX(Partidos!$G$4:$G$107,MATCH($A999,Partidos!$A$4:$A$107,0))),Puntuacion!$B$5,IF(OR(AND($E999&gt;$F999,INDEX(Partidos!$F$4:$F$107,MATCH($A999,Partidos!$A$4:$A$107,0))&gt;INDEX(Partidos!$G$4:$G$107,MATCH($A999,Partidos!$A$4:$A$107,0))),AND($E999=$F999,INDEX(Partidos!$F$4:$F$107,MATCH($A999,Partidos!$A$4:$A$107,0))=INDEX(Partidos!$G$4:$G$107,MATCH($A999,Partidos!$A$4:$A$107,0))),AND($E999&lt;$F999,INDEX(Partidos!$F$4:$F$107,MATCH($A999,Partidos!$A$4:$A$107,0))&lt;INDEX(Partidos!$G$4:$G$107,MATCH($A999,Partidos!$A$4:$A$107,0)))),Puntuacion!$B$6,0))),IF(INDEX(Partidos!$F$4:$F$107,MATCH($A999,Partidos!$A$4:$A$107,0))=INDEX(Partidos!$G$4:$G$107,MATCH($A999,Partidos!$A$4:$A$107,0)),IF(AND($E999=INDEX(Partidos!$F$4:$F$107,MATCH($A999,Partidos!$A$4:$A$107,0)),$F999=INDEX(Partidos!$G$4:$G$107,MATCH($A999,Partidos!$A$4:$A$107,0))),IF(AND($H999&lt;&gt;"",$H999=INDEX(Partidos!$K$4:$K$107,MATCH($A999,Partidos!$A$4:$A$107,0))),Puntuacion!$B$9,Puntuacion!$B$12),IF(AND($E999=$F999,($E999-$F999)=(INDEX(Partidos!$F$4:$F$107,MATCH($A999,Partidos!$A$4:$A$107,0))-INDEX(Partidos!$G$4:$G$107,MATCH($A999,Partidos!$A$4:$A$107,0)))),IF(AND($H999&lt;&gt;"",$H999=INDEX(Partidos!$K$4:$K$107,MATCH($A999,Partidos!$A$4:$A$107,0))),Puntuacion!$B$13,Puntuacion!$B$14),IF(AND($H999&lt;&gt;"",$H999=INDEX(Partidos!$K$4:$K$107,MATCH($A999,Partidos!$A$4:$A$107,0))),Puntuacion!$B$11,0))),IF(AND($E999=INDEX(Partidos!$F$4:$F$107,MATCH($A999,Partidos!$A$4:$A$107,0)),$F999=INDEX(Partidos!$G$4:$G$107,MATCH($A999,Partidos!$A$4:$A$107,0))),Puntuacion!$B$9,IF(($E999-$F999)=(INDEX(Partidos!$F$4:$F$107,MATCH($A999,Partidos!$A$4:$A$107,0))-INDEX(Partidos!$G$4:$G$107,MATCH($A999,Partidos!$A$4:$A$107,0))),Puntuacion!$B$10,IF(AND($H999&lt;&gt;"",$H999=INDEX(Partidos!$K$4:$K$107,MATCH($A999,Partidos!$A$4:$A$107,0))),Puntuacion!$B$11,0))))))),"")</f>
        <v/>
      </c>
      <c r="H999" s="24">
        <f>IFERROR(INDEX(Nacho!H$4:H$107,MATCH($A999,Nacho!$A$4:$A$107,0)),"")</f>
        <v/>
      </c>
      <c r="I999" s="24">
        <f>IFERROR(INDEX(Partidos!$J$4:$J$107,MATCH($A999,Partidos!$A$4:$A$107,0)),"")</f>
        <v/>
      </c>
      <c r="J999" s="21">
        <f>IF(AND(INDEX(Partidos!$J$4:$J$107,MATCH($A999,Partidos!$A$4:$A$107,0))&lt;&gt;"Grupos",INDEX(Partidos!$H$4:$H$107,MATCH($A999,Partidos!$A$4:$A$107,0))="Finalizado",$H999&lt;&gt;"",$H999=INDEX(Partidos!$K$4:$K$107,MATCH($A999,Partidos!$A$4:$A$107,0))),1,0)</f>
        <v/>
      </c>
    </row>
    <row r="1000">
      <c r="A1000" s="31" t="n">
        <v>91</v>
      </c>
      <c r="B1000" s="24">
        <f>IFERROR(INDEX(Partidos!$D$4:$D$107,MATCH($A1000,Partidos!$A$4:$A$107,0)),"")</f>
        <v/>
      </c>
      <c r="C1000" s="24">
        <f>IFERROR(INDEX(Partidos!$E$4:$E$107,MATCH($A1000,Partidos!$A$4:$A$107,0)),"")</f>
        <v/>
      </c>
      <c r="D1000" s="31" t="inlineStr">
        <is>
          <t>Luis</t>
        </is>
      </c>
      <c r="E1000" s="24">
        <f>IFERROR(INDEX(Luis!F$4:F$107,MATCH($A1000,Luis!$A$4:$A$107,0)),"")</f>
        <v/>
      </c>
      <c r="F1000" s="24">
        <f>IFERROR(INDEX(Luis!G$4:G$107,MATCH($A1000,Luis!$A$4:$A$107,0)),"")</f>
        <v/>
      </c>
      <c r="G1000" s="21">
        <f>IFERROR(IF(INDEX(Partidos!$H$4:$H$107,MATCH($A1000,Partidos!$A$4:$A$107,0))&lt;&gt;"Finalizado","",IF(OR(NOT(ISNUMBER($E1000)),NOT(ISNUMBER($F1000))),"",IF(INDEX(Partidos!$J$4:$J$107,MATCH($A1000,Partidos!$A$4:$A$107,0))="Grupos",IF(AND($E1000=INDEX(Partidos!$F$4:$F$107,MATCH($A1000,Partidos!$A$4:$A$107,0)),$F1000=INDEX(Partidos!$G$4:$G$107,MATCH($A1000,Partidos!$A$4:$A$107,0))),Puntuacion!$B$4,IF(($E1000-$F1000)=(INDEX(Partidos!$F$4:$F$107,MATCH($A1000,Partidos!$A$4:$A$107,0))-INDEX(Partidos!$G$4:$G$107,MATCH($A1000,Partidos!$A$4:$A$107,0))),Puntuacion!$B$5,IF(OR(AND($E1000&gt;$F1000,INDEX(Partidos!$F$4:$F$107,MATCH($A1000,Partidos!$A$4:$A$107,0))&gt;INDEX(Partidos!$G$4:$G$107,MATCH($A1000,Partidos!$A$4:$A$107,0))),AND($E1000=$F1000,INDEX(Partidos!$F$4:$F$107,MATCH($A1000,Partidos!$A$4:$A$107,0))=INDEX(Partidos!$G$4:$G$107,MATCH($A1000,Partidos!$A$4:$A$107,0))),AND($E1000&lt;$F1000,INDEX(Partidos!$F$4:$F$107,MATCH($A1000,Partidos!$A$4:$A$107,0))&lt;INDEX(Partidos!$G$4:$G$107,MATCH($A1000,Partidos!$A$4:$A$107,0)))),Puntuacion!$B$6,0))),IF(INDEX(Partidos!$F$4:$F$107,MATCH($A1000,Partidos!$A$4:$A$107,0))=INDEX(Partidos!$G$4:$G$107,MATCH($A1000,Partidos!$A$4:$A$107,0)),IF(AND($E1000=INDEX(Partidos!$F$4:$F$107,MATCH($A1000,Partidos!$A$4:$A$107,0)),$F1000=INDEX(Partidos!$G$4:$G$107,MATCH($A1000,Partidos!$A$4:$A$107,0))),IF(AND($H1000&lt;&gt;"",$H1000=INDEX(Partidos!$K$4:$K$107,MATCH($A1000,Partidos!$A$4:$A$107,0))),Puntuacion!$B$9,Puntuacion!$B$12),IF(AND($E1000=$F1000,($E1000-$F1000)=(INDEX(Partidos!$F$4:$F$107,MATCH($A1000,Partidos!$A$4:$A$107,0))-INDEX(Partidos!$G$4:$G$107,MATCH($A1000,Partidos!$A$4:$A$107,0)))),IF(AND($H1000&lt;&gt;"",$H1000=INDEX(Partidos!$K$4:$K$107,MATCH($A1000,Partidos!$A$4:$A$107,0))),Puntuacion!$B$13,Puntuacion!$B$14),IF(AND($H1000&lt;&gt;"",$H1000=INDEX(Partidos!$K$4:$K$107,MATCH($A1000,Partidos!$A$4:$A$107,0))),Puntuacion!$B$11,0))),IF(AND($E1000=INDEX(Partidos!$F$4:$F$107,MATCH($A1000,Partidos!$A$4:$A$107,0)),$F1000=INDEX(Partidos!$G$4:$G$107,MATCH($A1000,Partidos!$A$4:$A$107,0))),Puntuacion!$B$9,IF(($E1000-$F1000)=(INDEX(Partidos!$F$4:$F$107,MATCH($A1000,Partidos!$A$4:$A$107,0))-INDEX(Partidos!$G$4:$G$107,MATCH($A1000,Partidos!$A$4:$A$107,0))),Puntuacion!$B$10,IF(AND($H1000&lt;&gt;"",$H1000=INDEX(Partidos!$K$4:$K$107,MATCH($A1000,Partidos!$A$4:$A$107,0))),Puntuacion!$B$11,0))))))),"")</f>
        <v/>
      </c>
      <c r="H1000" s="24">
        <f>IFERROR(INDEX(Luis!H$4:H$107,MATCH($A1000,Luis!$A$4:$A$107,0)),"")</f>
        <v/>
      </c>
      <c r="I1000" s="24">
        <f>IFERROR(INDEX(Partidos!$J$4:$J$107,MATCH($A1000,Partidos!$A$4:$A$107,0)),"")</f>
        <v/>
      </c>
      <c r="J1000" s="21">
        <f>IF(AND(INDEX(Partidos!$J$4:$J$107,MATCH($A1000,Partidos!$A$4:$A$107,0))&lt;&gt;"Grupos",INDEX(Partidos!$H$4:$H$107,MATCH($A1000,Partidos!$A$4:$A$107,0))="Finalizado",$H1000&lt;&gt;"",$H1000=INDEX(Partidos!$K$4:$K$107,MATCH($A1000,Partidos!$A$4:$A$107,0))),1,0)</f>
        <v/>
      </c>
    </row>
    <row r="1001">
      <c r="A1001" s="29" t="n">
        <v>91</v>
      </c>
      <c r="B1001" s="24">
        <f>IFERROR(INDEX(Partidos!$D$4:$D$107,MATCH($A1001,Partidos!$A$4:$A$107,0)),"")</f>
        <v/>
      </c>
      <c r="C1001" s="24">
        <f>IFERROR(INDEX(Partidos!$E$4:$E$107,MATCH($A1001,Partidos!$A$4:$A$107,0)),"")</f>
        <v/>
      </c>
      <c r="D1001" s="29" t="inlineStr">
        <is>
          <t>Felipe</t>
        </is>
      </c>
      <c r="E1001" s="24">
        <f>IFERROR(INDEX(Felipe!F$4:F$107,MATCH($A1001,Felipe!$A$4:$A$107,0)),"")</f>
        <v/>
      </c>
      <c r="F1001" s="24">
        <f>IFERROR(INDEX(Felipe!G$4:G$107,MATCH($A1001,Felipe!$A$4:$A$107,0)),"")</f>
        <v/>
      </c>
      <c r="G1001" s="21">
        <f>IFERROR(IF(INDEX(Partidos!$H$4:$H$107,MATCH($A1001,Partidos!$A$4:$A$107,0))&lt;&gt;"Finalizado","",IF(OR(NOT(ISNUMBER($E1001)),NOT(ISNUMBER($F1001))),"",IF(INDEX(Partidos!$J$4:$J$107,MATCH($A1001,Partidos!$A$4:$A$107,0))="Grupos",IF(AND($E1001=INDEX(Partidos!$F$4:$F$107,MATCH($A1001,Partidos!$A$4:$A$107,0)),$F1001=INDEX(Partidos!$G$4:$G$107,MATCH($A1001,Partidos!$A$4:$A$107,0))),Puntuacion!$B$4,IF(($E1001-$F1001)=(INDEX(Partidos!$F$4:$F$107,MATCH($A1001,Partidos!$A$4:$A$107,0))-INDEX(Partidos!$G$4:$G$107,MATCH($A1001,Partidos!$A$4:$A$107,0))),Puntuacion!$B$5,IF(OR(AND($E1001&gt;$F1001,INDEX(Partidos!$F$4:$F$107,MATCH($A1001,Partidos!$A$4:$A$107,0))&gt;INDEX(Partidos!$G$4:$G$107,MATCH($A1001,Partidos!$A$4:$A$107,0))),AND($E1001=$F1001,INDEX(Partidos!$F$4:$F$107,MATCH($A1001,Partidos!$A$4:$A$107,0))=INDEX(Partidos!$G$4:$G$107,MATCH($A1001,Partidos!$A$4:$A$107,0))),AND($E1001&lt;$F1001,INDEX(Partidos!$F$4:$F$107,MATCH($A1001,Partidos!$A$4:$A$107,0))&lt;INDEX(Partidos!$G$4:$G$107,MATCH($A1001,Partidos!$A$4:$A$107,0)))),Puntuacion!$B$6,0))),IF(INDEX(Partidos!$F$4:$F$107,MATCH($A1001,Partidos!$A$4:$A$107,0))=INDEX(Partidos!$G$4:$G$107,MATCH($A1001,Partidos!$A$4:$A$107,0)),IF(AND($E1001=INDEX(Partidos!$F$4:$F$107,MATCH($A1001,Partidos!$A$4:$A$107,0)),$F1001=INDEX(Partidos!$G$4:$G$107,MATCH($A1001,Partidos!$A$4:$A$107,0))),IF(AND($H1001&lt;&gt;"",$H1001=INDEX(Partidos!$K$4:$K$107,MATCH($A1001,Partidos!$A$4:$A$107,0))),Puntuacion!$B$9,Puntuacion!$B$12),IF(AND($E1001=$F1001,($E1001-$F1001)=(INDEX(Partidos!$F$4:$F$107,MATCH($A1001,Partidos!$A$4:$A$107,0))-INDEX(Partidos!$G$4:$G$107,MATCH($A1001,Partidos!$A$4:$A$107,0)))),IF(AND($H1001&lt;&gt;"",$H1001=INDEX(Partidos!$K$4:$K$107,MATCH($A1001,Partidos!$A$4:$A$107,0))),Puntuacion!$B$13,Puntuacion!$B$14),IF(AND($H1001&lt;&gt;"",$H1001=INDEX(Partidos!$K$4:$K$107,MATCH($A1001,Partidos!$A$4:$A$107,0))),Puntuacion!$B$11,0))),IF(AND($E1001=INDEX(Partidos!$F$4:$F$107,MATCH($A1001,Partidos!$A$4:$A$107,0)),$F1001=INDEX(Partidos!$G$4:$G$107,MATCH($A1001,Partidos!$A$4:$A$107,0))),Puntuacion!$B$9,IF(($E1001-$F1001)=(INDEX(Partidos!$F$4:$F$107,MATCH($A1001,Partidos!$A$4:$A$107,0))-INDEX(Partidos!$G$4:$G$107,MATCH($A1001,Partidos!$A$4:$A$107,0))),Puntuacion!$B$10,IF(AND($H1001&lt;&gt;"",$H1001=INDEX(Partidos!$K$4:$K$107,MATCH($A1001,Partidos!$A$4:$A$107,0))),Puntuacion!$B$11,0))))))),"")</f>
        <v/>
      </c>
      <c r="H1001" s="24">
        <f>IFERROR(INDEX(Felipe!H$4:H$107,MATCH($A1001,Felipe!$A$4:$A$107,0)),"")</f>
        <v/>
      </c>
      <c r="I1001" s="24">
        <f>IFERROR(INDEX(Partidos!$J$4:$J$107,MATCH($A1001,Partidos!$A$4:$A$107,0)),"")</f>
        <v/>
      </c>
      <c r="J1001" s="21">
        <f>IF(AND(INDEX(Partidos!$J$4:$J$107,MATCH($A1001,Partidos!$A$4:$A$107,0))&lt;&gt;"Grupos",INDEX(Partidos!$H$4:$H$107,MATCH($A1001,Partidos!$A$4:$A$107,0))="Finalizado",$H1001&lt;&gt;"",$H1001=INDEX(Partidos!$K$4:$K$107,MATCH($A1001,Partidos!$A$4:$A$107,0))),1,0)</f>
        <v/>
      </c>
    </row>
    <row r="1002">
      <c r="A1002" s="31" t="n">
        <v>91</v>
      </c>
      <c r="B1002" s="24">
        <f>IFERROR(INDEX(Partidos!$D$4:$D$107,MATCH($A1002,Partidos!$A$4:$A$107,0)),"")</f>
        <v/>
      </c>
      <c r="C1002" s="24">
        <f>IFERROR(INDEX(Partidos!$E$4:$E$107,MATCH($A1002,Partidos!$A$4:$A$107,0)),"")</f>
        <v/>
      </c>
      <c r="D1002" s="31" t="inlineStr">
        <is>
          <t>Simón</t>
        </is>
      </c>
      <c r="E1002" s="24">
        <f>IFERROR(INDEX(Simón!F$4:F$107,MATCH($A1002,Simón!$A$4:$A$107,0)),"")</f>
        <v/>
      </c>
      <c r="F1002" s="24">
        <f>IFERROR(INDEX(Simón!G$4:G$107,MATCH($A1002,Simón!$A$4:$A$107,0)),"")</f>
        <v/>
      </c>
      <c r="G1002" s="21">
        <f>IFERROR(IF(INDEX(Partidos!$H$4:$H$107,MATCH($A1002,Partidos!$A$4:$A$107,0))&lt;&gt;"Finalizado","",IF(OR(NOT(ISNUMBER($E1002)),NOT(ISNUMBER($F1002))),"",IF(INDEX(Partidos!$J$4:$J$107,MATCH($A1002,Partidos!$A$4:$A$107,0))="Grupos",IF(AND($E1002=INDEX(Partidos!$F$4:$F$107,MATCH($A1002,Partidos!$A$4:$A$107,0)),$F1002=INDEX(Partidos!$G$4:$G$107,MATCH($A1002,Partidos!$A$4:$A$107,0))),Puntuacion!$B$4,IF(($E1002-$F1002)=(INDEX(Partidos!$F$4:$F$107,MATCH($A1002,Partidos!$A$4:$A$107,0))-INDEX(Partidos!$G$4:$G$107,MATCH($A1002,Partidos!$A$4:$A$107,0))),Puntuacion!$B$5,IF(OR(AND($E1002&gt;$F1002,INDEX(Partidos!$F$4:$F$107,MATCH($A1002,Partidos!$A$4:$A$107,0))&gt;INDEX(Partidos!$G$4:$G$107,MATCH($A1002,Partidos!$A$4:$A$107,0))),AND($E1002=$F1002,INDEX(Partidos!$F$4:$F$107,MATCH($A1002,Partidos!$A$4:$A$107,0))=INDEX(Partidos!$G$4:$G$107,MATCH($A1002,Partidos!$A$4:$A$107,0))),AND($E1002&lt;$F1002,INDEX(Partidos!$F$4:$F$107,MATCH($A1002,Partidos!$A$4:$A$107,0))&lt;INDEX(Partidos!$G$4:$G$107,MATCH($A1002,Partidos!$A$4:$A$107,0)))),Puntuacion!$B$6,0))),IF(INDEX(Partidos!$F$4:$F$107,MATCH($A1002,Partidos!$A$4:$A$107,0))=INDEX(Partidos!$G$4:$G$107,MATCH($A1002,Partidos!$A$4:$A$107,0)),IF(AND($E1002=INDEX(Partidos!$F$4:$F$107,MATCH($A1002,Partidos!$A$4:$A$107,0)),$F1002=INDEX(Partidos!$G$4:$G$107,MATCH($A1002,Partidos!$A$4:$A$107,0))),IF(AND($H1002&lt;&gt;"",$H1002=INDEX(Partidos!$K$4:$K$107,MATCH($A1002,Partidos!$A$4:$A$107,0))),Puntuacion!$B$9,Puntuacion!$B$12),IF(AND($E1002=$F1002,($E1002-$F1002)=(INDEX(Partidos!$F$4:$F$107,MATCH($A1002,Partidos!$A$4:$A$107,0))-INDEX(Partidos!$G$4:$G$107,MATCH($A1002,Partidos!$A$4:$A$107,0)))),IF(AND($H1002&lt;&gt;"",$H1002=INDEX(Partidos!$K$4:$K$107,MATCH($A1002,Partidos!$A$4:$A$107,0))),Puntuacion!$B$13,Puntuacion!$B$14),IF(AND($H1002&lt;&gt;"",$H1002=INDEX(Partidos!$K$4:$K$107,MATCH($A1002,Partidos!$A$4:$A$107,0))),Puntuacion!$B$11,0))),IF(AND($E1002=INDEX(Partidos!$F$4:$F$107,MATCH($A1002,Partidos!$A$4:$A$107,0)),$F1002=INDEX(Partidos!$G$4:$G$107,MATCH($A1002,Partidos!$A$4:$A$107,0))),Puntuacion!$B$9,IF(($E1002-$F1002)=(INDEX(Partidos!$F$4:$F$107,MATCH($A1002,Partidos!$A$4:$A$107,0))-INDEX(Partidos!$G$4:$G$107,MATCH($A1002,Partidos!$A$4:$A$107,0))),Puntuacion!$B$10,IF(AND($H1002&lt;&gt;"",$H1002=INDEX(Partidos!$K$4:$K$107,MATCH($A1002,Partidos!$A$4:$A$107,0))),Puntuacion!$B$11,0))))))),"")</f>
        <v/>
      </c>
      <c r="H1002" s="24">
        <f>IFERROR(INDEX(Simón!H$4:H$107,MATCH($A1002,Simón!$A$4:$A$107,0)),"")</f>
        <v/>
      </c>
      <c r="I1002" s="24">
        <f>IFERROR(INDEX(Partidos!$J$4:$J$107,MATCH($A1002,Partidos!$A$4:$A$107,0)),"")</f>
        <v/>
      </c>
      <c r="J1002" s="21">
        <f>IF(AND(INDEX(Partidos!$J$4:$J$107,MATCH($A1002,Partidos!$A$4:$A$107,0))&lt;&gt;"Grupos",INDEX(Partidos!$H$4:$H$107,MATCH($A1002,Partidos!$A$4:$A$107,0))="Finalizado",$H1002&lt;&gt;"",$H1002=INDEX(Partidos!$K$4:$K$107,MATCH($A1002,Partidos!$A$4:$A$107,0))),1,0)</f>
        <v/>
      </c>
    </row>
    <row r="1003">
      <c r="A1003" s="29" t="n">
        <v>91</v>
      </c>
      <c r="B1003" s="24">
        <f>IFERROR(INDEX(Partidos!$D$4:$D$107,MATCH($A1003,Partidos!$A$4:$A$107,0)),"")</f>
        <v/>
      </c>
      <c r="C1003" s="24">
        <f>IFERROR(INDEX(Partidos!$E$4:$E$107,MATCH($A1003,Partidos!$A$4:$A$107,0)),"")</f>
        <v/>
      </c>
      <c r="D1003" s="29" t="inlineStr">
        <is>
          <t>Muni</t>
        </is>
      </c>
      <c r="E1003" s="24">
        <f>IFERROR(INDEX(Muni!F$4:F$107,MATCH($A1003,Muni!$A$4:$A$107,0)),"")</f>
        <v/>
      </c>
      <c r="F1003" s="24">
        <f>IFERROR(INDEX(Muni!G$4:G$107,MATCH($A1003,Muni!$A$4:$A$107,0)),"")</f>
        <v/>
      </c>
      <c r="G1003" s="21">
        <f>IFERROR(IF(INDEX(Partidos!$H$4:$H$107,MATCH($A1003,Partidos!$A$4:$A$107,0))&lt;&gt;"Finalizado","",IF(OR(NOT(ISNUMBER($E1003)),NOT(ISNUMBER($F1003))),"",IF(INDEX(Partidos!$J$4:$J$107,MATCH($A1003,Partidos!$A$4:$A$107,0))="Grupos",IF(AND($E1003=INDEX(Partidos!$F$4:$F$107,MATCH($A1003,Partidos!$A$4:$A$107,0)),$F1003=INDEX(Partidos!$G$4:$G$107,MATCH($A1003,Partidos!$A$4:$A$107,0))),Puntuacion!$B$4,IF(($E1003-$F1003)=(INDEX(Partidos!$F$4:$F$107,MATCH($A1003,Partidos!$A$4:$A$107,0))-INDEX(Partidos!$G$4:$G$107,MATCH($A1003,Partidos!$A$4:$A$107,0))),Puntuacion!$B$5,IF(OR(AND($E1003&gt;$F1003,INDEX(Partidos!$F$4:$F$107,MATCH($A1003,Partidos!$A$4:$A$107,0))&gt;INDEX(Partidos!$G$4:$G$107,MATCH($A1003,Partidos!$A$4:$A$107,0))),AND($E1003=$F1003,INDEX(Partidos!$F$4:$F$107,MATCH($A1003,Partidos!$A$4:$A$107,0))=INDEX(Partidos!$G$4:$G$107,MATCH($A1003,Partidos!$A$4:$A$107,0))),AND($E1003&lt;$F1003,INDEX(Partidos!$F$4:$F$107,MATCH($A1003,Partidos!$A$4:$A$107,0))&lt;INDEX(Partidos!$G$4:$G$107,MATCH($A1003,Partidos!$A$4:$A$107,0)))),Puntuacion!$B$6,0))),IF(INDEX(Partidos!$F$4:$F$107,MATCH($A1003,Partidos!$A$4:$A$107,0))=INDEX(Partidos!$G$4:$G$107,MATCH($A1003,Partidos!$A$4:$A$107,0)),IF(AND($E1003=INDEX(Partidos!$F$4:$F$107,MATCH($A1003,Partidos!$A$4:$A$107,0)),$F1003=INDEX(Partidos!$G$4:$G$107,MATCH($A1003,Partidos!$A$4:$A$107,0))),IF(AND($H1003&lt;&gt;"",$H1003=INDEX(Partidos!$K$4:$K$107,MATCH($A1003,Partidos!$A$4:$A$107,0))),Puntuacion!$B$9,Puntuacion!$B$12),IF(AND($E1003=$F1003,($E1003-$F1003)=(INDEX(Partidos!$F$4:$F$107,MATCH($A1003,Partidos!$A$4:$A$107,0))-INDEX(Partidos!$G$4:$G$107,MATCH($A1003,Partidos!$A$4:$A$107,0)))),IF(AND($H1003&lt;&gt;"",$H1003=INDEX(Partidos!$K$4:$K$107,MATCH($A1003,Partidos!$A$4:$A$107,0))),Puntuacion!$B$13,Puntuacion!$B$14),IF(AND($H1003&lt;&gt;"",$H1003=INDEX(Partidos!$K$4:$K$107,MATCH($A1003,Partidos!$A$4:$A$107,0))),Puntuacion!$B$11,0))),IF(AND($E1003=INDEX(Partidos!$F$4:$F$107,MATCH($A1003,Partidos!$A$4:$A$107,0)),$F1003=INDEX(Partidos!$G$4:$G$107,MATCH($A1003,Partidos!$A$4:$A$107,0))),Puntuacion!$B$9,IF(($E1003-$F1003)=(INDEX(Partidos!$F$4:$F$107,MATCH($A1003,Partidos!$A$4:$A$107,0))-INDEX(Partidos!$G$4:$G$107,MATCH($A1003,Partidos!$A$4:$A$107,0))),Puntuacion!$B$10,IF(AND($H1003&lt;&gt;"",$H1003=INDEX(Partidos!$K$4:$K$107,MATCH($A1003,Partidos!$A$4:$A$107,0))),Puntuacion!$B$11,0))))))),"")</f>
        <v/>
      </c>
      <c r="H1003" s="24">
        <f>IFERROR(INDEX(Muni!H$4:H$107,MATCH($A1003,Muni!$A$4:$A$107,0)),"")</f>
        <v/>
      </c>
      <c r="I1003" s="24">
        <f>IFERROR(INDEX(Partidos!$J$4:$J$107,MATCH($A1003,Partidos!$A$4:$A$107,0)),"")</f>
        <v/>
      </c>
      <c r="J1003" s="21">
        <f>IF(AND(INDEX(Partidos!$J$4:$J$107,MATCH($A1003,Partidos!$A$4:$A$107,0))&lt;&gt;"Grupos",INDEX(Partidos!$H$4:$H$107,MATCH($A1003,Partidos!$A$4:$A$107,0))="Finalizado",$H1003&lt;&gt;"",$H1003=INDEX(Partidos!$K$4:$K$107,MATCH($A1003,Partidos!$A$4:$A$107,0))),1,0)</f>
        <v/>
      </c>
    </row>
    <row r="1004">
      <c r="A1004" s="31" t="n">
        <v>91</v>
      </c>
      <c r="B1004" s="24">
        <f>IFERROR(INDEX(Partidos!$D$4:$D$107,MATCH($A1004,Partidos!$A$4:$A$107,0)),"")</f>
        <v/>
      </c>
      <c r="C1004" s="24">
        <f>IFERROR(INDEX(Partidos!$E$4:$E$107,MATCH($A1004,Partidos!$A$4:$A$107,0)),"")</f>
        <v/>
      </c>
      <c r="D1004" s="31" t="inlineStr">
        <is>
          <t>Fer</t>
        </is>
      </c>
      <c r="E1004" s="24">
        <f>IFERROR(INDEX(Fer!F$4:F$107,MATCH($A1004,Fer!$A$4:$A$107,0)),"")</f>
        <v/>
      </c>
      <c r="F1004" s="24">
        <f>IFERROR(INDEX(Fer!G$4:G$107,MATCH($A1004,Fer!$A$4:$A$107,0)),"")</f>
        <v/>
      </c>
      <c r="G1004" s="21">
        <f>IFERROR(IF(INDEX(Partidos!$H$4:$H$107,MATCH($A1004,Partidos!$A$4:$A$107,0))&lt;&gt;"Finalizado","",IF(OR(NOT(ISNUMBER($E1004)),NOT(ISNUMBER($F1004))),"",IF(INDEX(Partidos!$J$4:$J$107,MATCH($A1004,Partidos!$A$4:$A$107,0))="Grupos",IF(AND($E1004=INDEX(Partidos!$F$4:$F$107,MATCH($A1004,Partidos!$A$4:$A$107,0)),$F1004=INDEX(Partidos!$G$4:$G$107,MATCH($A1004,Partidos!$A$4:$A$107,0))),Puntuacion!$B$4,IF(($E1004-$F1004)=(INDEX(Partidos!$F$4:$F$107,MATCH($A1004,Partidos!$A$4:$A$107,0))-INDEX(Partidos!$G$4:$G$107,MATCH($A1004,Partidos!$A$4:$A$107,0))),Puntuacion!$B$5,IF(OR(AND($E1004&gt;$F1004,INDEX(Partidos!$F$4:$F$107,MATCH($A1004,Partidos!$A$4:$A$107,0))&gt;INDEX(Partidos!$G$4:$G$107,MATCH($A1004,Partidos!$A$4:$A$107,0))),AND($E1004=$F1004,INDEX(Partidos!$F$4:$F$107,MATCH($A1004,Partidos!$A$4:$A$107,0))=INDEX(Partidos!$G$4:$G$107,MATCH($A1004,Partidos!$A$4:$A$107,0))),AND($E1004&lt;$F1004,INDEX(Partidos!$F$4:$F$107,MATCH($A1004,Partidos!$A$4:$A$107,0))&lt;INDEX(Partidos!$G$4:$G$107,MATCH($A1004,Partidos!$A$4:$A$107,0)))),Puntuacion!$B$6,0))),IF(INDEX(Partidos!$F$4:$F$107,MATCH($A1004,Partidos!$A$4:$A$107,0))=INDEX(Partidos!$G$4:$G$107,MATCH($A1004,Partidos!$A$4:$A$107,0)),IF(AND($E1004=INDEX(Partidos!$F$4:$F$107,MATCH($A1004,Partidos!$A$4:$A$107,0)),$F1004=INDEX(Partidos!$G$4:$G$107,MATCH($A1004,Partidos!$A$4:$A$107,0))),IF(AND($H1004&lt;&gt;"",$H1004=INDEX(Partidos!$K$4:$K$107,MATCH($A1004,Partidos!$A$4:$A$107,0))),Puntuacion!$B$9,Puntuacion!$B$12),IF(AND($E1004=$F1004,($E1004-$F1004)=(INDEX(Partidos!$F$4:$F$107,MATCH($A1004,Partidos!$A$4:$A$107,0))-INDEX(Partidos!$G$4:$G$107,MATCH($A1004,Partidos!$A$4:$A$107,0)))),IF(AND($H1004&lt;&gt;"",$H1004=INDEX(Partidos!$K$4:$K$107,MATCH($A1004,Partidos!$A$4:$A$107,0))),Puntuacion!$B$13,Puntuacion!$B$14),IF(AND($H1004&lt;&gt;"",$H1004=INDEX(Partidos!$K$4:$K$107,MATCH($A1004,Partidos!$A$4:$A$107,0))),Puntuacion!$B$11,0))),IF(AND($E1004=INDEX(Partidos!$F$4:$F$107,MATCH($A1004,Partidos!$A$4:$A$107,0)),$F1004=INDEX(Partidos!$G$4:$G$107,MATCH($A1004,Partidos!$A$4:$A$107,0))),Puntuacion!$B$9,IF(($E1004-$F1004)=(INDEX(Partidos!$F$4:$F$107,MATCH($A1004,Partidos!$A$4:$A$107,0))-INDEX(Partidos!$G$4:$G$107,MATCH($A1004,Partidos!$A$4:$A$107,0))),Puntuacion!$B$10,IF(AND($H1004&lt;&gt;"",$H1004=INDEX(Partidos!$K$4:$K$107,MATCH($A1004,Partidos!$A$4:$A$107,0))),Puntuacion!$B$11,0))))))),"")</f>
        <v/>
      </c>
      <c r="H1004" s="24">
        <f>IFERROR(INDEX(Fer!H$4:H$107,MATCH($A1004,Fer!$A$4:$A$107,0)),"")</f>
        <v/>
      </c>
      <c r="I1004" s="24">
        <f>IFERROR(INDEX(Partidos!$J$4:$J$107,MATCH($A1004,Partidos!$A$4:$A$107,0)),"")</f>
        <v/>
      </c>
      <c r="J1004" s="21">
        <f>IF(AND(INDEX(Partidos!$J$4:$J$107,MATCH($A1004,Partidos!$A$4:$A$107,0))&lt;&gt;"Grupos",INDEX(Partidos!$H$4:$H$107,MATCH($A1004,Partidos!$A$4:$A$107,0))="Finalizado",$H1004&lt;&gt;"",$H1004=INDEX(Partidos!$K$4:$K$107,MATCH($A1004,Partidos!$A$4:$A$107,0))),1,0)</f>
        <v/>
      </c>
    </row>
    <row r="1005">
      <c r="A1005" s="29" t="n">
        <v>92</v>
      </c>
      <c r="B1005" s="24">
        <f>IFERROR(INDEX(Partidos!$D$4:$D$107,MATCH($A1005,Partidos!$A$4:$A$107,0)),"")</f>
        <v/>
      </c>
      <c r="C1005" s="24">
        <f>IFERROR(INDEX(Partidos!$E$4:$E$107,MATCH($A1005,Partidos!$A$4:$A$107,0)),"")</f>
        <v/>
      </c>
      <c r="D1005" s="29" t="inlineStr">
        <is>
          <t>Álvaro</t>
        </is>
      </c>
      <c r="E1005" s="24">
        <f>IFERROR(INDEX(Álvaro!F$4:F$107,MATCH($A1005,Álvaro!$A$4:$A$107,0)),"")</f>
        <v/>
      </c>
      <c r="F1005" s="24">
        <f>IFERROR(INDEX(Álvaro!G$4:G$107,MATCH($A1005,Álvaro!$A$4:$A$107,0)),"")</f>
        <v/>
      </c>
      <c r="G1005" s="21">
        <f>IFERROR(IF(INDEX(Partidos!$H$4:$H$107,MATCH($A1005,Partidos!$A$4:$A$107,0))&lt;&gt;"Finalizado","",IF(OR(NOT(ISNUMBER($E1005)),NOT(ISNUMBER($F1005))),"",IF(INDEX(Partidos!$J$4:$J$107,MATCH($A1005,Partidos!$A$4:$A$107,0))="Grupos",IF(AND($E1005=INDEX(Partidos!$F$4:$F$107,MATCH($A1005,Partidos!$A$4:$A$107,0)),$F1005=INDEX(Partidos!$G$4:$G$107,MATCH($A1005,Partidos!$A$4:$A$107,0))),Puntuacion!$B$4,IF(($E1005-$F1005)=(INDEX(Partidos!$F$4:$F$107,MATCH($A1005,Partidos!$A$4:$A$107,0))-INDEX(Partidos!$G$4:$G$107,MATCH($A1005,Partidos!$A$4:$A$107,0))),Puntuacion!$B$5,IF(OR(AND($E1005&gt;$F1005,INDEX(Partidos!$F$4:$F$107,MATCH($A1005,Partidos!$A$4:$A$107,0))&gt;INDEX(Partidos!$G$4:$G$107,MATCH($A1005,Partidos!$A$4:$A$107,0))),AND($E1005=$F1005,INDEX(Partidos!$F$4:$F$107,MATCH($A1005,Partidos!$A$4:$A$107,0))=INDEX(Partidos!$G$4:$G$107,MATCH($A1005,Partidos!$A$4:$A$107,0))),AND($E1005&lt;$F1005,INDEX(Partidos!$F$4:$F$107,MATCH($A1005,Partidos!$A$4:$A$107,0))&lt;INDEX(Partidos!$G$4:$G$107,MATCH($A1005,Partidos!$A$4:$A$107,0)))),Puntuacion!$B$6,0))),IF(INDEX(Partidos!$F$4:$F$107,MATCH($A1005,Partidos!$A$4:$A$107,0))=INDEX(Partidos!$G$4:$G$107,MATCH($A1005,Partidos!$A$4:$A$107,0)),IF(AND($E1005=INDEX(Partidos!$F$4:$F$107,MATCH($A1005,Partidos!$A$4:$A$107,0)),$F1005=INDEX(Partidos!$G$4:$G$107,MATCH($A1005,Partidos!$A$4:$A$107,0))),IF(AND($H1005&lt;&gt;"",$H1005=INDEX(Partidos!$K$4:$K$107,MATCH($A1005,Partidos!$A$4:$A$107,0))),Puntuacion!$B$9,Puntuacion!$B$12),IF(AND($E1005=$F1005,($E1005-$F1005)=(INDEX(Partidos!$F$4:$F$107,MATCH($A1005,Partidos!$A$4:$A$107,0))-INDEX(Partidos!$G$4:$G$107,MATCH($A1005,Partidos!$A$4:$A$107,0)))),IF(AND($H1005&lt;&gt;"",$H1005=INDEX(Partidos!$K$4:$K$107,MATCH($A1005,Partidos!$A$4:$A$107,0))),Puntuacion!$B$13,Puntuacion!$B$14),IF(AND($H1005&lt;&gt;"",$H1005=INDEX(Partidos!$K$4:$K$107,MATCH($A1005,Partidos!$A$4:$A$107,0))),Puntuacion!$B$11,0))),IF(AND($E1005=INDEX(Partidos!$F$4:$F$107,MATCH($A1005,Partidos!$A$4:$A$107,0)),$F1005=INDEX(Partidos!$G$4:$G$107,MATCH($A1005,Partidos!$A$4:$A$107,0))),Puntuacion!$B$9,IF(($E1005-$F1005)=(INDEX(Partidos!$F$4:$F$107,MATCH($A1005,Partidos!$A$4:$A$107,0))-INDEX(Partidos!$G$4:$G$107,MATCH($A1005,Partidos!$A$4:$A$107,0))),Puntuacion!$B$10,IF(AND($H1005&lt;&gt;"",$H1005=INDEX(Partidos!$K$4:$K$107,MATCH($A1005,Partidos!$A$4:$A$107,0))),Puntuacion!$B$11,0))))))),"")</f>
        <v/>
      </c>
      <c r="H1005" s="24">
        <f>IFERROR(INDEX(Álvaro!H$4:H$107,MATCH($A1005,Álvaro!$A$4:$A$107,0)),"")</f>
        <v/>
      </c>
      <c r="I1005" s="24">
        <f>IFERROR(INDEX(Partidos!$J$4:$J$107,MATCH($A1005,Partidos!$A$4:$A$107,0)),"")</f>
        <v/>
      </c>
      <c r="J1005" s="21">
        <f>IF(AND(INDEX(Partidos!$J$4:$J$107,MATCH($A1005,Partidos!$A$4:$A$107,0))&lt;&gt;"Grupos",INDEX(Partidos!$H$4:$H$107,MATCH($A1005,Partidos!$A$4:$A$107,0))="Finalizado",$H1005&lt;&gt;"",$H1005=INDEX(Partidos!$K$4:$K$107,MATCH($A1005,Partidos!$A$4:$A$107,0))),1,0)</f>
        <v/>
      </c>
    </row>
    <row r="1006">
      <c r="A1006" s="31" t="n">
        <v>92</v>
      </c>
      <c r="B1006" s="24">
        <f>IFERROR(INDEX(Partidos!$D$4:$D$107,MATCH($A1006,Partidos!$A$4:$A$107,0)),"")</f>
        <v/>
      </c>
      <c r="C1006" s="24">
        <f>IFERROR(INDEX(Partidos!$E$4:$E$107,MATCH($A1006,Partidos!$A$4:$A$107,0)),"")</f>
        <v/>
      </c>
      <c r="D1006" s="31" t="inlineStr">
        <is>
          <t>Pepe</t>
        </is>
      </c>
      <c r="E1006" s="24">
        <f>IFERROR(INDEX(Pepe!F$4:F$107,MATCH($A1006,Pepe!$A$4:$A$107,0)),"")</f>
        <v/>
      </c>
      <c r="F1006" s="24">
        <f>IFERROR(INDEX(Pepe!G$4:G$107,MATCH($A1006,Pepe!$A$4:$A$107,0)),"")</f>
        <v/>
      </c>
      <c r="G1006" s="21">
        <f>IFERROR(IF(INDEX(Partidos!$H$4:$H$107,MATCH($A1006,Partidos!$A$4:$A$107,0))&lt;&gt;"Finalizado","",IF(OR(NOT(ISNUMBER($E1006)),NOT(ISNUMBER($F1006))),"",IF(INDEX(Partidos!$J$4:$J$107,MATCH($A1006,Partidos!$A$4:$A$107,0))="Grupos",IF(AND($E1006=INDEX(Partidos!$F$4:$F$107,MATCH($A1006,Partidos!$A$4:$A$107,0)),$F1006=INDEX(Partidos!$G$4:$G$107,MATCH($A1006,Partidos!$A$4:$A$107,0))),Puntuacion!$B$4,IF(($E1006-$F1006)=(INDEX(Partidos!$F$4:$F$107,MATCH($A1006,Partidos!$A$4:$A$107,0))-INDEX(Partidos!$G$4:$G$107,MATCH($A1006,Partidos!$A$4:$A$107,0))),Puntuacion!$B$5,IF(OR(AND($E1006&gt;$F1006,INDEX(Partidos!$F$4:$F$107,MATCH($A1006,Partidos!$A$4:$A$107,0))&gt;INDEX(Partidos!$G$4:$G$107,MATCH($A1006,Partidos!$A$4:$A$107,0))),AND($E1006=$F1006,INDEX(Partidos!$F$4:$F$107,MATCH($A1006,Partidos!$A$4:$A$107,0))=INDEX(Partidos!$G$4:$G$107,MATCH($A1006,Partidos!$A$4:$A$107,0))),AND($E1006&lt;$F1006,INDEX(Partidos!$F$4:$F$107,MATCH($A1006,Partidos!$A$4:$A$107,0))&lt;INDEX(Partidos!$G$4:$G$107,MATCH($A1006,Partidos!$A$4:$A$107,0)))),Puntuacion!$B$6,0))),IF(INDEX(Partidos!$F$4:$F$107,MATCH($A1006,Partidos!$A$4:$A$107,0))=INDEX(Partidos!$G$4:$G$107,MATCH($A1006,Partidos!$A$4:$A$107,0)),IF(AND($E1006=INDEX(Partidos!$F$4:$F$107,MATCH($A1006,Partidos!$A$4:$A$107,0)),$F1006=INDEX(Partidos!$G$4:$G$107,MATCH($A1006,Partidos!$A$4:$A$107,0))),IF(AND($H1006&lt;&gt;"",$H1006=INDEX(Partidos!$K$4:$K$107,MATCH($A1006,Partidos!$A$4:$A$107,0))),Puntuacion!$B$9,Puntuacion!$B$12),IF(AND($E1006=$F1006,($E1006-$F1006)=(INDEX(Partidos!$F$4:$F$107,MATCH($A1006,Partidos!$A$4:$A$107,0))-INDEX(Partidos!$G$4:$G$107,MATCH($A1006,Partidos!$A$4:$A$107,0)))),IF(AND($H1006&lt;&gt;"",$H1006=INDEX(Partidos!$K$4:$K$107,MATCH($A1006,Partidos!$A$4:$A$107,0))),Puntuacion!$B$13,Puntuacion!$B$14),IF(AND($H1006&lt;&gt;"",$H1006=INDEX(Partidos!$K$4:$K$107,MATCH($A1006,Partidos!$A$4:$A$107,0))),Puntuacion!$B$11,0))),IF(AND($E1006=INDEX(Partidos!$F$4:$F$107,MATCH($A1006,Partidos!$A$4:$A$107,0)),$F1006=INDEX(Partidos!$G$4:$G$107,MATCH($A1006,Partidos!$A$4:$A$107,0))),Puntuacion!$B$9,IF(($E1006-$F1006)=(INDEX(Partidos!$F$4:$F$107,MATCH($A1006,Partidos!$A$4:$A$107,0))-INDEX(Partidos!$G$4:$G$107,MATCH($A1006,Partidos!$A$4:$A$107,0))),Puntuacion!$B$10,IF(AND($H1006&lt;&gt;"",$H1006=INDEX(Partidos!$K$4:$K$107,MATCH($A1006,Partidos!$A$4:$A$107,0))),Puntuacion!$B$11,0))))))),"")</f>
        <v/>
      </c>
      <c r="H1006" s="24">
        <f>IFERROR(INDEX(Pepe!H$4:H$107,MATCH($A1006,Pepe!$A$4:$A$107,0)),"")</f>
        <v/>
      </c>
      <c r="I1006" s="24">
        <f>IFERROR(INDEX(Partidos!$J$4:$J$107,MATCH($A1006,Partidos!$A$4:$A$107,0)),"")</f>
        <v/>
      </c>
      <c r="J1006" s="21">
        <f>IF(AND(INDEX(Partidos!$J$4:$J$107,MATCH($A1006,Partidos!$A$4:$A$107,0))&lt;&gt;"Grupos",INDEX(Partidos!$H$4:$H$107,MATCH($A1006,Partidos!$A$4:$A$107,0))="Finalizado",$H1006&lt;&gt;"",$H1006=INDEX(Partidos!$K$4:$K$107,MATCH($A1006,Partidos!$A$4:$A$107,0))),1,0)</f>
        <v/>
      </c>
    </row>
    <row r="1007">
      <c r="A1007" s="29" t="n">
        <v>92</v>
      </c>
      <c r="B1007" s="24">
        <f>IFERROR(INDEX(Partidos!$D$4:$D$107,MATCH($A1007,Partidos!$A$4:$A$107,0)),"")</f>
        <v/>
      </c>
      <c r="C1007" s="24">
        <f>IFERROR(INDEX(Partidos!$E$4:$E$107,MATCH($A1007,Partidos!$A$4:$A$107,0)),"")</f>
        <v/>
      </c>
      <c r="D1007" s="29" t="inlineStr">
        <is>
          <t>Patri</t>
        </is>
      </c>
      <c r="E1007" s="24">
        <f>IFERROR(INDEX(Patri!F$4:F$107,MATCH($A1007,Patri!$A$4:$A$107,0)),"")</f>
        <v/>
      </c>
      <c r="F1007" s="24">
        <f>IFERROR(INDEX(Patri!G$4:G$107,MATCH($A1007,Patri!$A$4:$A$107,0)),"")</f>
        <v/>
      </c>
      <c r="G1007" s="21">
        <f>IFERROR(IF(INDEX(Partidos!$H$4:$H$107,MATCH($A1007,Partidos!$A$4:$A$107,0))&lt;&gt;"Finalizado","",IF(OR(NOT(ISNUMBER($E1007)),NOT(ISNUMBER($F1007))),"",IF(INDEX(Partidos!$J$4:$J$107,MATCH($A1007,Partidos!$A$4:$A$107,0))="Grupos",IF(AND($E1007=INDEX(Partidos!$F$4:$F$107,MATCH($A1007,Partidos!$A$4:$A$107,0)),$F1007=INDEX(Partidos!$G$4:$G$107,MATCH($A1007,Partidos!$A$4:$A$107,0))),Puntuacion!$B$4,IF(($E1007-$F1007)=(INDEX(Partidos!$F$4:$F$107,MATCH($A1007,Partidos!$A$4:$A$107,0))-INDEX(Partidos!$G$4:$G$107,MATCH($A1007,Partidos!$A$4:$A$107,0))),Puntuacion!$B$5,IF(OR(AND($E1007&gt;$F1007,INDEX(Partidos!$F$4:$F$107,MATCH($A1007,Partidos!$A$4:$A$107,0))&gt;INDEX(Partidos!$G$4:$G$107,MATCH($A1007,Partidos!$A$4:$A$107,0))),AND($E1007=$F1007,INDEX(Partidos!$F$4:$F$107,MATCH($A1007,Partidos!$A$4:$A$107,0))=INDEX(Partidos!$G$4:$G$107,MATCH($A1007,Partidos!$A$4:$A$107,0))),AND($E1007&lt;$F1007,INDEX(Partidos!$F$4:$F$107,MATCH($A1007,Partidos!$A$4:$A$107,0))&lt;INDEX(Partidos!$G$4:$G$107,MATCH($A1007,Partidos!$A$4:$A$107,0)))),Puntuacion!$B$6,0))),IF(INDEX(Partidos!$F$4:$F$107,MATCH($A1007,Partidos!$A$4:$A$107,0))=INDEX(Partidos!$G$4:$G$107,MATCH($A1007,Partidos!$A$4:$A$107,0)),IF(AND($E1007=INDEX(Partidos!$F$4:$F$107,MATCH($A1007,Partidos!$A$4:$A$107,0)),$F1007=INDEX(Partidos!$G$4:$G$107,MATCH($A1007,Partidos!$A$4:$A$107,0))),IF(AND($H1007&lt;&gt;"",$H1007=INDEX(Partidos!$K$4:$K$107,MATCH($A1007,Partidos!$A$4:$A$107,0))),Puntuacion!$B$9,Puntuacion!$B$12),IF(AND($E1007=$F1007,($E1007-$F1007)=(INDEX(Partidos!$F$4:$F$107,MATCH($A1007,Partidos!$A$4:$A$107,0))-INDEX(Partidos!$G$4:$G$107,MATCH($A1007,Partidos!$A$4:$A$107,0)))),IF(AND($H1007&lt;&gt;"",$H1007=INDEX(Partidos!$K$4:$K$107,MATCH($A1007,Partidos!$A$4:$A$107,0))),Puntuacion!$B$13,Puntuacion!$B$14),IF(AND($H1007&lt;&gt;"",$H1007=INDEX(Partidos!$K$4:$K$107,MATCH($A1007,Partidos!$A$4:$A$107,0))),Puntuacion!$B$11,0))),IF(AND($E1007=INDEX(Partidos!$F$4:$F$107,MATCH($A1007,Partidos!$A$4:$A$107,0)),$F1007=INDEX(Partidos!$G$4:$G$107,MATCH($A1007,Partidos!$A$4:$A$107,0))),Puntuacion!$B$9,IF(($E1007-$F1007)=(INDEX(Partidos!$F$4:$F$107,MATCH($A1007,Partidos!$A$4:$A$107,0))-INDEX(Partidos!$G$4:$G$107,MATCH($A1007,Partidos!$A$4:$A$107,0))),Puntuacion!$B$10,IF(AND($H1007&lt;&gt;"",$H1007=INDEX(Partidos!$K$4:$K$107,MATCH($A1007,Partidos!$A$4:$A$107,0))),Puntuacion!$B$11,0))))))),"")</f>
        <v/>
      </c>
      <c r="H1007" s="24">
        <f>IFERROR(INDEX(Patri!H$4:H$107,MATCH($A1007,Patri!$A$4:$A$107,0)),"")</f>
        <v/>
      </c>
      <c r="I1007" s="24">
        <f>IFERROR(INDEX(Partidos!$J$4:$J$107,MATCH($A1007,Partidos!$A$4:$A$107,0)),"")</f>
        <v/>
      </c>
      <c r="J1007" s="21">
        <f>IF(AND(INDEX(Partidos!$J$4:$J$107,MATCH($A1007,Partidos!$A$4:$A$107,0))&lt;&gt;"Grupos",INDEX(Partidos!$H$4:$H$107,MATCH($A1007,Partidos!$A$4:$A$107,0))="Finalizado",$H1007&lt;&gt;"",$H1007=INDEX(Partidos!$K$4:$K$107,MATCH($A1007,Partidos!$A$4:$A$107,0))),1,0)</f>
        <v/>
      </c>
    </row>
    <row r="1008">
      <c r="A1008" s="31" t="n">
        <v>92</v>
      </c>
      <c r="B1008" s="24">
        <f>IFERROR(INDEX(Partidos!$D$4:$D$107,MATCH($A1008,Partidos!$A$4:$A$107,0)),"")</f>
        <v/>
      </c>
      <c r="C1008" s="24">
        <f>IFERROR(INDEX(Partidos!$E$4:$E$107,MATCH($A1008,Partidos!$A$4:$A$107,0)),"")</f>
        <v/>
      </c>
      <c r="D1008" s="31" t="inlineStr">
        <is>
          <t>Kike</t>
        </is>
      </c>
      <c r="E1008" s="24">
        <f>IFERROR(INDEX(Kike!F$4:F$107,MATCH($A1008,Kike!$A$4:$A$107,0)),"")</f>
        <v/>
      </c>
      <c r="F1008" s="24">
        <f>IFERROR(INDEX(Kike!G$4:G$107,MATCH($A1008,Kike!$A$4:$A$107,0)),"")</f>
        <v/>
      </c>
      <c r="G1008" s="21">
        <f>IFERROR(IF(INDEX(Partidos!$H$4:$H$107,MATCH($A1008,Partidos!$A$4:$A$107,0))&lt;&gt;"Finalizado","",IF(OR(NOT(ISNUMBER($E1008)),NOT(ISNUMBER($F1008))),"",IF(INDEX(Partidos!$J$4:$J$107,MATCH($A1008,Partidos!$A$4:$A$107,0))="Grupos",IF(AND($E1008=INDEX(Partidos!$F$4:$F$107,MATCH($A1008,Partidos!$A$4:$A$107,0)),$F1008=INDEX(Partidos!$G$4:$G$107,MATCH($A1008,Partidos!$A$4:$A$107,0))),Puntuacion!$B$4,IF(($E1008-$F1008)=(INDEX(Partidos!$F$4:$F$107,MATCH($A1008,Partidos!$A$4:$A$107,0))-INDEX(Partidos!$G$4:$G$107,MATCH($A1008,Partidos!$A$4:$A$107,0))),Puntuacion!$B$5,IF(OR(AND($E1008&gt;$F1008,INDEX(Partidos!$F$4:$F$107,MATCH($A1008,Partidos!$A$4:$A$107,0))&gt;INDEX(Partidos!$G$4:$G$107,MATCH($A1008,Partidos!$A$4:$A$107,0))),AND($E1008=$F1008,INDEX(Partidos!$F$4:$F$107,MATCH($A1008,Partidos!$A$4:$A$107,0))=INDEX(Partidos!$G$4:$G$107,MATCH($A1008,Partidos!$A$4:$A$107,0))),AND($E1008&lt;$F1008,INDEX(Partidos!$F$4:$F$107,MATCH($A1008,Partidos!$A$4:$A$107,0))&lt;INDEX(Partidos!$G$4:$G$107,MATCH($A1008,Partidos!$A$4:$A$107,0)))),Puntuacion!$B$6,0))),IF(INDEX(Partidos!$F$4:$F$107,MATCH($A1008,Partidos!$A$4:$A$107,0))=INDEX(Partidos!$G$4:$G$107,MATCH($A1008,Partidos!$A$4:$A$107,0)),IF(AND($E1008=INDEX(Partidos!$F$4:$F$107,MATCH($A1008,Partidos!$A$4:$A$107,0)),$F1008=INDEX(Partidos!$G$4:$G$107,MATCH($A1008,Partidos!$A$4:$A$107,0))),IF(AND($H1008&lt;&gt;"",$H1008=INDEX(Partidos!$K$4:$K$107,MATCH($A1008,Partidos!$A$4:$A$107,0))),Puntuacion!$B$9,Puntuacion!$B$12),IF(AND($E1008=$F1008,($E1008-$F1008)=(INDEX(Partidos!$F$4:$F$107,MATCH($A1008,Partidos!$A$4:$A$107,0))-INDEX(Partidos!$G$4:$G$107,MATCH($A1008,Partidos!$A$4:$A$107,0)))),IF(AND($H1008&lt;&gt;"",$H1008=INDEX(Partidos!$K$4:$K$107,MATCH($A1008,Partidos!$A$4:$A$107,0))),Puntuacion!$B$13,Puntuacion!$B$14),IF(AND($H1008&lt;&gt;"",$H1008=INDEX(Partidos!$K$4:$K$107,MATCH($A1008,Partidos!$A$4:$A$107,0))),Puntuacion!$B$11,0))),IF(AND($E1008=INDEX(Partidos!$F$4:$F$107,MATCH($A1008,Partidos!$A$4:$A$107,0)),$F1008=INDEX(Partidos!$G$4:$G$107,MATCH($A1008,Partidos!$A$4:$A$107,0))),Puntuacion!$B$9,IF(($E1008-$F1008)=(INDEX(Partidos!$F$4:$F$107,MATCH($A1008,Partidos!$A$4:$A$107,0))-INDEX(Partidos!$G$4:$G$107,MATCH($A1008,Partidos!$A$4:$A$107,0))),Puntuacion!$B$10,IF(AND($H1008&lt;&gt;"",$H1008=INDEX(Partidos!$K$4:$K$107,MATCH($A1008,Partidos!$A$4:$A$107,0))),Puntuacion!$B$11,0))))))),"")</f>
        <v/>
      </c>
      <c r="H1008" s="24">
        <f>IFERROR(INDEX(Kike!H$4:H$107,MATCH($A1008,Kike!$A$4:$A$107,0)),"")</f>
        <v/>
      </c>
      <c r="I1008" s="24">
        <f>IFERROR(INDEX(Partidos!$J$4:$J$107,MATCH($A1008,Partidos!$A$4:$A$107,0)),"")</f>
        <v/>
      </c>
      <c r="J1008" s="21">
        <f>IF(AND(INDEX(Partidos!$J$4:$J$107,MATCH($A1008,Partidos!$A$4:$A$107,0))&lt;&gt;"Grupos",INDEX(Partidos!$H$4:$H$107,MATCH($A1008,Partidos!$A$4:$A$107,0))="Finalizado",$H1008&lt;&gt;"",$H1008=INDEX(Partidos!$K$4:$K$107,MATCH($A1008,Partidos!$A$4:$A$107,0))),1,0)</f>
        <v/>
      </c>
    </row>
    <row r="1009">
      <c r="A1009" s="29" t="n">
        <v>92</v>
      </c>
      <c r="B1009" s="24">
        <f>IFERROR(INDEX(Partidos!$D$4:$D$107,MATCH($A1009,Partidos!$A$4:$A$107,0)),"")</f>
        <v/>
      </c>
      <c r="C1009" s="24">
        <f>IFERROR(INDEX(Partidos!$E$4:$E$107,MATCH($A1009,Partidos!$A$4:$A$107,0)),"")</f>
        <v/>
      </c>
      <c r="D1009" s="29" t="inlineStr">
        <is>
          <t>Quintero</t>
        </is>
      </c>
      <c r="E1009" s="24">
        <f>IFERROR(INDEX(Quintero!F$4:F$107,MATCH($A1009,Quintero!$A$4:$A$107,0)),"")</f>
        <v/>
      </c>
      <c r="F1009" s="24">
        <f>IFERROR(INDEX(Quintero!G$4:G$107,MATCH($A1009,Quintero!$A$4:$A$107,0)),"")</f>
        <v/>
      </c>
      <c r="G1009" s="21">
        <f>IFERROR(IF(INDEX(Partidos!$H$4:$H$107,MATCH($A1009,Partidos!$A$4:$A$107,0))&lt;&gt;"Finalizado","",IF(OR(NOT(ISNUMBER($E1009)),NOT(ISNUMBER($F1009))),"",IF(INDEX(Partidos!$J$4:$J$107,MATCH($A1009,Partidos!$A$4:$A$107,0))="Grupos",IF(AND($E1009=INDEX(Partidos!$F$4:$F$107,MATCH($A1009,Partidos!$A$4:$A$107,0)),$F1009=INDEX(Partidos!$G$4:$G$107,MATCH($A1009,Partidos!$A$4:$A$107,0))),Puntuacion!$B$4,IF(($E1009-$F1009)=(INDEX(Partidos!$F$4:$F$107,MATCH($A1009,Partidos!$A$4:$A$107,0))-INDEX(Partidos!$G$4:$G$107,MATCH($A1009,Partidos!$A$4:$A$107,0))),Puntuacion!$B$5,IF(OR(AND($E1009&gt;$F1009,INDEX(Partidos!$F$4:$F$107,MATCH($A1009,Partidos!$A$4:$A$107,0))&gt;INDEX(Partidos!$G$4:$G$107,MATCH($A1009,Partidos!$A$4:$A$107,0))),AND($E1009=$F1009,INDEX(Partidos!$F$4:$F$107,MATCH($A1009,Partidos!$A$4:$A$107,0))=INDEX(Partidos!$G$4:$G$107,MATCH($A1009,Partidos!$A$4:$A$107,0))),AND($E1009&lt;$F1009,INDEX(Partidos!$F$4:$F$107,MATCH($A1009,Partidos!$A$4:$A$107,0))&lt;INDEX(Partidos!$G$4:$G$107,MATCH($A1009,Partidos!$A$4:$A$107,0)))),Puntuacion!$B$6,0))),IF(INDEX(Partidos!$F$4:$F$107,MATCH($A1009,Partidos!$A$4:$A$107,0))=INDEX(Partidos!$G$4:$G$107,MATCH($A1009,Partidos!$A$4:$A$107,0)),IF(AND($E1009=INDEX(Partidos!$F$4:$F$107,MATCH($A1009,Partidos!$A$4:$A$107,0)),$F1009=INDEX(Partidos!$G$4:$G$107,MATCH($A1009,Partidos!$A$4:$A$107,0))),IF(AND($H1009&lt;&gt;"",$H1009=INDEX(Partidos!$K$4:$K$107,MATCH($A1009,Partidos!$A$4:$A$107,0))),Puntuacion!$B$9,Puntuacion!$B$12),IF(AND($E1009=$F1009,($E1009-$F1009)=(INDEX(Partidos!$F$4:$F$107,MATCH($A1009,Partidos!$A$4:$A$107,0))-INDEX(Partidos!$G$4:$G$107,MATCH($A1009,Partidos!$A$4:$A$107,0)))),IF(AND($H1009&lt;&gt;"",$H1009=INDEX(Partidos!$K$4:$K$107,MATCH($A1009,Partidos!$A$4:$A$107,0))),Puntuacion!$B$13,Puntuacion!$B$14),IF(AND($H1009&lt;&gt;"",$H1009=INDEX(Partidos!$K$4:$K$107,MATCH($A1009,Partidos!$A$4:$A$107,0))),Puntuacion!$B$11,0))),IF(AND($E1009=INDEX(Partidos!$F$4:$F$107,MATCH($A1009,Partidos!$A$4:$A$107,0)),$F1009=INDEX(Partidos!$G$4:$G$107,MATCH($A1009,Partidos!$A$4:$A$107,0))),Puntuacion!$B$9,IF(($E1009-$F1009)=(INDEX(Partidos!$F$4:$F$107,MATCH($A1009,Partidos!$A$4:$A$107,0))-INDEX(Partidos!$G$4:$G$107,MATCH($A1009,Partidos!$A$4:$A$107,0))),Puntuacion!$B$10,IF(AND($H1009&lt;&gt;"",$H1009=INDEX(Partidos!$K$4:$K$107,MATCH($A1009,Partidos!$A$4:$A$107,0))),Puntuacion!$B$11,0))))))),"")</f>
        <v/>
      </c>
      <c r="H1009" s="24">
        <f>IFERROR(INDEX(Quintero!H$4:H$107,MATCH($A1009,Quintero!$A$4:$A$107,0)),"")</f>
        <v/>
      </c>
      <c r="I1009" s="24">
        <f>IFERROR(INDEX(Partidos!$J$4:$J$107,MATCH($A1009,Partidos!$A$4:$A$107,0)),"")</f>
        <v/>
      </c>
      <c r="J1009" s="21">
        <f>IF(AND(INDEX(Partidos!$J$4:$J$107,MATCH($A1009,Partidos!$A$4:$A$107,0))&lt;&gt;"Grupos",INDEX(Partidos!$H$4:$H$107,MATCH($A1009,Partidos!$A$4:$A$107,0))="Finalizado",$H1009&lt;&gt;"",$H1009=INDEX(Partidos!$K$4:$K$107,MATCH($A1009,Partidos!$A$4:$A$107,0))),1,0)</f>
        <v/>
      </c>
    </row>
    <row r="1010">
      <c r="A1010" s="31" t="n">
        <v>92</v>
      </c>
      <c r="B1010" s="24">
        <f>IFERROR(INDEX(Partidos!$D$4:$D$107,MATCH($A1010,Partidos!$A$4:$A$107,0)),"")</f>
        <v/>
      </c>
      <c r="C1010" s="24">
        <f>IFERROR(INDEX(Partidos!$E$4:$E$107,MATCH($A1010,Partidos!$A$4:$A$107,0)),"")</f>
        <v/>
      </c>
      <c r="D1010" s="31" t="inlineStr">
        <is>
          <t>Nacho</t>
        </is>
      </c>
      <c r="E1010" s="24">
        <f>IFERROR(INDEX(Nacho!F$4:F$107,MATCH($A1010,Nacho!$A$4:$A$107,0)),"")</f>
        <v/>
      </c>
      <c r="F1010" s="24">
        <f>IFERROR(INDEX(Nacho!G$4:G$107,MATCH($A1010,Nacho!$A$4:$A$107,0)),"")</f>
        <v/>
      </c>
      <c r="G1010" s="21">
        <f>IFERROR(IF(INDEX(Partidos!$H$4:$H$107,MATCH($A1010,Partidos!$A$4:$A$107,0))&lt;&gt;"Finalizado","",IF(OR(NOT(ISNUMBER($E1010)),NOT(ISNUMBER($F1010))),"",IF(INDEX(Partidos!$J$4:$J$107,MATCH($A1010,Partidos!$A$4:$A$107,0))="Grupos",IF(AND($E1010=INDEX(Partidos!$F$4:$F$107,MATCH($A1010,Partidos!$A$4:$A$107,0)),$F1010=INDEX(Partidos!$G$4:$G$107,MATCH($A1010,Partidos!$A$4:$A$107,0))),Puntuacion!$B$4,IF(($E1010-$F1010)=(INDEX(Partidos!$F$4:$F$107,MATCH($A1010,Partidos!$A$4:$A$107,0))-INDEX(Partidos!$G$4:$G$107,MATCH($A1010,Partidos!$A$4:$A$107,0))),Puntuacion!$B$5,IF(OR(AND($E1010&gt;$F1010,INDEX(Partidos!$F$4:$F$107,MATCH($A1010,Partidos!$A$4:$A$107,0))&gt;INDEX(Partidos!$G$4:$G$107,MATCH($A1010,Partidos!$A$4:$A$107,0))),AND($E1010=$F1010,INDEX(Partidos!$F$4:$F$107,MATCH($A1010,Partidos!$A$4:$A$107,0))=INDEX(Partidos!$G$4:$G$107,MATCH($A1010,Partidos!$A$4:$A$107,0))),AND($E1010&lt;$F1010,INDEX(Partidos!$F$4:$F$107,MATCH($A1010,Partidos!$A$4:$A$107,0))&lt;INDEX(Partidos!$G$4:$G$107,MATCH($A1010,Partidos!$A$4:$A$107,0)))),Puntuacion!$B$6,0))),IF(INDEX(Partidos!$F$4:$F$107,MATCH($A1010,Partidos!$A$4:$A$107,0))=INDEX(Partidos!$G$4:$G$107,MATCH($A1010,Partidos!$A$4:$A$107,0)),IF(AND($E1010=INDEX(Partidos!$F$4:$F$107,MATCH($A1010,Partidos!$A$4:$A$107,0)),$F1010=INDEX(Partidos!$G$4:$G$107,MATCH($A1010,Partidos!$A$4:$A$107,0))),IF(AND($H1010&lt;&gt;"",$H1010=INDEX(Partidos!$K$4:$K$107,MATCH($A1010,Partidos!$A$4:$A$107,0))),Puntuacion!$B$9,Puntuacion!$B$12),IF(AND($E1010=$F1010,($E1010-$F1010)=(INDEX(Partidos!$F$4:$F$107,MATCH($A1010,Partidos!$A$4:$A$107,0))-INDEX(Partidos!$G$4:$G$107,MATCH($A1010,Partidos!$A$4:$A$107,0)))),IF(AND($H1010&lt;&gt;"",$H1010=INDEX(Partidos!$K$4:$K$107,MATCH($A1010,Partidos!$A$4:$A$107,0))),Puntuacion!$B$13,Puntuacion!$B$14),IF(AND($H1010&lt;&gt;"",$H1010=INDEX(Partidos!$K$4:$K$107,MATCH($A1010,Partidos!$A$4:$A$107,0))),Puntuacion!$B$11,0))),IF(AND($E1010=INDEX(Partidos!$F$4:$F$107,MATCH($A1010,Partidos!$A$4:$A$107,0)),$F1010=INDEX(Partidos!$G$4:$G$107,MATCH($A1010,Partidos!$A$4:$A$107,0))),Puntuacion!$B$9,IF(($E1010-$F1010)=(INDEX(Partidos!$F$4:$F$107,MATCH($A1010,Partidos!$A$4:$A$107,0))-INDEX(Partidos!$G$4:$G$107,MATCH($A1010,Partidos!$A$4:$A$107,0))),Puntuacion!$B$10,IF(AND($H1010&lt;&gt;"",$H1010=INDEX(Partidos!$K$4:$K$107,MATCH($A1010,Partidos!$A$4:$A$107,0))),Puntuacion!$B$11,0))))))),"")</f>
        <v/>
      </c>
      <c r="H1010" s="24">
        <f>IFERROR(INDEX(Nacho!H$4:H$107,MATCH($A1010,Nacho!$A$4:$A$107,0)),"")</f>
        <v/>
      </c>
      <c r="I1010" s="24">
        <f>IFERROR(INDEX(Partidos!$J$4:$J$107,MATCH($A1010,Partidos!$A$4:$A$107,0)),"")</f>
        <v/>
      </c>
      <c r="J1010" s="21">
        <f>IF(AND(INDEX(Partidos!$J$4:$J$107,MATCH($A1010,Partidos!$A$4:$A$107,0))&lt;&gt;"Grupos",INDEX(Partidos!$H$4:$H$107,MATCH($A1010,Partidos!$A$4:$A$107,0))="Finalizado",$H1010&lt;&gt;"",$H1010=INDEX(Partidos!$K$4:$K$107,MATCH($A1010,Partidos!$A$4:$A$107,0))),1,0)</f>
        <v/>
      </c>
    </row>
    <row r="1011">
      <c r="A1011" s="29" t="n">
        <v>92</v>
      </c>
      <c r="B1011" s="24">
        <f>IFERROR(INDEX(Partidos!$D$4:$D$107,MATCH($A1011,Partidos!$A$4:$A$107,0)),"")</f>
        <v/>
      </c>
      <c r="C1011" s="24">
        <f>IFERROR(INDEX(Partidos!$E$4:$E$107,MATCH($A1011,Partidos!$A$4:$A$107,0)),"")</f>
        <v/>
      </c>
      <c r="D1011" s="29" t="inlineStr">
        <is>
          <t>Luis</t>
        </is>
      </c>
      <c r="E1011" s="24">
        <f>IFERROR(INDEX(Luis!F$4:F$107,MATCH($A1011,Luis!$A$4:$A$107,0)),"")</f>
        <v/>
      </c>
      <c r="F1011" s="24">
        <f>IFERROR(INDEX(Luis!G$4:G$107,MATCH($A1011,Luis!$A$4:$A$107,0)),"")</f>
        <v/>
      </c>
      <c r="G1011" s="21">
        <f>IFERROR(IF(INDEX(Partidos!$H$4:$H$107,MATCH($A1011,Partidos!$A$4:$A$107,0))&lt;&gt;"Finalizado","",IF(OR(NOT(ISNUMBER($E1011)),NOT(ISNUMBER($F1011))),"",IF(INDEX(Partidos!$J$4:$J$107,MATCH($A1011,Partidos!$A$4:$A$107,0))="Grupos",IF(AND($E1011=INDEX(Partidos!$F$4:$F$107,MATCH($A1011,Partidos!$A$4:$A$107,0)),$F1011=INDEX(Partidos!$G$4:$G$107,MATCH($A1011,Partidos!$A$4:$A$107,0))),Puntuacion!$B$4,IF(($E1011-$F1011)=(INDEX(Partidos!$F$4:$F$107,MATCH($A1011,Partidos!$A$4:$A$107,0))-INDEX(Partidos!$G$4:$G$107,MATCH($A1011,Partidos!$A$4:$A$107,0))),Puntuacion!$B$5,IF(OR(AND($E1011&gt;$F1011,INDEX(Partidos!$F$4:$F$107,MATCH($A1011,Partidos!$A$4:$A$107,0))&gt;INDEX(Partidos!$G$4:$G$107,MATCH($A1011,Partidos!$A$4:$A$107,0))),AND($E1011=$F1011,INDEX(Partidos!$F$4:$F$107,MATCH($A1011,Partidos!$A$4:$A$107,0))=INDEX(Partidos!$G$4:$G$107,MATCH($A1011,Partidos!$A$4:$A$107,0))),AND($E1011&lt;$F1011,INDEX(Partidos!$F$4:$F$107,MATCH($A1011,Partidos!$A$4:$A$107,0))&lt;INDEX(Partidos!$G$4:$G$107,MATCH($A1011,Partidos!$A$4:$A$107,0)))),Puntuacion!$B$6,0))),IF(INDEX(Partidos!$F$4:$F$107,MATCH($A1011,Partidos!$A$4:$A$107,0))=INDEX(Partidos!$G$4:$G$107,MATCH($A1011,Partidos!$A$4:$A$107,0)),IF(AND($E1011=INDEX(Partidos!$F$4:$F$107,MATCH($A1011,Partidos!$A$4:$A$107,0)),$F1011=INDEX(Partidos!$G$4:$G$107,MATCH($A1011,Partidos!$A$4:$A$107,0))),IF(AND($H1011&lt;&gt;"",$H1011=INDEX(Partidos!$K$4:$K$107,MATCH($A1011,Partidos!$A$4:$A$107,0))),Puntuacion!$B$9,Puntuacion!$B$12),IF(AND($E1011=$F1011,($E1011-$F1011)=(INDEX(Partidos!$F$4:$F$107,MATCH($A1011,Partidos!$A$4:$A$107,0))-INDEX(Partidos!$G$4:$G$107,MATCH($A1011,Partidos!$A$4:$A$107,0)))),IF(AND($H1011&lt;&gt;"",$H1011=INDEX(Partidos!$K$4:$K$107,MATCH($A1011,Partidos!$A$4:$A$107,0))),Puntuacion!$B$13,Puntuacion!$B$14),IF(AND($H1011&lt;&gt;"",$H1011=INDEX(Partidos!$K$4:$K$107,MATCH($A1011,Partidos!$A$4:$A$107,0))),Puntuacion!$B$11,0))),IF(AND($E1011=INDEX(Partidos!$F$4:$F$107,MATCH($A1011,Partidos!$A$4:$A$107,0)),$F1011=INDEX(Partidos!$G$4:$G$107,MATCH($A1011,Partidos!$A$4:$A$107,0))),Puntuacion!$B$9,IF(($E1011-$F1011)=(INDEX(Partidos!$F$4:$F$107,MATCH($A1011,Partidos!$A$4:$A$107,0))-INDEX(Partidos!$G$4:$G$107,MATCH($A1011,Partidos!$A$4:$A$107,0))),Puntuacion!$B$10,IF(AND($H1011&lt;&gt;"",$H1011=INDEX(Partidos!$K$4:$K$107,MATCH($A1011,Partidos!$A$4:$A$107,0))),Puntuacion!$B$11,0))))))),"")</f>
        <v/>
      </c>
      <c r="H1011" s="24">
        <f>IFERROR(INDEX(Luis!H$4:H$107,MATCH($A1011,Luis!$A$4:$A$107,0)),"")</f>
        <v/>
      </c>
      <c r="I1011" s="24">
        <f>IFERROR(INDEX(Partidos!$J$4:$J$107,MATCH($A1011,Partidos!$A$4:$A$107,0)),"")</f>
        <v/>
      </c>
      <c r="J1011" s="21">
        <f>IF(AND(INDEX(Partidos!$J$4:$J$107,MATCH($A1011,Partidos!$A$4:$A$107,0))&lt;&gt;"Grupos",INDEX(Partidos!$H$4:$H$107,MATCH($A1011,Partidos!$A$4:$A$107,0))="Finalizado",$H1011&lt;&gt;"",$H1011=INDEX(Partidos!$K$4:$K$107,MATCH($A1011,Partidos!$A$4:$A$107,0))),1,0)</f>
        <v/>
      </c>
    </row>
    <row r="1012">
      <c r="A1012" s="31" t="n">
        <v>92</v>
      </c>
      <c r="B1012" s="24">
        <f>IFERROR(INDEX(Partidos!$D$4:$D$107,MATCH($A1012,Partidos!$A$4:$A$107,0)),"")</f>
        <v/>
      </c>
      <c r="C1012" s="24">
        <f>IFERROR(INDEX(Partidos!$E$4:$E$107,MATCH($A1012,Partidos!$A$4:$A$107,0)),"")</f>
        <v/>
      </c>
      <c r="D1012" s="31" t="inlineStr">
        <is>
          <t>Felipe</t>
        </is>
      </c>
      <c r="E1012" s="24">
        <f>IFERROR(INDEX(Felipe!F$4:F$107,MATCH($A1012,Felipe!$A$4:$A$107,0)),"")</f>
        <v/>
      </c>
      <c r="F1012" s="24">
        <f>IFERROR(INDEX(Felipe!G$4:G$107,MATCH($A1012,Felipe!$A$4:$A$107,0)),"")</f>
        <v/>
      </c>
      <c r="G1012" s="21">
        <f>IFERROR(IF(INDEX(Partidos!$H$4:$H$107,MATCH($A1012,Partidos!$A$4:$A$107,0))&lt;&gt;"Finalizado","",IF(OR(NOT(ISNUMBER($E1012)),NOT(ISNUMBER($F1012))),"",IF(INDEX(Partidos!$J$4:$J$107,MATCH($A1012,Partidos!$A$4:$A$107,0))="Grupos",IF(AND($E1012=INDEX(Partidos!$F$4:$F$107,MATCH($A1012,Partidos!$A$4:$A$107,0)),$F1012=INDEX(Partidos!$G$4:$G$107,MATCH($A1012,Partidos!$A$4:$A$107,0))),Puntuacion!$B$4,IF(($E1012-$F1012)=(INDEX(Partidos!$F$4:$F$107,MATCH($A1012,Partidos!$A$4:$A$107,0))-INDEX(Partidos!$G$4:$G$107,MATCH($A1012,Partidos!$A$4:$A$107,0))),Puntuacion!$B$5,IF(OR(AND($E1012&gt;$F1012,INDEX(Partidos!$F$4:$F$107,MATCH($A1012,Partidos!$A$4:$A$107,0))&gt;INDEX(Partidos!$G$4:$G$107,MATCH($A1012,Partidos!$A$4:$A$107,0))),AND($E1012=$F1012,INDEX(Partidos!$F$4:$F$107,MATCH($A1012,Partidos!$A$4:$A$107,0))=INDEX(Partidos!$G$4:$G$107,MATCH($A1012,Partidos!$A$4:$A$107,0))),AND($E1012&lt;$F1012,INDEX(Partidos!$F$4:$F$107,MATCH($A1012,Partidos!$A$4:$A$107,0))&lt;INDEX(Partidos!$G$4:$G$107,MATCH($A1012,Partidos!$A$4:$A$107,0)))),Puntuacion!$B$6,0))),IF(INDEX(Partidos!$F$4:$F$107,MATCH($A1012,Partidos!$A$4:$A$107,0))=INDEX(Partidos!$G$4:$G$107,MATCH($A1012,Partidos!$A$4:$A$107,0)),IF(AND($E1012=INDEX(Partidos!$F$4:$F$107,MATCH($A1012,Partidos!$A$4:$A$107,0)),$F1012=INDEX(Partidos!$G$4:$G$107,MATCH($A1012,Partidos!$A$4:$A$107,0))),IF(AND($H1012&lt;&gt;"",$H1012=INDEX(Partidos!$K$4:$K$107,MATCH($A1012,Partidos!$A$4:$A$107,0))),Puntuacion!$B$9,Puntuacion!$B$12),IF(AND($E1012=$F1012,($E1012-$F1012)=(INDEX(Partidos!$F$4:$F$107,MATCH($A1012,Partidos!$A$4:$A$107,0))-INDEX(Partidos!$G$4:$G$107,MATCH($A1012,Partidos!$A$4:$A$107,0)))),IF(AND($H1012&lt;&gt;"",$H1012=INDEX(Partidos!$K$4:$K$107,MATCH($A1012,Partidos!$A$4:$A$107,0))),Puntuacion!$B$13,Puntuacion!$B$14),IF(AND($H1012&lt;&gt;"",$H1012=INDEX(Partidos!$K$4:$K$107,MATCH($A1012,Partidos!$A$4:$A$107,0))),Puntuacion!$B$11,0))),IF(AND($E1012=INDEX(Partidos!$F$4:$F$107,MATCH($A1012,Partidos!$A$4:$A$107,0)),$F1012=INDEX(Partidos!$G$4:$G$107,MATCH($A1012,Partidos!$A$4:$A$107,0))),Puntuacion!$B$9,IF(($E1012-$F1012)=(INDEX(Partidos!$F$4:$F$107,MATCH($A1012,Partidos!$A$4:$A$107,0))-INDEX(Partidos!$G$4:$G$107,MATCH($A1012,Partidos!$A$4:$A$107,0))),Puntuacion!$B$10,IF(AND($H1012&lt;&gt;"",$H1012=INDEX(Partidos!$K$4:$K$107,MATCH($A1012,Partidos!$A$4:$A$107,0))),Puntuacion!$B$11,0))))))),"")</f>
        <v/>
      </c>
      <c r="H1012" s="24">
        <f>IFERROR(INDEX(Felipe!H$4:H$107,MATCH($A1012,Felipe!$A$4:$A$107,0)),"")</f>
        <v/>
      </c>
      <c r="I1012" s="24">
        <f>IFERROR(INDEX(Partidos!$J$4:$J$107,MATCH($A1012,Partidos!$A$4:$A$107,0)),"")</f>
        <v/>
      </c>
      <c r="J1012" s="21">
        <f>IF(AND(INDEX(Partidos!$J$4:$J$107,MATCH($A1012,Partidos!$A$4:$A$107,0))&lt;&gt;"Grupos",INDEX(Partidos!$H$4:$H$107,MATCH($A1012,Partidos!$A$4:$A$107,0))="Finalizado",$H1012&lt;&gt;"",$H1012=INDEX(Partidos!$K$4:$K$107,MATCH($A1012,Partidos!$A$4:$A$107,0))),1,0)</f>
        <v/>
      </c>
    </row>
    <row r="1013">
      <c r="A1013" s="29" t="n">
        <v>92</v>
      </c>
      <c r="B1013" s="24">
        <f>IFERROR(INDEX(Partidos!$D$4:$D$107,MATCH($A1013,Partidos!$A$4:$A$107,0)),"")</f>
        <v/>
      </c>
      <c r="C1013" s="24">
        <f>IFERROR(INDEX(Partidos!$E$4:$E$107,MATCH($A1013,Partidos!$A$4:$A$107,0)),"")</f>
        <v/>
      </c>
      <c r="D1013" s="29" t="inlineStr">
        <is>
          <t>Simón</t>
        </is>
      </c>
      <c r="E1013" s="24">
        <f>IFERROR(INDEX(Simón!F$4:F$107,MATCH($A1013,Simón!$A$4:$A$107,0)),"")</f>
        <v/>
      </c>
      <c r="F1013" s="24">
        <f>IFERROR(INDEX(Simón!G$4:G$107,MATCH($A1013,Simón!$A$4:$A$107,0)),"")</f>
        <v/>
      </c>
      <c r="G1013" s="21">
        <f>IFERROR(IF(INDEX(Partidos!$H$4:$H$107,MATCH($A1013,Partidos!$A$4:$A$107,0))&lt;&gt;"Finalizado","",IF(OR(NOT(ISNUMBER($E1013)),NOT(ISNUMBER($F1013))),"",IF(INDEX(Partidos!$J$4:$J$107,MATCH($A1013,Partidos!$A$4:$A$107,0))="Grupos",IF(AND($E1013=INDEX(Partidos!$F$4:$F$107,MATCH($A1013,Partidos!$A$4:$A$107,0)),$F1013=INDEX(Partidos!$G$4:$G$107,MATCH($A1013,Partidos!$A$4:$A$107,0))),Puntuacion!$B$4,IF(($E1013-$F1013)=(INDEX(Partidos!$F$4:$F$107,MATCH($A1013,Partidos!$A$4:$A$107,0))-INDEX(Partidos!$G$4:$G$107,MATCH($A1013,Partidos!$A$4:$A$107,0))),Puntuacion!$B$5,IF(OR(AND($E1013&gt;$F1013,INDEX(Partidos!$F$4:$F$107,MATCH($A1013,Partidos!$A$4:$A$107,0))&gt;INDEX(Partidos!$G$4:$G$107,MATCH($A1013,Partidos!$A$4:$A$107,0))),AND($E1013=$F1013,INDEX(Partidos!$F$4:$F$107,MATCH($A1013,Partidos!$A$4:$A$107,0))=INDEX(Partidos!$G$4:$G$107,MATCH($A1013,Partidos!$A$4:$A$107,0))),AND($E1013&lt;$F1013,INDEX(Partidos!$F$4:$F$107,MATCH($A1013,Partidos!$A$4:$A$107,0))&lt;INDEX(Partidos!$G$4:$G$107,MATCH($A1013,Partidos!$A$4:$A$107,0)))),Puntuacion!$B$6,0))),IF(INDEX(Partidos!$F$4:$F$107,MATCH($A1013,Partidos!$A$4:$A$107,0))=INDEX(Partidos!$G$4:$G$107,MATCH($A1013,Partidos!$A$4:$A$107,0)),IF(AND($E1013=INDEX(Partidos!$F$4:$F$107,MATCH($A1013,Partidos!$A$4:$A$107,0)),$F1013=INDEX(Partidos!$G$4:$G$107,MATCH($A1013,Partidos!$A$4:$A$107,0))),IF(AND($H1013&lt;&gt;"",$H1013=INDEX(Partidos!$K$4:$K$107,MATCH($A1013,Partidos!$A$4:$A$107,0))),Puntuacion!$B$9,Puntuacion!$B$12),IF(AND($E1013=$F1013,($E1013-$F1013)=(INDEX(Partidos!$F$4:$F$107,MATCH($A1013,Partidos!$A$4:$A$107,0))-INDEX(Partidos!$G$4:$G$107,MATCH($A1013,Partidos!$A$4:$A$107,0)))),IF(AND($H1013&lt;&gt;"",$H1013=INDEX(Partidos!$K$4:$K$107,MATCH($A1013,Partidos!$A$4:$A$107,0))),Puntuacion!$B$13,Puntuacion!$B$14),IF(AND($H1013&lt;&gt;"",$H1013=INDEX(Partidos!$K$4:$K$107,MATCH($A1013,Partidos!$A$4:$A$107,0))),Puntuacion!$B$11,0))),IF(AND($E1013=INDEX(Partidos!$F$4:$F$107,MATCH($A1013,Partidos!$A$4:$A$107,0)),$F1013=INDEX(Partidos!$G$4:$G$107,MATCH($A1013,Partidos!$A$4:$A$107,0))),Puntuacion!$B$9,IF(($E1013-$F1013)=(INDEX(Partidos!$F$4:$F$107,MATCH($A1013,Partidos!$A$4:$A$107,0))-INDEX(Partidos!$G$4:$G$107,MATCH($A1013,Partidos!$A$4:$A$107,0))),Puntuacion!$B$10,IF(AND($H1013&lt;&gt;"",$H1013=INDEX(Partidos!$K$4:$K$107,MATCH($A1013,Partidos!$A$4:$A$107,0))),Puntuacion!$B$11,0))))))),"")</f>
        <v/>
      </c>
      <c r="H1013" s="24">
        <f>IFERROR(INDEX(Simón!H$4:H$107,MATCH($A1013,Simón!$A$4:$A$107,0)),"")</f>
        <v/>
      </c>
      <c r="I1013" s="24">
        <f>IFERROR(INDEX(Partidos!$J$4:$J$107,MATCH($A1013,Partidos!$A$4:$A$107,0)),"")</f>
        <v/>
      </c>
      <c r="J1013" s="21">
        <f>IF(AND(INDEX(Partidos!$J$4:$J$107,MATCH($A1013,Partidos!$A$4:$A$107,0))&lt;&gt;"Grupos",INDEX(Partidos!$H$4:$H$107,MATCH($A1013,Partidos!$A$4:$A$107,0))="Finalizado",$H1013&lt;&gt;"",$H1013=INDEX(Partidos!$K$4:$K$107,MATCH($A1013,Partidos!$A$4:$A$107,0))),1,0)</f>
        <v/>
      </c>
    </row>
    <row r="1014">
      <c r="A1014" s="31" t="n">
        <v>92</v>
      </c>
      <c r="B1014" s="24">
        <f>IFERROR(INDEX(Partidos!$D$4:$D$107,MATCH($A1014,Partidos!$A$4:$A$107,0)),"")</f>
        <v/>
      </c>
      <c r="C1014" s="24">
        <f>IFERROR(INDEX(Partidos!$E$4:$E$107,MATCH($A1014,Partidos!$A$4:$A$107,0)),"")</f>
        <v/>
      </c>
      <c r="D1014" s="31" t="inlineStr">
        <is>
          <t>Muni</t>
        </is>
      </c>
      <c r="E1014" s="24">
        <f>IFERROR(INDEX(Muni!F$4:F$107,MATCH($A1014,Muni!$A$4:$A$107,0)),"")</f>
        <v/>
      </c>
      <c r="F1014" s="24">
        <f>IFERROR(INDEX(Muni!G$4:G$107,MATCH($A1014,Muni!$A$4:$A$107,0)),"")</f>
        <v/>
      </c>
      <c r="G1014" s="21">
        <f>IFERROR(IF(INDEX(Partidos!$H$4:$H$107,MATCH($A1014,Partidos!$A$4:$A$107,0))&lt;&gt;"Finalizado","",IF(OR(NOT(ISNUMBER($E1014)),NOT(ISNUMBER($F1014))),"",IF(INDEX(Partidos!$J$4:$J$107,MATCH($A1014,Partidos!$A$4:$A$107,0))="Grupos",IF(AND($E1014=INDEX(Partidos!$F$4:$F$107,MATCH($A1014,Partidos!$A$4:$A$107,0)),$F1014=INDEX(Partidos!$G$4:$G$107,MATCH($A1014,Partidos!$A$4:$A$107,0))),Puntuacion!$B$4,IF(($E1014-$F1014)=(INDEX(Partidos!$F$4:$F$107,MATCH($A1014,Partidos!$A$4:$A$107,0))-INDEX(Partidos!$G$4:$G$107,MATCH($A1014,Partidos!$A$4:$A$107,0))),Puntuacion!$B$5,IF(OR(AND($E1014&gt;$F1014,INDEX(Partidos!$F$4:$F$107,MATCH($A1014,Partidos!$A$4:$A$107,0))&gt;INDEX(Partidos!$G$4:$G$107,MATCH($A1014,Partidos!$A$4:$A$107,0))),AND($E1014=$F1014,INDEX(Partidos!$F$4:$F$107,MATCH($A1014,Partidos!$A$4:$A$107,0))=INDEX(Partidos!$G$4:$G$107,MATCH($A1014,Partidos!$A$4:$A$107,0))),AND($E1014&lt;$F1014,INDEX(Partidos!$F$4:$F$107,MATCH($A1014,Partidos!$A$4:$A$107,0))&lt;INDEX(Partidos!$G$4:$G$107,MATCH($A1014,Partidos!$A$4:$A$107,0)))),Puntuacion!$B$6,0))),IF(INDEX(Partidos!$F$4:$F$107,MATCH($A1014,Partidos!$A$4:$A$107,0))=INDEX(Partidos!$G$4:$G$107,MATCH($A1014,Partidos!$A$4:$A$107,0)),IF(AND($E1014=INDEX(Partidos!$F$4:$F$107,MATCH($A1014,Partidos!$A$4:$A$107,0)),$F1014=INDEX(Partidos!$G$4:$G$107,MATCH($A1014,Partidos!$A$4:$A$107,0))),IF(AND($H1014&lt;&gt;"",$H1014=INDEX(Partidos!$K$4:$K$107,MATCH($A1014,Partidos!$A$4:$A$107,0))),Puntuacion!$B$9,Puntuacion!$B$12),IF(AND($E1014=$F1014,($E1014-$F1014)=(INDEX(Partidos!$F$4:$F$107,MATCH($A1014,Partidos!$A$4:$A$107,0))-INDEX(Partidos!$G$4:$G$107,MATCH($A1014,Partidos!$A$4:$A$107,0)))),IF(AND($H1014&lt;&gt;"",$H1014=INDEX(Partidos!$K$4:$K$107,MATCH($A1014,Partidos!$A$4:$A$107,0))),Puntuacion!$B$13,Puntuacion!$B$14),IF(AND($H1014&lt;&gt;"",$H1014=INDEX(Partidos!$K$4:$K$107,MATCH($A1014,Partidos!$A$4:$A$107,0))),Puntuacion!$B$11,0))),IF(AND($E1014=INDEX(Partidos!$F$4:$F$107,MATCH($A1014,Partidos!$A$4:$A$107,0)),$F1014=INDEX(Partidos!$G$4:$G$107,MATCH($A1014,Partidos!$A$4:$A$107,0))),Puntuacion!$B$9,IF(($E1014-$F1014)=(INDEX(Partidos!$F$4:$F$107,MATCH($A1014,Partidos!$A$4:$A$107,0))-INDEX(Partidos!$G$4:$G$107,MATCH($A1014,Partidos!$A$4:$A$107,0))),Puntuacion!$B$10,IF(AND($H1014&lt;&gt;"",$H1014=INDEX(Partidos!$K$4:$K$107,MATCH($A1014,Partidos!$A$4:$A$107,0))),Puntuacion!$B$11,0))))))),"")</f>
        <v/>
      </c>
      <c r="H1014" s="24">
        <f>IFERROR(INDEX(Muni!H$4:H$107,MATCH($A1014,Muni!$A$4:$A$107,0)),"")</f>
        <v/>
      </c>
      <c r="I1014" s="24">
        <f>IFERROR(INDEX(Partidos!$J$4:$J$107,MATCH($A1014,Partidos!$A$4:$A$107,0)),"")</f>
        <v/>
      </c>
      <c r="J1014" s="21">
        <f>IF(AND(INDEX(Partidos!$J$4:$J$107,MATCH($A1014,Partidos!$A$4:$A$107,0))&lt;&gt;"Grupos",INDEX(Partidos!$H$4:$H$107,MATCH($A1014,Partidos!$A$4:$A$107,0))="Finalizado",$H1014&lt;&gt;"",$H1014=INDEX(Partidos!$K$4:$K$107,MATCH($A1014,Partidos!$A$4:$A$107,0))),1,0)</f>
        <v/>
      </c>
    </row>
    <row r="1015">
      <c r="A1015" s="29" t="n">
        <v>92</v>
      </c>
      <c r="B1015" s="24">
        <f>IFERROR(INDEX(Partidos!$D$4:$D$107,MATCH($A1015,Partidos!$A$4:$A$107,0)),"")</f>
        <v/>
      </c>
      <c r="C1015" s="24">
        <f>IFERROR(INDEX(Partidos!$E$4:$E$107,MATCH($A1015,Partidos!$A$4:$A$107,0)),"")</f>
        <v/>
      </c>
      <c r="D1015" s="29" t="inlineStr">
        <is>
          <t>Fer</t>
        </is>
      </c>
      <c r="E1015" s="24">
        <f>IFERROR(INDEX(Fer!F$4:F$107,MATCH($A1015,Fer!$A$4:$A$107,0)),"")</f>
        <v/>
      </c>
      <c r="F1015" s="24">
        <f>IFERROR(INDEX(Fer!G$4:G$107,MATCH($A1015,Fer!$A$4:$A$107,0)),"")</f>
        <v/>
      </c>
      <c r="G1015" s="21">
        <f>IFERROR(IF(INDEX(Partidos!$H$4:$H$107,MATCH($A1015,Partidos!$A$4:$A$107,0))&lt;&gt;"Finalizado","",IF(OR(NOT(ISNUMBER($E1015)),NOT(ISNUMBER($F1015))),"",IF(INDEX(Partidos!$J$4:$J$107,MATCH($A1015,Partidos!$A$4:$A$107,0))="Grupos",IF(AND($E1015=INDEX(Partidos!$F$4:$F$107,MATCH($A1015,Partidos!$A$4:$A$107,0)),$F1015=INDEX(Partidos!$G$4:$G$107,MATCH($A1015,Partidos!$A$4:$A$107,0))),Puntuacion!$B$4,IF(($E1015-$F1015)=(INDEX(Partidos!$F$4:$F$107,MATCH($A1015,Partidos!$A$4:$A$107,0))-INDEX(Partidos!$G$4:$G$107,MATCH($A1015,Partidos!$A$4:$A$107,0))),Puntuacion!$B$5,IF(OR(AND($E1015&gt;$F1015,INDEX(Partidos!$F$4:$F$107,MATCH($A1015,Partidos!$A$4:$A$107,0))&gt;INDEX(Partidos!$G$4:$G$107,MATCH($A1015,Partidos!$A$4:$A$107,0))),AND($E1015=$F1015,INDEX(Partidos!$F$4:$F$107,MATCH($A1015,Partidos!$A$4:$A$107,0))=INDEX(Partidos!$G$4:$G$107,MATCH($A1015,Partidos!$A$4:$A$107,0))),AND($E1015&lt;$F1015,INDEX(Partidos!$F$4:$F$107,MATCH($A1015,Partidos!$A$4:$A$107,0))&lt;INDEX(Partidos!$G$4:$G$107,MATCH($A1015,Partidos!$A$4:$A$107,0)))),Puntuacion!$B$6,0))),IF(INDEX(Partidos!$F$4:$F$107,MATCH($A1015,Partidos!$A$4:$A$107,0))=INDEX(Partidos!$G$4:$G$107,MATCH($A1015,Partidos!$A$4:$A$107,0)),IF(AND($E1015=INDEX(Partidos!$F$4:$F$107,MATCH($A1015,Partidos!$A$4:$A$107,0)),$F1015=INDEX(Partidos!$G$4:$G$107,MATCH($A1015,Partidos!$A$4:$A$107,0))),IF(AND($H1015&lt;&gt;"",$H1015=INDEX(Partidos!$K$4:$K$107,MATCH($A1015,Partidos!$A$4:$A$107,0))),Puntuacion!$B$9,Puntuacion!$B$12),IF(AND($E1015=$F1015,($E1015-$F1015)=(INDEX(Partidos!$F$4:$F$107,MATCH($A1015,Partidos!$A$4:$A$107,0))-INDEX(Partidos!$G$4:$G$107,MATCH($A1015,Partidos!$A$4:$A$107,0)))),IF(AND($H1015&lt;&gt;"",$H1015=INDEX(Partidos!$K$4:$K$107,MATCH($A1015,Partidos!$A$4:$A$107,0))),Puntuacion!$B$13,Puntuacion!$B$14),IF(AND($H1015&lt;&gt;"",$H1015=INDEX(Partidos!$K$4:$K$107,MATCH($A1015,Partidos!$A$4:$A$107,0))),Puntuacion!$B$11,0))),IF(AND($E1015=INDEX(Partidos!$F$4:$F$107,MATCH($A1015,Partidos!$A$4:$A$107,0)),$F1015=INDEX(Partidos!$G$4:$G$107,MATCH($A1015,Partidos!$A$4:$A$107,0))),Puntuacion!$B$9,IF(($E1015-$F1015)=(INDEX(Partidos!$F$4:$F$107,MATCH($A1015,Partidos!$A$4:$A$107,0))-INDEX(Partidos!$G$4:$G$107,MATCH($A1015,Partidos!$A$4:$A$107,0))),Puntuacion!$B$10,IF(AND($H1015&lt;&gt;"",$H1015=INDEX(Partidos!$K$4:$K$107,MATCH($A1015,Partidos!$A$4:$A$107,0))),Puntuacion!$B$11,0))))))),"")</f>
        <v/>
      </c>
      <c r="H1015" s="24">
        <f>IFERROR(INDEX(Fer!H$4:H$107,MATCH($A1015,Fer!$A$4:$A$107,0)),"")</f>
        <v/>
      </c>
      <c r="I1015" s="24">
        <f>IFERROR(INDEX(Partidos!$J$4:$J$107,MATCH($A1015,Partidos!$A$4:$A$107,0)),"")</f>
        <v/>
      </c>
      <c r="J1015" s="21">
        <f>IF(AND(INDEX(Partidos!$J$4:$J$107,MATCH($A1015,Partidos!$A$4:$A$107,0))&lt;&gt;"Grupos",INDEX(Partidos!$H$4:$H$107,MATCH($A1015,Partidos!$A$4:$A$107,0))="Finalizado",$H1015&lt;&gt;"",$H1015=INDEX(Partidos!$K$4:$K$107,MATCH($A1015,Partidos!$A$4:$A$107,0))),1,0)</f>
        <v/>
      </c>
    </row>
    <row r="1016">
      <c r="A1016" s="31" t="n">
        <v>93</v>
      </c>
      <c r="B1016" s="24">
        <f>IFERROR(INDEX(Partidos!$D$4:$D$107,MATCH($A1016,Partidos!$A$4:$A$107,0)),"")</f>
        <v/>
      </c>
      <c r="C1016" s="24">
        <f>IFERROR(INDEX(Partidos!$E$4:$E$107,MATCH($A1016,Partidos!$A$4:$A$107,0)),"")</f>
        <v/>
      </c>
      <c r="D1016" s="31" t="inlineStr">
        <is>
          <t>Álvaro</t>
        </is>
      </c>
      <c r="E1016" s="24">
        <f>IFERROR(INDEX(Álvaro!F$4:F$107,MATCH($A1016,Álvaro!$A$4:$A$107,0)),"")</f>
        <v/>
      </c>
      <c r="F1016" s="24">
        <f>IFERROR(INDEX(Álvaro!G$4:G$107,MATCH($A1016,Álvaro!$A$4:$A$107,0)),"")</f>
        <v/>
      </c>
      <c r="G1016" s="21">
        <f>IFERROR(IF(INDEX(Partidos!$H$4:$H$107,MATCH($A1016,Partidos!$A$4:$A$107,0))&lt;&gt;"Finalizado","",IF(OR(NOT(ISNUMBER($E1016)),NOT(ISNUMBER($F1016))),"",IF(INDEX(Partidos!$J$4:$J$107,MATCH($A1016,Partidos!$A$4:$A$107,0))="Grupos",IF(AND($E1016=INDEX(Partidos!$F$4:$F$107,MATCH($A1016,Partidos!$A$4:$A$107,0)),$F1016=INDEX(Partidos!$G$4:$G$107,MATCH($A1016,Partidos!$A$4:$A$107,0))),Puntuacion!$B$4,IF(($E1016-$F1016)=(INDEX(Partidos!$F$4:$F$107,MATCH($A1016,Partidos!$A$4:$A$107,0))-INDEX(Partidos!$G$4:$G$107,MATCH($A1016,Partidos!$A$4:$A$107,0))),Puntuacion!$B$5,IF(OR(AND($E1016&gt;$F1016,INDEX(Partidos!$F$4:$F$107,MATCH($A1016,Partidos!$A$4:$A$107,0))&gt;INDEX(Partidos!$G$4:$G$107,MATCH($A1016,Partidos!$A$4:$A$107,0))),AND($E1016=$F1016,INDEX(Partidos!$F$4:$F$107,MATCH($A1016,Partidos!$A$4:$A$107,0))=INDEX(Partidos!$G$4:$G$107,MATCH($A1016,Partidos!$A$4:$A$107,0))),AND($E1016&lt;$F1016,INDEX(Partidos!$F$4:$F$107,MATCH($A1016,Partidos!$A$4:$A$107,0))&lt;INDEX(Partidos!$G$4:$G$107,MATCH($A1016,Partidos!$A$4:$A$107,0)))),Puntuacion!$B$6,0))),IF(INDEX(Partidos!$F$4:$F$107,MATCH($A1016,Partidos!$A$4:$A$107,0))=INDEX(Partidos!$G$4:$G$107,MATCH($A1016,Partidos!$A$4:$A$107,0)),IF(AND($E1016=INDEX(Partidos!$F$4:$F$107,MATCH($A1016,Partidos!$A$4:$A$107,0)),$F1016=INDEX(Partidos!$G$4:$G$107,MATCH($A1016,Partidos!$A$4:$A$107,0))),IF(AND($H1016&lt;&gt;"",$H1016=INDEX(Partidos!$K$4:$K$107,MATCH($A1016,Partidos!$A$4:$A$107,0))),Puntuacion!$B$9,Puntuacion!$B$12),IF(AND($E1016=$F1016,($E1016-$F1016)=(INDEX(Partidos!$F$4:$F$107,MATCH($A1016,Partidos!$A$4:$A$107,0))-INDEX(Partidos!$G$4:$G$107,MATCH($A1016,Partidos!$A$4:$A$107,0)))),IF(AND($H1016&lt;&gt;"",$H1016=INDEX(Partidos!$K$4:$K$107,MATCH($A1016,Partidos!$A$4:$A$107,0))),Puntuacion!$B$13,Puntuacion!$B$14),IF(AND($H1016&lt;&gt;"",$H1016=INDEX(Partidos!$K$4:$K$107,MATCH($A1016,Partidos!$A$4:$A$107,0))),Puntuacion!$B$11,0))),IF(AND($E1016=INDEX(Partidos!$F$4:$F$107,MATCH($A1016,Partidos!$A$4:$A$107,0)),$F1016=INDEX(Partidos!$G$4:$G$107,MATCH($A1016,Partidos!$A$4:$A$107,0))),Puntuacion!$B$9,IF(($E1016-$F1016)=(INDEX(Partidos!$F$4:$F$107,MATCH($A1016,Partidos!$A$4:$A$107,0))-INDEX(Partidos!$G$4:$G$107,MATCH($A1016,Partidos!$A$4:$A$107,0))),Puntuacion!$B$10,IF(AND($H1016&lt;&gt;"",$H1016=INDEX(Partidos!$K$4:$K$107,MATCH($A1016,Partidos!$A$4:$A$107,0))),Puntuacion!$B$11,0))))))),"")</f>
        <v/>
      </c>
      <c r="H1016" s="24">
        <f>IFERROR(INDEX(Álvaro!H$4:H$107,MATCH($A1016,Álvaro!$A$4:$A$107,0)),"")</f>
        <v/>
      </c>
      <c r="I1016" s="24">
        <f>IFERROR(INDEX(Partidos!$J$4:$J$107,MATCH($A1016,Partidos!$A$4:$A$107,0)),"")</f>
        <v/>
      </c>
      <c r="J1016" s="21">
        <f>IF(AND(INDEX(Partidos!$J$4:$J$107,MATCH($A1016,Partidos!$A$4:$A$107,0))&lt;&gt;"Grupos",INDEX(Partidos!$H$4:$H$107,MATCH($A1016,Partidos!$A$4:$A$107,0))="Finalizado",$H1016&lt;&gt;"",$H1016=INDEX(Partidos!$K$4:$K$107,MATCH($A1016,Partidos!$A$4:$A$107,0))),1,0)</f>
        <v/>
      </c>
    </row>
    <row r="1017">
      <c r="A1017" s="29" t="n">
        <v>93</v>
      </c>
      <c r="B1017" s="24">
        <f>IFERROR(INDEX(Partidos!$D$4:$D$107,MATCH($A1017,Partidos!$A$4:$A$107,0)),"")</f>
        <v/>
      </c>
      <c r="C1017" s="24">
        <f>IFERROR(INDEX(Partidos!$E$4:$E$107,MATCH($A1017,Partidos!$A$4:$A$107,0)),"")</f>
        <v/>
      </c>
      <c r="D1017" s="29" t="inlineStr">
        <is>
          <t>Pepe</t>
        </is>
      </c>
      <c r="E1017" s="24">
        <f>IFERROR(INDEX(Pepe!F$4:F$107,MATCH($A1017,Pepe!$A$4:$A$107,0)),"")</f>
        <v/>
      </c>
      <c r="F1017" s="24">
        <f>IFERROR(INDEX(Pepe!G$4:G$107,MATCH($A1017,Pepe!$A$4:$A$107,0)),"")</f>
        <v/>
      </c>
      <c r="G1017" s="21">
        <f>IFERROR(IF(INDEX(Partidos!$H$4:$H$107,MATCH($A1017,Partidos!$A$4:$A$107,0))&lt;&gt;"Finalizado","",IF(OR(NOT(ISNUMBER($E1017)),NOT(ISNUMBER($F1017))),"",IF(INDEX(Partidos!$J$4:$J$107,MATCH($A1017,Partidos!$A$4:$A$107,0))="Grupos",IF(AND($E1017=INDEX(Partidos!$F$4:$F$107,MATCH($A1017,Partidos!$A$4:$A$107,0)),$F1017=INDEX(Partidos!$G$4:$G$107,MATCH($A1017,Partidos!$A$4:$A$107,0))),Puntuacion!$B$4,IF(($E1017-$F1017)=(INDEX(Partidos!$F$4:$F$107,MATCH($A1017,Partidos!$A$4:$A$107,0))-INDEX(Partidos!$G$4:$G$107,MATCH($A1017,Partidos!$A$4:$A$107,0))),Puntuacion!$B$5,IF(OR(AND($E1017&gt;$F1017,INDEX(Partidos!$F$4:$F$107,MATCH($A1017,Partidos!$A$4:$A$107,0))&gt;INDEX(Partidos!$G$4:$G$107,MATCH($A1017,Partidos!$A$4:$A$107,0))),AND($E1017=$F1017,INDEX(Partidos!$F$4:$F$107,MATCH($A1017,Partidos!$A$4:$A$107,0))=INDEX(Partidos!$G$4:$G$107,MATCH($A1017,Partidos!$A$4:$A$107,0))),AND($E1017&lt;$F1017,INDEX(Partidos!$F$4:$F$107,MATCH($A1017,Partidos!$A$4:$A$107,0))&lt;INDEX(Partidos!$G$4:$G$107,MATCH($A1017,Partidos!$A$4:$A$107,0)))),Puntuacion!$B$6,0))),IF(INDEX(Partidos!$F$4:$F$107,MATCH($A1017,Partidos!$A$4:$A$107,0))=INDEX(Partidos!$G$4:$G$107,MATCH($A1017,Partidos!$A$4:$A$107,0)),IF(AND($E1017=INDEX(Partidos!$F$4:$F$107,MATCH($A1017,Partidos!$A$4:$A$107,0)),$F1017=INDEX(Partidos!$G$4:$G$107,MATCH($A1017,Partidos!$A$4:$A$107,0))),IF(AND($H1017&lt;&gt;"",$H1017=INDEX(Partidos!$K$4:$K$107,MATCH($A1017,Partidos!$A$4:$A$107,0))),Puntuacion!$B$9,Puntuacion!$B$12),IF(AND($E1017=$F1017,($E1017-$F1017)=(INDEX(Partidos!$F$4:$F$107,MATCH($A1017,Partidos!$A$4:$A$107,0))-INDEX(Partidos!$G$4:$G$107,MATCH($A1017,Partidos!$A$4:$A$107,0)))),IF(AND($H1017&lt;&gt;"",$H1017=INDEX(Partidos!$K$4:$K$107,MATCH($A1017,Partidos!$A$4:$A$107,0))),Puntuacion!$B$13,Puntuacion!$B$14),IF(AND($H1017&lt;&gt;"",$H1017=INDEX(Partidos!$K$4:$K$107,MATCH($A1017,Partidos!$A$4:$A$107,0))),Puntuacion!$B$11,0))),IF(AND($E1017=INDEX(Partidos!$F$4:$F$107,MATCH($A1017,Partidos!$A$4:$A$107,0)),$F1017=INDEX(Partidos!$G$4:$G$107,MATCH($A1017,Partidos!$A$4:$A$107,0))),Puntuacion!$B$9,IF(($E1017-$F1017)=(INDEX(Partidos!$F$4:$F$107,MATCH($A1017,Partidos!$A$4:$A$107,0))-INDEX(Partidos!$G$4:$G$107,MATCH($A1017,Partidos!$A$4:$A$107,0))),Puntuacion!$B$10,IF(AND($H1017&lt;&gt;"",$H1017=INDEX(Partidos!$K$4:$K$107,MATCH($A1017,Partidos!$A$4:$A$107,0))),Puntuacion!$B$11,0))))))),"")</f>
        <v/>
      </c>
      <c r="H1017" s="24">
        <f>IFERROR(INDEX(Pepe!H$4:H$107,MATCH($A1017,Pepe!$A$4:$A$107,0)),"")</f>
        <v/>
      </c>
      <c r="I1017" s="24">
        <f>IFERROR(INDEX(Partidos!$J$4:$J$107,MATCH($A1017,Partidos!$A$4:$A$107,0)),"")</f>
        <v/>
      </c>
      <c r="J1017" s="21">
        <f>IF(AND(INDEX(Partidos!$J$4:$J$107,MATCH($A1017,Partidos!$A$4:$A$107,0))&lt;&gt;"Grupos",INDEX(Partidos!$H$4:$H$107,MATCH($A1017,Partidos!$A$4:$A$107,0))="Finalizado",$H1017&lt;&gt;"",$H1017=INDEX(Partidos!$K$4:$K$107,MATCH($A1017,Partidos!$A$4:$A$107,0))),1,0)</f>
        <v/>
      </c>
    </row>
    <row r="1018">
      <c r="A1018" s="31" t="n">
        <v>93</v>
      </c>
      <c r="B1018" s="24">
        <f>IFERROR(INDEX(Partidos!$D$4:$D$107,MATCH($A1018,Partidos!$A$4:$A$107,0)),"")</f>
        <v/>
      </c>
      <c r="C1018" s="24">
        <f>IFERROR(INDEX(Partidos!$E$4:$E$107,MATCH($A1018,Partidos!$A$4:$A$107,0)),"")</f>
        <v/>
      </c>
      <c r="D1018" s="31" t="inlineStr">
        <is>
          <t>Patri</t>
        </is>
      </c>
      <c r="E1018" s="24">
        <f>IFERROR(INDEX(Patri!F$4:F$107,MATCH($A1018,Patri!$A$4:$A$107,0)),"")</f>
        <v/>
      </c>
      <c r="F1018" s="24">
        <f>IFERROR(INDEX(Patri!G$4:G$107,MATCH($A1018,Patri!$A$4:$A$107,0)),"")</f>
        <v/>
      </c>
      <c r="G1018" s="21">
        <f>IFERROR(IF(INDEX(Partidos!$H$4:$H$107,MATCH($A1018,Partidos!$A$4:$A$107,0))&lt;&gt;"Finalizado","",IF(OR(NOT(ISNUMBER($E1018)),NOT(ISNUMBER($F1018))),"",IF(INDEX(Partidos!$J$4:$J$107,MATCH($A1018,Partidos!$A$4:$A$107,0))="Grupos",IF(AND($E1018=INDEX(Partidos!$F$4:$F$107,MATCH($A1018,Partidos!$A$4:$A$107,0)),$F1018=INDEX(Partidos!$G$4:$G$107,MATCH($A1018,Partidos!$A$4:$A$107,0))),Puntuacion!$B$4,IF(($E1018-$F1018)=(INDEX(Partidos!$F$4:$F$107,MATCH($A1018,Partidos!$A$4:$A$107,0))-INDEX(Partidos!$G$4:$G$107,MATCH($A1018,Partidos!$A$4:$A$107,0))),Puntuacion!$B$5,IF(OR(AND($E1018&gt;$F1018,INDEX(Partidos!$F$4:$F$107,MATCH($A1018,Partidos!$A$4:$A$107,0))&gt;INDEX(Partidos!$G$4:$G$107,MATCH($A1018,Partidos!$A$4:$A$107,0))),AND($E1018=$F1018,INDEX(Partidos!$F$4:$F$107,MATCH($A1018,Partidos!$A$4:$A$107,0))=INDEX(Partidos!$G$4:$G$107,MATCH($A1018,Partidos!$A$4:$A$107,0))),AND($E1018&lt;$F1018,INDEX(Partidos!$F$4:$F$107,MATCH($A1018,Partidos!$A$4:$A$107,0))&lt;INDEX(Partidos!$G$4:$G$107,MATCH($A1018,Partidos!$A$4:$A$107,0)))),Puntuacion!$B$6,0))),IF(INDEX(Partidos!$F$4:$F$107,MATCH($A1018,Partidos!$A$4:$A$107,0))=INDEX(Partidos!$G$4:$G$107,MATCH($A1018,Partidos!$A$4:$A$107,0)),IF(AND($E1018=INDEX(Partidos!$F$4:$F$107,MATCH($A1018,Partidos!$A$4:$A$107,0)),$F1018=INDEX(Partidos!$G$4:$G$107,MATCH($A1018,Partidos!$A$4:$A$107,0))),IF(AND($H1018&lt;&gt;"",$H1018=INDEX(Partidos!$K$4:$K$107,MATCH($A1018,Partidos!$A$4:$A$107,0))),Puntuacion!$B$9,Puntuacion!$B$12),IF(AND($E1018=$F1018,($E1018-$F1018)=(INDEX(Partidos!$F$4:$F$107,MATCH($A1018,Partidos!$A$4:$A$107,0))-INDEX(Partidos!$G$4:$G$107,MATCH($A1018,Partidos!$A$4:$A$107,0)))),IF(AND($H1018&lt;&gt;"",$H1018=INDEX(Partidos!$K$4:$K$107,MATCH($A1018,Partidos!$A$4:$A$107,0))),Puntuacion!$B$13,Puntuacion!$B$14),IF(AND($H1018&lt;&gt;"",$H1018=INDEX(Partidos!$K$4:$K$107,MATCH($A1018,Partidos!$A$4:$A$107,0))),Puntuacion!$B$11,0))),IF(AND($E1018=INDEX(Partidos!$F$4:$F$107,MATCH($A1018,Partidos!$A$4:$A$107,0)),$F1018=INDEX(Partidos!$G$4:$G$107,MATCH($A1018,Partidos!$A$4:$A$107,0))),Puntuacion!$B$9,IF(($E1018-$F1018)=(INDEX(Partidos!$F$4:$F$107,MATCH($A1018,Partidos!$A$4:$A$107,0))-INDEX(Partidos!$G$4:$G$107,MATCH($A1018,Partidos!$A$4:$A$107,0))),Puntuacion!$B$10,IF(AND($H1018&lt;&gt;"",$H1018=INDEX(Partidos!$K$4:$K$107,MATCH($A1018,Partidos!$A$4:$A$107,0))),Puntuacion!$B$11,0))))))),"")</f>
        <v/>
      </c>
      <c r="H1018" s="24">
        <f>IFERROR(INDEX(Patri!H$4:H$107,MATCH($A1018,Patri!$A$4:$A$107,0)),"")</f>
        <v/>
      </c>
      <c r="I1018" s="24">
        <f>IFERROR(INDEX(Partidos!$J$4:$J$107,MATCH($A1018,Partidos!$A$4:$A$107,0)),"")</f>
        <v/>
      </c>
      <c r="J1018" s="21">
        <f>IF(AND(INDEX(Partidos!$J$4:$J$107,MATCH($A1018,Partidos!$A$4:$A$107,0))&lt;&gt;"Grupos",INDEX(Partidos!$H$4:$H$107,MATCH($A1018,Partidos!$A$4:$A$107,0))="Finalizado",$H1018&lt;&gt;"",$H1018=INDEX(Partidos!$K$4:$K$107,MATCH($A1018,Partidos!$A$4:$A$107,0))),1,0)</f>
        <v/>
      </c>
    </row>
    <row r="1019">
      <c r="A1019" s="29" t="n">
        <v>93</v>
      </c>
      <c r="B1019" s="24">
        <f>IFERROR(INDEX(Partidos!$D$4:$D$107,MATCH($A1019,Partidos!$A$4:$A$107,0)),"")</f>
        <v/>
      </c>
      <c r="C1019" s="24">
        <f>IFERROR(INDEX(Partidos!$E$4:$E$107,MATCH($A1019,Partidos!$A$4:$A$107,0)),"")</f>
        <v/>
      </c>
      <c r="D1019" s="29" t="inlineStr">
        <is>
          <t>Kike</t>
        </is>
      </c>
      <c r="E1019" s="24">
        <f>IFERROR(INDEX(Kike!F$4:F$107,MATCH($A1019,Kike!$A$4:$A$107,0)),"")</f>
        <v/>
      </c>
      <c r="F1019" s="24">
        <f>IFERROR(INDEX(Kike!G$4:G$107,MATCH($A1019,Kike!$A$4:$A$107,0)),"")</f>
        <v/>
      </c>
      <c r="G1019" s="21">
        <f>IFERROR(IF(INDEX(Partidos!$H$4:$H$107,MATCH($A1019,Partidos!$A$4:$A$107,0))&lt;&gt;"Finalizado","",IF(OR(NOT(ISNUMBER($E1019)),NOT(ISNUMBER($F1019))),"",IF(INDEX(Partidos!$J$4:$J$107,MATCH($A1019,Partidos!$A$4:$A$107,0))="Grupos",IF(AND($E1019=INDEX(Partidos!$F$4:$F$107,MATCH($A1019,Partidos!$A$4:$A$107,0)),$F1019=INDEX(Partidos!$G$4:$G$107,MATCH($A1019,Partidos!$A$4:$A$107,0))),Puntuacion!$B$4,IF(($E1019-$F1019)=(INDEX(Partidos!$F$4:$F$107,MATCH($A1019,Partidos!$A$4:$A$107,0))-INDEX(Partidos!$G$4:$G$107,MATCH($A1019,Partidos!$A$4:$A$107,0))),Puntuacion!$B$5,IF(OR(AND($E1019&gt;$F1019,INDEX(Partidos!$F$4:$F$107,MATCH($A1019,Partidos!$A$4:$A$107,0))&gt;INDEX(Partidos!$G$4:$G$107,MATCH($A1019,Partidos!$A$4:$A$107,0))),AND($E1019=$F1019,INDEX(Partidos!$F$4:$F$107,MATCH($A1019,Partidos!$A$4:$A$107,0))=INDEX(Partidos!$G$4:$G$107,MATCH($A1019,Partidos!$A$4:$A$107,0))),AND($E1019&lt;$F1019,INDEX(Partidos!$F$4:$F$107,MATCH($A1019,Partidos!$A$4:$A$107,0))&lt;INDEX(Partidos!$G$4:$G$107,MATCH($A1019,Partidos!$A$4:$A$107,0)))),Puntuacion!$B$6,0))),IF(INDEX(Partidos!$F$4:$F$107,MATCH($A1019,Partidos!$A$4:$A$107,0))=INDEX(Partidos!$G$4:$G$107,MATCH($A1019,Partidos!$A$4:$A$107,0)),IF(AND($E1019=INDEX(Partidos!$F$4:$F$107,MATCH($A1019,Partidos!$A$4:$A$107,0)),$F1019=INDEX(Partidos!$G$4:$G$107,MATCH($A1019,Partidos!$A$4:$A$107,0))),IF(AND($H1019&lt;&gt;"",$H1019=INDEX(Partidos!$K$4:$K$107,MATCH($A1019,Partidos!$A$4:$A$107,0))),Puntuacion!$B$9,Puntuacion!$B$12),IF(AND($E1019=$F1019,($E1019-$F1019)=(INDEX(Partidos!$F$4:$F$107,MATCH($A1019,Partidos!$A$4:$A$107,0))-INDEX(Partidos!$G$4:$G$107,MATCH($A1019,Partidos!$A$4:$A$107,0)))),IF(AND($H1019&lt;&gt;"",$H1019=INDEX(Partidos!$K$4:$K$107,MATCH($A1019,Partidos!$A$4:$A$107,0))),Puntuacion!$B$13,Puntuacion!$B$14),IF(AND($H1019&lt;&gt;"",$H1019=INDEX(Partidos!$K$4:$K$107,MATCH($A1019,Partidos!$A$4:$A$107,0))),Puntuacion!$B$11,0))),IF(AND($E1019=INDEX(Partidos!$F$4:$F$107,MATCH($A1019,Partidos!$A$4:$A$107,0)),$F1019=INDEX(Partidos!$G$4:$G$107,MATCH($A1019,Partidos!$A$4:$A$107,0))),Puntuacion!$B$9,IF(($E1019-$F1019)=(INDEX(Partidos!$F$4:$F$107,MATCH($A1019,Partidos!$A$4:$A$107,0))-INDEX(Partidos!$G$4:$G$107,MATCH($A1019,Partidos!$A$4:$A$107,0))),Puntuacion!$B$10,IF(AND($H1019&lt;&gt;"",$H1019=INDEX(Partidos!$K$4:$K$107,MATCH($A1019,Partidos!$A$4:$A$107,0))),Puntuacion!$B$11,0))))))),"")</f>
        <v/>
      </c>
      <c r="H1019" s="24">
        <f>IFERROR(INDEX(Kike!H$4:H$107,MATCH($A1019,Kike!$A$4:$A$107,0)),"")</f>
        <v/>
      </c>
      <c r="I1019" s="24">
        <f>IFERROR(INDEX(Partidos!$J$4:$J$107,MATCH($A1019,Partidos!$A$4:$A$107,0)),"")</f>
        <v/>
      </c>
      <c r="J1019" s="21">
        <f>IF(AND(INDEX(Partidos!$J$4:$J$107,MATCH($A1019,Partidos!$A$4:$A$107,0))&lt;&gt;"Grupos",INDEX(Partidos!$H$4:$H$107,MATCH($A1019,Partidos!$A$4:$A$107,0))="Finalizado",$H1019&lt;&gt;"",$H1019=INDEX(Partidos!$K$4:$K$107,MATCH($A1019,Partidos!$A$4:$A$107,0))),1,0)</f>
        <v/>
      </c>
    </row>
    <row r="1020">
      <c r="A1020" s="31" t="n">
        <v>93</v>
      </c>
      <c r="B1020" s="24">
        <f>IFERROR(INDEX(Partidos!$D$4:$D$107,MATCH($A1020,Partidos!$A$4:$A$107,0)),"")</f>
        <v/>
      </c>
      <c r="C1020" s="24">
        <f>IFERROR(INDEX(Partidos!$E$4:$E$107,MATCH($A1020,Partidos!$A$4:$A$107,0)),"")</f>
        <v/>
      </c>
      <c r="D1020" s="31" t="inlineStr">
        <is>
          <t>Quintero</t>
        </is>
      </c>
      <c r="E1020" s="24">
        <f>IFERROR(INDEX(Quintero!F$4:F$107,MATCH($A1020,Quintero!$A$4:$A$107,0)),"")</f>
        <v/>
      </c>
      <c r="F1020" s="24">
        <f>IFERROR(INDEX(Quintero!G$4:G$107,MATCH($A1020,Quintero!$A$4:$A$107,0)),"")</f>
        <v/>
      </c>
      <c r="G1020" s="21">
        <f>IFERROR(IF(INDEX(Partidos!$H$4:$H$107,MATCH($A1020,Partidos!$A$4:$A$107,0))&lt;&gt;"Finalizado","",IF(OR(NOT(ISNUMBER($E1020)),NOT(ISNUMBER($F1020))),"",IF(INDEX(Partidos!$J$4:$J$107,MATCH($A1020,Partidos!$A$4:$A$107,0))="Grupos",IF(AND($E1020=INDEX(Partidos!$F$4:$F$107,MATCH($A1020,Partidos!$A$4:$A$107,0)),$F1020=INDEX(Partidos!$G$4:$G$107,MATCH($A1020,Partidos!$A$4:$A$107,0))),Puntuacion!$B$4,IF(($E1020-$F1020)=(INDEX(Partidos!$F$4:$F$107,MATCH($A1020,Partidos!$A$4:$A$107,0))-INDEX(Partidos!$G$4:$G$107,MATCH($A1020,Partidos!$A$4:$A$107,0))),Puntuacion!$B$5,IF(OR(AND($E1020&gt;$F1020,INDEX(Partidos!$F$4:$F$107,MATCH($A1020,Partidos!$A$4:$A$107,0))&gt;INDEX(Partidos!$G$4:$G$107,MATCH($A1020,Partidos!$A$4:$A$107,0))),AND($E1020=$F1020,INDEX(Partidos!$F$4:$F$107,MATCH($A1020,Partidos!$A$4:$A$107,0))=INDEX(Partidos!$G$4:$G$107,MATCH($A1020,Partidos!$A$4:$A$107,0))),AND($E1020&lt;$F1020,INDEX(Partidos!$F$4:$F$107,MATCH($A1020,Partidos!$A$4:$A$107,0))&lt;INDEX(Partidos!$G$4:$G$107,MATCH($A1020,Partidos!$A$4:$A$107,0)))),Puntuacion!$B$6,0))),IF(INDEX(Partidos!$F$4:$F$107,MATCH($A1020,Partidos!$A$4:$A$107,0))=INDEX(Partidos!$G$4:$G$107,MATCH($A1020,Partidos!$A$4:$A$107,0)),IF(AND($E1020=INDEX(Partidos!$F$4:$F$107,MATCH($A1020,Partidos!$A$4:$A$107,0)),$F1020=INDEX(Partidos!$G$4:$G$107,MATCH($A1020,Partidos!$A$4:$A$107,0))),IF(AND($H1020&lt;&gt;"",$H1020=INDEX(Partidos!$K$4:$K$107,MATCH($A1020,Partidos!$A$4:$A$107,0))),Puntuacion!$B$9,Puntuacion!$B$12),IF(AND($E1020=$F1020,($E1020-$F1020)=(INDEX(Partidos!$F$4:$F$107,MATCH($A1020,Partidos!$A$4:$A$107,0))-INDEX(Partidos!$G$4:$G$107,MATCH($A1020,Partidos!$A$4:$A$107,0)))),IF(AND($H1020&lt;&gt;"",$H1020=INDEX(Partidos!$K$4:$K$107,MATCH($A1020,Partidos!$A$4:$A$107,0))),Puntuacion!$B$13,Puntuacion!$B$14),IF(AND($H1020&lt;&gt;"",$H1020=INDEX(Partidos!$K$4:$K$107,MATCH($A1020,Partidos!$A$4:$A$107,0))),Puntuacion!$B$11,0))),IF(AND($E1020=INDEX(Partidos!$F$4:$F$107,MATCH($A1020,Partidos!$A$4:$A$107,0)),$F1020=INDEX(Partidos!$G$4:$G$107,MATCH($A1020,Partidos!$A$4:$A$107,0))),Puntuacion!$B$9,IF(($E1020-$F1020)=(INDEX(Partidos!$F$4:$F$107,MATCH($A1020,Partidos!$A$4:$A$107,0))-INDEX(Partidos!$G$4:$G$107,MATCH($A1020,Partidos!$A$4:$A$107,0))),Puntuacion!$B$10,IF(AND($H1020&lt;&gt;"",$H1020=INDEX(Partidos!$K$4:$K$107,MATCH($A1020,Partidos!$A$4:$A$107,0))),Puntuacion!$B$11,0))))))),"")</f>
        <v/>
      </c>
      <c r="H1020" s="24">
        <f>IFERROR(INDEX(Quintero!H$4:H$107,MATCH($A1020,Quintero!$A$4:$A$107,0)),"")</f>
        <v/>
      </c>
      <c r="I1020" s="24">
        <f>IFERROR(INDEX(Partidos!$J$4:$J$107,MATCH($A1020,Partidos!$A$4:$A$107,0)),"")</f>
        <v/>
      </c>
      <c r="J1020" s="21">
        <f>IF(AND(INDEX(Partidos!$J$4:$J$107,MATCH($A1020,Partidos!$A$4:$A$107,0))&lt;&gt;"Grupos",INDEX(Partidos!$H$4:$H$107,MATCH($A1020,Partidos!$A$4:$A$107,0))="Finalizado",$H1020&lt;&gt;"",$H1020=INDEX(Partidos!$K$4:$K$107,MATCH($A1020,Partidos!$A$4:$A$107,0))),1,0)</f>
        <v/>
      </c>
    </row>
    <row r="1021">
      <c r="A1021" s="29" t="n">
        <v>93</v>
      </c>
      <c r="B1021" s="24">
        <f>IFERROR(INDEX(Partidos!$D$4:$D$107,MATCH($A1021,Partidos!$A$4:$A$107,0)),"")</f>
        <v/>
      </c>
      <c r="C1021" s="24">
        <f>IFERROR(INDEX(Partidos!$E$4:$E$107,MATCH($A1021,Partidos!$A$4:$A$107,0)),"")</f>
        <v/>
      </c>
      <c r="D1021" s="29" t="inlineStr">
        <is>
          <t>Nacho</t>
        </is>
      </c>
      <c r="E1021" s="24">
        <f>IFERROR(INDEX(Nacho!F$4:F$107,MATCH($A1021,Nacho!$A$4:$A$107,0)),"")</f>
        <v/>
      </c>
      <c r="F1021" s="24">
        <f>IFERROR(INDEX(Nacho!G$4:G$107,MATCH($A1021,Nacho!$A$4:$A$107,0)),"")</f>
        <v/>
      </c>
      <c r="G1021" s="21">
        <f>IFERROR(IF(INDEX(Partidos!$H$4:$H$107,MATCH($A1021,Partidos!$A$4:$A$107,0))&lt;&gt;"Finalizado","",IF(OR(NOT(ISNUMBER($E1021)),NOT(ISNUMBER($F1021))),"",IF(INDEX(Partidos!$J$4:$J$107,MATCH($A1021,Partidos!$A$4:$A$107,0))="Grupos",IF(AND($E1021=INDEX(Partidos!$F$4:$F$107,MATCH($A1021,Partidos!$A$4:$A$107,0)),$F1021=INDEX(Partidos!$G$4:$G$107,MATCH($A1021,Partidos!$A$4:$A$107,0))),Puntuacion!$B$4,IF(($E1021-$F1021)=(INDEX(Partidos!$F$4:$F$107,MATCH($A1021,Partidos!$A$4:$A$107,0))-INDEX(Partidos!$G$4:$G$107,MATCH($A1021,Partidos!$A$4:$A$107,0))),Puntuacion!$B$5,IF(OR(AND($E1021&gt;$F1021,INDEX(Partidos!$F$4:$F$107,MATCH($A1021,Partidos!$A$4:$A$107,0))&gt;INDEX(Partidos!$G$4:$G$107,MATCH($A1021,Partidos!$A$4:$A$107,0))),AND($E1021=$F1021,INDEX(Partidos!$F$4:$F$107,MATCH($A1021,Partidos!$A$4:$A$107,0))=INDEX(Partidos!$G$4:$G$107,MATCH($A1021,Partidos!$A$4:$A$107,0))),AND($E1021&lt;$F1021,INDEX(Partidos!$F$4:$F$107,MATCH($A1021,Partidos!$A$4:$A$107,0))&lt;INDEX(Partidos!$G$4:$G$107,MATCH($A1021,Partidos!$A$4:$A$107,0)))),Puntuacion!$B$6,0))),IF(INDEX(Partidos!$F$4:$F$107,MATCH($A1021,Partidos!$A$4:$A$107,0))=INDEX(Partidos!$G$4:$G$107,MATCH($A1021,Partidos!$A$4:$A$107,0)),IF(AND($E1021=INDEX(Partidos!$F$4:$F$107,MATCH($A1021,Partidos!$A$4:$A$107,0)),$F1021=INDEX(Partidos!$G$4:$G$107,MATCH($A1021,Partidos!$A$4:$A$107,0))),IF(AND($H1021&lt;&gt;"",$H1021=INDEX(Partidos!$K$4:$K$107,MATCH($A1021,Partidos!$A$4:$A$107,0))),Puntuacion!$B$9,Puntuacion!$B$12),IF(AND($E1021=$F1021,($E1021-$F1021)=(INDEX(Partidos!$F$4:$F$107,MATCH($A1021,Partidos!$A$4:$A$107,0))-INDEX(Partidos!$G$4:$G$107,MATCH($A1021,Partidos!$A$4:$A$107,0)))),IF(AND($H1021&lt;&gt;"",$H1021=INDEX(Partidos!$K$4:$K$107,MATCH($A1021,Partidos!$A$4:$A$107,0))),Puntuacion!$B$13,Puntuacion!$B$14),IF(AND($H1021&lt;&gt;"",$H1021=INDEX(Partidos!$K$4:$K$107,MATCH($A1021,Partidos!$A$4:$A$107,0))),Puntuacion!$B$11,0))),IF(AND($E1021=INDEX(Partidos!$F$4:$F$107,MATCH($A1021,Partidos!$A$4:$A$107,0)),$F1021=INDEX(Partidos!$G$4:$G$107,MATCH($A1021,Partidos!$A$4:$A$107,0))),Puntuacion!$B$9,IF(($E1021-$F1021)=(INDEX(Partidos!$F$4:$F$107,MATCH($A1021,Partidos!$A$4:$A$107,0))-INDEX(Partidos!$G$4:$G$107,MATCH($A1021,Partidos!$A$4:$A$107,0))),Puntuacion!$B$10,IF(AND($H1021&lt;&gt;"",$H1021=INDEX(Partidos!$K$4:$K$107,MATCH($A1021,Partidos!$A$4:$A$107,0))),Puntuacion!$B$11,0))))))),"")</f>
        <v/>
      </c>
      <c r="H1021" s="24">
        <f>IFERROR(INDEX(Nacho!H$4:H$107,MATCH($A1021,Nacho!$A$4:$A$107,0)),"")</f>
        <v/>
      </c>
      <c r="I1021" s="24">
        <f>IFERROR(INDEX(Partidos!$J$4:$J$107,MATCH($A1021,Partidos!$A$4:$A$107,0)),"")</f>
        <v/>
      </c>
      <c r="J1021" s="21">
        <f>IF(AND(INDEX(Partidos!$J$4:$J$107,MATCH($A1021,Partidos!$A$4:$A$107,0))&lt;&gt;"Grupos",INDEX(Partidos!$H$4:$H$107,MATCH($A1021,Partidos!$A$4:$A$107,0))="Finalizado",$H1021&lt;&gt;"",$H1021=INDEX(Partidos!$K$4:$K$107,MATCH($A1021,Partidos!$A$4:$A$107,0))),1,0)</f>
        <v/>
      </c>
    </row>
    <row r="1022">
      <c r="A1022" s="31" t="n">
        <v>93</v>
      </c>
      <c r="B1022" s="24">
        <f>IFERROR(INDEX(Partidos!$D$4:$D$107,MATCH($A1022,Partidos!$A$4:$A$107,0)),"")</f>
        <v/>
      </c>
      <c r="C1022" s="24">
        <f>IFERROR(INDEX(Partidos!$E$4:$E$107,MATCH($A1022,Partidos!$A$4:$A$107,0)),"")</f>
        <v/>
      </c>
      <c r="D1022" s="31" t="inlineStr">
        <is>
          <t>Luis</t>
        </is>
      </c>
      <c r="E1022" s="24">
        <f>IFERROR(INDEX(Luis!F$4:F$107,MATCH($A1022,Luis!$A$4:$A$107,0)),"")</f>
        <v/>
      </c>
      <c r="F1022" s="24">
        <f>IFERROR(INDEX(Luis!G$4:G$107,MATCH($A1022,Luis!$A$4:$A$107,0)),"")</f>
        <v/>
      </c>
      <c r="G1022" s="21">
        <f>IFERROR(IF(INDEX(Partidos!$H$4:$H$107,MATCH($A1022,Partidos!$A$4:$A$107,0))&lt;&gt;"Finalizado","",IF(OR(NOT(ISNUMBER($E1022)),NOT(ISNUMBER($F1022))),"",IF(INDEX(Partidos!$J$4:$J$107,MATCH($A1022,Partidos!$A$4:$A$107,0))="Grupos",IF(AND($E1022=INDEX(Partidos!$F$4:$F$107,MATCH($A1022,Partidos!$A$4:$A$107,0)),$F1022=INDEX(Partidos!$G$4:$G$107,MATCH($A1022,Partidos!$A$4:$A$107,0))),Puntuacion!$B$4,IF(($E1022-$F1022)=(INDEX(Partidos!$F$4:$F$107,MATCH($A1022,Partidos!$A$4:$A$107,0))-INDEX(Partidos!$G$4:$G$107,MATCH($A1022,Partidos!$A$4:$A$107,0))),Puntuacion!$B$5,IF(OR(AND($E1022&gt;$F1022,INDEX(Partidos!$F$4:$F$107,MATCH($A1022,Partidos!$A$4:$A$107,0))&gt;INDEX(Partidos!$G$4:$G$107,MATCH($A1022,Partidos!$A$4:$A$107,0))),AND($E1022=$F1022,INDEX(Partidos!$F$4:$F$107,MATCH($A1022,Partidos!$A$4:$A$107,0))=INDEX(Partidos!$G$4:$G$107,MATCH($A1022,Partidos!$A$4:$A$107,0))),AND($E1022&lt;$F1022,INDEX(Partidos!$F$4:$F$107,MATCH($A1022,Partidos!$A$4:$A$107,0))&lt;INDEX(Partidos!$G$4:$G$107,MATCH($A1022,Partidos!$A$4:$A$107,0)))),Puntuacion!$B$6,0))),IF(INDEX(Partidos!$F$4:$F$107,MATCH($A1022,Partidos!$A$4:$A$107,0))=INDEX(Partidos!$G$4:$G$107,MATCH($A1022,Partidos!$A$4:$A$107,0)),IF(AND($E1022=INDEX(Partidos!$F$4:$F$107,MATCH($A1022,Partidos!$A$4:$A$107,0)),$F1022=INDEX(Partidos!$G$4:$G$107,MATCH($A1022,Partidos!$A$4:$A$107,0))),IF(AND($H1022&lt;&gt;"",$H1022=INDEX(Partidos!$K$4:$K$107,MATCH($A1022,Partidos!$A$4:$A$107,0))),Puntuacion!$B$9,Puntuacion!$B$12),IF(AND($E1022=$F1022,($E1022-$F1022)=(INDEX(Partidos!$F$4:$F$107,MATCH($A1022,Partidos!$A$4:$A$107,0))-INDEX(Partidos!$G$4:$G$107,MATCH($A1022,Partidos!$A$4:$A$107,0)))),IF(AND($H1022&lt;&gt;"",$H1022=INDEX(Partidos!$K$4:$K$107,MATCH($A1022,Partidos!$A$4:$A$107,0))),Puntuacion!$B$13,Puntuacion!$B$14),IF(AND($H1022&lt;&gt;"",$H1022=INDEX(Partidos!$K$4:$K$107,MATCH($A1022,Partidos!$A$4:$A$107,0))),Puntuacion!$B$11,0))),IF(AND($E1022=INDEX(Partidos!$F$4:$F$107,MATCH($A1022,Partidos!$A$4:$A$107,0)),$F1022=INDEX(Partidos!$G$4:$G$107,MATCH($A1022,Partidos!$A$4:$A$107,0))),Puntuacion!$B$9,IF(($E1022-$F1022)=(INDEX(Partidos!$F$4:$F$107,MATCH($A1022,Partidos!$A$4:$A$107,0))-INDEX(Partidos!$G$4:$G$107,MATCH($A1022,Partidos!$A$4:$A$107,0))),Puntuacion!$B$10,IF(AND($H1022&lt;&gt;"",$H1022=INDEX(Partidos!$K$4:$K$107,MATCH($A1022,Partidos!$A$4:$A$107,0))),Puntuacion!$B$11,0))))))),"")</f>
        <v/>
      </c>
      <c r="H1022" s="24">
        <f>IFERROR(INDEX(Luis!H$4:H$107,MATCH($A1022,Luis!$A$4:$A$107,0)),"")</f>
        <v/>
      </c>
      <c r="I1022" s="24">
        <f>IFERROR(INDEX(Partidos!$J$4:$J$107,MATCH($A1022,Partidos!$A$4:$A$107,0)),"")</f>
        <v/>
      </c>
      <c r="J1022" s="21">
        <f>IF(AND(INDEX(Partidos!$J$4:$J$107,MATCH($A1022,Partidos!$A$4:$A$107,0))&lt;&gt;"Grupos",INDEX(Partidos!$H$4:$H$107,MATCH($A1022,Partidos!$A$4:$A$107,0))="Finalizado",$H1022&lt;&gt;"",$H1022=INDEX(Partidos!$K$4:$K$107,MATCH($A1022,Partidos!$A$4:$A$107,0))),1,0)</f>
        <v/>
      </c>
    </row>
    <row r="1023">
      <c r="A1023" s="29" t="n">
        <v>93</v>
      </c>
      <c r="B1023" s="24">
        <f>IFERROR(INDEX(Partidos!$D$4:$D$107,MATCH($A1023,Partidos!$A$4:$A$107,0)),"")</f>
        <v/>
      </c>
      <c r="C1023" s="24">
        <f>IFERROR(INDEX(Partidos!$E$4:$E$107,MATCH($A1023,Partidos!$A$4:$A$107,0)),"")</f>
        <v/>
      </c>
      <c r="D1023" s="29" t="inlineStr">
        <is>
          <t>Felipe</t>
        </is>
      </c>
      <c r="E1023" s="24">
        <f>IFERROR(INDEX(Felipe!F$4:F$107,MATCH($A1023,Felipe!$A$4:$A$107,0)),"")</f>
        <v/>
      </c>
      <c r="F1023" s="24">
        <f>IFERROR(INDEX(Felipe!G$4:G$107,MATCH($A1023,Felipe!$A$4:$A$107,0)),"")</f>
        <v/>
      </c>
      <c r="G1023" s="21">
        <f>IFERROR(IF(INDEX(Partidos!$H$4:$H$107,MATCH($A1023,Partidos!$A$4:$A$107,0))&lt;&gt;"Finalizado","",IF(OR(NOT(ISNUMBER($E1023)),NOT(ISNUMBER($F1023))),"",IF(INDEX(Partidos!$J$4:$J$107,MATCH($A1023,Partidos!$A$4:$A$107,0))="Grupos",IF(AND($E1023=INDEX(Partidos!$F$4:$F$107,MATCH($A1023,Partidos!$A$4:$A$107,0)),$F1023=INDEX(Partidos!$G$4:$G$107,MATCH($A1023,Partidos!$A$4:$A$107,0))),Puntuacion!$B$4,IF(($E1023-$F1023)=(INDEX(Partidos!$F$4:$F$107,MATCH($A1023,Partidos!$A$4:$A$107,0))-INDEX(Partidos!$G$4:$G$107,MATCH($A1023,Partidos!$A$4:$A$107,0))),Puntuacion!$B$5,IF(OR(AND($E1023&gt;$F1023,INDEX(Partidos!$F$4:$F$107,MATCH($A1023,Partidos!$A$4:$A$107,0))&gt;INDEX(Partidos!$G$4:$G$107,MATCH($A1023,Partidos!$A$4:$A$107,0))),AND($E1023=$F1023,INDEX(Partidos!$F$4:$F$107,MATCH($A1023,Partidos!$A$4:$A$107,0))=INDEX(Partidos!$G$4:$G$107,MATCH($A1023,Partidos!$A$4:$A$107,0))),AND($E1023&lt;$F1023,INDEX(Partidos!$F$4:$F$107,MATCH($A1023,Partidos!$A$4:$A$107,0))&lt;INDEX(Partidos!$G$4:$G$107,MATCH($A1023,Partidos!$A$4:$A$107,0)))),Puntuacion!$B$6,0))),IF(INDEX(Partidos!$F$4:$F$107,MATCH($A1023,Partidos!$A$4:$A$107,0))=INDEX(Partidos!$G$4:$G$107,MATCH($A1023,Partidos!$A$4:$A$107,0)),IF(AND($E1023=INDEX(Partidos!$F$4:$F$107,MATCH($A1023,Partidos!$A$4:$A$107,0)),$F1023=INDEX(Partidos!$G$4:$G$107,MATCH($A1023,Partidos!$A$4:$A$107,0))),IF(AND($H1023&lt;&gt;"",$H1023=INDEX(Partidos!$K$4:$K$107,MATCH($A1023,Partidos!$A$4:$A$107,0))),Puntuacion!$B$9,Puntuacion!$B$12),IF(AND($E1023=$F1023,($E1023-$F1023)=(INDEX(Partidos!$F$4:$F$107,MATCH($A1023,Partidos!$A$4:$A$107,0))-INDEX(Partidos!$G$4:$G$107,MATCH($A1023,Partidos!$A$4:$A$107,0)))),IF(AND($H1023&lt;&gt;"",$H1023=INDEX(Partidos!$K$4:$K$107,MATCH($A1023,Partidos!$A$4:$A$107,0))),Puntuacion!$B$13,Puntuacion!$B$14),IF(AND($H1023&lt;&gt;"",$H1023=INDEX(Partidos!$K$4:$K$107,MATCH($A1023,Partidos!$A$4:$A$107,0))),Puntuacion!$B$11,0))),IF(AND($E1023=INDEX(Partidos!$F$4:$F$107,MATCH($A1023,Partidos!$A$4:$A$107,0)),$F1023=INDEX(Partidos!$G$4:$G$107,MATCH($A1023,Partidos!$A$4:$A$107,0))),Puntuacion!$B$9,IF(($E1023-$F1023)=(INDEX(Partidos!$F$4:$F$107,MATCH($A1023,Partidos!$A$4:$A$107,0))-INDEX(Partidos!$G$4:$G$107,MATCH($A1023,Partidos!$A$4:$A$107,0))),Puntuacion!$B$10,IF(AND($H1023&lt;&gt;"",$H1023=INDEX(Partidos!$K$4:$K$107,MATCH($A1023,Partidos!$A$4:$A$107,0))),Puntuacion!$B$11,0))))))),"")</f>
        <v/>
      </c>
      <c r="H1023" s="24">
        <f>IFERROR(INDEX(Felipe!H$4:H$107,MATCH($A1023,Felipe!$A$4:$A$107,0)),"")</f>
        <v/>
      </c>
      <c r="I1023" s="24">
        <f>IFERROR(INDEX(Partidos!$J$4:$J$107,MATCH($A1023,Partidos!$A$4:$A$107,0)),"")</f>
        <v/>
      </c>
      <c r="J1023" s="21">
        <f>IF(AND(INDEX(Partidos!$J$4:$J$107,MATCH($A1023,Partidos!$A$4:$A$107,0))&lt;&gt;"Grupos",INDEX(Partidos!$H$4:$H$107,MATCH($A1023,Partidos!$A$4:$A$107,0))="Finalizado",$H1023&lt;&gt;"",$H1023=INDEX(Partidos!$K$4:$K$107,MATCH($A1023,Partidos!$A$4:$A$107,0))),1,0)</f>
        <v/>
      </c>
    </row>
    <row r="1024">
      <c r="A1024" s="31" t="n">
        <v>93</v>
      </c>
      <c r="B1024" s="24">
        <f>IFERROR(INDEX(Partidos!$D$4:$D$107,MATCH($A1024,Partidos!$A$4:$A$107,0)),"")</f>
        <v/>
      </c>
      <c r="C1024" s="24">
        <f>IFERROR(INDEX(Partidos!$E$4:$E$107,MATCH($A1024,Partidos!$A$4:$A$107,0)),"")</f>
        <v/>
      </c>
      <c r="D1024" s="31" t="inlineStr">
        <is>
          <t>Simón</t>
        </is>
      </c>
      <c r="E1024" s="24">
        <f>IFERROR(INDEX(Simón!F$4:F$107,MATCH($A1024,Simón!$A$4:$A$107,0)),"")</f>
        <v/>
      </c>
      <c r="F1024" s="24">
        <f>IFERROR(INDEX(Simón!G$4:G$107,MATCH($A1024,Simón!$A$4:$A$107,0)),"")</f>
        <v/>
      </c>
      <c r="G1024" s="21">
        <f>IFERROR(IF(INDEX(Partidos!$H$4:$H$107,MATCH($A1024,Partidos!$A$4:$A$107,0))&lt;&gt;"Finalizado","",IF(OR(NOT(ISNUMBER($E1024)),NOT(ISNUMBER($F1024))),"",IF(INDEX(Partidos!$J$4:$J$107,MATCH($A1024,Partidos!$A$4:$A$107,0))="Grupos",IF(AND($E1024=INDEX(Partidos!$F$4:$F$107,MATCH($A1024,Partidos!$A$4:$A$107,0)),$F1024=INDEX(Partidos!$G$4:$G$107,MATCH($A1024,Partidos!$A$4:$A$107,0))),Puntuacion!$B$4,IF(($E1024-$F1024)=(INDEX(Partidos!$F$4:$F$107,MATCH($A1024,Partidos!$A$4:$A$107,0))-INDEX(Partidos!$G$4:$G$107,MATCH($A1024,Partidos!$A$4:$A$107,0))),Puntuacion!$B$5,IF(OR(AND($E1024&gt;$F1024,INDEX(Partidos!$F$4:$F$107,MATCH($A1024,Partidos!$A$4:$A$107,0))&gt;INDEX(Partidos!$G$4:$G$107,MATCH($A1024,Partidos!$A$4:$A$107,0))),AND($E1024=$F1024,INDEX(Partidos!$F$4:$F$107,MATCH($A1024,Partidos!$A$4:$A$107,0))=INDEX(Partidos!$G$4:$G$107,MATCH($A1024,Partidos!$A$4:$A$107,0))),AND($E1024&lt;$F1024,INDEX(Partidos!$F$4:$F$107,MATCH($A1024,Partidos!$A$4:$A$107,0))&lt;INDEX(Partidos!$G$4:$G$107,MATCH($A1024,Partidos!$A$4:$A$107,0)))),Puntuacion!$B$6,0))),IF(INDEX(Partidos!$F$4:$F$107,MATCH($A1024,Partidos!$A$4:$A$107,0))=INDEX(Partidos!$G$4:$G$107,MATCH($A1024,Partidos!$A$4:$A$107,0)),IF(AND($E1024=INDEX(Partidos!$F$4:$F$107,MATCH($A1024,Partidos!$A$4:$A$107,0)),$F1024=INDEX(Partidos!$G$4:$G$107,MATCH($A1024,Partidos!$A$4:$A$107,0))),IF(AND($H1024&lt;&gt;"",$H1024=INDEX(Partidos!$K$4:$K$107,MATCH($A1024,Partidos!$A$4:$A$107,0))),Puntuacion!$B$9,Puntuacion!$B$12),IF(AND($E1024=$F1024,($E1024-$F1024)=(INDEX(Partidos!$F$4:$F$107,MATCH($A1024,Partidos!$A$4:$A$107,0))-INDEX(Partidos!$G$4:$G$107,MATCH($A1024,Partidos!$A$4:$A$107,0)))),IF(AND($H1024&lt;&gt;"",$H1024=INDEX(Partidos!$K$4:$K$107,MATCH($A1024,Partidos!$A$4:$A$107,0))),Puntuacion!$B$13,Puntuacion!$B$14),IF(AND($H1024&lt;&gt;"",$H1024=INDEX(Partidos!$K$4:$K$107,MATCH($A1024,Partidos!$A$4:$A$107,0))),Puntuacion!$B$11,0))),IF(AND($E1024=INDEX(Partidos!$F$4:$F$107,MATCH($A1024,Partidos!$A$4:$A$107,0)),$F1024=INDEX(Partidos!$G$4:$G$107,MATCH($A1024,Partidos!$A$4:$A$107,0))),Puntuacion!$B$9,IF(($E1024-$F1024)=(INDEX(Partidos!$F$4:$F$107,MATCH($A1024,Partidos!$A$4:$A$107,0))-INDEX(Partidos!$G$4:$G$107,MATCH($A1024,Partidos!$A$4:$A$107,0))),Puntuacion!$B$10,IF(AND($H1024&lt;&gt;"",$H1024=INDEX(Partidos!$K$4:$K$107,MATCH($A1024,Partidos!$A$4:$A$107,0))),Puntuacion!$B$11,0))))))),"")</f>
        <v/>
      </c>
      <c r="H1024" s="24">
        <f>IFERROR(INDEX(Simón!H$4:H$107,MATCH($A1024,Simón!$A$4:$A$107,0)),"")</f>
        <v/>
      </c>
      <c r="I1024" s="24">
        <f>IFERROR(INDEX(Partidos!$J$4:$J$107,MATCH($A1024,Partidos!$A$4:$A$107,0)),"")</f>
        <v/>
      </c>
      <c r="J1024" s="21">
        <f>IF(AND(INDEX(Partidos!$J$4:$J$107,MATCH($A1024,Partidos!$A$4:$A$107,0))&lt;&gt;"Grupos",INDEX(Partidos!$H$4:$H$107,MATCH($A1024,Partidos!$A$4:$A$107,0))="Finalizado",$H1024&lt;&gt;"",$H1024=INDEX(Partidos!$K$4:$K$107,MATCH($A1024,Partidos!$A$4:$A$107,0))),1,0)</f>
        <v/>
      </c>
    </row>
    <row r="1025">
      <c r="A1025" s="29" t="n">
        <v>93</v>
      </c>
      <c r="B1025" s="24">
        <f>IFERROR(INDEX(Partidos!$D$4:$D$107,MATCH($A1025,Partidos!$A$4:$A$107,0)),"")</f>
        <v/>
      </c>
      <c r="C1025" s="24">
        <f>IFERROR(INDEX(Partidos!$E$4:$E$107,MATCH($A1025,Partidos!$A$4:$A$107,0)),"")</f>
        <v/>
      </c>
      <c r="D1025" s="29" t="inlineStr">
        <is>
          <t>Muni</t>
        </is>
      </c>
      <c r="E1025" s="24">
        <f>IFERROR(INDEX(Muni!F$4:F$107,MATCH($A1025,Muni!$A$4:$A$107,0)),"")</f>
        <v/>
      </c>
      <c r="F1025" s="24">
        <f>IFERROR(INDEX(Muni!G$4:G$107,MATCH($A1025,Muni!$A$4:$A$107,0)),"")</f>
        <v/>
      </c>
      <c r="G1025" s="21">
        <f>IFERROR(IF(INDEX(Partidos!$H$4:$H$107,MATCH($A1025,Partidos!$A$4:$A$107,0))&lt;&gt;"Finalizado","",IF(OR(NOT(ISNUMBER($E1025)),NOT(ISNUMBER($F1025))),"",IF(INDEX(Partidos!$J$4:$J$107,MATCH($A1025,Partidos!$A$4:$A$107,0))="Grupos",IF(AND($E1025=INDEX(Partidos!$F$4:$F$107,MATCH($A1025,Partidos!$A$4:$A$107,0)),$F1025=INDEX(Partidos!$G$4:$G$107,MATCH($A1025,Partidos!$A$4:$A$107,0))),Puntuacion!$B$4,IF(($E1025-$F1025)=(INDEX(Partidos!$F$4:$F$107,MATCH($A1025,Partidos!$A$4:$A$107,0))-INDEX(Partidos!$G$4:$G$107,MATCH($A1025,Partidos!$A$4:$A$107,0))),Puntuacion!$B$5,IF(OR(AND($E1025&gt;$F1025,INDEX(Partidos!$F$4:$F$107,MATCH($A1025,Partidos!$A$4:$A$107,0))&gt;INDEX(Partidos!$G$4:$G$107,MATCH($A1025,Partidos!$A$4:$A$107,0))),AND($E1025=$F1025,INDEX(Partidos!$F$4:$F$107,MATCH($A1025,Partidos!$A$4:$A$107,0))=INDEX(Partidos!$G$4:$G$107,MATCH($A1025,Partidos!$A$4:$A$107,0))),AND($E1025&lt;$F1025,INDEX(Partidos!$F$4:$F$107,MATCH($A1025,Partidos!$A$4:$A$107,0))&lt;INDEX(Partidos!$G$4:$G$107,MATCH($A1025,Partidos!$A$4:$A$107,0)))),Puntuacion!$B$6,0))),IF(INDEX(Partidos!$F$4:$F$107,MATCH($A1025,Partidos!$A$4:$A$107,0))=INDEX(Partidos!$G$4:$G$107,MATCH($A1025,Partidos!$A$4:$A$107,0)),IF(AND($E1025=INDEX(Partidos!$F$4:$F$107,MATCH($A1025,Partidos!$A$4:$A$107,0)),$F1025=INDEX(Partidos!$G$4:$G$107,MATCH($A1025,Partidos!$A$4:$A$107,0))),IF(AND($H1025&lt;&gt;"",$H1025=INDEX(Partidos!$K$4:$K$107,MATCH($A1025,Partidos!$A$4:$A$107,0))),Puntuacion!$B$9,Puntuacion!$B$12),IF(AND($E1025=$F1025,($E1025-$F1025)=(INDEX(Partidos!$F$4:$F$107,MATCH($A1025,Partidos!$A$4:$A$107,0))-INDEX(Partidos!$G$4:$G$107,MATCH($A1025,Partidos!$A$4:$A$107,0)))),IF(AND($H1025&lt;&gt;"",$H1025=INDEX(Partidos!$K$4:$K$107,MATCH($A1025,Partidos!$A$4:$A$107,0))),Puntuacion!$B$13,Puntuacion!$B$14),IF(AND($H1025&lt;&gt;"",$H1025=INDEX(Partidos!$K$4:$K$107,MATCH($A1025,Partidos!$A$4:$A$107,0))),Puntuacion!$B$11,0))),IF(AND($E1025=INDEX(Partidos!$F$4:$F$107,MATCH($A1025,Partidos!$A$4:$A$107,0)),$F1025=INDEX(Partidos!$G$4:$G$107,MATCH($A1025,Partidos!$A$4:$A$107,0))),Puntuacion!$B$9,IF(($E1025-$F1025)=(INDEX(Partidos!$F$4:$F$107,MATCH($A1025,Partidos!$A$4:$A$107,0))-INDEX(Partidos!$G$4:$G$107,MATCH($A1025,Partidos!$A$4:$A$107,0))),Puntuacion!$B$10,IF(AND($H1025&lt;&gt;"",$H1025=INDEX(Partidos!$K$4:$K$107,MATCH($A1025,Partidos!$A$4:$A$107,0))),Puntuacion!$B$11,0))))))),"")</f>
        <v/>
      </c>
      <c r="H1025" s="24">
        <f>IFERROR(INDEX(Muni!H$4:H$107,MATCH($A1025,Muni!$A$4:$A$107,0)),"")</f>
        <v/>
      </c>
      <c r="I1025" s="24">
        <f>IFERROR(INDEX(Partidos!$J$4:$J$107,MATCH($A1025,Partidos!$A$4:$A$107,0)),"")</f>
        <v/>
      </c>
      <c r="J1025" s="21">
        <f>IF(AND(INDEX(Partidos!$J$4:$J$107,MATCH($A1025,Partidos!$A$4:$A$107,0))&lt;&gt;"Grupos",INDEX(Partidos!$H$4:$H$107,MATCH($A1025,Partidos!$A$4:$A$107,0))="Finalizado",$H1025&lt;&gt;"",$H1025=INDEX(Partidos!$K$4:$K$107,MATCH($A1025,Partidos!$A$4:$A$107,0))),1,0)</f>
        <v/>
      </c>
    </row>
    <row r="1026">
      <c r="A1026" s="31" t="n">
        <v>93</v>
      </c>
      <c r="B1026" s="24">
        <f>IFERROR(INDEX(Partidos!$D$4:$D$107,MATCH($A1026,Partidos!$A$4:$A$107,0)),"")</f>
        <v/>
      </c>
      <c r="C1026" s="24">
        <f>IFERROR(INDEX(Partidos!$E$4:$E$107,MATCH($A1026,Partidos!$A$4:$A$107,0)),"")</f>
        <v/>
      </c>
      <c r="D1026" s="31" t="inlineStr">
        <is>
          <t>Fer</t>
        </is>
      </c>
      <c r="E1026" s="24">
        <f>IFERROR(INDEX(Fer!F$4:F$107,MATCH($A1026,Fer!$A$4:$A$107,0)),"")</f>
        <v/>
      </c>
      <c r="F1026" s="24">
        <f>IFERROR(INDEX(Fer!G$4:G$107,MATCH($A1026,Fer!$A$4:$A$107,0)),"")</f>
        <v/>
      </c>
      <c r="G1026" s="21">
        <f>IFERROR(IF(INDEX(Partidos!$H$4:$H$107,MATCH($A1026,Partidos!$A$4:$A$107,0))&lt;&gt;"Finalizado","",IF(OR(NOT(ISNUMBER($E1026)),NOT(ISNUMBER($F1026))),"",IF(INDEX(Partidos!$J$4:$J$107,MATCH($A1026,Partidos!$A$4:$A$107,0))="Grupos",IF(AND($E1026=INDEX(Partidos!$F$4:$F$107,MATCH($A1026,Partidos!$A$4:$A$107,0)),$F1026=INDEX(Partidos!$G$4:$G$107,MATCH($A1026,Partidos!$A$4:$A$107,0))),Puntuacion!$B$4,IF(($E1026-$F1026)=(INDEX(Partidos!$F$4:$F$107,MATCH($A1026,Partidos!$A$4:$A$107,0))-INDEX(Partidos!$G$4:$G$107,MATCH($A1026,Partidos!$A$4:$A$107,0))),Puntuacion!$B$5,IF(OR(AND($E1026&gt;$F1026,INDEX(Partidos!$F$4:$F$107,MATCH($A1026,Partidos!$A$4:$A$107,0))&gt;INDEX(Partidos!$G$4:$G$107,MATCH($A1026,Partidos!$A$4:$A$107,0))),AND($E1026=$F1026,INDEX(Partidos!$F$4:$F$107,MATCH($A1026,Partidos!$A$4:$A$107,0))=INDEX(Partidos!$G$4:$G$107,MATCH($A1026,Partidos!$A$4:$A$107,0))),AND($E1026&lt;$F1026,INDEX(Partidos!$F$4:$F$107,MATCH($A1026,Partidos!$A$4:$A$107,0))&lt;INDEX(Partidos!$G$4:$G$107,MATCH($A1026,Partidos!$A$4:$A$107,0)))),Puntuacion!$B$6,0))),IF(INDEX(Partidos!$F$4:$F$107,MATCH($A1026,Partidos!$A$4:$A$107,0))=INDEX(Partidos!$G$4:$G$107,MATCH($A1026,Partidos!$A$4:$A$107,0)),IF(AND($E1026=INDEX(Partidos!$F$4:$F$107,MATCH($A1026,Partidos!$A$4:$A$107,0)),$F1026=INDEX(Partidos!$G$4:$G$107,MATCH($A1026,Partidos!$A$4:$A$107,0))),IF(AND($H1026&lt;&gt;"",$H1026=INDEX(Partidos!$K$4:$K$107,MATCH($A1026,Partidos!$A$4:$A$107,0))),Puntuacion!$B$9,Puntuacion!$B$12),IF(AND($E1026=$F1026,($E1026-$F1026)=(INDEX(Partidos!$F$4:$F$107,MATCH($A1026,Partidos!$A$4:$A$107,0))-INDEX(Partidos!$G$4:$G$107,MATCH($A1026,Partidos!$A$4:$A$107,0)))),IF(AND($H1026&lt;&gt;"",$H1026=INDEX(Partidos!$K$4:$K$107,MATCH($A1026,Partidos!$A$4:$A$107,0))),Puntuacion!$B$13,Puntuacion!$B$14),IF(AND($H1026&lt;&gt;"",$H1026=INDEX(Partidos!$K$4:$K$107,MATCH($A1026,Partidos!$A$4:$A$107,0))),Puntuacion!$B$11,0))),IF(AND($E1026=INDEX(Partidos!$F$4:$F$107,MATCH($A1026,Partidos!$A$4:$A$107,0)),$F1026=INDEX(Partidos!$G$4:$G$107,MATCH($A1026,Partidos!$A$4:$A$107,0))),Puntuacion!$B$9,IF(($E1026-$F1026)=(INDEX(Partidos!$F$4:$F$107,MATCH($A1026,Partidos!$A$4:$A$107,0))-INDEX(Partidos!$G$4:$G$107,MATCH($A1026,Partidos!$A$4:$A$107,0))),Puntuacion!$B$10,IF(AND($H1026&lt;&gt;"",$H1026=INDEX(Partidos!$K$4:$K$107,MATCH($A1026,Partidos!$A$4:$A$107,0))),Puntuacion!$B$11,0))))))),"")</f>
        <v/>
      </c>
      <c r="H1026" s="24">
        <f>IFERROR(INDEX(Fer!H$4:H$107,MATCH($A1026,Fer!$A$4:$A$107,0)),"")</f>
        <v/>
      </c>
      <c r="I1026" s="24">
        <f>IFERROR(INDEX(Partidos!$J$4:$J$107,MATCH($A1026,Partidos!$A$4:$A$107,0)),"")</f>
        <v/>
      </c>
      <c r="J1026" s="21">
        <f>IF(AND(INDEX(Partidos!$J$4:$J$107,MATCH($A1026,Partidos!$A$4:$A$107,0))&lt;&gt;"Grupos",INDEX(Partidos!$H$4:$H$107,MATCH($A1026,Partidos!$A$4:$A$107,0))="Finalizado",$H1026&lt;&gt;"",$H1026=INDEX(Partidos!$K$4:$K$107,MATCH($A1026,Partidos!$A$4:$A$107,0))),1,0)</f>
        <v/>
      </c>
    </row>
    <row r="1027">
      <c r="A1027" s="29" t="n">
        <v>94</v>
      </c>
      <c r="B1027" s="24">
        <f>IFERROR(INDEX(Partidos!$D$4:$D$107,MATCH($A1027,Partidos!$A$4:$A$107,0)),"")</f>
        <v/>
      </c>
      <c r="C1027" s="24">
        <f>IFERROR(INDEX(Partidos!$E$4:$E$107,MATCH($A1027,Partidos!$A$4:$A$107,0)),"")</f>
        <v/>
      </c>
      <c r="D1027" s="29" t="inlineStr">
        <is>
          <t>Álvaro</t>
        </is>
      </c>
      <c r="E1027" s="24">
        <f>IFERROR(INDEX(Álvaro!F$4:F$107,MATCH($A1027,Álvaro!$A$4:$A$107,0)),"")</f>
        <v/>
      </c>
      <c r="F1027" s="24">
        <f>IFERROR(INDEX(Álvaro!G$4:G$107,MATCH($A1027,Álvaro!$A$4:$A$107,0)),"")</f>
        <v/>
      </c>
      <c r="G1027" s="21">
        <f>IFERROR(IF(INDEX(Partidos!$H$4:$H$107,MATCH($A1027,Partidos!$A$4:$A$107,0))&lt;&gt;"Finalizado","",IF(OR(NOT(ISNUMBER($E1027)),NOT(ISNUMBER($F1027))),"",IF(INDEX(Partidos!$J$4:$J$107,MATCH($A1027,Partidos!$A$4:$A$107,0))="Grupos",IF(AND($E1027=INDEX(Partidos!$F$4:$F$107,MATCH($A1027,Partidos!$A$4:$A$107,0)),$F1027=INDEX(Partidos!$G$4:$G$107,MATCH($A1027,Partidos!$A$4:$A$107,0))),Puntuacion!$B$4,IF(($E1027-$F1027)=(INDEX(Partidos!$F$4:$F$107,MATCH($A1027,Partidos!$A$4:$A$107,0))-INDEX(Partidos!$G$4:$G$107,MATCH($A1027,Partidos!$A$4:$A$107,0))),Puntuacion!$B$5,IF(OR(AND($E1027&gt;$F1027,INDEX(Partidos!$F$4:$F$107,MATCH($A1027,Partidos!$A$4:$A$107,0))&gt;INDEX(Partidos!$G$4:$G$107,MATCH($A1027,Partidos!$A$4:$A$107,0))),AND($E1027=$F1027,INDEX(Partidos!$F$4:$F$107,MATCH($A1027,Partidos!$A$4:$A$107,0))=INDEX(Partidos!$G$4:$G$107,MATCH($A1027,Partidos!$A$4:$A$107,0))),AND($E1027&lt;$F1027,INDEX(Partidos!$F$4:$F$107,MATCH($A1027,Partidos!$A$4:$A$107,0))&lt;INDEX(Partidos!$G$4:$G$107,MATCH($A1027,Partidos!$A$4:$A$107,0)))),Puntuacion!$B$6,0))),IF(INDEX(Partidos!$F$4:$F$107,MATCH($A1027,Partidos!$A$4:$A$107,0))=INDEX(Partidos!$G$4:$G$107,MATCH($A1027,Partidos!$A$4:$A$107,0)),IF(AND($E1027=INDEX(Partidos!$F$4:$F$107,MATCH($A1027,Partidos!$A$4:$A$107,0)),$F1027=INDEX(Partidos!$G$4:$G$107,MATCH($A1027,Partidos!$A$4:$A$107,0))),IF(AND($H1027&lt;&gt;"",$H1027=INDEX(Partidos!$K$4:$K$107,MATCH($A1027,Partidos!$A$4:$A$107,0))),Puntuacion!$B$9,Puntuacion!$B$12),IF(AND($E1027=$F1027,($E1027-$F1027)=(INDEX(Partidos!$F$4:$F$107,MATCH($A1027,Partidos!$A$4:$A$107,0))-INDEX(Partidos!$G$4:$G$107,MATCH($A1027,Partidos!$A$4:$A$107,0)))),IF(AND($H1027&lt;&gt;"",$H1027=INDEX(Partidos!$K$4:$K$107,MATCH($A1027,Partidos!$A$4:$A$107,0))),Puntuacion!$B$13,Puntuacion!$B$14),IF(AND($H1027&lt;&gt;"",$H1027=INDEX(Partidos!$K$4:$K$107,MATCH($A1027,Partidos!$A$4:$A$107,0))),Puntuacion!$B$11,0))),IF(AND($E1027=INDEX(Partidos!$F$4:$F$107,MATCH($A1027,Partidos!$A$4:$A$107,0)),$F1027=INDEX(Partidos!$G$4:$G$107,MATCH($A1027,Partidos!$A$4:$A$107,0))),Puntuacion!$B$9,IF(($E1027-$F1027)=(INDEX(Partidos!$F$4:$F$107,MATCH($A1027,Partidos!$A$4:$A$107,0))-INDEX(Partidos!$G$4:$G$107,MATCH($A1027,Partidos!$A$4:$A$107,0))),Puntuacion!$B$10,IF(AND($H1027&lt;&gt;"",$H1027=INDEX(Partidos!$K$4:$K$107,MATCH($A1027,Partidos!$A$4:$A$107,0))),Puntuacion!$B$11,0))))))),"")</f>
        <v/>
      </c>
      <c r="H1027" s="24">
        <f>IFERROR(INDEX(Álvaro!H$4:H$107,MATCH($A1027,Álvaro!$A$4:$A$107,0)),"")</f>
        <v/>
      </c>
      <c r="I1027" s="24">
        <f>IFERROR(INDEX(Partidos!$J$4:$J$107,MATCH($A1027,Partidos!$A$4:$A$107,0)),"")</f>
        <v/>
      </c>
      <c r="J1027" s="21">
        <f>IF(AND(INDEX(Partidos!$J$4:$J$107,MATCH($A1027,Partidos!$A$4:$A$107,0))&lt;&gt;"Grupos",INDEX(Partidos!$H$4:$H$107,MATCH($A1027,Partidos!$A$4:$A$107,0))="Finalizado",$H1027&lt;&gt;"",$H1027=INDEX(Partidos!$K$4:$K$107,MATCH($A1027,Partidos!$A$4:$A$107,0))),1,0)</f>
        <v/>
      </c>
    </row>
    <row r="1028">
      <c r="A1028" s="31" t="n">
        <v>94</v>
      </c>
      <c r="B1028" s="24">
        <f>IFERROR(INDEX(Partidos!$D$4:$D$107,MATCH($A1028,Partidos!$A$4:$A$107,0)),"")</f>
        <v/>
      </c>
      <c r="C1028" s="24">
        <f>IFERROR(INDEX(Partidos!$E$4:$E$107,MATCH($A1028,Partidos!$A$4:$A$107,0)),"")</f>
        <v/>
      </c>
      <c r="D1028" s="31" t="inlineStr">
        <is>
          <t>Pepe</t>
        </is>
      </c>
      <c r="E1028" s="24">
        <f>IFERROR(INDEX(Pepe!F$4:F$107,MATCH($A1028,Pepe!$A$4:$A$107,0)),"")</f>
        <v/>
      </c>
      <c r="F1028" s="24">
        <f>IFERROR(INDEX(Pepe!G$4:G$107,MATCH($A1028,Pepe!$A$4:$A$107,0)),"")</f>
        <v/>
      </c>
      <c r="G1028" s="21">
        <f>IFERROR(IF(INDEX(Partidos!$H$4:$H$107,MATCH($A1028,Partidos!$A$4:$A$107,0))&lt;&gt;"Finalizado","",IF(OR(NOT(ISNUMBER($E1028)),NOT(ISNUMBER($F1028))),"",IF(INDEX(Partidos!$J$4:$J$107,MATCH($A1028,Partidos!$A$4:$A$107,0))="Grupos",IF(AND($E1028=INDEX(Partidos!$F$4:$F$107,MATCH($A1028,Partidos!$A$4:$A$107,0)),$F1028=INDEX(Partidos!$G$4:$G$107,MATCH($A1028,Partidos!$A$4:$A$107,0))),Puntuacion!$B$4,IF(($E1028-$F1028)=(INDEX(Partidos!$F$4:$F$107,MATCH($A1028,Partidos!$A$4:$A$107,0))-INDEX(Partidos!$G$4:$G$107,MATCH($A1028,Partidos!$A$4:$A$107,0))),Puntuacion!$B$5,IF(OR(AND($E1028&gt;$F1028,INDEX(Partidos!$F$4:$F$107,MATCH($A1028,Partidos!$A$4:$A$107,0))&gt;INDEX(Partidos!$G$4:$G$107,MATCH($A1028,Partidos!$A$4:$A$107,0))),AND($E1028=$F1028,INDEX(Partidos!$F$4:$F$107,MATCH($A1028,Partidos!$A$4:$A$107,0))=INDEX(Partidos!$G$4:$G$107,MATCH($A1028,Partidos!$A$4:$A$107,0))),AND($E1028&lt;$F1028,INDEX(Partidos!$F$4:$F$107,MATCH($A1028,Partidos!$A$4:$A$107,0))&lt;INDEX(Partidos!$G$4:$G$107,MATCH($A1028,Partidos!$A$4:$A$107,0)))),Puntuacion!$B$6,0))),IF(INDEX(Partidos!$F$4:$F$107,MATCH($A1028,Partidos!$A$4:$A$107,0))=INDEX(Partidos!$G$4:$G$107,MATCH($A1028,Partidos!$A$4:$A$107,0)),IF(AND($E1028=INDEX(Partidos!$F$4:$F$107,MATCH($A1028,Partidos!$A$4:$A$107,0)),$F1028=INDEX(Partidos!$G$4:$G$107,MATCH($A1028,Partidos!$A$4:$A$107,0))),IF(AND($H1028&lt;&gt;"",$H1028=INDEX(Partidos!$K$4:$K$107,MATCH($A1028,Partidos!$A$4:$A$107,0))),Puntuacion!$B$9,Puntuacion!$B$12),IF(AND($E1028=$F1028,($E1028-$F1028)=(INDEX(Partidos!$F$4:$F$107,MATCH($A1028,Partidos!$A$4:$A$107,0))-INDEX(Partidos!$G$4:$G$107,MATCH($A1028,Partidos!$A$4:$A$107,0)))),IF(AND($H1028&lt;&gt;"",$H1028=INDEX(Partidos!$K$4:$K$107,MATCH($A1028,Partidos!$A$4:$A$107,0))),Puntuacion!$B$13,Puntuacion!$B$14),IF(AND($H1028&lt;&gt;"",$H1028=INDEX(Partidos!$K$4:$K$107,MATCH($A1028,Partidos!$A$4:$A$107,0))),Puntuacion!$B$11,0))),IF(AND($E1028=INDEX(Partidos!$F$4:$F$107,MATCH($A1028,Partidos!$A$4:$A$107,0)),$F1028=INDEX(Partidos!$G$4:$G$107,MATCH($A1028,Partidos!$A$4:$A$107,0))),Puntuacion!$B$9,IF(($E1028-$F1028)=(INDEX(Partidos!$F$4:$F$107,MATCH($A1028,Partidos!$A$4:$A$107,0))-INDEX(Partidos!$G$4:$G$107,MATCH($A1028,Partidos!$A$4:$A$107,0))),Puntuacion!$B$10,IF(AND($H1028&lt;&gt;"",$H1028=INDEX(Partidos!$K$4:$K$107,MATCH($A1028,Partidos!$A$4:$A$107,0))),Puntuacion!$B$11,0))))))),"")</f>
        <v/>
      </c>
      <c r="H1028" s="24">
        <f>IFERROR(INDEX(Pepe!H$4:H$107,MATCH($A1028,Pepe!$A$4:$A$107,0)),"")</f>
        <v/>
      </c>
      <c r="I1028" s="24">
        <f>IFERROR(INDEX(Partidos!$J$4:$J$107,MATCH($A1028,Partidos!$A$4:$A$107,0)),"")</f>
        <v/>
      </c>
      <c r="J1028" s="21">
        <f>IF(AND(INDEX(Partidos!$J$4:$J$107,MATCH($A1028,Partidos!$A$4:$A$107,0))&lt;&gt;"Grupos",INDEX(Partidos!$H$4:$H$107,MATCH($A1028,Partidos!$A$4:$A$107,0))="Finalizado",$H1028&lt;&gt;"",$H1028=INDEX(Partidos!$K$4:$K$107,MATCH($A1028,Partidos!$A$4:$A$107,0))),1,0)</f>
        <v/>
      </c>
    </row>
    <row r="1029">
      <c r="A1029" s="29" t="n">
        <v>94</v>
      </c>
      <c r="B1029" s="24">
        <f>IFERROR(INDEX(Partidos!$D$4:$D$107,MATCH($A1029,Partidos!$A$4:$A$107,0)),"")</f>
        <v/>
      </c>
      <c r="C1029" s="24">
        <f>IFERROR(INDEX(Partidos!$E$4:$E$107,MATCH($A1029,Partidos!$A$4:$A$107,0)),"")</f>
        <v/>
      </c>
      <c r="D1029" s="29" t="inlineStr">
        <is>
          <t>Patri</t>
        </is>
      </c>
      <c r="E1029" s="24">
        <f>IFERROR(INDEX(Patri!F$4:F$107,MATCH($A1029,Patri!$A$4:$A$107,0)),"")</f>
        <v/>
      </c>
      <c r="F1029" s="24">
        <f>IFERROR(INDEX(Patri!G$4:G$107,MATCH($A1029,Patri!$A$4:$A$107,0)),"")</f>
        <v/>
      </c>
      <c r="G1029" s="21">
        <f>IFERROR(IF(INDEX(Partidos!$H$4:$H$107,MATCH($A1029,Partidos!$A$4:$A$107,0))&lt;&gt;"Finalizado","",IF(OR(NOT(ISNUMBER($E1029)),NOT(ISNUMBER($F1029))),"",IF(INDEX(Partidos!$J$4:$J$107,MATCH($A1029,Partidos!$A$4:$A$107,0))="Grupos",IF(AND($E1029=INDEX(Partidos!$F$4:$F$107,MATCH($A1029,Partidos!$A$4:$A$107,0)),$F1029=INDEX(Partidos!$G$4:$G$107,MATCH($A1029,Partidos!$A$4:$A$107,0))),Puntuacion!$B$4,IF(($E1029-$F1029)=(INDEX(Partidos!$F$4:$F$107,MATCH($A1029,Partidos!$A$4:$A$107,0))-INDEX(Partidos!$G$4:$G$107,MATCH($A1029,Partidos!$A$4:$A$107,0))),Puntuacion!$B$5,IF(OR(AND($E1029&gt;$F1029,INDEX(Partidos!$F$4:$F$107,MATCH($A1029,Partidos!$A$4:$A$107,0))&gt;INDEX(Partidos!$G$4:$G$107,MATCH($A1029,Partidos!$A$4:$A$107,0))),AND($E1029=$F1029,INDEX(Partidos!$F$4:$F$107,MATCH($A1029,Partidos!$A$4:$A$107,0))=INDEX(Partidos!$G$4:$G$107,MATCH($A1029,Partidos!$A$4:$A$107,0))),AND($E1029&lt;$F1029,INDEX(Partidos!$F$4:$F$107,MATCH($A1029,Partidos!$A$4:$A$107,0))&lt;INDEX(Partidos!$G$4:$G$107,MATCH($A1029,Partidos!$A$4:$A$107,0)))),Puntuacion!$B$6,0))),IF(INDEX(Partidos!$F$4:$F$107,MATCH($A1029,Partidos!$A$4:$A$107,0))=INDEX(Partidos!$G$4:$G$107,MATCH($A1029,Partidos!$A$4:$A$107,0)),IF(AND($E1029=INDEX(Partidos!$F$4:$F$107,MATCH($A1029,Partidos!$A$4:$A$107,0)),$F1029=INDEX(Partidos!$G$4:$G$107,MATCH($A1029,Partidos!$A$4:$A$107,0))),IF(AND($H1029&lt;&gt;"",$H1029=INDEX(Partidos!$K$4:$K$107,MATCH($A1029,Partidos!$A$4:$A$107,0))),Puntuacion!$B$9,Puntuacion!$B$12),IF(AND($E1029=$F1029,($E1029-$F1029)=(INDEX(Partidos!$F$4:$F$107,MATCH($A1029,Partidos!$A$4:$A$107,0))-INDEX(Partidos!$G$4:$G$107,MATCH($A1029,Partidos!$A$4:$A$107,0)))),IF(AND($H1029&lt;&gt;"",$H1029=INDEX(Partidos!$K$4:$K$107,MATCH($A1029,Partidos!$A$4:$A$107,0))),Puntuacion!$B$13,Puntuacion!$B$14),IF(AND($H1029&lt;&gt;"",$H1029=INDEX(Partidos!$K$4:$K$107,MATCH($A1029,Partidos!$A$4:$A$107,0))),Puntuacion!$B$11,0))),IF(AND($E1029=INDEX(Partidos!$F$4:$F$107,MATCH($A1029,Partidos!$A$4:$A$107,0)),$F1029=INDEX(Partidos!$G$4:$G$107,MATCH($A1029,Partidos!$A$4:$A$107,0))),Puntuacion!$B$9,IF(($E1029-$F1029)=(INDEX(Partidos!$F$4:$F$107,MATCH($A1029,Partidos!$A$4:$A$107,0))-INDEX(Partidos!$G$4:$G$107,MATCH($A1029,Partidos!$A$4:$A$107,0))),Puntuacion!$B$10,IF(AND($H1029&lt;&gt;"",$H1029=INDEX(Partidos!$K$4:$K$107,MATCH($A1029,Partidos!$A$4:$A$107,0))),Puntuacion!$B$11,0))))))),"")</f>
        <v/>
      </c>
      <c r="H1029" s="24">
        <f>IFERROR(INDEX(Patri!H$4:H$107,MATCH($A1029,Patri!$A$4:$A$107,0)),"")</f>
        <v/>
      </c>
      <c r="I1029" s="24">
        <f>IFERROR(INDEX(Partidos!$J$4:$J$107,MATCH($A1029,Partidos!$A$4:$A$107,0)),"")</f>
        <v/>
      </c>
      <c r="J1029" s="21">
        <f>IF(AND(INDEX(Partidos!$J$4:$J$107,MATCH($A1029,Partidos!$A$4:$A$107,0))&lt;&gt;"Grupos",INDEX(Partidos!$H$4:$H$107,MATCH($A1029,Partidos!$A$4:$A$107,0))="Finalizado",$H1029&lt;&gt;"",$H1029=INDEX(Partidos!$K$4:$K$107,MATCH($A1029,Partidos!$A$4:$A$107,0))),1,0)</f>
        <v/>
      </c>
    </row>
    <row r="1030">
      <c r="A1030" s="31" t="n">
        <v>94</v>
      </c>
      <c r="B1030" s="24">
        <f>IFERROR(INDEX(Partidos!$D$4:$D$107,MATCH($A1030,Partidos!$A$4:$A$107,0)),"")</f>
        <v/>
      </c>
      <c r="C1030" s="24">
        <f>IFERROR(INDEX(Partidos!$E$4:$E$107,MATCH($A1030,Partidos!$A$4:$A$107,0)),"")</f>
        <v/>
      </c>
      <c r="D1030" s="31" t="inlineStr">
        <is>
          <t>Kike</t>
        </is>
      </c>
      <c r="E1030" s="24">
        <f>IFERROR(INDEX(Kike!F$4:F$107,MATCH($A1030,Kike!$A$4:$A$107,0)),"")</f>
        <v/>
      </c>
      <c r="F1030" s="24">
        <f>IFERROR(INDEX(Kike!G$4:G$107,MATCH($A1030,Kike!$A$4:$A$107,0)),"")</f>
        <v/>
      </c>
      <c r="G1030" s="21">
        <f>IFERROR(IF(INDEX(Partidos!$H$4:$H$107,MATCH($A1030,Partidos!$A$4:$A$107,0))&lt;&gt;"Finalizado","",IF(OR(NOT(ISNUMBER($E1030)),NOT(ISNUMBER($F1030))),"",IF(INDEX(Partidos!$J$4:$J$107,MATCH($A1030,Partidos!$A$4:$A$107,0))="Grupos",IF(AND($E1030=INDEX(Partidos!$F$4:$F$107,MATCH($A1030,Partidos!$A$4:$A$107,0)),$F1030=INDEX(Partidos!$G$4:$G$107,MATCH($A1030,Partidos!$A$4:$A$107,0))),Puntuacion!$B$4,IF(($E1030-$F1030)=(INDEX(Partidos!$F$4:$F$107,MATCH($A1030,Partidos!$A$4:$A$107,0))-INDEX(Partidos!$G$4:$G$107,MATCH($A1030,Partidos!$A$4:$A$107,0))),Puntuacion!$B$5,IF(OR(AND($E1030&gt;$F1030,INDEX(Partidos!$F$4:$F$107,MATCH($A1030,Partidos!$A$4:$A$107,0))&gt;INDEX(Partidos!$G$4:$G$107,MATCH($A1030,Partidos!$A$4:$A$107,0))),AND($E1030=$F1030,INDEX(Partidos!$F$4:$F$107,MATCH($A1030,Partidos!$A$4:$A$107,0))=INDEX(Partidos!$G$4:$G$107,MATCH($A1030,Partidos!$A$4:$A$107,0))),AND($E1030&lt;$F1030,INDEX(Partidos!$F$4:$F$107,MATCH($A1030,Partidos!$A$4:$A$107,0))&lt;INDEX(Partidos!$G$4:$G$107,MATCH($A1030,Partidos!$A$4:$A$107,0)))),Puntuacion!$B$6,0))),IF(INDEX(Partidos!$F$4:$F$107,MATCH($A1030,Partidos!$A$4:$A$107,0))=INDEX(Partidos!$G$4:$G$107,MATCH($A1030,Partidos!$A$4:$A$107,0)),IF(AND($E1030=INDEX(Partidos!$F$4:$F$107,MATCH($A1030,Partidos!$A$4:$A$107,0)),$F1030=INDEX(Partidos!$G$4:$G$107,MATCH($A1030,Partidos!$A$4:$A$107,0))),IF(AND($H1030&lt;&gt;"",$H1030=INDEX(Partidos!$K$4:$K$107,MATCH($A1030,Partidos!$A$4:$A$107,0))),Puntuacion!$B$9,Puntuacion!$B$12),IF(AND($E1030=$F1030,($E1030-$F1030)=(INDEX(Partidos!$F$4:$F$107,MATCH($A1030,Partidos!$A$4:$A$107,0))-INDEX(Partidos!$G$4:$G$107,MATCH($A1030,Partidos!$A$4:$A$107,0)))),IF(AND($H1030&lt;&gt;"",$H1030=INDEX(Partidos!$K$4:$K$107,MATCH($A1030,Partidos!$A$4:$A$107,0))),Puntuacion!$B$13,Puntuacion!$B$14),IF(AND($H1030&lt;&gt;"",$H1030=INDEX(Partidos!$K$4:$K$107,MATCH($A1030,Partidos!$A$4:$A$107,0))),Puntuacion!$B$11,0))),IF(AND($E1030=INDEX(Partidos!$F$4:$F$107,MATCH($A1030,Partidos!$A$4:$A$107,0)),$F1030=INDEX(Partidos!$G$4:$G$107,MATCH($A1030,Partidos!$A$4:$A$107,0))),Puntuacion!$B$9,IF(($E1030-$F1030)=(INDEX(Partidos!$F$4:$F$107,MATCH($A1030,Partidos!$A$4:$A$107,0))-INDEX(Partidos!$G$4:$G$107,MATCH($A1030,Partidos!$A$4:$A$107,0))),Puntuacion!$B$10,IF(AND($H1030&lt;&gt;"",$H1030=INDEX(Partidos!$K$4:$K$107,MATCH($A1030,Partidos!$A$4:$A$107,0))),Puntuacion!$B$11,0))))))),"")</f>
        <v/>
      </c>
      <c r="H1030" s="24">
        <f>IFERROR(INDEX(Kike!H$4:H$107,MATCH($A1030,Kike!$A$4:$A$107,0)),"")</f>
        <v/>
      </c>
      <c r="I1030" s="24">
        <f>IFERROR(INDEX(Partidos!$J$4:$J$107,MATCH($A1030,Partidos!$A$4:$A$107,0)),"")</f>
        <v/>
      </c>
      <c r="J1030" s="21">
        <f>IF(AND(INDEX(Partidos!$J$4:$J$107,MATCH($A1030,Partidos!$A$4:$A$107,0))&lt;&gt;"Grupos",INDEX(Partidos!$H$4:$H$107,MATCH($A1030,Partidos!$A$4:$A$107,0))="Finalizado",$H1030&lt;&gt;"",$H1030=INDEX(Partidos!$K$4:$K$107,MATCH($A1030,Partidos!$A$4:$A$107,0))),1,0)</f>
        <v/>
      </c>
    </row>
    <row r="1031">
      <c r="A1031" s="29" t="n">
        <v>94</v>
      </c>
      <c r="B1031" s="24">
        <f>IFERROR(INDEX(Partidos!$D$4:$D$107,MATCH($A1031,Partidos!$A$4:$A$107,0)),"")</f>
        <v/>
      </c>
      <c r="C1031" s="24">
        <f>IFERROR(INDEX(Partidos!$E$4:$E$107,MATCH($A1031,Partidos!$A$4:$A$107,0)),"")</f>
        <v/>
      </c>
      <c r="D1031" s="29" t="inlineStr">
        <is>
          <t>Quintero</t>
        </is>
      </c>
      <c r="E1031" s="24">
        <f>IFERROR(INDEX(Quintero!F$4:F$107,MATCH($A1031,Quintero!$A$4:$A$107,0)),"")</f>
        <v/>
      </c>
      <c r="F1031" s="24">
        <f>IFERROR(INDEX(Quintero!G$4:G$107,MATCH($A1031,Quintero!$A$4:$A$107,0)),"")</f>
        <v/>
      </c>
      <c r="G1031" s="21">
        <f>IFERROR(IF(INDEX(Partidos!$H$4:$H$107,MATCH($A1031,Partidos!$A$4:$A$107,0))&lt;&gt;"Finalizado","",IF(OR(NOT(ISNUMBER($E1031)),NOT(ISNUMBER($F1031))),"",IF(INDEX(Partidos!$J$4:$J$107,MATCH($A1031,Partidos!$A$4:$A$107,0))="Grupos",IF(AND($E1031=INDEX(Partidos!$F$4:$F$107,MATCH($A1031,Partidos!$A$4:$A$107,0)),$F1031=INDEX(Partidos!$G$4:$G$107,MATCH($A1031,Partidos!$A$4:$A$107,0))),Puntuacion!$B$4,IF(($E1031-$F1031)=(INDEX(Partidos!$F$4:$F$107,MATCH($A1031,Partidos!$A$4:$A$107,0))-INDEX(Partidos!$G$4:$G$107,MATCH($A1031,Partidos!$A$4:$A$107,0))),Puntuacion!$B$5,IF(OR(AND($E1031&gt;$F1031,INDEX(Partidos!$F$4:$F$107,MATCH($A1031,Partidos!$A$4:$A$107,0))&gt;INDEX(Partidos!$G$4:$G$107,MATCH($A1031,Partidos!$A$4:$A$107,0))),AND($E1031=$F1031,INDEX(Partidos!$F$4:$F$107,MATCH($A1031,Partidos!$A$4:$A$107,0))=INDEX(Partidos!$G$4:$G$107,MATCH($A1031,Partidos!$A$4:$A$107,0))),AND($E1031&lt;$F1031,INDEX(Partidos!$F$4:$F$107,MATCH($A1031,Partidos!$A$4:$A$107,0))&lt;INDEX(Partidos!$G$4:$G$107,MATCH($A1031,Partidos!$A$4:$A$107,0)))),Puntuacion!$B$6,0))),IF(INDEX(Partidos!$F$4:$F$107,MATCH($A1031,Partidos!$A$4:$A$107,0))=INDEX(Partidos!$G$4:$G$107,MATCH($A1031,Partidos!$A$4:$A$107,0)),IF(AND($E1031=INDEX(Partidos!$F$4:$F$107,MATCH($A1031,Partidos!$A$4:$A$107,0)),$F1031=INDEX(Partidos!$G$4:$G$107,MATCH($A1031,Partidos!$A$4:$A$107,0))),IF(AND($H1031&lt;&gt;"",$H1031=INDEX(Partidos!$K$4:$K$107,MATCH($A1031,Partidos!$A$4:$A$107,0))),Puntuacion!$B$9,Puntuacion!$B$12),IF(AND($E1031=$F1031,($E1031-$F1031)=(INDEX(Partidos!$F$4:$F$107,MATCH($A1031,Partidos!$A$4:$A$107,0))-INDEX(Partidos!$G$4:$G$107,MATCH($A1031,Partidos!$A$4:$A$107,0)))),IF(AND($H1031&lt;&gt;"",$H1031=INDEX(Partidos!$K$4:$K$107,MATCH($A1031,Partidos!$A$4:$A$107,0))),Puntuacion!$B$13,Puntuacion!$B$14),IF(AND($H1031&lt;&gt;"",$H1031=INDEX(Partidos!$K$4:$K$107,MATCH($A1031,Partidos!$A$4:$A$107,0))),Puntuacion!$B$11,0))),IF(AND($E1031=INDEX(Partidos!$F$4:$F$107,MATCH($A1031,Partidos!$A$4:$A$107,0)),$F1031=INDEX(Partidos!$G$4:$G$107,MATCH($A1031,Partidos!$A$4:$A$107,0))),Puntuacion!$B$9,IF(($E1031-$F1031)=(INDEX(Partidos!$F$4:$F$107,MATCH($A1031,Partidos!$A$4:$A$107,0))-INDEX(Partidos!$G$4:$G$107,MATCH($A1031,Partidos!$A$4:$A$107,0))),Puntuacion!$B$10,IF(AND($H1031&lt;&gt;"",$H1031=INDEX(Partidos!$K$4:$K$107,MATCH($A1031,Partidos!$A$4:$A$107,0))),Puntuacion!$B$11,0))))))),"")</f>
        <v/>
      </c>
      <c r="H1031" s="24">
        <f>IFERROR(INDEX(Quintero!H$4:H$107,MATCH($A1031,Quintero!$A$4:$A$107,0)),"")</f>
        <v/>
      </c>
      <c r="I1031" s="24">
        <f>IFERROR(INDEX(Partidos!$J$4:$J$107,MATCH($A1031,Partidos!$A$4:$A$107,0)),"")</f>
        <v/>
      </c>
      <c r="J1031" s="21">
        <f>IF(AND(INDEX(Partidos!$J$4:$J$107,MATCH($A1031,Partidos!$A$4:$A$107,0))&lt;&gt;"Grupos",INDEX(Partidos!$H$4:$H$107,MATCH($A1031,Partidos!$A$4:$A$107,0))="Finalizado",$H1031&lt;&gt;"",$H1031=INDEX(Partidos!$K$4:$K$107,MATCH($A1031,Partidos!$A$4:$A$107,0))),1,0)</f>
        <v/>
      </c>
    </row>
    <row r="1032">
      <c r="A1032" s="31" t="n">
        <v>94</v>
      </c>
      <c r="B1032" s="24">
        <f>IFERROR(INDEX(Partidos!$D$4:$D$107,MATCH($A1032,Partidos!$A$4:$A$107,0)),"")</f>
        <v/>
      </c>
      <c r="C1032" s="24">
        <f>IFERROR(INDEX(Partidos!$E$4:$E$107,MATCH($A1032,Partidos!$A$4:$A$107,0)),"")</f>
        <v/>
      </c>
      <c r="D1032" s="31" t="inlineStr">
        <is>
          <t>Nacho</t>
        </is>
      </c>
      <c r="E1032" s="24">
        <f>IFERROR(INDEX(Nacho!F$4:F$107,MATCH($A1032,Nacho!$A$4:$A$107,0)),"")</f>
        <v/>
      </c>
      <c r="F1032" s="24">
        <f>IFERROR(INDEX(Nacho!G$4:G$107,MATCH($A1032,Nacho!$A$4:$A$107,0)),"")</f>
        <v/>
      </c>
      <c r="G1032" s="21">
        <f>IFERROR(IF(INDEX(Partidos!$H$4:$H$107,MATCH($A1032,Partidos!$A$4:$A$107,0))&lt;&gt;"Finalizado","",IF(OR(NOT(ISNUMBER($E1032)),NOT(ISNUMBER($F1032))),"",IF(INDEX(Partidos!$J$4:$J$107,MATCH($A1032,Partidos!$A$4:$A$107,0))="Grupos",IF(AND($E1032=INDEX(Partidos!$F$4:$F$107,MATCH($A1032,Partidos!$A$4:$A$107,0)),$F1032=INDEX(Partidos!$G$4:$G$107,MATCH($A1032,Partidos!$A$4:$A$107,0))),Puntuacion!$B$4,IF(($E1032-$F1032)=(INDEX(Partidos!$F$4:$F$107,MATCH($A1032,Partidos!$A$4:$A$107,0))-INDEX(Partidos!$G$4:$G$107,MATCH($A1032,Partidos!$A$4:$A$107,0))),Puntuacion!$B$5,IF(OR(AND($E1032&gt;$F1032,INDEX(Partidos!$F$4:$F$107,MATCH($A1032,Partidos!$A$4:$A$107,0))&gt;INDEX(Partidos!$G$4:$G$107,MATCH($A1032,Partidos!$A$4:$A$107,0))),AND($E1032=$F1032,INDEX(Partidos!$F$4:$F$107,MATCH($A1032,Partidos!$A$4:$A$107,0))=INDEX(Partidos!$G$4:$G$107,MATCH($A1032,Partidos!$A$4:$A$107,0))),AND($E1032&lt;$F1032,INDEX(Partidos!$F$4:$F$107,MATCH($A1032,Partidos!$A$4:$A$107,0))&lt;INDEX(Partidos!$G$4:$G$107,MATCH($A1032,Partidos!$A$4:$A$107,0)))),Puntuacion!$B$6,0))),IF(INDEX(Partidos!$F$4:$F$107,MATCH($A1032,Partidos!$A$4:$A$107,0))=INDEX(Partidos!$G$4:$G$107,MATCH($A1032,Partidos!$A$4:$A$107,0)),IF(AND($E1032=INDEX(Partidos!$F$4:$F$107,MATCH($A1032,Partidos!$A$4:$A$107,0)),$F1032=INDEX(Partidos!$G$4:$G$107,MATCH($A1032,Partidos!$A$4:$A$107,0))),IF(AND($H1032&lt;&gt;"",$H1032=INDEX(Partidos!$K$4:$K$107,MATCH($A1032,Partidos!$A$4:$A$107,0))),Puntuacion!$B$9,Puntuacion!$B$12),IF(AND($E1032=$F1032,($E1032-$F1032)=(INDEX(Partidos!$F$4:$F$107,MATCH($A1032,Partidos!$A$4:$A$107,0))-INDEX(Partidos!$G$4:$G$107,MATCH($A1032,Partidos!$A$4:$A$107,0)))),IF(AND($H1032&lt;&gt;"",$H1032=INDEX(Partidos!$K$4:$K$107,MATCH($A1032,Partidos!$A$4:$A$107,0))),Puntuacion!$B$13,Puntuacion!$B$14),IF(AND($H1032&lt;&gt;"",$H1032=INDEX(Partidos!$K$4:$K$107,MATCH($A1032,Partidos!$A$4:$A$107,0))),Puntuacion!$B$11,0))),IF(AND($E1032=INDEX(Partidos!$F$4:$F$107,MATCH($A1032,Partidos!$A$4:$A$107,0)),$F1032=INDEX(Partidos!$G$4:$G$107,MATCH($A1032,Partidos!$A$4:$A$107,0))),Puntuacion!$B$9,IF(($E1032-$F1032)=(INDEX(Partidos!$F$4:$F$107,MATCH($A1032,Partidos!$A$4:$A$107,0))-INDEX(Partidos!$G$4:$G$107,MATCH($A1032,Partidos!$A$4:$A$107,0))),Puntuacion!$B$10,IF(AND($H1032&lt;&gt;"",$H1032=INDEX(Partidos!$K$4:$K$107,MATCH($A1032,Partidos!$A$4:$A$107,0))),Puntuacion!$B$11,0))))))),"")</f>
        <v/>
      </c>
      <c r="H1032" s="24">
        <f>IFERROR(INDEX(Nacho!H$4:H$107,MATCH($A1032,Nacho!$A$4:$A$107,0)),"")</f>
        <v/>
      </c>
      <c r="I1032" s="24">
        <f>IFERROR(INDEX(Partidos!$J$4:$J$107,MATCH($A1032,Partidos!$A$4:$A$107,0)),"")</f>
        <v/>
      </c>
      <c r="J1032" s="21">
        <f>IF(AND(INDEX(Partidos!$J$4:$J$107,MATCH($A1032,Partidos!$A$4:$A$107,0))&lt;&gt;"Grupos",INDEX(Partidos!$H$4:$H$107,MATCH($A1032,Partidos!$A$4:$A$107,0))="Finalizado",$H1032&lt;&gt;"",$H1032=INDEX(Partidos!$K$4:$K$107,MATCH($A1032,Partidos!$A$4:$A$107,0))),1,0)</f>
        <v/>
      </c>
    </row>
    <row r="1033">
      <c r="A1033" s="29" t="n">
        <v>94</v>
      </c>
      <c r="B1033" s="24">
        <f>IFERROR(INDEX(Partidos!$D$4:$D$107,MATCH($A1033,Partidos!$A$4:$A$107,0)),"")</f>
        <v/>
      </c>
      <c r="C1033" s="24">
        <f>IFERROR(INDEX(Partidos!$E$4:$E$107,MATCH($A1033,Partidos!$A$4:$A$107,0)),"")</f>
        <v/>
      </c>
      <c r="D1033" s="29" t="inlineStr">
        <is>
          <t>Luis</t>
        </is>
      </c>
      <c r="E1033" s="24">
        <f>IFERROR(INDEX(Luis!F$4:F$107,MATCH($A1033,Luis!$A$4:$A$107,0)),"")</f>
        <v/>
      </c>
      <c r="F1033" s="24">
        <f>IFERROR(INDEX(Luis!G$4:G$107,MATCH($A1033,Luis!$A$4:$A$107,0)),"")</f>
        <v/>
      </c>
      <c r="G1033" s="21">
        <f>IFERROR(IF(INDEX(Partidos!$H$4:$H$107,MATCH($A1033,Partidos!$A$4:$A$107,0))&lt;&gt;"Finalizado","",IF(OR(NOT(ISNUMBER($E1033)),NOT(ISNUMBER($F1033))),"",IF(INDEX(Partidos!$J$4:$J$107,MATCH($A1033,Partidos!$A$4:$A$107,0))="Grupos",IF(AND($E1033=INDEX(Partidos!$F$4:$F$107,MATCH($A1033,Partidos!$A$4:$A$107,0)),$F1033=INDEX(Partidos!$G$4:$G$107,MATCH($A1033,Partidos!$A$4:$A$107,0))),Puntuacion!$B$4,IF(($E1033-$F1033)=(INDEX(Partidos!$F$4:$F$107,MATCH($A1033,Partidos!$A$4:$A$107,0))-INDEX(Partidos!$G$4:$G$107,MATCH($A1033,Partidos!$A$4:$A$107,0))),Puntuacion!$B$5,IF(OR(AND($E1033&gt;$F1033,INDEX(Partidos!$F$4:$F$107,MATCH($A1033,Partidos!$A$4:$A$107,0))&gt;INDEX(Partidos!$G$4:$G$107,MATCH($A1033,Partidos!$A$4:$A$107,0))),AND($E1033=$F1033,INDEX(Partidos!$F$4:$F$107,MATCH($A1033,Partidos!$A$4:$A$107,0))=INDEX(Partidos!$G$4:$G$107,MATCH($A1033,Partidos!$A$4:$A$107,0))),AND($E1033&lt;$F1033,INDEX(Partidos!$F$4:$F$107,MATCH($A1033,Partidos!$A$4:$A$107,0))&lt;INDEX(Partidos!$G$4:$G$107,MATCH($A1033,Partidos!$A$4:$A$107,0)))),Puntuacion!$B$6,0))),IF(INDEX(Partidos!$F$4:$F$107,MATCH($A1033,Partidos!$A$4:$A$107,0))=INDEX(Partidos!$G$4:$G$107,MATCH($A1033,Partidos!$A$4:$A$107,0)),IF(AND($E1033=INDEX(Partidos!$F$4:$F$107,MATCH($A1033,Partidos!$A$4:$A$107,0)),$F1033=INDEX(Partidos!$G$4:$G$107,MATCH($A1033,Partidos!$A$4:$A$107,0))),IF(AND($H1033&lt;&gt;"",$H1033=INDEX(Partidos!$K$4:$K$107,MATCH($A1033,Partidos!$A$4:$A$107,0))),Puntuacion!$B$9,Puntuacion!$B$12),IF(AND($E1033=$F1033,($E1033-$F1033)=(INDEX(Partidos!$F$4:$F$107,MATCH($A1033,Partidos!$A$4:$A$107,0))-INDEX(Partidos!$G$4:$G$107,MATCH($A1033,Partidos!$A$4:$A$107,0)))),IF(AND($H1033&lt;&gt;"",$H1033=INDEX(Partidos!$K$4:$K$107,MATCH($A1033,Partidos!$A$4:$A$107,0))),Puntuacion!$B$13,Puntuacion!$B$14),IF(AND($H1033&lt;&gt;"",$H1033=INDEX(Partidos!$K$4:$K$107,MATCH($A1033,Partidos!$A$4:$A$107,0))),Puntuacion!$B$11,0))),IF(AND($E1033=INDEX(Partidos!$F$4:$F$107,MATCH($A1033,Partidos!$A$4:$A$107,0)),$F1033=INDEX(Partidos!$G$4:$G$107,MATCH($A1033,Partidos!$A$4:$A$107,0))),Puntuacion!$B$9,IF(($E1033-$F1033)=(INDEX(Partidos!$F$4:$F$107,MATCH($A1033,Partidos!$A$4:$A$107,0))-INDEX(Partidos!$G$4:$G$107,MATCH($A1033,Partidos!$A$4:$A$107,0))),Puntuacion!$B$10,IF(AND($H1033&lt;&gt;"",$H1033=INDEX(Partidos!$K$4:$K$107,MATCH($A1033,Partidos!$A$4:$A$107,0))),Puntuacion!$B$11,0))))))),"")</f>
        <v/>
      </c>
      <c r="H1033" s="24">
        <f>IFERROR(INDEX(Luis!H$4:H$107,MATCH($A1033,Luis!$A$4:$A$107,0)),"")</f>
        <v/>
      </c>
      <c r="I1033" s="24">
        <f>IFERROR(INDEX(Partidos!$J$4:$J$107,MATCH($A1033,Partidos!$A$4:$A$107,0)),"")</f>
        <v/>
      </c>
      <c r="J1033" s="21">
        <f>IF(AND(INDEX(Partidos!$J$4:$J$107,MATCH($A1033,Partidos!$A$4:$A$107,0))&lt;&gt;"Grupos",INDEX(Partidos!$H$4:$H$107,MATCH($A1033,Partidos!$A$4:$A$107,0))="Finalizado",$H1033&lt;&gt;"",$H1033=INDEX(Partidos!$K$4:$K$107,MATCH($A1033,Partidos!$A$4:$A$107,0))),1,0)</f>
        <v/>
      </c>
    </row>
    <row r="1034">
      <c r="A1034" s="31" t="n">
        <v>94</v>
      </c>
      <c r="B1034" s="24">
        <f>IFERROR(INDEX(Partidos!$D$4:$D$107,MATCH($A1034,Partidos!$A$4:$A$107,0)),"")</f>
        <v/>
      </c>
      <c r="C1034" s="24">
        <f>IFERROR(INDEX(Partidos!$E$4:$E$107,MATCH($A1034,Partidos!$A$4:$A$107,0)),"")</f>
        <v/>
      </c>
      <c r="D1034" s="31" t="inlineStr">
        <is>
          <t>Felipe</t>
        </is>
      </c>
      <c r="E1034" s="24">
        <f>IFERROR(INDEX(Felipe!F$4:F$107,MATCH($A1034,Felipe!$A$4:$A$107,0)),"")</f>
        <v/>
      </c>
      <c r="F1034" s="24">
        <f>IFERROR(INDEX(Felipe!G$4:G$107,MATCH($A1034,Felipe!$A$4:$A$107,0)),"")</f>
        <v/>
      </c>
      <c r="G1034" s="21">
        <f>IFERROR(IF(INDEX(Partidos!$H$4:$H$107,MATCH($A1034,Partidos!$A$4:$A$107,0))&lt;&gt;"Finalizado","",IF(OR(NOT(ISNUMBER($E1034)),NOT(ISNUMBER($F1034))),"",IF(INDEX(Partidos!$J$4:$J$107,MATCH($A1034,Partidos!$A$4:$A$107,0))="Grupos",IF(AND($E1034=INDEX(Partidos!$F$4:$F$107,MATCH($A1034,Partidos!$A$4:$A$107,0)),$F1034=INDEX(Partidos!$G$4:$G$107,MATCH($A1034,Partidos!$A$4:$A$107,0))),Puntuacion!$B$4,IF(($E1034-$F1034)=(INDEX(Partidos!$F$4:$F$107,MATCH($A1034,Partidos!$A$4:$A$107,0))-INDEX(Partidos!$G$4:$G$107,MATCH($A1034,Partidos!$A$4:$A$107,0))),Puntuacion!$B$5,IF(OR(AND($E1034&gt;$F1034,INDEX(Partidos!$F$4:$F$107,MATCH($A1034,Partidos!$A$4:$A$107,0))&gt;INDEX(Partidos!$G$4:$G$107,MATCH($A1034,Partidos!$A$4:$A$107,0))),AND($E1034=$F1034,INDEX(Partidos!$F$4:$F$107,MATCH($A1034,Partidos!$A$4:$A$107,0))=INDEX(Partidos!$G$4:$G$107,MATCH($A1034,Partidos!$A$4:$A$107,0))),AND($E1034&lt;$F1034,INDEX(Partidos!$F$4:$F$107,MATCH($A1034,Partidos!$A$4:$A$107,0))&lt;INDEX(Partidos!$G$4:$G$107,MATCH($A1034,Partidos!$A$4:$A$107,0)))),Puntuacion!$B$6,0))),IF(INDEX(Partidos!$F$4:$F$107,MATCH($A1034,Partidos!$A$4:$A$107,0))=INDEX(Partidos!$G$4:$G$107,MATCH($A1034,Partidos!$A$4:$A$107,0)),IF(AND($E1034=INDEX(Partidos!$F$4:$F$107,MATCH($A1034,Partidos!$A$4:$A$107,0)),$F1034=INDEX(Partidos!$G$4:$G$107,MATCH($A1034,Partidos!$A$4:$A$107,0))),IF(AND($H1034&lt;&gt;"",$H1034=INDEX(Partidos!$K$4:$K$107,MATCH($A1034,Partidos!$A$4:$A$107,0))),Puntuacion!$B$9,Puntuacion!$B$12),IF(AND($E1034=$F1034,($E1034-$F1034)=(INDEX(Partidos!$F$4:$F$107,MATCH($A1034,Partidos!$A$4:$A$107,0))-INDEX(Partidos!$G$4:$G$107,MATCH($A1034,Partidos!$A$4:$A$107,0)))),IF(AND($H1034&lt;&gt;"",$H1034=INDEX(Partidos!$K$4:$K$107,MATCH($A1034,Partidos!$A$4:$A$107,0))),Puntuacion!$B$13,Puntuacion!$B$14),IF(AND($H1034&lt;&gt;"",$H1034=INDEX(Partidos!$K$4:$K$107,MATCH($A1034,Partidos!$A$4:$A$107,0))),Puntuacion!$B$11,0))),IF(AND($E1034=INDEX(Partidos!$F$4:$F$107,MATCH($A1034,Partidos!$A$4:$A$107,0)),$F1034=INDEX(Partidos!$G$4:$G$107,MATCH($A1034,Partidos!$A$4:$A$107,0))),Puntuacion!$B$9,IF(($E1034-$F1034)=(INDEX(Partidos!$F$4:$F$107,MATCH($A1034,Partidos!$A$4:$A$107,0))-INDEX(Partidos!$G$4:$G$107,MATCH($A1034,Partidos!$A$4:$A$107,0))),Puntuacion!$B$10,IF(AND($H1034&lt;&gt;"",$H1034=INDEX(Partidos!$K$4:$K$107,MATCH($A1034,Partidos!$A$4:$A$107,0))),Puntuacion!$B$11,0))))))),"")</f>
        <v/>
      </c>
      <c r="H1034" s="24">
        <f>IFERROR(INDEX(Felipe!H$4:H$107,MATCH($A1034,Felipe!$A$4:$A$107,0)),"")</f>
        <v/>
      </c>
      <c r="I1034" s="24">
        <f>IFERROR(INDEX(Partidos!$J$4:$J$107,MATCH($A1034,Partidos!$A$4:$A$107,0)),"")</f>
        <v/>
      </c>
      <c r="J1034" s="21">
        <f>IF(AND(INDEX(Partidos!$J$4:$J$107,MATCH($A1034,Partidos!$A$4:$A$107,0))&lt;&gt;"Grupos",INDEX(Partidos!$H$4:$H$107,MATCH($A1034,Partidos!$A$4:$A$107,0))="Finalizado",$H1034&lt;&gt;"",$H1034=INDEX(Partidos!$K$4:$K$107,MATCH($A1034,Partidos!$A$4:$A$107,0))),1,0)</f>
        <v/>
      </c>
    </row>
    <row r="1035">
      <c r="A1035" s="29" t="n">
        <v>94</v>
      </c>
      <c r="B1035" s="24">
        <f>IFERROR(INDEX(Partidos!$D$4:$D$107,MATCH($A1035,Partidos!$A$4:$A$107,0)),"")</f>
        <v/>
      </c>
      <c r="C1035" s="24">
        <f>IFERROR(INDEX(Partidos!$E$4:$E$107,MATCH($A1035,Partidos!$A$4:$A$107,0)),"")</f>
        <v/>
      </c>
      <c r="D1035" s="29" t="inlineStr">
        <is>
          <t>Simón</t>
        </is>
      </c>
      <c r="E1035" s="24">
        <f>IFERROR(INDEX(Simón!F$4:F$107,MATCH($A1035,Simón!$A$4:$A$107,0)),"")</f>
        <v/>
      </c>
      <c r="F1035" s="24">
        <f>IFERROR(INDEX(Simón!G$4:G$107,MATCH($A1035,Simón!$A$4:$A$107,0)),"")</f>
        <v/>
      </c>
      <c r="G1035" s="21">
        <f>IFERROR(IF(INDEX(Partidos!$H$4:$H$107,MATCH($A1035,Partidos!$A$4:$A$107,0))&lt;&gt;"Finalizado","",IF(OR(NOT(ISNUMBER($E1035)),NOT(ISNUMBER($F1035))),"",IF(INDEX(Partidos!$J$4:$J$107,MATCH($A1035,Partidos!$A$4:$A$107,0))="Grupos",IF(AND($E1035=INDEX(Partidos!$F$4:$F$107,MATCH($A1035,Partidos!$A$4:$A$107,0)),$F1035=INDEX(Partidos!$G$4:$G$107,MATCH($A1035,Partidos!$A$4:$A$107,0))),Puntuacion!$B$4,IF(($E1035-$F1035)=(INDEX(Partidos!$F$4:$F$107,MATCH($A1035,Partidos!$A$4:$A$107,0))-INDEX(Partidos!$G$4:$G$107,MATCH($A1035,Partidos!$A$4:$A$107,0))),Puntuacion!$B$5,IF(OR(AND($E1035&gt;$F1035,INDEX(Partidos!$F$4:$F$107,MATCH($A1035,Partidos!$A$4:$A$107,0))&gt;INDEX(Partidos!$G$4:$G$107,MATCH($A1035,Partidos!$A$4:$A$107,0))),AND($E1035=$F1035,INDEX(Partidos!$F$4:$F$107,MATCH($A1035,Partidos!$A$4:$A$107,0))=INDEX(Partidos!$G$4:$G$107,MATCH($A1035,Partidos!$A$4:$A$107,0))),AND($E1035&lt;$F1035,INDEX(Partidos!$F$4:$F$107,MATCH($A1035,Partidos!$A$4:$A$107,0))&lt;INDEX(Partidos!$G$4:$G$107,MATCH($A1035,Partidos!$A$4:$A$107,0)))),Puntuacion!$B$6,0))),IF(INDEX(Partidos!$F$4:$F$107,MATCH($A1035,Partidos!$A$4:$A$107,0))=INDEX(Partidos!$G$4:$G$107,MATCH($A1035,Partidos!$A$4:$A$107,0)),IF(AND($E1035=INDEX(Partidos!$F$4:$F$107,MATCH($A1035,Partidos!$A$4:$A$107,0)),$F1035=INDEX(Partidos!$G$4:$G$107,MATCH($A1035,Partidos!$A$4:$A$107,0))),IF(AND($H1035&lt;&gt;"",$H1035=INDEX(Partidos!$K$4:$K$107,MATCH($A1035,Partidos!$A$4:$A$107,0))),Puntuacion!$B$9,Puntuacion!$B$12),IF(AND($E1035=$F1035,($E1035-$F1035)=(INDEX(Partidos!$F$4:$F$107,MATCH($A1035,Partidos!$A$4:$A$107,0))-INDEX(Partidos!$G$4:$G$107,MATCH($A1035,Partidos!$A$4:$A$107,0)))),IF(AND($H1035&lt;&gt;"",$H1035=INDEX(Partidos!$K$4:$K$107,MATCH($A1035,Partidos!$A$4:$A$107,0))),Puntuacion!$B$13,Puntuacion!$B$14),IF(AND($H1035&lt;&gt;"",$H1035=INDEX(Partidos!$K$4:$K$107,MATCH($A1035,Partidos!$A$4:$A$107,0))),Puntuacion!$B$11,0))),IF(AND($E1035=INDEX(Partidos!$F$4:$F$107,MATCH($A1035,Partidos!$A$4:$A$107,0)),$F1035=INDEX(Partidos!$G$4:$G$107,MATCH($A1035,Partidos!$A$4:$A$107,0))),Puntuacion!$B$9,IF(($E1035-$F1035)=(INDEX(Partidos!$F$4:$F$107,MATCH($A1035,Partidos!$A$4:$A$107,0))-INDEX(Partidos!$G$4:$G$107,MATCH($A1035,Partidos!$A$4:$A$107,0))),Puntuacion!$B$10,IF(AND($H1035&lt;&gt;"",$H1035=INDEX(Partidos!$K$4:$K$107,MATCH($A1035,Partidos!$A$4:$A$107,0))),Puntuacion!$B$11,0))))))),"")</f>
        <v/>
      </c>
      <c r="H1035" s="24">
        <f>IFERROR(INDEX(Simón!H$4:H$107,MATCH($A1035,Simón!$A$4:$A$107,0)),"")</f>
        <v/>
      </c>
      <c r="I1035" s="24">
        <f>IFERROR(INDEX(Partidos!$J$4:$J$107,MATCH($A1035,Partidos!$A$4:$A$107,0)),"")</f>
        <v/>
      </c>
      <c r="J1035" s="21">
        <f>IF(AND(INDEX(Partidos!$J$4:$J$107,MATCH($A1035,Partidos!$A$4:$A$107,0))&lt;&gt;"Grupos",INDEX(Partidos!$H$4:$H$107,MATCH($A1035,Partidos!$A$4:$A$107,0))="Finalizado",$H1035&lt;&gt;"",$H1035=INDEX(Partidos!$K$4:$K$107,MATCH($A1035,Partidos!$A$4:$A$107,0))),1,0)</f>
        <v/>
      </c>
    </row>
    <row r="1036">
      <c r="A1036" s="31" t="n">
        <v>94</v>
      </c>
      <c r="B1036" s="24">
        <f>IFERROR(INDEX(Partidos!$D$4:$D$107,MATCH($A1036,Partidos!$A$4:$A$107,0)),"")</f>
        <v/>
      </c>
      <c r="C1036" s="24">
        <f>IFERROR(INDEX(Partidos!$E$4:$E$107,MATCH($A1036,Partidos!$A$4:$A$107,0)),"")</f>
        <v/>
      </c>
      <c r="D1036" s="31" t="inlineStr">
        <is>
          <t>Muni</t>
        </is>
      </c>
      <c r="E1036" s="24">
        <f>IFERROR(INDEX(Muni!F$4:F$107,MATCH($A1036,Muni!$A$4:$A$107,0)),"")</f>
        <v/>
      </c>
      <c r="F1036" s="24">
        <f>IFERROR(INDEX(Muni!G$4:G$107,MATCH($A1036,Muni!$A$4:$A$107,0)),"")</f>
        <v/>
      </c>
      <c r="G1036" s="21">
        <f>IFERROR(IF(INDEX(Partidos!$H$4:$H$107,MATCH($A1036,Partidos!$A$4:$A$107,0))&lt;&gt;"Finalizado","",IF(OR(NOT(ISNUMBER($E1036)),NOT(ISNUMBER($F1036))),"",IF(INDEX(Partidos!$J$4:$J$107,MATCH($A1036,Partidos!$A$4:$A$107,0))="Grupos",IF(AND($E1036=INDEX(Partidos!$F$4:$F$107,MATCH($A1036,Partidos!$A$4:$A$107,0)),$F1036=INDEX(Partidos!$G$4:$G$107,MATCH($A1036,Partidos!$A$4:$A$107,0))),Puntuacion!$B$4,IF(($E1036-$F1036)=(INDEX(Partidos!$F$4:$F$107,MATCH($A1036,Partidos!$A$4:$A$107,0))-INDEX(Partidos!$G$4:$G$107,MATCH($A1036,Partidos!$A$4:$A$107,0))),Puntuacion!$B$5,IF(OR(AND($E1036&gt;$F1036,INDEX(Partidos!$F$4:$F$107,MATCH($A1036,Partidos!$A$4:$A$107,0))&gt;INDEX(Partidos!$G$4:$G$107,MATCH($A1036,Partidos!$A$4:$A$107,0))),AND($E1036=$F1036,INDEX(Partidos!$F$4:$F$107,MATCH($A1036,Partidos!$A$4:$A$107,0))=INDEX(Partidos!$G$4:$G$107,MATCH($A1036,Partidos!$A$4:$A$107,0))),AND($E1036&lt;$F1036,INDEX(Partidos!$F$4:$F$107,MATCH($A1036,Partidos!$A$4:$A$107,0))&lt;INDEX(Partidos!$G$4:$G$107,MATCH($A1036,Partidos!$A$4:$A$107,0)))),Puntuacion!$B$6,0))),IF(INDEX(Partidos!$F$4:$F$107,MATCH($A1036,Partidos!$A$4:$A$107,0))=INDEX(Partidos!$G$4:$G$107,MATCH($A1036,Partidos!$A$4:$A$107,0)),IF(AND($E1036=INDEX(Partidos!$F$4:$F$107,MATCH($A1036,Partidos!$A$4:$A$107,0)),$F1036=INDEX(Partidos!$G$4:$G$107,MATCH($A1036,Partidos!$A$4:$A$107,0))),IF(AND($H1036&lt;&gt;"",$H1036=INDEX(Partidos!$K$4:$K$107,MATCH($A1036,Partidos!$A$4:$A$107,0))),Puntuacion!$B$9,Puntuacion!$B$12),IF(AND($E1036=$F1036,($E1036-$F1036)=(INDEX(Partidos!$F$4:$F$107,MATCH($A1036,Partidos!$A$4:$A$107,0))-INDEX(Partidos!$G$4:$G$107,MATCH($A1036,Partidos!$A$4:$A$107,0)))),IF(AND($H1036&lt;&gt;"",$H1036=INDEX(Partidos!$K$4:$K$107,MATCH($A1036,Partidos!$A$4:$A$107,0))),Puntuacion!$B$13,Puntuacion!$B$14),IF(AND($H1036&lt;&gt;"",$H1036=INDEX(Partidos!$K$4:$K$107,MATCH($A1036,Partidos!$A$4:$A$107,0))),Puntuacion!$B$11,0))),IF(AND($E1036=INDEX(Partidos!$F$4:$F$107,MATCH($A1036,Partidos!$A$4:$A$107,0)),$F1036=INDEX(Partidos!$G$4:$G$107,MATCH($A1036,Partidos!$A$4:$A$107,0))),Puntuacion!$B$9,IF(($E1036-$F1036)=(INDEX(Partidos!$F$4:$F$107,MATCH($A1036,Partidos!$A$4:$A$107,0))-INDEX(Partidos!$G$4:$G$107,MATCH($A1036,Partidos!$A$4:$A$107,0))),Puntuacion!$B$10,IF(AND($H1036&lt;&gt;"",$H1036=INDEX(Partidos!$K$4:$K$107,MATCH($A1036,Partidos!$A$4:$A$107,0))),Puntuacion!$B$11,0))))))),"")</f>
        <v/>
      </c>
      <c r="H1036" s="24">
        <f>IFERROR(INDEX(Muni!H$4:H$107,MATCH($A1036,Muni!$A$4:$A$107,0)),"")</f>
        <v/>
      </c>
      <c r="I1036" s="24">
        <f>IFERROR(INDEX(Partidos!$J$4:$J$107,MATCH($A1036,Partidos!$A$4:$A$107,0)),"")</f>
        <v/>
      </c>
      <c r="J1036" s="21">
        <f>IF(AND(INDEX(Partidos!$J$4:$J$107,MATCH($A1036,Partidos!$A$4:$A$107,0))&lt;&gt;"Grupos",INDEX(Partidos!$H$4:$H$107,MATCH($A1036,Partidos!$A$4:$A$107,0))="Finalizado",$H1036&lt;&gt;"",$H1036=INDEX(Partidos!$K$4:$K$107,MATCH($A1036,Partidos!$A$4:$A$107,0))),1,0)</f>
        <v/>
      </c>
    </row>
    <row r="1037">
      <c r="A1037" s="29" t="n">
        <v>94</v>
      </c>
      <c r="B1037" s="24">
        <f>IFERROR(INDEX(Partidos!$D$4:$D$107,MATCH($A1037,Partidos!$A$4:$A$107,0)),"")</f>
        <v/>
      </c>
      <c r="C1037" s="24">
        <f>IFERROR(INDEX(Partidos!$E$4:$E$107,MATCH($A1037,Partidos!$A$4:$A$107,0)),"")</f>
        <v/>
      </c>
      <c r="D1037" s="29" t="inlineStr">
        <is>
          <t>Fer</t>
        </is>
      </c>
      <c r="E1037" s="24">
        <f>IFERROR(INDEX(Fer!F$4:F$107,MATCH($A1037,Fer!$A$4:$A$107,0)),"")</f>
        <v/>
      </c>
      <c r="F1037" s="24">
        <f>IFERROR(INDEX(Fer!G$4:G$107,MATCH($A1037,Fer!$A$4:$A$107,0)),"")</f>
        <v/>
      </c>
      <c r="G1037" s="21">
        <f>IFERROR(IF(INDEX(Partidos!$H$4:$H$107,MATCH($A1037,Partidos!$A$4:$A$107,0))&lt;&gt;"Finalizado","",IF(OR(NOT(ISNUMBER($E1037)),NOT(ISNUMBER($F1037))),"",IF(INDEX(Partidos!$J$4:$J$107,MATCH($A1037,Partidos!$A$4:$A$107,0))="Grupos",IF(AND($E1037=INDEX(Partidos!$F$4:$F$107,MATCH($A1037,Partidos!$A$4:$A$107,0)),$F1037=INDEX(Partidos!$G$4:$G$107,MATCH($A1037,Partidos!$A$4:$A$107,0))),Puntuacion!$B$4,IF(($E1037-$F1037)=(INDEX(Partidos!$F$4:$F$107,MATCH($A1037,Partidos!$A$4:$A$107,0))-INDEX(Partidos!$G$4:$G$107,MATCH($A1037,Partidos!$A$4:$A$107,0))),Puntuacion!$B$5,IF(OR(AND($E1037&gt;$F1037,INDEX(Partidos!$F$4:$F$107,MATCH($A1037,Partidos!$A$4:$A$107,0))&gt;INDEX(Partidos!$G$4:$G$107,MATCH($A1037,Partidos!$A$4:$A$107,0))),AND($E1037=$F1037,INDEX(Partidos!$F$4:$F$107,MATCH($A1037,Partidos!$A$4:$A$107,0))=INDEX(Partidos!$G$4:$G$107,MATCH($A1037,Partidos!$A$4:$A$107,0))),AND($E1037&lt;$F1037,INDEX(Partidos!$F$4:$F$107,MATCH($A1037,Partidos!$A$4:$A$107,0))&lt;INDEX(Partidos!$G$4:$G$107,MATCH($A1037,Partidos!$A$4:$A$107,0)))),Puntuacion!$B$6,0))),IF(INDEX(Partidos!$F$4:$F$107,MATCH($A1037,Partidos!$A$4:$A$107,0))=INDEX(Partidos!$G$4:$G$107,MATCH($A1037,Partidos!$A$4:$A$107,0)),IF(AND($E1037=INDEX(Partidos!$F$4:$F$107,MATCH($A1037,Partidos!$A$4:$A$107,0)),$F1037=INDEX(Partidos!$G$4:$G$107,MATCH($A1037,Partidos!$A$4:$A$107,0))),IF(AND($H1037&lt;&gt;"",$H1037=INDEX(Partidos!$K$4:$K$107,MATCH($A1037,Partidos!$A$4:$A$107,0))),Puntuacion!$B$9,Puntuacion!$B$12),IF(AND($E1037=$F1037,($E1037-$F1037)=(INDEX(Partidos!$F$4:$F$107,MATCH($A1037,Partidos!$A$4:$A$107,0))-INDEX(Partidos!$G$4:$G$107,MATCH($A1037,Partidos!$A$4:$A$107,0)))),IF(AND($H1037&lt;&gt;"",$H1037=INDEX(Partidos!$K$4:$K$107,MATCH($A1037,Partidos!$A$4:$A$107,0))),Puntuacion!$B$13,Puntuacion!$B$14),IF(AND($H1037&lt;&gt;"",$H1037=INDEX(Partidos!$K$4:$K$107,MATCH($A1037,Partidos!$A$4:$A$107,0))),Puntuacion!$B$11,0))),IF(AND($E1037=INDEX(Partidos!$F$4:$F$107,MATCH($A1037,Partidos!$A$4:$A$107,0)),$F1037=INDEX(Partidos!$G$4:$G$107,MATCH($A1037,Partidos!$A$4:$A$107,0))),Puntuacion!$B$9,IF(($E1037-$F1037)=(INDEX(Partidos!$F$4:$F$107,MATCH($A1037,Partidos!$A$4:$A$107,0))-INDEX(Partidos!$G$4:$G$107,MATCH($A1037,Partidos!$A$4:$A$107,0))),Puntuacion!$B$10,IF(AND($H1037&lt;&gt;"",$H1037=INDEX(Partidos!$K$4:$K$107,MATCH($A1037,Partidos!$A$4:$A$107,0))),Puntuacion!$B$11,0))))))),"")</f>
        <v/>
      </c>
      <c r="H1037" s="24">
        <f>IFERROR(INDEX(Fer!H$4:H$107,MATCH($A1037,Fer!$A$4:$A$107,0)),"")</f>
        <v/>
      </c>
      <c r="I1037" s="24">
        <f>IFERROR(INDEX(Partidos!$J$4:$J$107,MATCH($A1037,Partidos!$A$4:$A$107,0)),"")</f>
        <v/>
      </c>
      <c r="J1037" s="21">
        <f>IF(AND(INDEX(Partidos!$J$4:$J$107,MATCH($A1037,Partidos!$A$4:$A$107,0))&lt;&gt;"Grupos",INDEX(Partidos!$H$4:$H$107,MATCH($A1037,Partidos!$A$4:$A$107,0))="Finalizado",$H1037&lt;&gt;"",$H1037=INDEX(Partidos!$K$4:$K$107,MATCH($A1037,Partidos!$A$4:$A$107,0))),1,0)</f>
        <v/>
      </c>
    </row>
    <row r="1038">
      <c r="A1038" s="31" t="n">
        <v>95</v>
      </c>
      <c r="B1038" s="24">
        <f>IFERROR(INDEX(Partidos!$D$4:$D$107,MATCH($A1038,Partidos!$A$4:$A$107,0)),"")</f>
        <v/>
      </c>
      <c r="C1038" s="24">
        <f>IFERROR(INDEX(Partidos!$E$4:$E$107,MATCH($A1038,Partidos!$A$4:$A$107,0)),"")</f>
        <v/>
      </c>
      <c r="D1038" s="31" t="inlineStr">
        <is>
          <t>Álvaro</t>
        </is>
      </c>
      <c r="E1038" s="24">
        <f>IFERROR(INDEX(Álvaro!F$4:F$107,MATCH($A1038,Álvaro!$A$4:$A$107,0)),"")</f>
        <v/>
      </c>
      <c r="F1038" s="24">
        <f>IFERROR(INDEX(Álvaro!G$4:G$107,MATCH($A1038,Álvaro!$A$4:$A$107,0)),"")</f>
        <v/>
      </c>
      <c r="G1038" s="21">
        <f>IFERROR(IF(INDEX(Partidos!$H$4:$H$107,MATCH($A1038,Partidos!$A$4:$A$107,0))&lt;&gt;"Finalizado","",IF(OR(NOT(ISNUMBER($E1038)),NOT(ISNUMBER($F1038))),"",IF(INDEX(Partidos!$J$4:$J$107,MATCH($A1038,Partidos!$A$4:$A$107,0))="Grupos",IF(AND($E1038=INDEX(Partidos!$F$4:$F$107,MATCH($A1038,Partidos!$A$4:$A$107,0)),$F1038=INDEX(Partidos!$G$4:$G$107,MATCH($A1038,Partidos!$A$4:$A$107,0))),Puntuacion!$B$4,IF(($E1038-$F1038)=(INDEX(Partidos!$F$4:$F$107,MATCH($A1038,Partidos!$A$4:$A$107,0))-INDEX(Partidos!$G$4:$G$107,MATCH($A1038,Partidos!$A$4:$A$107,0))),Puntuacion!$B$5,IF(OR(AND($E1038&gt;$F1038,INDEX(Partidos!$F$4:$F$107,MATCH($A1038,Partidos!$A$4:$A$107,0))&gt;INDEX(Partidos!$G$4:$G$107,MATCH($A1038,Partidos!$A$4:$A$107,0))),AND($E1038=$F1038,INDEX(Partidos!$F$4:$F$107,MATCH($A1038,Partidos!$A$4:$A$107,0))=INDEX(Partidos!$G$4:$G$107,MATCH($A1038,Partidos!$A$4:$A$107,0))),AND($E1038&lt;$F1038,INDEX(Partidos!$F$4:$F$107,MATCH($A1038,Partidos!$A$4:$A$107,0))&lt;INDEX(Partidos!$G$4:$G$107,MATCH($A1038,Partidos!$A$4:$A$107,0)))),Puntuacion!$B$6,0))),IF(INDEX(Partidos!$F$4:$F$107,MATCH($A1038,Partidos!$A$4:$A$107,0))=INDEX(Partidos!$G$4:$G$107,MATCH($A1038,Partidos!$A$4:$A$107,0)),IF(AND($E1038=INDEX(Partidos!$F$4:$F$107,MATCH($A1038,Partidos!$A$4:$A$107,0)),$F1038=INDEX(Partidos!$G$4:$G$107,MATCH($A1038,Partidos!$A$4:$A$107,0))),IF(AND($H1038&lt;&gt;"",$H1038=INDEX(Partidos!$K$4:$K$107,MATCH($A1038,Partidos!$A$4:$A$107,0))),Puntuacion!$B$9,Puntuacion!$B$12),IF(AND($E1038=$F1038,($E1038-$F1038)=(INDEX(Partidos!$F$4:$F$107,MATCH($A1038,Partidos!$A$4:$A$107,0))-INDEX(Partidos!$G$4:$G$107,MATCH($A1038,Partidos!$A$4:$A$107,0)))),IF(AND($H1038&lt;&gt;"",$H1038=INDEX(Partidos!$K$4:$K$107,MATCH($A1038,Partidos!$A$4:$A$107,0))),Puntuacion!$B$13,Puntuacion!$B$14),IF(AND($H1038&lt;&gt;"",$H1038=INDEX(Partidos!$K$4:$K$107,MATCH($A1038,Partidos!$A$4:$A$107,0))),Puntuacion!$B$11,0))),IF(AND($E1038=INDEX(Partidos!$F$4:$F$107,MATCH($A1038,Partidos!$A$4:$A$107,0)),$F1038=INDEX(Partidos!$G$4:$G$107,MATCH($A1038,Partidos!$A$4:$A$107,0))),Puntuacion!$B$9,IF(($E1038-$F1038)=(INDEX(Partidos!$F$4:$F$107,MATCH($A1038,Partidos!$A$4:$A$107,0))-INDEX(Partidos!$G$4:$G$107,MATCH($A1038,Partidos!$A$4:$A$107,0))),Puntuacion!$B$10,IF(AND($H1038&lt;&gt;"",$H1038=INDEX(Partidos!$K$4:$K$107,MATCH($A1038,Partidos!$A$4:$A$107,0))),Puntuacion!$B$11,0))))))),"")</f>
        <v/>
      </c>
      <c r="H1038" s="24">
        <f>IFERROR(INDEX(Álvaro!H$4:H$107,MATCH($A1038,Álvaro!$A$4:$A$107,0)),"")</f>
        <v/>
      </c>
      <c r="I1038" s="24">
        <f>IFERROR(INDEX(Partidos!$J$4:$J$107,MATCH($A1038,Partidos!$A$4:$A$107,0)),"")</f>
        <v/>
      </c>
      <c r="J1038" s="21">
        <f>IF(AND(INDEX(Partidos!$J$4:$J$107,MATCH($A1038,Partidos!$A$4:$A$107,0))&lt;&gt;"Grupos",INDEX(Partidos!$H$4:$H$107,MATCH($A1038,Partidos!$A$4:$A$107,0))="Finalizado",$H1038&lt;&gt;"",$H1038=INDEX(Partidos!$K$4:$K$107,MATCH($A1038,Partidos!$A$4:$A$107,0))),1,0)</f>
        <v/>
      </c>
    </row>
    <row r="1039">
      <c r="A1039" s="29" t="n">
        <v>95</v>
      </c>
      <c r="B1039" s="24">
        <f>IFERROR(INDEX(Partidos!$D$4:$D$107,MATCH($A1039,Partidos!$A$4:$A$107,0)),"")</f>
        <v/>
      </c>
      <c r="C1039" s="24">
        <f>IFERROR(INDEX(Partidos!$E$4:$E$107,MATCH($A1039,Partidos!$A$4:$A$107,0)),"")</f>
        <v/>
      </c>
      <c r="D1039" s="29" t="inlineStr">
        <is>
          <t>Pepe</t>
        </is>
      </c>
      <c r="E1039" s="24">
        <f>IFERROR(INDEX(Pepe!F$4:F$107,MATCH($A1039,Pepe!$A$4:$A$107,0)),"")</f>
        <v/>
      </c>
      <c r="F1039" s="24">
        <f>IFERROR(INDEX(Pepe!G$4:G$107,MATCH($A1039,Pepe!$A$4:$A$107,0)),"")</f>
        <v/>
      </c>
      <c r="G1039" s="21">
        <f>IFERROR(IF(INDEX(Partidos!$H$4:$H$107,MATCH($A1039,Partidos!$A$4:$A$107,0))&lt;&gt;"Finalizado","",IF(OR(NOT(ISNUMBER($E1039)),NOT(ISNUMBER($F1039))),"",IF(INDEX(Partidos!$J$4:$J$107,MATCH($A1039,Partidos!$A$4:$A$107,0))="Grupos",IF(AND($E1039=INDEX(Partidos!$F$4:$F$107,MATCH($A1039,Partidos!$A$4:$A$107,0)),$F1039=INDEX(Partidos!$G$4:$G$107,MATCH($A1039,Partidos!$A$4:$A$107,0))),Puntuacion!$B$4,IF(($E1039-$F1039)=(INDEX(Partidos!$F$4:$F$107,MATCH($A1039,Partidos!$A$4:$A$107,0))-INDEX(Partidos!$G$4:$G$107,MATCH($A1039,Partidos!$A$4:$A$107,0))),Puntuacion!$B$5,IF(OR(AND($E1039&gt;$F1039,INDEX(Partidos!$F$4:$F$107,MATCH($A1039,Partidos!$A$4:$A$107,0))&gt;INDEX(Partidos!$G$4:$G$107,MATCH($A1039,Partidos!$A$4:$A$107,0))),AND($E1039=$F1039,INDEX(Partidos!$F$4:$F$107,MATCH($A1039,Partidos!$A$4:$A$107,0))=INDEX(Partidos!$G$4:$G$107,MATCH($A1039,Partidos!$A$4:$A$107,0))),AND($E1039&lt;$F1039,INDEX(Partidos!$F$4:$F$107,MATCH($A1039,Partidos!$A$4:$A$107,0))&lt;INDEX(Partidos!$G$4:$G$107,MATCH($A1039,Partidos!$A$4:$A$107,0)))),Puntuacion!$B$6,0))),IF(INDEX(Partidos!$F$4:$F$107,MATCH($A1039,Partidos!$A$4:$A$107,0))=INDEX(Partidos!$G$4:$G$107,MATCH($A1039,Partidos!$A$4:$A$107,0)),IF(AND($E1039=INDEX(Partidos!$F$4:$F$107,MATCH($A1039,Partidos!$A$4:$A$107,0)),$F1039=INDEX(Partidos!$G$4:$G$107,MATCH($A1039,Partidos!$A$4:$A$107,0))),IF(AND($H1039&lt;&gt;"",$H1039=INDEX(Partidos!$K$4:$K$107,MATCH($A1039,Partidos!$A$4:$A$107,0))),Puntuacion!$B$9,Puntuacion!$B$12),IF(AND($E1039=$F1039,($E1039-$F1039)=(INDEX(Partidos!$F$4:$F$107,MATCH($A1039,Partidos!$A$4:$A$107,0))-INDEX(Partidos!$G$4:$G$107,MATCH($A1039,Partidos!$A$4:$A$107,0)))),IF(AND($H1039&lt;&gt;"",$H1039=INDEX(Partidos!$K$4:$K$107,MATCH($A1039,Partidos!$A$4:$A$107,0))),Puntuacion!$B$13,Puntuacion!$B$14),IF(AND($H1039&lt;&gt;"",$H1039=INDEX(Partidos!$K$4:$K$107,MATCH($A1039,Partidos!$A$4:$A$107,0))),Puntuacion!$B$11,0))),IF(AND($E1039=INDEX(Partidos!$F$4:$F$107,MATCH($A1039,Partidos!$A$4:$A$107,0)),$F1039=INDEX(Partidos!$G$4:$G$107,MATCH($A1039,Partidos!$A$4:$A$107,0))),Puntuacion!$B$9,IF(($E1039-$F1039)=(INDEX(Partidos!$F$4:$F$107,MATCH($A1039,Partidos!$A$4:$A$107,0))-INDEX(Partidos!$G$4:$G$107,MATCH($A1039,Partidos!$A$4:$A$107,0))),Puntuacion!$B$10,IF(AND($H1039&lt;&gt;"",$H1039=INDEX(Partidos!$K$4:$K$107,MATCH($A1039,Partidos!$A$4:$A$107,0))),Puntuacion!$B$11,0))))))),"")</f>
        <v/>
      </c>
      <c r="H1039" s="24">
        <f>IFERROR(INDEX(Pepe!H$4:H$107,MATCH($A1039,Pepe!$A$4:$A$107,0)),"")</f>
        <v/>
      </c>
      <c r="I1039" s="24">
        <f>IFERROR(INDEX(Partidos!$J$4:$J$107,MATCH($A1039,Partidos!$A$4:$A$107,0)),"")</f>
        <v/>
      </c>
      <c r="J1039" s="21">
        <f>IF(AND(INDEX(Partidos!$J$4:$J$107,MATCH($A1039,Partidos!$A$4:$A$107,0))&lt;&gt;"Grupos",INDEX(Partidos!$H$4:$H$107,MATCH($A1039,Partidos!$A$4:$A$107,0))="Finalizado",$H1039&lt;&gt;"",$H1039=INDEX(Partidos!$K$4:$K$107,MATCH($A1039,Partidos!$A$4:$A$107,0))),1,0)</f>
        <v/>
      </c>
    </row>
    <row r="1040">
      <c r="A1040" s="31" t="n">
        <v>95</v>
      </c>
      <c r="B1040" s="24">
        <f>IFERROR(INDEX(Partidos!$D$4:$D$107,MATCH($A1040,Partidos!$A$4:$A$107,0)),"")</f>
        <v/>
      </c>
      <c r="C1040" s="24">
        <f>IFERROR(INDEX(Partidos!$E$4:$E$107,MATCH($A1040,Partidos!$A$4:$A$107,0)),"")</f>
        <v/>
      </c>
      <c r="D1040" s="31" t="inlineStr">
        <is>
          <t>Patri</t>
        </is>
      </c>
      <c r="E1040" s="24">
        <f>IFERROR(INDEX(Patri!F$4:F$107,MATCH($A1040,Patri!$A$4:$A$107,0)),"")</f>
        <v/>
      </c>
      <c r="F1040" s="24">
        <f>IFERROR(INDEX(Patri!G$4:G$107,MATCH($A1040,Patri!$A$4:$A$107,0)),"")</f>
        <v/>
      </c>
      <c r="G1040" s="21">
        <f>IFERROR(IF(INDEX(Partidos!$H$4:$H$107,MATCH($A1040,Partidos!$A$4:$A$107,0))&lt;&gt;"Finalizado","",IF(OR(NOT(ISNUMBER($E1040)),NOT(ISNUMBER($F1040))),"",IF(INDEX(Partidos!$J$4:$J$107,MATCH($A1040,Partidos!$A$4:$A$107,0))="Grupos",IF(AND($E1040=INDEX(Partidos!$F$4:$F$107,MATCH($A1040,Partidos!$A$4:$A$107,0)),$F1040=INDEX(Partidos!$G$4:$G$107,MATCH($A1040,Partidos!$A$4:$A$107,0))),Puntuacion!$B$4,IF(($E1040-$F1040)=(INDEX(Partidos!$F$4:$F$107,MATCH($A1040,Partidos!$A$4:$A$107,0))-INDEX(Partidos!$G$4:$G$107,MATCH($A1040,Partidos!$A$4:$A$107,0))),Puntuacion!$B$5,IF(OR(AND($E1040&gt;$F1040,INDEX(Partidos!$F$4:$F$107,MATCH($A1040,Partidos!$A$4:$A$107,0))&gt;INDEX(Partidos!$G$4:$G$107,MATCH($A1040,Partidos!$A$4:$A$107,0))),AND($E1040=$F1040,INDEX(Partidos!$F$4:$F$107,MATCH($A1040,Partidos!$A$4:$A$107,0))=INDEX(Partidos!$G$4:$G$107,MATCH($A1040,Partidos!$A$4:$A$107,0))),AND($E1040&lt;$F1040,INDEX(Partidos!$F$4:$F$107,MATCH($A1040,Partidos!$A$4:$A$107,0))&lt;INDEX(Partidos!$G$4:$G$107,MATCH($A1040,Partidos!$A$4:$A$107,0)))),Puntuacion!$B$6,0))),IF(INDEX(Partidos!$F$4:$F$107,MATCH($A1040,Partidos!$A$4:$A$107,0))=INDEX(Partidos!$G$4:$G$107,MATCH($A1040,Partidos!$A$4:$A$107,0)),IF(AND($E1040=INDEX(Partidos!$F$4:$F$107,MATCH($A1040,Partidos!$A$4:$A$107,0)),$F1040=INDEX(Partidos!$G$4:$G$107,MATCH($A1040,Partidos!$A$4:$A$107,0))),IF(AND($H1040&lt;&gt;"",$H1040=INDEX(Partidos!$K$4:$K$107,MATCH($A1040,Partidos!$A$4:$A$107,0))),Puntuacion!$B$9,Puntuacion!$B$12),IF(AND($E1040=$F1040,($E1040-$F1040)=(INDEX(Partidos!$F$4:$F$107,MATCH($A1040,Partidos!$A$4:$A$107,0))-INDEX(Partidos!$G$4:$G$107,MATCH($A1040,Partidos!$A$4:$A$107,0)))),IF(AND($H1040&lt;&gt;"",$H1040=INDEX(Partidos!$K$4:$K$107,MATCH($A1040,Partidos!$A$4:$A$107,0))),Puntuacion!$B$13,Puntuacion!$B$14),IF(AND($H1040&lt;&gt;"",$H1040=INDEX(Partidos!$K$4:$K$107,MATCH($A1040,Partidos!$A$4:$A$107,0))),Puntuacion!$B$11,0))),IF(AND($E1040=INDEX(Partidos!$F$4:$F$107,MATCH($A1040,Partidos!$A$4:$A$107,0)),$F1040=INDEX(Partidos!$G$4:$G$107,MATCH($A1040,Partidos!$A$4:$A$107,0))),Puntuacion!$B$9,IF(($E1040-$F1040)=(INDEX(Partidos!$F$4:$F$107,MATCH($A1040,Partidos!$A$4:$A$107,0))-INDEX(Partidos!$G$4:$G$107,MATCH($A1040,Partidos!$A$4:$A$107,0))),Puntuacion!$B$10,IF(AND($H1040&lt;&gt;"",$H1040=INDEX(Partidos!$K$4:$K$107,MATCH($A1040,Partidos!$A$4:$A$107,0))),Puntuacion!$B$11,0))))))),"")</f>
        <v/>
      </c>
      <c r="H1040" s="24">
        <f>IFERROR(INDEX(Patri!H$4:H$107,MATCH($A1040,Patri!$A$4:$A$107,0)),"")</f>
        <v/>
      </c>
      <c r="I1040" s="24">
        <f>IFERROR(INDEX(Partidos!$J$4:$J$107,MATCH($A1040,Partidos!$A$4:$A$107,0)),"")</f>
        <v/>
      </c>
      <c r="J1040" s="21">
        <f>IF(AND(INDEX(Partidos!$J$4:$J$107,MATCH($A1040,Partidos!$A$4:$A$107,0))&lt;&gt;"Grupos",INDEX(Partidos!$H$4:$H$107,MATCH($A1040,Partidos!$A$4:$A$107,0))="Finalizado",$H1040&lt;&gt;"",$H1040=INDEX(Partidos!$K$4:$K$107,MATCH($A1040,Partidos!$A$4:$A$107,0))),1,0)</f>
        <v/>
      </c>
    </row>
    <row r="1041">
      <c r="A1041" s="29" t="n">
        <v>95</v>
      </c>
      <c r="B1041" s="24">
        <f>IFERROR(INDEX(Partidos!$D$4:$D$107,MATCH($A1041,Partidos!$A$4:$A$107,0)),"")</f>
        <v/>
      </c>
      <c r="C1041" s="24">
        <f>IFERROR(INDEX(Partidos!$E$4:$E$107,MATCH($A1041,Partidos!$A$4:$A$107,0)),"")</f>
        <v/>
      </c>
      <c r="D1041" s="29" t="inlineStr">
        <is>
          <t>Kike</t>
        </is>
      </c>
      <c r="E1041" s="24">
        <f>IFERROR(INDEX(Kike!F$4:F$107,MATCH($A1041,Kike!$A$4:$A$107,0)),"")</f>
        <v/>
      </c>
      <c r="F1041" s="24">
        <f>IFERROR(INDEX(Kike!G$4:G$107,MATCH($A1041,Kike!$A$4:$A$107,0)),"")</f>
        <v/>
      </c>
      <c r="G1041" s="21">
        <f>IFERROR(IF(INDEX(Partidos!$H$4:$H$107,MATCH($A1041,Partidos!$A$4:$A$107,0))&lt;&gt;"Finalizado","",IF(OR(NOT(ISNUMBER($E1041)),NOT(ISNUMBER($F1041))),"",IF(INDEX(Partidos!$J$4:$J$107,MATCH($A1041,Partidos!$A$4:$A$107,0))="Grupos",IF(AND($E1041=INDEX(Partidos!$F$4:$F$107,MATCH($A1041,Partidos!$A$4:$A$107,0)),$F1041=INDEX(Partidos!$G$4:$G$107,MATCH($A1041,Partidos!$A$4:$A$107,0))),Puntuacion!$B$4,IF(($E1041-$F1041)=(INDEX(Partidos!$F$4:$F$107,MATCH($A1041,Partidos!$A$4:$A$107,0))-INDEX(Partidos!$G$4:$G$107,MATCH($A1041,Partidos!$A$4:$A$107,0))),Puntuacion!$B$5,IF(OR(AND($E1041&gt;$F1041,INDEX(Partidos!$F$4:$F$107,MATCH($A1041,Partidos!$A$4:$A$107,0))&gt;INDEX(Partidos!$G$4:$G$107,MATCH($A1041,Partidos!$A$4:$A$107,0))),AND($E1041=$F1041,INDEX(Partidos!$F$4:$F$107,MATCH($A1041,Partidos!$A$4:$A$107,0))=INDEX(Partidos!$G$4:$G$107,MATCH($A1041,Partidos!$A$4:$A$107,0))),AND($E1041&lt;$F1041,INDEX(Partidos!$F$4:$F$107,MATCH($A1041,Partidos!$A$4:$A$107,0))&lt;INDEX(Partidos!$G$4:$G$107,MATCH($A1041,Partidos!$A$4:$A$107,0)))),Puntuacion!$B$6,0))),IF(INDEX(Partidos!$F$4:$F$107,MATCH($A1041,Partidos!$A$4:$A$107,0))=INDEX(Partidos!$G$4:$G$107,MATCH($A1041,Partidos!$A$4:$A$107,0)),IF(AND($E1041=INDEX(Partidos!$F$4:$F$107,MATCH($A1041,Partidos!$A$4:$A$107,0)),$F1041=INDEX(Partidos!$G$4:$G$107,MATCH($A1041,Partidos!$A$4:$A$107,0))),IF(AND($H1041&lt;&gt;"",$H1041=INDEX(Partidos!$K$4:$K$107,MATCH($A1041,Partidos!$A$4:$A$107,0))),Puntuacion!$B$9,Puntuacion!$B$12),IF(AND($E1041=$F1041,($E1041-$F1041)=(INDEX(Partidos!$F$4:$F$107,MATCH($A1041,Partidos!$A$4:$A$107,0))-INDEX(Partidos!$G$4:$G$107,MATCH($A1041,Partidos!$A$4:$A$107,0)))),IF(AND($H1041&lt;&gt;"",$H1041=INDEX(Partidos!$K$4:$K$107,MATCH($A1041,Partidos!$A$4:$A$107,0))),Puntuacion!$B$13,Puntuacion!$B$14),IF(AND($H1041&lt;&gt;"",$H1041=INDEX(Partidos!$K$4:$K$107,MATCH($A1041,Partidos!$A$4:$A$107,0))),Puntuacion!$B$11,0))),IF(AND($E1041=INDEX(Partidos!$F$4:$F$107,MATCH($A1041,Partidos!$A$4:$A$107,0)),$F1041=INDEX(Partidos!$G$4:$G$107,MATCH($A1041,Partidos!$A$4:$A$107,0))),Puntuacion!$B$9,IF(($E1041-$F1041)=(INDEX(Partidos!$F$4:$F$107,MATCH($A1041,Partidos!$A$4:$A$107,0))-INDEX(Partidos!$G$4:$G$107,MATCH($A1041,Partidos!$A$4:$A$107,0))),Puntuacion!$B$10,IF(AND($H1041&lt;&gt;"",$H1041=INDEX(Partidos!$K$4:$K$107,MATCH($A1041,Partidos!$A$4:$A$107,0))),Puntuacion!$B$11,0))))))),"")</f>
        <v/>
      </c>
      <c r="H1041" s="24">
        <f>IFERROR(INDEX(Kike!H$4:H$107,MATCH($A1041,Kike!$A$4:$A$107,0)),"")</f>
        <v/>
      </c>
      <c r="I1041" s="24">
        <f>IFERROR(INDEX(Partidos!$J$4:$J$107,MATCH($A1041,Partidos!$A$4:$A$107,0)),"")</f>
        <v/>
      </c>
      <c r="J1041" s="21">
        <f>IF(AND(INDEX(Partidos!$J$4:$J$107,MATCH($A1041,Partidos!$A$4:$A$107,0))&lt;&gt;"Grupos",INDEX(Partidos!$H$4:$H$107,MATCH($A1041,Partidos!$A$4:$A$107,0))="Finalizado",$H1041&lt;&gt;"",$H1041=INDEX(Partidos!$K$4:$K$107,MATCH($A1041,Partidos!$A$4:$A$107,0))),1,0)</f>
        <v/>
      </c>
    </row>
    <row r="1042">
      <c r="A1042" s="31" t="n">
        <v>95</v>
      </c>
      <c r="B1042" s="24">
        <f>IFERROR(INDEX(Partidos!$D$4:$D$107,MATCH($A1042,Partidos!$A$4:$A$107,0)),"")</f>
        <v/>
      </c>
      <c r="C1042" s="24">
        <f>IFERROR(INDEX(Partidos!$E$4:$E$107,MATCH($A1042,Partidos!$A$4:$A$107,0)),"")</f>
        <v/>
      </c>
      <c r="D1042" s="31" t="inlineStr">
        <is>
          <t>Quintero</t>
        </is>
      </c>
      <c r="E1042" s="24">
        <f>IFERROR(INDEX(Quintero!F$4:F$107,MATCH($A1042,Quintero!$A$4:$A$107,0)),"")</f>
        <v/>
      </c>
      <c r="F1042" s="24">
        <f>IFERROR(INDEX(Quintero!G$4:G$107,MATCH($A1042,Quintero!$A$4:$A$107,0)),"")</f>
        <v/>
      </c>
      <c r="G1042" s="21">
        <f>IFERROR(IF(INDEX(Partidos!$H$4:$H$107,MATCH($A1042,Partidos!$A$4:$A$107,0))&lt;&gt;"Finalizado","",IF(OR(NOT(ISNUMBER($E1042)),NOT(ISNUMBER($F1042))),"",IF(INDEX(Partidos!$J$4:$J$107,MATCH($A1042,Partidos!$A$4:$A$107,0))="Grupos",IF(AND($E1042=INDEX(Partidos!$F$4:$F$107,MATCH($A1042,Partidos!$A$4:$A$107,0)),$F1042=INDEX(Partidos!$G$4:$G$107,MATCH($A1042,Partidos!$A$4:$A$107,0))),Puntuacion!$B$4,IF(($E1042-$F1042)=(INDEX(Partidos!$F$4:$F$107,MATCH($A1042,Partidos!$A$4:$A$107,0))-INDEX(Partidos!$G$4:$G$107,MATCH($A1042,Partidos!$A$4:$A$107,0))),Puntuacion!$B$5,IF(OR(AND($E1042&gt;$F1042,INDEX(Partidos!$F$4:$F$107,MATCH($A1042,Partidos!$A$4:$A$107,0))&gt;INDEX(Partidos!$G$4:$G$107,MATCH($A1042,Partidos!$A$4:$A$107,0))),AND($E1042=$F1042,INDEX(Partidos!$F$4:$F$107,MATCH($A1042,Partidos!$A$4:$A$107,0))=INDEX(Partidos!$G$4:$G$107,MATCH($A1042,Partidos!$A$4:$A$107,0))),AND($E1042&lt;$F1042,INDEX(Partidos!$F$4:$F$107,MATCH($A1042,Partidos!$A$4:$A$107,0))&lt;INDEX(Partidos!$G$4:$G$107,MATCH($A1042,Partidos!$A$4:$A$107,0)))),Puntuacion!$B$6,0))),IF(INDEX(Partidos!$F$4:$F$107,MATCH($A1042,Partidos!$A$4:$A$107,0))=INDEX(Partidos!$G$4:$G$107,MATCH($A1042,Partidos!$A$4:$A$107,0)),IF(AND($E1042=INDEX(Partidos!$F$4:$F$107,MATCH($A1042,Partidos!$A$4:$A$107,0)),$F1042=INDEX(Partidos!$G$4:$G$107,MATCH($A1042,Partidos!$A$4:$A$107,0))),IF(AND($H1042&lt;&gt;"",$H1042=INDEX(Partidos!$K$4:$K$107,MATCH($A1042,Partidos!$A$4:$A$107,0))),Puntuacion!$B$9,Puntuacion!$B$12),IF(AND($E1042=$F1042,($E1042-$F1042)=(INDEX(Partidos!$F$4:$F$107,MATCH($A1042,Partidos!$A$4:$A$107,0))-INDEX(Partidos!$G$4:$G$107,MATCH($A1042,Partidos!$A$4:$A$107,0)))),IF(AND($H1042&lt;&gt;"",$H1042=INDEX(Partidos!$K$4:$K$107,MATCH($A1042,Partidos!$A$4:$A$107,0))),Puntuacion!$B$13,Puntuacion!$B$14),IF(AND($H1042&lt;&gt;"",$H1042=INDEX(Partidos!$K$4:$K$107,MATCH($A1042,Partidos!$A$4:$A$107,0))),Puntuacion!$B$11,0))),IF(AND($E1042=INDEX(Partidos!$F$4:$F$107,MATCH($A1042,Partidos!$A$4:$A$107,0)),$F1042=INDEX(Partidos!$G$4:$G$107,MATCH($A1042,Partidos!$A$4:$A$107,0))),Puntuacion!$B$9,IF(($E1042-$F1042)=(INDEX(Partidos!$F$4:$F$107,MATCH($A1042,Partidos!$A$4:$A$107,0))-INDEX(Partidos!$G$4:$G$107,MATCH($A1042,Partidos!$A$4:$A$107,0))),Puntuacion!$B$10,IF(AND($H1042&lt;&gt;"",$H1042=INDEX(Partidos!$K$4:$K$107,MATCH($A1042,Partidos!$A$4:$A$107,0))),Puntuacion!$B$11,0))))))),"")</f>
        <v/>
      </c>
      <c r="H1042" s="24">
        <f>IFERROR(INDEX(Quintero!H$4:H$107,MATCH($A1042,Quintero!$A$4:$A$107,0)),"")</f>
        <v/>
      </c>
      <c r="I1042" s="24">
        <f>IFERROR(INDEX(Partidos!$J$4:$J$107,MATCH($A1042,Partidos!$A$4:$A$107,0)),"")</f>
        <v/>
      </c>
      <c r="J1042" s="21">
        <f>IF(AND(INDEX(Partidos!$J$4:$J$107,MATCH($A1042,Partidos!$A$4:$A$107,0))&lt;&gt;"Grupos",INDEX(Partidos!$H$4:$H$107,MATCH($A1042,Partidos!$A$4:$A$107,0))="Finalizado",$H1042&lt;&gt;"",$H1042=INDEX(Partidos!$K$4:$K$107,MATCH($A1042,Partidos!$A$4:$A$107,0))),1,0)</f>
        <v/>
      </c>
    </row>
    <row r="1043">
      <c r="A1043" s="29" t="n">
        <v>95</v>
      </c>
      <c r="B1043" s="24">
        <f>IFERROR(INDEX(Partidos!$D$4:$D$107,MATCH($A1043,Partidos!$A$4:$A$107,0)),"")</f>
        <v/>
      </c>
      <c r="C1043" s="24">
        <f>IFERROR(INDEX(Partidos!$E$4:$E$107,MATCH($A1043,Partidos!$A$4:$A$107,0)),"")</f>
        <v/>
      </c>
      <c r="D1043" s="29" t="inlineStr">
        <is>
          <t>Nacho</t>
        </is>
      </c>
      <c r="E1043" s="24">
        <f>IFERROR(INDEX(Nacho!F$4:F$107,MATCH($A1043,Nacho!$A$4:$A$107,0)),"")</f>
        <v/>
      </c>
      <c r="F1043" s="24">
        <f>IFERROR(INDEX(Nacho!G$4:G$107,MATCH($A1043,Nacho!$A$4:$A$107,0)),"")</f>
        <v/>
      </c>
      <c r="G1043" s="21">
        <f>IFERROR(IF(INDEX(Partidos!$H$4:$H$107,MATCH($A1043,Partidos!$A$4:$A$107,0))&lt;&gt;"Finalizado","",IF(OR(NOT(ISNUMBER($E1043)),NOT(ISNUMBER($F1043))),"",IF(INDEX(Partidos!$J$4:$J$107,MATCH($A1043,Partidos!$A$4:$A$107,0))="Grupos",IF(AND($E1043=INDEX(Partidos!$F$4:$F$107,MATCH($A1043,Partidos!$A$4:$A$107,0)),$F1043=INDEX(Partidos!$G$4:$G$107,MATCH($A1043,Partidos!$A$4:$A$107,0))),Puntuacion!$B$4,IF(($E1043-$F1043)=(INDEX(Partidos!$F$4:$F$107,MATCH($A1043,Partidos!$A$4:$A$107,0))-INDEX(Partidos!$G$4:$G$107,MATCH($A1043,Partidos!$A$4:$A$107,0))),Puntuacion!$B$5,IF(OR(AND($E1043&gt;$F1043,INDEX(Partidos!$F$4:$F$107,MATCH($A1043,Partidos!$A$4:$A$107,0))&gt;INDEX(Partidos!$G$4:$G$107,MATCH($A1043,Partidos!$A$4:$A$107,0))),AND($E1043=$F1043,INDEX(Partidos!$F$4:$F$107,MATCH($A1043,Partidos!$A$4:$A$107,0))=INDEX(Partidos!$G$4:$G$107,MATCH($A1043,Partidos!$A$4:$A$107,0))),AND($E1043&lt;$F1043,INDEX(Partidos!$F$4:$F$107,MATCH($A1043,Partidos!$A$4:$A$107,0))&lt;INDEX(Partidos!$G$4:$G$107,MATCH($A1043,Partidos!$A$4:$A$107,0)))),Puntuacion!$B$6,0))),IF(INDEX(Partidos!$F$4:$F$107,MATCH($A1043,Partidos!$A$4:$A$107,0))=INDEX(Partidos!$G$4:$G$107,MATCH($A1043,Partidos!$A$4:$A$107,0)),IF(AND($E1043=INDEX(Partidos!$F$4:$F$107,MATCH($A1043,Partidos!$A$4:$A$107,0)),$F1043=INDEX(Partidos!$G$4:$G$107,MATCH($A1043,Partidos!$A$4:$A$107,0))),IF(AND($H1043&lt;&gt;"",$H1043=INDEX(Partidos!$K$4:$K$107,MATCH($A1043,Partidos!$A$4:$A$107,0))),Puntuacion!$B$9,Puntuacion!$B$12),IF(AND($E1043=$F1043,($E1043-$F1043)=(INDEX(Partidos!$F$4:$F$107,MATCH($A1043,Partidos!$A$4:$A$107,0))-INDEX(Partidos!$G$4:$G$107,MATCH($A1043,Partidos!$A$4:$A$107,0)))),IF(AND($H1043&lt;&gt;"",$H1043=INDEX(Partidos!$K$4:$K$107,MATCH($A1043,Partidos!$A$4:$A$107,0))),Puntuacion!$B$13,Puntuacion!$B$14),IF(AND($H1043&lt;&gt;"",$H1043=INDEX(Partidos!$K$4:$K$107,MATCH($A1043,Partidos!$A$4:$A$107,0))),Puntuacion!$B$11,0))),IF(AND($E1043=INDEX(Partidos!$F$4:$F$107,MATCH($A1043,Partidos!$A$4:$A$107,0)),$F1043=INDEX(Partidos!$G$4:$G$107,MATCH($A1043,Partidos!$A$4:$A$107,0))),Puntuacion!$B$9,IF(($E1043-$F1043)=(INDEX(Partidos!$F$4:$F$107,MATCH($A1043,Partidos!$A$4:$A$107,0))-INDEX(Partidos!$G$4:$G$107,MATCH($A1043,Partidos!$A$4:$A$107,0))),Puntuacion!$B$10,IF(AND($H1043&lt;&gt;"",$H1043=INDEX(Partidos!$K$4:$K$107,MATCH($A1043,Partidos!$A$4:$A$107,0))),Puntuacion!$B$11,0))))))),"")</f>
        <v/>
      </c>
      <c r="H1043" s="24">
        <f>IFERROR(INDEX(Nacho!H$4:H$107,MATCH($A1043,Nacho!$A$4:$A$107,0)),"")</f>
        <v/>
      </c>
      <c r="I1043" s="24">
        <f>IFERROR(INDEX(Partidos!$J$4:$J$107,MATCH($A1043,Partidos!$A$4:$A$107,0)),"")</f>
        <v/>
      </c>
      <c r="J1043" s="21">
        <f>IF(AND(INDEX(Partidos!$J$4:$J$107,MATCH($A1043,Partidos!$A$4:$A$107,0))&lt;&gt;"Grupos",INDEX(Partidos!$H$4:$H$107,MATCH($A1043,Partidos!$A$4:$A$107,0))="Finalizado",$H1043&lt;&gt;"",$H1043=INDEX(Partidos!$K$4:$K$107,MATCH($A1043,Partidos!$A$4:$A$107,0))),1,0)</f>
        <v/>
      </c>
    </row>
    <row r="1044">
      <c r="A1044" s="31" t="n">
        <v>95</v>
      </c>
      <c r="B1044" s="24">
        <f>IFERROR(INDEX(Partidos!$D$4:$D$107,MATCH($A1044,Partidos!$A$4:$A$107,0)),"")</f>
        <v/>
      </c>
      <c r="C1044" s="24">
        <f>IFERROR(INDEX(Partidos!$E$4:$E$107,MATCH($A1044,Partidos!$A$4:$A$107,0)),"")</f>
        <v/>
      </c>
      <c r="D1044" s="31" t="inlineStr">
        <is>
          <t>Luis</t>
        </is>
      </c>
      <c r="E1044" s="24">
        <f>IFERROR(INDEX(Luis!F$4:F$107,MATCH($A1044,Luis!$A$4:$A$107,0)),"")</f>
        <v/>
      </c>
      <c r="F1044" s="24">
        <f>IFERROR(INDEX(Luis!G$4:G$107,MATCH($A1044,Luis!$A$4:$A$107,0)),"")</f>
        <v/>
      </c>
      <c r="G1044" s="21">
        <f>IFERROR(IF(INDEX(Partidos!$H$4:$H$107,MATCH($A1044,Partidos!$A$4:$A$107,0))&lt;&gt;"Finalizado","",IF(OR(NOT(ISNUMBER($E1044)),NOT(ISNUMBER($F1044))),"",IF(INDEX(Partidos!$J$4:$J$107,MATCH($A1044,Partidos!$A$4:$A$107,0))="Grupos",IF(AND($E1044=INDEX(Partidos!$F$4:$F$107,MATCH($A1044,Partidos!$A$4:$A$107,0)),$F1044=INDEX(Partidos!$G$4:$G$107,MATCH($A1044,Partidos!$A$4:$A$107,0))),Puntuacion!$B$4,IF(($E1044-$F1044)=(INDEX(Partidos!$F$4:$F$107,MATCH($A1044,Partidos!$A$4:$A$107,0))-INDEX(Partidos!$G$4:$G$107,MATCH($A1044,Partidos!$A$4:$A$107,0))),Puntuacion!$B$5,IF(OR(AND($E1044&gt;$F1044,INDEX(Partidos!$F$4:$F$107,MATCH($A1044,Partidos!$A$4:$A$107,0))&gt;INDEX(Partidos!$G$4:$G$107,MATCH($A1044,Partidos!$A$4:$A$107,0))),AND($E1044=$F1044,INDEX(Partidos!$F$4:$F$107,MATCH($A1044,Partidos!$A$4:$A$107,0))=INDEX(Partidos!$G$4:$G$107,MATCH($A1044,Partidos!$A$4:$A$107,0))),AND($E1044&lt;$F1044,INDEX(Partidos!$F$4:$F$107,MATCH($A1044,Partidos!$A$4:$A$107,0))&lt;INDEX(Partidos!$G$4:$G$107,MATCH($A1044,Partidos!$A$4:$A$107,0)))),Puntuacion!$B$6,0))),IF(INDEX(Partidos!$F$4:$F$107,MATCH($A1044,Partidos!$A$4:$A$107,0))=INDEX(Partidos!$G$4:$G$107,MATCH($A1044,Partidos!$A$4:$A$107,0)),IF(AND($E1044=INDEX(Partidos!$F$4:$F$107,MATCH($A1044,Partidos!$A$4:$A$107,0)),$F1044=INDEX(Partidos!$G$4:$G$107,MATCH($A1044,Partidos!$A$4:$A$107,0))),IF(AND($H1044&lt;&gt;"",$H1044=INDEX(Partidos!$K$4:$K$107,MATCH($A1044,Partidos!$A$4:$A$107,0))),Puntuacion!$B$9,Puntuacion!$B$12),IF(AND($E1044=$F1044,($E1044-$F1044)=(INDEX(Partidos!$F$4:$F$107,MATCH($A1044,Partidos!$A$4:$A$107,0))-INDEX(Partidos!$G$4:$G$107,MATCH($A1044,Partidos!$A$4:$A$107,0)))),IF(AND($H1044&lt;&gt;"",$H1044=INDEX(Partidos!$K$4:$K$107,MATCH($A1044,Partidos!$A$4:$A$107,0))),Puntuacion!$B$13,Puntuacion!$B$14),IF(AND($H1044&lt;&gt;"",$H1044=INDEX(Partidos!$K$4:$K$107,MATCH($A1044,Partidos!$A$4:$A$107,0))),Puntuacion!$B$11,0))),IF(AND($E1044=INDEX(Partidos!$F$4:$F$107,MATCH($A1044,Partidos!$A$4:$A$107,0)),$F1044=INDEX(Partidos!$G$4:$G$107,MATCH($A1044,Partidos!$A$4:$A$107,0))),Puntuacion!$B$9,IF(($E1044-$F1044)=(INDEX(Partidos!$F$4:$F$107,MATCH($A1044,Partidos!$A$4:$A$107,0))-INDEX(Partidos!$G$4:$G$107,MATCH($A1044,Partidos!$A$4:$A$107,0))),Puntuacion!$B$10,IF(AND($H1044&lt;&gt;"",$H1044=INDEX(Partidos!$K$4:$K$107,MATCH($A1044,Partidos!$A$4:$A$107,0))),Puntuacion!$B$11,0))))))),"")</f>
        <v/>
      </c>
      <c r="H1044" s="24">
        <f>IFERROR(INDEX(Luis!H$4:H$107,MATCH($A1044,Luis!$A$4:$A$107,0)),"")</f>
        <v/>
      </c>
      <c r="I1044" s="24">
        <f>IFERROR(INDEX(Partidos!$J$4:$J$107,MATCH($A1044,Partidos!$A$4:$A$107,0)),"")</f>
        <v/>
      </c>
      <c r="J1044" s="21">
        <f>IF(AND(INDEX(Partidos!$J$4:$J$107,MATCH($A1044,Partidos!$A$4:$A$107,0))&lt;&gt;"Grupos",INDEX(Partidos!$H$4:$H$107,MATCH($A1044,Partidos!$A$4:$A$107,0))="Finalizado",$H1044&lt;&gt;"",$H1044=INDEX(Partidos!$K$4:$K$107,MATCH($A1044,Partidos!$A$4:$A$107,0))),1,0)</f>
        <v/>
      </c>
    </row>
    <row r="1045">
      <c r="A1045" s="29" t="n">
        <v>95</v>
      </c>
      <c r="B1045" s="24">
        <f>IFERROR(INDEX(Partidos!$D$4:$D$107,MATCH($A1045,Partidos!$A$4:$A$107,0)),"")</f>
        <v/>
      </c>
      <c r="C1045" s="24">
        <f>IFERROR(INDEX(Partidos!$E$4:$E$107,MATCH($A1045,Partidos!$A$4:$A$107,0)),"")</f>
        <v/>
      </c>
      <c r="D1045" s="29" t="inlineStr">
        <is>
          <t>Felipe</t>
        </is>
      </c>
      <c r="E1045" s="24">
        <f>IFERROR(INDEX(Felipe!F$4:F$107,MATCH($A1045,Felipe!$A$4:$A$107,0)),"")</f>
        <v/>
      </c>
      <c r="F1045" s="24">
        <f>IFERROR(INDEX(Felipe!G$4:G$107,MATCH($A1045,Felipe!$A$4:$A$107,0)),"")</f>
        <v/>
      </c>
      <c r="G1045" s="21">
        <f>IFERROR(IF(INDEX(Partidos!$H$4:$H$107,MATCH($A1045,Partidos!$A$4:$A$107,0))&lt;&gt;"Finalizado","",IF(OR(NOT(ISNUMBER($E1045)),NOT(ISNUMBER($F1045))),"",IF(INDEX(Partidos!$J$4:$J$107,MATCH($A1045,Partidos!$A$4:$A$107,0))="Grupos",IF(AND($E1045=INDEX(Partidos!$F$4:$F$107,MATCH($A1045,Partidos!$A$4:$A$107,0)),$F1045=INDEX(Partidos!$G$4:$G$107,MATCH($A1045,Partidos!$A$4:$A$107,0))),Puntuacion!$B$4,IF(($E1045-$F1045)=(INDEX(Partidos!$F$4:$F$107,MATCH($A1045,Partidos!$A$4:$A$107,0))-INDEX(Partidos!$G$4:$G$107,MATCH($A1045,Partidos!$A$4:$A$107,0))),Puntuacion!$B$5,IF(OR(AND($E1045&gt;$F1045,INDEX(Partidos!$F$4:$F$107,MATCH($A1045,Partidos!$A$4:$A$107,0))&gt;INDEX(Partidos!$G$4:$G$107,MATCH($A1045,Partidos!$A$4:$A$107,0))),AND($E1045=$F1045,INDEX(Partidos!$F$4:$F$107,MATCH($A1045,Partidos!$A$4:$A$107,0))=INDEX(Partidos!$G$4:$G$107,MATCH($A1045,Partidos!$A$4:$A$107,0))),AND($E1045&lt;$F1045,INDEX(Partidos!$F$4:$F$107,MATCH($A1045,Partidos!$A$4:$A$107,0))&lt;INDEX(Partidos!$G$4:$G$107,MATCH($A1045,Partidos!$A$4:$A$107,0)))),Puntuacion!$B$6,0))),IF(INDEX(Partidos!$F$4:$F$107,MATCH($A1045,Partidos!$A$4:$A$107,0))=INDEX(Partidos!$G$4:$G$107,MATCH($A1045,Partidos!$A$4:$A$107,0)),IF(AND($E1045=INDEX(Partidos!$F$4:$F$107,MATCH($A1045,Partidos!$A$4:$A$107,0)),$F1045=INDEX(Partidos!$G$4:$G$107,MATCH($A1045,Partidos!$A$4:$A$107,0))),IF(AND($H1045&lt;&gt;"",$H1045=INDEX(Partidos!$K$4:$K$107,MATCH($A1045,Partidos!$A$4:$A$107,0))),Puntuacion!$B$9,Puntuacion!$B$12),IF(AND($E1045=$F1045,($E1045-$F1045)=(INDEX(Partidos!$F$4:$F$107,MATCH($A1045,Partidos!$A$4:$A$107,0))-INDEX(Partidos!$G$4:$G$107,MATCH($A1045,Partidos!$A$4:$A$107,0)))),IF(AND($H1045&lt;&gt;"",$H1045=INDEX(Partidos!$K$4:$K$107,MATCH($A1045,Partidos!$A$4:$A$107,0))),Puntuacion!$B$13,Puntuacion!$B$14),IF(AND($H1045&lt;&gt;"",$H1045=INDEX(Partidos!$K$4:$K$107,MATCH($A1045,Partidos!$A$4:$A$107,0))),Puntuacion!$B$11,0))),IF(AND($E1045=INDEX(Partidos!$F$4:$F$107,MATCH($A1045,Partidos!$A$4:$A$107,0)),$F1045=INDEX(Partidos!$G$4:$G$107,MATCH($A1045,Partidos!$A$4:$A$107,0))),Puntuacion!$B$9,IF(($E1045-$F1045)=(INDEX(Partidos!$F$4:$F$107,MATCH($A1045,Partidos!$A$4:$A$107,0))-INDEX(Partidos!$G$4:$G$107,MATCH($A1045,Partidos!$A$4:$A$107,0))),Puntuacion!$B$10,IF(AND($H1045&lt;&gt;"",$H1045=INDEX(Partidos!$K$4:$K$107,MATCH($A1045,Partidos!$A$4:$A$107,0))),Puntuacion!$B$11,0))))))),"")</f>
        <v/>
      </c>
      <c r="H1045" s="24">
        <f>IFERROR(INDEX(Felipe!H$4:H$107,MATCH($A1045,Felipe!$A$4:$A$107,0)),"")</f>
        <v/>
      </c>
      <c r="I1045" s="24">
        <f>IFERROR(INDEX(Partidos!$J$4:$J$107,MATCH($A1045,Partidos!$A$4:$A$107,0)),"")</f>
        <v/>
      </c>
      <c r="J1045" s="21">
        <f>IF(AND(INDEX(Partidos!$J$4:$J$107,MATCH($A1045,Partidos!$A$4:$A$107,0))&lt;&gt;"Grupos",INDEX(Partidos!$H$4:$H$107,MATCH($A1045,Partidos!$A$4:$A$107,0))="Finalizado",$H1045&lt;&gt;"",$H1045=INDEX(Partidos!$K$4:$K$107,MATCH($A1045,Partidos!$A$4:$A$107,0))),1,0)</f>
        <v/>
      </c>
    </row>
    <row r="1046">
      <c r="A1046" s="31" t="n">
        <v>95</v>
      </c>
      <c r="B1046" s="24">
        <f>IFERROR(INDEX(Partidos!$D$4:$D$107,MATCH($A1046,Partidos!$A$4:$A$107,0)),"")</f>
        <v/>
      </c>
      <c r="C1046" s="24">
        <f>IFERROR(INDEX(Partidos!$E$4:$E$107,MATCH($A1046,Partidos!$A$4:$A$107,0)),"")</f>
        <v/>
      </c>
      <c r="D1046" s="31" t="inlineStr">
        <is>
          <t>Simón</t>
        </is>
      </c>
      <c r="E1046" s="24">
        <f>IFERROR(INDEX(Simón!F$4:F$107,MATCH($A1046,Simón!$A$4:$A$107,0)),"")</f>
        <v/>
      </c>
      <c r="F1046" s="24">
        <f>IFERROR(INDEX(Simón!G$4:G$107,MATCH($A1046,Simón!$A$4:$A$107,0)),"")</f>
        <v/>
      </c>
      <c r="G1046" s="21">
        <f>IFERROR(IF(INDEX(Partidos!$H$4:$H$107,MATCH($A1046,Partidos!$A$4:$A$107,0))&lt;&gt;"Finalizado","",IF(OR(NOT(ISNUMBER($E1046)),NOT(ISNUMBER($F1046))),"",IF(INDEX(Partidos!$J$4:$J$107,MATCH($A1046,Partidos!$A$4:$A$107,0))="Grupos",IF(AND($E1046=INDEX(Partidos!$F$4:$F$107,MATCH($A1046,Partidos!$A$4:$A$107,0)),$F1046=INDEX(Partidos!$G$4:$G$107,MATCH($A1046,Partidos!$A$4:$A$107,0))),Puntuacion!$B$4,IF(($E1046-$F1046)=(INDEX(Partidos!$F$4:$F$107,MATCH($A1046,Partidos!$A$4:$A$107,0))-INDEX(Partidos!$G$4:$G$107,MATCH($A1046,Partidos!$A$4:$A$107,0))),Puntuacion!$B$5,IF(OR(AND($E1046&gt;$F1046,INDEX(Partidos!$F$4:$F$107,MATCH($A1046,Partidos!$A$4:$A$107,0))&gt;INDEX(Partidos!$G$4:$G$107,MATCH($A1046,Partidos!$A$4:$A$107,0))),AND($E1046=$F1046,INDEX(Partidos!$F$4:$F$107,MATCH($A1046,Partidos!$A$4:$A$107,0))=INDEX(Partidos!$G$4:$G$107,MATCH($A1046,Partidos!$A$4:$A$107,0))),AND($E1046&lt;$F1046,INDEX(Partidos!$F$4:$F$107,MATCH($A1046,Partidos!$A$4:$A$107,0))&lt;INDEX(Partidos!$G$4:$G$107,MATCH($A1046,Partidos!$A$4:$A$107,0)))),Puntuacion!$B$6,0))),IF(INDEX(Partidos!$F$4:$F$107,MATCH($A1046,Partidos!$A$4:$A$107,0))=INDEX(Partidos!$G$4:$G$107,MATCH($A1046,Partidos!$A$4:$A$107,0)),IF(AND($E1046=INDEX(Partidos!$F$4:$F$107,MATCH($A1046,Partidos!$A$4:$A$107,0)),$F1046=INDEX(Partidos!$G$4:$G$107,MATCH($A1046,Partidos!$A$4:$A$107,0))),IF(AND($H1046&lt;&gt;"",$H1046=INDEX(Partidos!$K$4:$K$107,MATCH($A1046,Partidos!$A$4:$A$107,0))),Puntuacion!$B$9,Puntuacion!$B$12),IF(AND($E1046=$F1046,($E1046-$F1046)=(INDEX(Partidos!$F$4:$F$107,MATCH($A1046,Partidos!$A$4:$A$107,0))-INDEX(Partidos!$G$4:$G$107,MATCH($A1046,Partidos!$A$4:$A$107,0)))),IF(AND($H1046&lt;&gt;"",$H1046=INDEX(Partidos!$K$4:$K$107,MATCH($A1046,Partidos!$A$4:$A$107,0))),Puntuacion!$B$13,Puntuacion!$B$14),IF(AND($H1046&lt;&gt;"",$H1046=INDEX(Partidos!$K$4:$K$107,MATCH($A1046,Partidos!$A$4:$A$107,0))),Puntuacion!$B$11,0))),IF(AND($E1046=INDEX(Partidos!$F$4:$F$107,MATCH($A1046,Partidos!$A$4:$A$107,0)),$F1046=INDEX(Partidos!$G$4:$G$107,MATCH($A1046,Partidos!$A$4:$A$107,0))),Puntuacion!$B$9,IF(($E1046-$F1046)=(INDEX(Partidos!$F$4:$F$107,MATCH($A1046,Partidos!$A$4:$A$107,0))-INDEX(Partidos!$G$4:$G$107,MATCH($A1046,Partidos!$A$4:$A$107,0))),Puntuacion!$B$10,IF(AND($H1046&lt;&gt;"",$H1046=INDEX(Partidos!$K$4:$K$107,MATCH($A1046,Partidos!$A$4:$A$107,0))),Puntuacion!$B$11,0))))))),"")</f>
        <v/>
      </c>
      <c r="H1046" s="24">
        <f>IFERROR(INDEX(Simón!H$4:H$107,MATCH($A1046,Simón!$A$4:$A$107,0)),"")</f>
        <v/>
      </c>
      <c r="I1046" s="24">
        <f>IFERROR(INDEX(Partidos!$J$4:$J$107,MATCH($A1046,Partidos!$A$4:$A$107,0)),"")</f>
        <v/>
      </c>
      <c r="J1046" s="21">
        <f>IF(AND(INDEX(Partidos!$J$4:$J$107,MATCH($A1046,Partidos!$A$4:$A$107,0))&lt;&gt;"Grupos",INDEX(Partidos!$H$4:$H$107,MATCH($A1046,Partidos!$A$4:$A$107,0))="Finalizado",$H1046&lt;&gt;"",$H1046=INDEX(Partidos!$K$4:$K$107,MATCH($A1046,Partidos!$A$4:$A$107,0))),1,0)</f>
        <v/>
      </c>
    </row>
    <row r="1047">
      <c r="A1047" s="29" t="n">
        <v>95</v>
      </c>
      <c r="B1047" s="24">
        <f>IFERROR(INDEX(Partidos!$D$4:$D$107,MATCH($A1047,Partidos!$A$4:$A$107,0)),"")</f>
        <v/>
      </c>
      <c r="C1047" s="24">
        <f>IFERROR(INDEX(Partidos!$E$4:$E$107,MATCH($A1047,Partidos!$A$4:$A$107,0)),"")</f>
        <v/>
      </c>
      <c r="D1047" s="29" t="inlineStr">
        <is>
          <t>Muni</t>
        </is>
      </c>
      <c r="E1047" s="24">
        <f>IFERROR(INDEX(Muni!F$4:F$107,MATCH($A1047,Muni!$A$4:$A$107,0)),"")</f>
        <v/>
      </c>
      <c r="F1047" s="24">
        <f>IFERROR(INDEX(Muni!G$4:G$107,MATCH($A1047,Muni!$A$4:$A$107,0)),"")</f>
        <v/>
      </c>
      <c r="G1047" s="21">
        <f>IFERROR(IF(INDEX(Partidos!$H$4:$H$107,MATCH($A1047,Partidos!$A$4:$A$107,0))&lt;&gt;"Finalizado","",IF(OR(NOT(ISNUMBER($E1047)),NOT(ISNUMBER($F1047))),"",IF(INDEX(Partidos!$J$4:$J$107,MATCH($A1047,Partidos!$A$4:$A$107,0))="Grupos",IF(AND($E1047=INDEX(Partidos!$F$4:$F$107,MATCH($A1047,Partidos!$A$4:$A$107,0)),$F1047=INDEX(Partidos!$G$4:$G$107,MATCH($A1047,Partidos!$A$4:$A$107,0))),Puntuacion!$B$4,IF(($E1047-$F1047)=(INDEX(Partidos!$F$4:$F$107,MATCH($A1047,Partidos!$A$4:$A$107,0))-INDEX(Partidos!$G$4:$G$107,MATCH($A1047,Partidos!$A$4:$A$107,0))),Puntuacion!$B$5,IF(OR(AND($E1047&gt;$F1047,INDEX(Partidos!$F$4:$F$107,MATCH($A1047,Partidos!$A$4:$A$107,0))&gt;INDEX(Partidos!$G$4:$G$107,MATCH($A1047,Partidos!$A$4:$A$107,0))),AND($E1047=$F1047,INDEX(Partidos!$F$4:$F$107,MATCH($A1047,Partidos!$A$4:$A$107,0))=INDEX(Partidos!$G$4:$G$107,MATCH($A1047,Partidos!$A$4:$A$107,0))),AND($E1047&lt;$F1047,INDEX(Partidos!$F$4:$F$107,MATCH($A1047,Partidos!$A$4:$A$107,0))&lt;INDEX(Partidos!$G$4:$G$107,MATCH($A1047,Partidos!$A$4:$A$107,0)))),Puntuacion!$B$6,0))),IF(INDEX(Partidos!$F$4:$F$107,MATCH($A1047,Partidos!$A$4:$A$107,0))=INDEX(Partidos!$G$4:$G$107,MATCH($A1047,Partidos!$A$4:$A$107,0)),IF(AND($E1047=INDEX(Partidos!$F$4:$F$107,MATCH($A1047,Partidos!$A$4:$A$107,0)),$F1047=INDEX(Partidos!$G$4:$G$107,MATCH($A1047,Partidos!$A$4:$A$107,0))),IF(AND($H1047&lt;&gt;"",$H1047=INDEX(Partidos!$K$4:$K$107,MATCH($A1047,Partidos!$A$4:$A$107,0))),Puntuacion!$B$9,Puntuacion!$B$12),IF(AND($E1047=$F1047,($E1047-$F1047)=(INDEX(Partidos!$F$4:$F$107,MATCH($A1047,Partidos!$A$4:$A$107,0))-INDEX(Partidos!$G$4:$G$107,MATCH($A1047,Partidos!$A$4:$A$107,0)))),IF(AND($H1047&lt;&gt;"",$H1047=INDEX(Partidos!$K$4:$K$107,MATCH($A1047,Partidos!$A$4:$A$107,0))),Puntuacion!$B$13,Puntuacion!$B$14),IF(AND($H1047&lt;&gt;"",$H1047=INDEX(Partidos!$K$4:$K$107,MATCH($A1047,Partidos!$A$4:$A$107,0))),Puntuacion!$B$11,0))),IF(AND($E1047=INDEX(Partidos!$F$4:$F$107,MATCH($A1047,Partidos!$A$4:$A$107,0)),$F1047=INDEX(Partidos!$G$4:$G$107,MATCH($A1047,Partidos!$A$4:$A$107,0))),Puntuacion!$B$9,IF(($E1047-$F1047)=(INDEX(Partidos!$F$4:$F$107,MATCH($A1047,Partidos!$A$4:$A$107,0))-INDEX(Partidos!$G$4:$G$107,MATCH($A1047,Partidos!$A$4:$A$107,0))),Puntuacion!$B$10,IF(AND($H1047&lt;&gt;"",$H1047=INDEX(Partidos!$K$4:$K$107,MATCH($A1047,Partidos!$A$4:$A$107,0))),Puntuacion!$B$11,0))))))),"")</f>
        <v/>
      </c>
      <c r="H1047" s="24">
        <f>IFERROR(INDEX(Muni!H$4:H$107,MATCH($A1047,Muni!$A$4:$A$107,0)),"")</f>
        <v/>
      </c>
      <c r="I1047" s="24">
        <f>IFERROR(INDEX(Partidos!$J$4:$J$107,MATCH($A1047,Partidos!$A$4:$A$107,0)),"")</f>
        <v/>
      </c>
      <c r="J1047" s="21">
        <f>IF(AND(INDEX(Partidos!$J$4:$J$107,MATCH($A1047,Partidos!$A$4:$A$107,0))&lt;&gt;"Grupos",INDEX(Partidos!$H$4:$H$107,MATCH($A1047,Partidos!$A$4:$A$107,0))="Finalizado",$H1047&lt;&gt;"",$H1047=INDEX(Partidos!$K$4:$K$107,MATCH($A1047,Partidos!$A$4:$A$107,0))),1,0)</f>
        <v/>
      </c>
    </row>
    <row r="1048">
      <c r="A1048" s="31" t="n">
        <v>95</v>
      </c>
      <c r="B1048" s="24">
        <f>IFERROR(INDEX(Partidos!$D$4:$D$107,MATCH($A1048,Partidos!$A$4:$A$107,0)),"")</f>
        <v/>
      </c>
      <c r="C1048" s="24">
        <f>IFERROR(INDEX(Partidos!$E$4:$E$107,MATCH($A1048,Partidos!$A$4:$A$107,0)),"")</f>
        <v/>
      </c>
      <c r="D1048" s="31" t="inlineStr">
        <is>
          <t>Fer</t>
        </is>
      </c>
      <c r="E1048" s="24">
        <f>IFERROR(INDEX(Fer!F$4:F$107,MATCH($A1048,Fer!$A$4:$A$107,0)),"")</f>
        <v/>
      </c>
      <c r="F1048" s="24">
        <f>IFERROR(INDEX(Fer!G$4:G$107,MATCH($A1048,Fer!$A$4:$A$107,0)),"")</f>
        <v/>
      </c>
      <c r="G1048" s="21">
        <f>IFERROR(IF(INDEX(Partidos!$H$4:$H$107,MATCH($A1048,Partidos!$A$4:$A$107,0))&lt;&gt;"Finalizado","",IF(OR(NOT(ISNUMBER($E1048)),NOT(ISNUMBER($F1048))),"",IF(INDEX(Partidos!$J$4:$J$107,MATCH($A1048,Partidos!$A$4:$A$107,0))="Grupos",IF(AND($E1048=INDEX(Partidos!$F$4:$F$107,MATCH($A1048,Partidos!$A$4:$A$107,0)),$F1048=INDEX(Partidos!$G$4:$G$107,MATCH($A1048,Partidos!$A$4:$A$107,0))),Puntuacion!$B$4,IF(($E1048-$F1048)=(INDEX(Partidos!$F$4:$F$107,MATCH($A1048,Partidos!$A$4:$A$107,0))-INDEX(Partidos!$G$4:$G$107,MATCH($A1048,Partidos!$A$4:$A$107,0))),Puntuacion!$B$5,IF(OR(AND($E1048&gt;$F1048,INDEX(Partidos!$F$4:$F$107,MATCH($A1048,Partidos!$A$4:$A$107,0))&gt;INDEX(Partidos!$G$4:$G$107,MATCH($A1048,Partidos!$A$4:$A$107,0))),AND($E1048=$F1048,INDEX(Partidos!$F$4:$F$107,MATCH($A1048,Partidos!$A$4:$A$107,0))=INDEX(Partidos!$G$4:$G$107,MATCH($A1048,Partidos!$A$4:$A$107,0))),AND($E1048&lt;$F1048,INDEX(Partidos!$F$4:$F$107,MATCH($A1048,Partidos!$A$4:$A$107,0))&lt;INDEX(Partidos!$G$4:$G$107,MATCH($A1048,Partidos!$A$4:$A$107,0)))),Puntuacion!$B$6,0))),IF(INDEX(Partidos!$F$4:$F$107,MATCH($A1048,Partidos!$A$4:$A$107,0))=INDEX(Partidos!$G$4:$G$107,MATCH($A1048,Partidos!$A$4:$A$107,0)),IF(AND($E1048=INDEX(Partidos!$F$4:$F$107,MATCH($A1048,Partidos!$A$4:$A$107,0)),$F1048=INDEX(Partidos!$G$4:$G$107,MATCH($A1048,Partidos!$A$4:$A$107,0))),IF(AND($H1048&lt;&gt;"",$H1048=INDEX(Partidos!$K$4:$K$107,MATCH($A1048,Partidos!$A$4:$A$107,0))),Puntuacion!$B$9,Puntuacion!$B$12),IF(AND($E1048=$F1048,($E1048-$F1048)=(INDEX(Partidos!$F$4:$F$107,MATCH($A1048,Partidos!$A$4:$A$107,0))-INDEX(Partidos!$G$4:$G$107,MATCH($A1048,Partidos!$A$4:$A$107,0)))),IF(AND($H1048&lt;&gt;"",$H1048=INDEX(Partidos!$K$4:$K$107,MATCH($A1048,Partidos!$A$4:$A$107,0))),Puntuacion!$B$13,Puntuacion!$B$14),IF(AND($H1048&lt;&gt;"",$H1048=INDEX(Partidos!$K$4:$K$107,MATCH($A1048,Partidos!$A$4:$A$107,0))),Puntuacion!$B$11,0))),IF(AND($E1048=INDEX(Partidos!$F$4:$F$107,MATCH($A1048,Partidos!$A$4:$A$107,0)),$F1048=INDEX(Partidos!$G$4:$G$107,MATCH($A1048,Partidos!$A$4:$A$107,0))),Puntuacion!$B$9,IF(($E1048-$F1048)=(INDEX(Partidos!$F$4:$F$107,MATCH($A1048,Partidos!$A$4:$A$107,0))-INDEX(Partidos!$G$4:$G$107,MATCH($A1048,Partidos!$A$4:$A$107,0))),Puntuacion!$B$10,IF(AND($H1048&lt;&gt;"",$H1048=INDEX(Partidos!$K$4:$K$107,MATCH($A1048,Partidos!$A$4:$A$107,0))),Puntuacion!$B$11,0))))))),"")</f>
        <v/>
      </c>
      <c r="H1048" s="24">
        <f>IFERROR(INDEX(Fer!H$4:H$107,MATCH($A1048,Fer!$A$4:$A$107,0)),"")</f>
        <v/>
      </c>
      <c r="I1048" s="24">
        <f>IFERROR(INDEX(Partidos!$J$4:$J$107,MATCH($A1048,Partidos!$A$4:$A$107,0)),"")</f>
        <v/>
      </c>
      <c r="J1048" s="21">
        <f>IF(AND(INDEX(Partidos!$J$4:$J$107,MATCH($A1048,Partidos!$A$4:$A$107,0))&lt;&gt;"Grupos",INDEX(Partidos!$H$4:$H$107,MATCH($A1048,Partidos!$A$4:$A$107,0))="Finalizado",$H1048&lt;&gt;"",$H1048=INDEX(Partidos!$K$4:$K$107,MATCH($A1048,Partidos!$A$4:$A$107,0))),1,0)</f>
        <v/>
      </c>
    </row>
    <row r="1049">
      <c r="A1049" s="29" t="n">
        <v>96</v>
      </c>
      <c r="B1049" s="24">
        <f>IFERROR(INDEX(Partidos!$D$4:$D$107,MATCH($A1049,Partidos!$A$4:$A$107,0)),"")</f>
        <v/>
      </c>
      <c r="C1049" s="24">
        <f>IFERROR(INDEX(Partidos!$E$4:$E$107,MATCH($A1049,Partidos!$A$4:$A$107,0)),"")</f>
        <v/>
      </c>
      <c r="D1049" s="29" t="inlineStr">
        <is>
          <t>Álvaro</t>
        </is>
      </c>
      <c r="E1049" s="24">
        <f>IFERROR(INDEX(Álvaro!F$4:F$107,MATCH($A1049,Álvaro!$A$4:$A$107,0)),"")</f>
        <v/>
      </c>
      <c r="F1049" s="24">
        <f>IFERROR(INDEX(Álvaro!G$4:G$107,MATCH($A1049,Álvaro!$A$4:$A$107,0)),"")</f>
        <v/>
      </c>
      <c r="G1049" s="21">
        <f>IFERROR(IF(INDEX(Partidos!$H$4:$H$107,MATCH($A1049,Partidos!$A$4:$A$107,0))&lt;&gt;"Finalizado","",IF(OR(NOT(ISNUMBER($E1049)),NOT(ISNUMBER($F1049))),"",IF(INDEX(Partidos!$J$4:$J$107,MATCH($A1049,Partidos!$A$4:$A$107,0))="Grupos",IF(AND($E1049=INDEX(Partidos!$F$4:$F$107,MATCH($A1049,Partidos!$A$4:$A$107,0)),$F1049=INDEX(Partidos!$G$4:$G$107,MATCH($A1049,Partidos!$A$4:$A$107,0))),Puntuacion!$B$4,IF(($E1049-$F1049)=(INDEX(Partidos!$F$4:$F$107,MATCH($A1049,Partidos!$A$4:$A$107,0))-INDEX(Partidos!$G$4:$G$107,MATCH($A1049,Partidos!$A$4:$A$107,0))),Puntuacion!$B$5,IF(OR(AND($E1049&gt;$F1049,INDEX(Partidos!$F$4:$F$107,MATCH($A1049,Partidos!$A$4:$A$107,0))&gt;INDEX(Partidos!$G$4:$G$107,MATCH($A1049,Partidos!$A$4:$A$107,0))),AND($E1049=$F1049,INDEX(Partidos!$F$4:$F$107,MATCH($A1049,Partidos!$A$4:$A$107,0))=INDEX(Partidos!$G$4:$G$107,MATCH($A1049,Partidos!$A$4:$A$107,0))),AND($E1049&lt;$F1049,INDEX(Partidos!$F$4:$F$107,MATCH($A1049,Partidos!$A$4:$A$107,0))&lt;INDEX(Partidos!$G$4:$G$107,MATCH($A1049,Partidos!$A$4:$A$107,0)))),Puntuacion!$B$6,0))),IF(INDEX(Partidos!$F$4:$F$107,MATCH($A1049,Partidos!$A$4:$A$107,0))=INDEX(Partidos!$G$4:$G$107,MATCH($A1049,Partidos!$A$4:$A$107,0)),IF(AND($E1049=INDEX(Partidos!$F$4:$F$107,MATCH($A1049,Partidos!$A$4:$A$107,0)),$F1049=INDEX(Partidos!$G$4:$G$107,MATCH($A1049,Partidos!$A$4:$A$107,0))),IF(AND($H1049&lt;&gt;"",$H1049=INDEX(Partidos!$K$4:$K$107,MATCH($A1049,Partidos!$A$4:$A$107,0))),Puntuacion!$B$9,Puntuacion!$B$12),IF(AND($E1049=$F1049,($E1049-$F1049)=(INDEX(Partidos!$F$4:$F$107,MATCH($A1049,Partidos!$A$4:$A$107,0))-INDEX(Partidos!$G$4:$G$107,MATCH($A1049,Partidos!$A$4:$A$107,0)))),IF(AND($H1049&lt;&gt;"",$H1049=INDEX(Partidos!$K$4:$K$107,MATCH($A1049,Partidos!$A$4:$A$107,0))),Puntuacion!$B$13,Puntuacion!$B$14),IF(AND($H1049&lt;&gt;"",$H1049=INDEX(Partidos!$K$4:$K$107,MATCH($A1049,Partidos!$A$4:$A$107,0))),Puntuacion!$B$11,0))),IF(AND($E1049=INDEX(Partidos!$F$4:$F$107,MATCH($A1049,Partidos!$A$4:$A$107,0)),$F1049=INDEX(Partidos!$G$4:$G$107,MATCH($A1049,Partidos!$A$4:$A$107,0))),Puntuacion!$B$9,IF(($E1049-$F1049)=(INDEX(Partidos!$F$4:$F$107,MATCH($A1049,Partidos!$A$4:$A$107,0))-INDEX(Partidos!$G$4:$G$107,MATCH($A1049,Partidos!$A$4:$A$107,0))),Puntuacion!$B$10,IF(AND($H1049&lt;&gt;"",$H1049=INDEX(Partidos!$K$4:$K$107,MATCH($A1049,Partidos!$A$4:$A$107,0))),Puntuacion!$B$11,0))))))),"")</f>
        <v/>
      </c>
      <c r="H1049" s="24">
        <f>IFERROR(INDEX(Álvaro!H$4:H$107,MATCH($A1049,Álvaro!$A$4:$A$107,0)),"")</f>
        <v/>
      </c>
      <c r="I1049" s="24">
        <f>IFERROR(INDEX(Partidos!$J$4:$J$107,MATCH($A1049,Partidos!$A$4:$A$107,0)),"")</f>
        <v/>
      </c>
      <c r="J1049" s="21">
        <f>IF(AND(INDEX(Partidos!$J$4:$J$107,MATCH($A1049,Partidos!$A$4:$A$107,0))&lt;&gt;"Grupos",INDEX(Partidos!$H$4:$H$107,MATCH($A1049,Partidos!$A$4:$A$107,0))="Finalizado",$H1049&lt;&gt;"",$H1049=INDEX(Partidos!$K$4:$K$107,MATCH($A1049,Partidos!$A$4:$A$107,0))),1,0)</f>
        <v/>
      </c>
    </row>
    <row r="1050">
      <c r="A1050" s="31" t="n">
        <v>96</v>
      </c>
      <c r="B1050" s="24">
        <f>IFERROR(INDEX(Partidos!$D$4:$D$107,MATCH($A1050,Partidos!$A$4:$A$107,0)),"")</f>
        <v/>
      </c>
      <c r="C1050" s="24">
        <f>IFERROR(INDEX(Partidos!$E$4:$E$107,MATCH($A1050,Partidos!$A$4:$A$107,0)),"")</f>
        <v/>
      </c>
      <c r="D1050" s="31" t="inlineStr">
        <is>
          <t>Pepe</t>
        </is>
      </c>
      <c r="E1050" s="24">
        <f>IFERROR(INDEX(Pepe!F$4:F$107,MATCH($A1050,Pepe!$A$4:$A$107,0)),"")</f>
        <v/>
      </c>
      <c r="F1050" s="24">
        <f>IFERROR(INDEX(Pepe!G$4:G$107,MATCH($A1050,Pepe!$A$4:$A$107,0)),"")</f>
        <v/>
      </c>
      <c r="G1050" s="21">
        <f>IFERROR(IF(INDEX(Partidos!$H$4:$H$107,MATCH($A1050,Partidos!$A$4:$A$107,0))&lt;&gt;"Finalizado","",IF(OR(NOT(ISNUMBER($E1050)),NOT(ISNUMBER($F1050))),"",IF(INDEX(Partidos!$J$4:$J$107,MATCH($A1050,Partidos!$A$4:$A$107,0))="Grupos",IF(AND($E1050=INDEX(Partidos!$F$4:$F$107,MATCH($A1050,Partidos!$A$4:$A$107,0)),$F1050=INDEX(Partidos!$G$4:$G$107,MATCH($A1050,Partidos!$A$4:$A$107,0))),Puntuacion!$B$4,IF(($E1050-$F1050)=(INDEX(Partidos!$F$4:$F$107,MATCH($A1050,Partidos!$A$4:$A$107,0))-INDEX(Partidos!$G$4:$G$107,MATCH($A1050,Partidos!$A$4:$A$107,0))),Puntuacion!$B$5,IF(OR(AND($E1050&gt;$F1050,INDEX(Partidos!$F$4:$F$107,MATCH($A1050,Partidos!$A$4:$A$107,0))&gt;INDEX(Partidos!$G$4:$G$107,MATCH($A1050,Partidos!$A$4:$A$107,0))),AND($E1050=$F1050,INDEX(Partidos!$F$4:$F$107,MATCH($A1050,Partidos!$A$4:$A$107,0))=INDEX(Partidos!$G$4:$G$107,MATCH($A1050,Partidos!$A$4:$A$107,0))),AND($E1050&lt;$F1050,INDEX(Partidos!$F$4:$F$107,MATCH($A1050,Partidos!$A$4:$A$107,0))&lt;INDEX(Partidos!$G$4:$G$107,MATCH($A1050,Partidos!$A$4:$A$107,0)))),Puntuacion!$B$6,0))),IF(INDEX(Partidos!$F$4:$F$107,MATCH($A1050,Partidos!$A$4:$A$107,0))=INDEX(Partidos!$G$4:$G$107,MATCH($A1050,Partidos!$A$4:$A$107,0)),IF(AND($E1050=INDEX(Partidos!$F$4:$F$107,MATCH($A1050,Partidos!$A$4:$A$107,0)),$F1050=INDEX(Partidos!$G$4:$G$107,MATCH($A1050,Partidos!$A$4:$A$107,0))),IF(AND($H1050&lt;&gt;"",$H1050=INDEX(Partidos!$K$4:$K$107,MATCH($A1050,Partidos!$A$4:$A$107,0))),Puntuacion!$B$9,Puntuacion!$B$12),IF(AND($E1050=$F1050,($E1050-$F1050)=(INDEX(Partidos!$F$4:$F$107,MATCH($A1050,Partidos!$A$4:$A$107,0))-INDEX(Partidos!$G$4:$G$107,MATCH($A1050,Partidos!$A$4:$A$107,0)))),IF(AND($H1050&lt;&gt;"",$H1050=INDEX(Partidos!$K$4:$K$107,MATCH($A1050,Partidos!$A$4:$A$107,0))),Puntuacion!$B$13,Puntuacion!$B$14),IF(AND($H1050&lt;&gt;"",$H1050=INDEX(Partidos!$K$4:$K$107,MATCH($A1050,Partidos!$A$4:$A$107,0))),Puntuacion!$B$11,0))),IF(AND($E1050=INDEX(Partidos!$F$4:$F$107,MATCH($A1050,Partidos!$A$4:$A$107,0)),$F1050=INDEX(Partidos!$G$4:$G$107,MATCH($A1050,Partidos!$A$4:$A$107,0))),Puntuacion!$B$9,IF(($E1050-$F1050)=(INDEX(Partidos!$F$4:$F$107,MATCH($A1050,Partidos!$A$4:$A$107,0))-INDEX(Partidos!$G$4:$G$107,MATCH($A1050,Partidos!$A$4:$A$107,0))),Puntuacion!$B$10,IF(AND($H1050&lt;&gt;"",$H1050=INDEX(Partidos!$K$4:$K$107,MATCH($A1050,Partidos!$A$4:$A$107,0))),Puntuacion!$B$11,0))))))),"")</f>
        <v/>
      </c>
      <c r="H1050" s="24">
        <f>IFERROR(INDEX(Pepe!H$4:H$107,MATCH($A1050,Pepe!$A$4:$A$107,0)),"")</f>
        <v/>
      </c>
      <c r="I1050" s="24">
        <f>IFERROR(INDEX(Partidos!$J$4:$J$107,MATCH($A1050,Partidos!$A$4:$A$107,0)),"")</f>
        <v/>
      </c>
      <c r="J1050" s="21">
        <f>IF(AND(INDEX(Partidos!$J$4:$J$107,MATCH($A1050,Partidos!$A$4:$A$107,0))&lt;&gt;"Grupos",INDEX(Partidos!$H$4:$H$107,MATCH($A1050,Partidos!$A$4:$A$107,0))="Finalizado",$H1050&lt;&gt;"",$H1050=INDEX(Partidos!$K$4:$K$107,MATCH($A1050,Partidos!$A$4:$A$107,0))),1,0)</f>
        <v/>
      </c>
    </row>
    <row r="1051">
      <c r="A1051" s="29" t="n">
        <v>96</v>
      </c>
      <c r="B1051" s="24">
        <f>IFERROR(INDEX(Partidos!$D$4:$D$107,MATCH($A1051,Partidos!$A$4:$A$107,0)),"")</f>
        <v/>
      </c>
      <c r="C1051" s="24">
        <f>IFERROR(INDEX(Partidos!$E$4:$E$107,MATCH($A1051,Partidos!$A$4:$A$107,0)),"")</f>
        <v/>
      </c>
      <c r="D1051" s="29" t="inlineStr">
        <is>
          <t>Patri</t>
        </is>
      </c>
      <c r="E1051" s="24">
        <f>IFERROR(INDEX(Patri!F$4:F$107,MATCH($A1051,Patri!$A$4:$A$107,0)),"")</f>
        <v/>
      </c>
      <c r="F1051" s="24">
        <f>IFERROR(INDEX(Patri!G$4:G$107,MATCH($A1051,Patri!$A$4:$A$107,0)),"")</f>
        <v/>
      </c>
      <c r="G1051" s="21">
        <f>IFERROR(IF(INDEX(Partidos!$H$4:$H$107,MATCH($A1051,Partidos!$A$4:$A$107,0))&lt;&gt;"Finalizado","",IF(OR(NOT(ISNUMBER($E1051)),NOT(ISNUMBER($F1051))),"",IF(INDEX(Partidos!$J$4:$J$107,MATCH($A1051,Partidos!$A$4:$A$107,0))="Grupos",IF(AND($E1051=INDEX(Partidos!$F$4:$F$107,MATCH($A1051,Partidos!$A$4:$A$107,0)),$F1051=INDEX(Partidos!$G$4:$G$107,MATCH($A1051,Partidos!$A$4:$A$107,0))),Puntuacion!$B$4,IF(($E1051-$F1051)=(INDEX(Partidos!$F$4:$F$107,MATCH($A1051,Partidos!$A$4:$A$107,0))-INDEX(Partidos!$G$4:$G$107,MATCH($A1051,Partidos!$A$4:$A$107,0))),Puntuacion!$B$5,IF(OR(AND($E1051&gt;$F1051,INDEX(Partidos!$F$4:$F$107,MATCH($A1051,Partidos!$A$4:$A$107,0))&gt;INDEX(Partidos!$G$4:$G$107,MATCH($A1051,Partidos!$A$4:$A$107,0))),AND($E1051=$F1051,INDEX(Partidos!$F$4:$F$107,MATCH($A1051,Partidos!$A$4:$A$107,0))=INDEX(Partidos!$G$4:$G$107,MATCH($A1051,Partidos!$A$4:$A$107,0))),AND($E1051&lt;$F1051,INDEX(Partidos!$F$4:$F$107,MATCH($A1051,Partidos!$A$4:$A$107,0))&lt;INDEX(Partidos!$G$4:$G$107,MATCH($A1051,Partidos!$A$4:$A$107,0)))),Puntuacion!$B$6,0))),IF(INDEX(Partidos!$F$4:$F$107,MATCH($A1051,Partidos!$A$4:$A$107,0))=INDEX(Partidos!$G$4:$G$107,MATCH($A1051,Partidos!$A$4:$A$107,0)),IF(AND($E1051=INDEX(Partidos!$F$4:$F$107,MATCH($A1051,Partidos!$A$4:$A$107,0)),$F1051=INDEX(Partidos!$G$4:$G$107,MATCH($A1051,Partidos!$A$4:$A$107,0))),IF(AND($H1051&lt;&gt;"",$H1051=INDEX(Partidos!$K$4:$K$107,MATCH($A1051,Partidos!$A$4:$A$107,0))),Puntuacion!$B$9,Puntuacion!$B$12),IF(AND($E1051=$F1051,($E1051-$F1051)=(INDEX(Partidos!$F$4:$F$107,MATCH($A1051,Partidos!$A$4:$A$107,0))-INDEX(Partidos!$G$4:$G$107,MATCH($A1051,Partidos!$A$4:$A$107,0)))),IF(AND($H1051&lt;&gt;"",$H1051=INDEX(Partidos!$K$4:$K$107,MATCH($A1051,Partidos!$A$4:$A$107,0))),Puntuacion!$B$13,Puntuacion!$B$14),IF(AND($H1051&lt;&gt;"",$H1051=INDEX(Partidos!$K$4:$K$107,MATCH($A1051,Partidos!$A$4:$A$107,0))),Puntuacion!$B$11,0))),IF(AND($E1051=INDEX(Partidos!$F$4:$F$107,MATCH($A1051,Partidos!$A$4:$A$107,0)),$F1051=INDEX(Partidos!$G$4:$G$107,MATCH($A1051,Partidos!$A$4:$A$107,0))),Puntuacion!$B$9,IF(($E1051-$F1051)=(INDEX(Partidos!$F$4:$F$107,MATCH($A1051,Partidos!$A$4:$A$107,0))-INDEX(Partidos!$G$4:$G$107,MATCH($A1051,Partidos!$A$4:$A$107,0))),Puntuacion!$B$10,IF(AND($H1051&lt;&gt;"",$H1051=INDEX(Partidos!$K$4:$K$107,MATCH($A1051,Partidos!$A$4:$A$107,0))),Puntuacion!$B$11,0))))))),"")</f>
        <v/>
      </c>
      <c r="H1051" s="24">
        <f>IFERROR(INDEX(Patri!H$4:H$107,MATCH($A1051,Patri!$A$4:$A$107,0)),"")</f>
        <v/>
      </c>
      <c r="I1051" s="24">
        <f>IFERROR(INDEX(Partidos!$J$4:$J$107,MATCH($A1051,Partidos!$A$4:$A$107,0)),"")</f>
        <v/>
      </c>
      <c r="J1051" s="21">
        <f>IF(AND(INDEX(Partidos!$J$4:$J$107,MATCH($A1051,Partidos!$A$4:$A$107,0))&lt;&gt;"Grupos",INDEX(Partidos!$H$4:$H$107,MATCH($A1051,Partidos!$A$4:$A$107,0))="Finalizado",$H1051&lt;&gt;"",$H1051=INDEX(Partidos!$K$4:$K$107,MATCH($A1051,Partidos!$A$4:$A$107,0))),1,0)</f>
        <v/>
      </c>
    </row>
    <row r="1052">
      <c r="A1052" s="31" t="n">
        <v>96</v>
      </c>
      <c r="B1052" s="24">
        <f>IFERROR(INDEX(Partidos!$D$4:$D$107,MATCH($A1052,Partidos!$A$4:$A$107,0)),"")</f>
        <v/>
      </c>
      <c r="C1052" s="24">
        <f>IFERROR(INDEX(Partidos!$E$4:$E$107,MATCH($A1052,Partidos!$A$4:$A$107,0)),"")</f>
        <v/>
      </c>
      <c r="D1052" s="31" t="inlineStr">
        <is>
          <t>Kike</t>
        </is>
      </c>
      <c r="E1052" s="24">
        <f>IFERROR(INDEX(Kike!F$4:F$107,MATCH($A1052,Kike!$A$4:$A$107,0)),"")</f>
        <v/>
      </c>
      <c r="F1052" s="24">
        <f>IFERROR(INDEX(Kike!G$4:G$107,MATCH($A1052,Kike!$A$4:$A$107,0)),"")</f>
        <v/>
      </c>
      <c r="G1052" s="21">
        <f>IFERROR(IF(INDEX(Partidos!$H$4:$H$107,MATCH($A1052,Partidos!$A$4:$A$107,0))&lt;&gt;"Finalizado","",IF(OR(NOT(ISNUMBER($E1052)),NOT(ISNUMBER($F1052))),"",IF(INDEX(Partidos!$J$4:$J$107,MATCH($A1052,Partidos!$A$4:$A$107,0))="Grupos",IF(AND($E1052=INDEX(Partidos!$F$4:$F$107,MATCH($A1052,Partidos!$A$4:$A$107,0)),$F1052=INDEX(Partidos!$G$4:$G$107,MATCH($A1052,Partidos!$A$4:$A$107,0))),Puntuacion!$B$4,IF(($E1052-$F1052)=(INDEX(Partidos!$F$4:$F$107,MATCH($A1052,Partidos!$A$4:$A$107,0))-INDEX(Partidos!$G$4:$G$107,MATCH($A1052,Partidos!$A$4:$A$107,0))),Puntuacion!$B$5,IF(OR(AND($E1052&gt;$F1052,INDEX(Partidos!$F$4:$F$107,MATCH($A1052,Partidos!$A$4:$A$107,0))&gt;INDEX(Partidos!$G$4:$G$107,MATCH($A1052,Partidos!$A$4:$A$107,0))),AND($E1052=$F1052,INDEX(Partidos!$F$4:$F$107,MATCH($A1052,Partidos!$A$4:$A$107,0))=INDEX(Partidos!$G$4:$G$107,MATCH($A1052,Partidos!$A$4:$A$107,0))),AND($E1052&lt;$F1052,INDEX(Partidos!$F$4:$F$107,MATCH($A1052,Partidos!$A$4:$A$107,0))&lt;INDEX(Partidos!$G$4:$G$107,MATCH($A1052,Partidos!$A$4:$A$107,0)))),Puntuacion!$B$6,0))),IF(INDEX(Partidos!$F$4:$F$107,MATCH($A1052,Partidos!$A$4:$A$107,0))=INDEX(Partidos!$G$4:$G$107,MATCH($A1052,Partidos!$A$4:$A$107,0)),IF(AND($E1052=INDEX(Partidos!$F$4:$F$107,MATCH($A1052,Partidos!$A$4:$A$107,0)),$F1052=INDEX(Partidos!$G$4:$G$107,MATCH($A1052,Partidos!$A$4:$A$107,0))),IF(AND($H1052&lt;&gt;"",$H1052=INDEX(Partidos!$K$4:$K$107,MATCH($A1052,Partidos!$A$4:$A$107,0))),Puntuacion!$B$9,Puntuacion!$B$12),IF(AND($E1052=$F1052,($E1052-$F1052)=(INDEX(Partidos!$F$4:$F$107,MATCH($A1052,Partidos!$A$4:$A$107,0))-INDEX(Partidos!$G$4:$G$107,MATCH($A1052,Partidos!$A$4:$A$107,0)))),IF(AND($H1052&lt;&gt;"",$H1052=INDEX(Partidos!$K$4:$K$107,MATCH($A1052,Partidos!$A$4:$A$107,0))),Puntuacion!$B$13,Puntuacion!$B$14),IF(AND($H1052&lt;&gt;"",$H1052=INDEX(Partidos!$K$4:$K$107,MATCH($A1052,Partidos!$A$4:$A$107,0))),Puntuacion!$B$11,0))),IF(AND($E1052=INDEX(Partidos!$F$4:$F$107,MATCH($A1052,Partidos!$A$4:$A$107,0)),$F1052=INDEX(Partidos!$G$4:$G$107,MATCH($A1052,Partidos!$A$4:$A$107,0))),Puntuacion!$B$9,IF(($E1052-$F1052)=(INDEX(Partidos!$F$4:$F$107,MATCH($A1052,Partidos!$A$4:$A$107,0))-INDEX(Partidos!$G$4:$G$107,MATCH($A1052,Partidos!$A$4:$A$107,0))),Puntuacion!$B$10,IF(AND($H1052&lt;&gt;"",$H1052=INDEX(Partidos!$K$4:$K$107,MATCH($A1052,Partidos!$A$4:$A$107,0))),Puntuacion!$B$11,0))))))),"")</f>
        <v/>
      </c>
      <c r="H1052" s="24">
        <f>IFERROR(INDEX(Kike!H$4:H$107,MATCH($A1052,Kike!$A$4:$A$107,0)),"")</f>
        <v/>
      </c>
      <c r="I1052" s="24">
        <f>IFERROR(INDEX(Partidos!$J$4:$J$107,MATCH($A1052,Partidos!$A$4:$A$107,0)),"")</f>
        <v/>
      </c>
      <c r="J1052" s="21">
        <f>IF(AND(INDEX(Partidos!$J$4:$J$107,MATCH($A1052,Partidos!$A$4:$A$107,0))&lt;&gt;"Grupos",INDEX(Partidos!$H$4:$H$107,MATCH($A1052,Partidos!$A$4:$A$107,0))="Finalizado",$H1052&lt;&gt;"",$H1052=INDEX(Partidos!$K$4:$K$107,MATCH($A1052,Partidos!$A$4:$A$107,0))),1,0)</f>
        <v/>
      </c>
    </row>
    <row r="1053">
      <c r="A1053" s="29" t="n">
        <v>96</v>
      </c>
      <c r="B1053" s="24">
        <f>IFERROR(INDEX(Partidos!$D$4:$D$107,MATCH($A1053,Partidos!$A$4:$A$107,0)),"")</f>
        <v/>
      </c>
      <c r="C1053" s="24">
        <f>IFERROR(INDEX(Partidos!$E$4:$E$107,MATCH($A1053,Partidos!$A$4:$A$107,0)),"")</f>
        <v/>
      </c>
      <c r="D1053" s="29" t="inlineStr">
        <is>
          <t>Quintero</t>
        </is>
      </c>
      <c r="E1053" s="24">
        <f>IFERROR(INDEX(Quintero!F$4:F$107,MATCH($A1053,Quintero!$A$4:$A$107,0)),"")</f>
        <v/>
      </c>
      <c r="F1053" s="24">
        <f>IFERROR(INDEX(Quintero!G$4:G$107,MATCH($A1053,Quintero!$A$4:$A$107,0)),"")</f>
        <v/>
      </c>
      <c r="G1053" s="21">
        <f>IFERROR(IF(INDEX(Partidos!$H$4:$H$107,MATCH($A1053,Partidos!$A$4:$A$107,0))&lt;&gt;"Finalizado","",IF(OR(NOT(ISNUMBER($E1053)),NOT(ISNUMBER($F1053))),"",IF(INDEX(Partidos!$J$4:$J$107,MATCH($A1053,Partidos!$A$4:$A$107,0))="Grupos",IF(AND($E1053=INDEX(Partidos!$F$4:$F$107,MATCH($A1053,Partidos!$A$4:$A$107,0)),$F1053=INDEX(Partidos!$G$4:$G$107,MATCH($A1053,Partidos!$A$4:$A$107,0))),Puntuacion!$B$4,IF(($E1053-$F1053)=(INDEX(Partidos!$F$4:$F$107,MATCH($A1053,Partidos!$A$4:$A$107,0))-INDEX(Partidos!$G$4:$G$107,MATCH($A1053,Partidos!$A$4:$A$107,0))),Puntuacion!$B$5,IF(OR(AND($E1053&gt;$F1053,INDEX(Partidos!$F$4:$F$107,MATCH($A1053,Partidos!$A$4:$A$107,0))&gt;INDEX(Partidos!$G$4:$G$107,MATCH($A1053,Partidos!$A$4:$A$107,0))),AND($E1053=$F1053,INDEX(Partidos!$F$4:$F$107,MATCH($A1053,Partidos!$A$4:$A$107,0))=INDEX(Partidos!$G$4:$G$107,MATCH($A1053,Partidos!$A$4:$A$107,0))),AND($E1053&lt;$F1053,INDEX(Partidos!$F$4:$F$107,MATCH($A1053,Partidos!$A$4:$A$107,0))&lt;INDEX(Partidos!$G$4:$G$107,MATCH($A1053,Partidos!$A$4:$A$107,0)))),Puntuacion!$B$6,0))),IF(INDEX(Partidos!$F$4:$F$107,MATCH($A1053,Partidos!$A$4:$A$107,0))=INDEX(Partidos!$G$4:$G$107,MATCH($A1053,Partidos!$A$4:$A$107,0)),IF(AND($E1053=INDEX(Partidos!$F$4:$F$107,MATCH($A1053,Partidos!$A$4:$A$107,0)),$F1053=INDEX(Partidos!$G$4:$G$107,MATCH($A1053,Partidos!$A$4:$A$107,0))),IF(AND($H1053&lt;&gt;"",$H1053=INDEX(Partidos!$K$4:$K$107,MATCH($A1053,Partidos!$A$4:$A$107,0))),Puntuacion!$B$9,Puntuacion!$B$12),IF(AND($E1053=$F1053,($E1053-$F1053)=(INDEX(Partidos!$F$4:$F$107,MATCH($A1053,Partidos!$A$4:$A$107,0))-INDEX(Partidos!$G$4:$G$107,MATCH($A1053,Partidos!$A$4:$A$107,0)))),IF(AND($H1053&lt;&gt;"",$H1053=INDEX(Partidos!$K$4:$K$107,MATCH($A1053,Partidos!$A$4:$A$107,0))),Puntuacion!$B$13,Puntuacion!$B$14),IF(AND($H1053&lt;&gt;"",$H1053=INDEX(Partidos!$K$4:$K$107,MATCH($A1053,Partidos!$A$4:$A$107,0))),Puntuacion!$B$11,0))),IF(AND($E1053=INDEX(Partidos!$F$4:$F$107,MATCH($A1053,Partidos!$A$4:$A$107,0)),$F1053=INDEX(Partidos!$G$4:$G$107,MATCH($A1053,Partidos!$A$4:$A$107,0))),Puntuacion!$B$9,IF(($E1053-$F1053)=(INDEX(Partidos!$F$4:$F$107,MATCH($A1053,Partidos!$A$4:$A$107,0))-INDEX(Partidos!$G$4:$G$107,MATCH($A1053,Partidos!$A$4:$A$107,0))),Puntuacion!$B$10,IF(AND($H1053&lt;&gt;"",$H1053=INDEX(Partidos!$K$4:$K$107,MATCH($A1053,Partidos!$A$4:$A$107,0))),Puntuacion!$B$11,0))))))),"")</f>
        <v/>
      </c>
      <c r="H1053" s="24">
        <f>IFERROR(INDEX(Quintero!H$4:H$107,MATCH($A1053,Quintero!$A$4:$A$107,0)),"")</f>
        <v/>
      </c>
      <c r="I1053" s="24">
        <f>IFERROR(INDEX(Partidos!$J$4:$J$107,MATCH($A1053,Partidos!$A$4:$A$107,0)),"")</f>
        <v/>
      </c>
      <c r="J1053" s="21">
        <f>IF(AND(INDEX(Partidos!$J$4:$J$107,MATCH($A1053,Partidos!$A$4:$A$107,0))&lt;&gt;"Grupos",INDEX(Partidos!$H$4:$H$107,MATCH($A1053,Partidos!$A$4:$A$107,0))="Finalizado",$H1053&lt;&gt;"",$H1053=INDEX(Partidos!$K$4:$K$107,MATCH($A1053,Partidos!$A$4:$A$107,0))),1,0)</f>
        <v/>
      </c>
    </row>
    <row r="1054">
      <c r="A1054" s="31" t="n">
        <v>96</v>
      </c>
      <c r="B1054" s="24">
        <f>IFERROR(INDEX(Partidos!$D$4:$D$107,MATCH($A1054,Partidos!$A$4:$A$107,0)),"")</f>
        <v/>
      </c>
      <c r="C1054" s="24">
        <f>IFERROR(INDEX(Partidos!$E$4:$E$107,MATCH($A1054,Partidos!$A$4:$A$107,0)),"")</f>
        <v/>
      </c>
      <c r="D1054" s="31" t="inlineStr">
        <is>
          <t>Nacho</t>
        </is>
      </c>
      <c r="E1054" s="24">
        <f>IFERROR(INDEX(Nacho!F$4:F$107,MATCH($A1054,Nacho!$A$4:$A$107,0)),"")</f>
        <v/>
      </c>
      <c r="F1054" s="24">
        <f>IFERROR(INDEX(Nacho!G$4:G$107,MATCH($A1054,Nacho!$A$4:$A$107,0)),"")</f>
        <v/>
      </c>
      <c r="G1054" s="21">
        <f>IFERROR(IF(INDEX(Partidos!$H$4:$H$107,MATCH($A1054,Partidos!$A$4:$A$107,0))&lt;&gt;"Finalizado","",IF(OR(NOT(ISNUMBER($E1054)),NOT(ISNUMBER($F1054))),"",IF(INDEX(Partidos!$J$4:$J$107,MATCH($A1054,Partidos!$A$4:$A$107,0))="Grupos",IF(AND($E1054=INDEX(Partidos!$F$4:$F$107,MATCH($A1054,Partidos!$A$4:$A$107,0)),$F1054=INDEX(Partidos!$G$4:$G$107,MATCH($A1054,Partidos!$A$4:$A$107,0))),Puntuacion!$B$4,IF(($E1054-$F1054)=(INDEX(Partidos!$F$4:$F$107,MATCH($A1054,Partidos!$A$4:$A$107,0))-INDEX(Partidos!$G$4:$G$107,MATCH($A1054,Partidos!$A$4:$A$107,0))),Puntuacion!$B$5,IF(OR(AND($E1054&gt;$F1054,INDEX(Partidos!$F$4:$F$107,MATCH($A1054,Partidos!$A$4:$A$107,0))&gt;INDEX(Partidos!$G$4:$G$107,MATCH($A1054,Partidos!$A$4:$A$107,0))),AND($E1054=$F1054,INDEX(Partidos!$F$4:$F$107,MATCH($A1054,Partidos!$A$4:$A$107,0))=INDEX(Partidos!$G$4:$G$107,MATCH($A1054,Partidos!$A$4:$A$107,0))),AND($E1054&lt;$F1054,INDEX(Partidos!$F$4:$F$107,MATCH($A1054,Partidos!$A$4:$A$107,0))&lt;INDEX(Partidos!$G$4:$G$107,MATCH($A1054,Partidos!$A$4:$A$107,0)))),Puntuacion!$B$6,0))),IF(INDEX(Partidos!$F$4:$F$107,MATCH($A1054,Partidos!$A$4:$A$107,0))=INDEX(Partidos!$G$4:$G$107,MATCH($A1054,Partidos!$A$4:$A$107,0)),IF(AND($E1054=INDEX(Partidos!$F$4:$F$107,MATCH($A1054,Partidos!$A$4:$A$107,0)),$F1054=INDEX(Partidos!$G$4:$G$107,MATCH($A1054,Partidos!$A$4:$A$107,0))),IF(AND($H1054&lt;&gt;"",$H1054=INDEX(Partidos!$K$4:$K$107,MATCH($A1054,Partidos!$A$4:$A$107,0))),Puntuacion!$B$9,Puntuacion!$B$12),IF(AND($E1054=$F1054,($E1054-$F1054)=(INDEX(Partidos!$F$4:$F$107,MATCH($A1054,Partidos!$A$4:$A$107,0))-INDEX(Partidos!$G$4:$G$107,MATCH($A1054,Partidos!$A$4:$A$107,0)))),IF(AND($H1054&lt;&gt;"",$H1054=INDEX(Partidos!$K$4:$K$107,MATCH($A1054,Partidos!$A$4:$A$107,0))),Puntuacion!$B$13,Puntuacion!$B$14),IF(AND($H1054&lt;&gt;"",$H1054=INDEX(Partidos!$K$4:$K$107,MATCH($A1054,Partidos!$A$4:$A$107,0))),Puntuacion!$B$11,0))),IF(AND($E1054=INDEX(Partidos!$F$4:$F$107,MATCH($A1054,Partidos!$A$4:$A$107,0)),$F1054=INDEX(Partidos!$G$4:$G$107,MATCH($A1054,Partidos!$A$4:$A$107,0))),Puntuacion!$B$9,IF(($E1054-$F1054)=(INDEX(Partidos!$F$4:$F$107,MATCH($A1054,Partidos!$A$4:$A$107,0))-INDEX(Partidos!$G$4:$G$107,MATCH($A1054,Partidos!$A$4:$A$107,0))),Puntuacion!$B$10,IF(AND($H1054&lt;&gt;"",$H1054=INDEX(Partidos!$K$4:$K$107,MATCH($A1054,Partidos!$A$4:$A$107,0))),Puntuacion!$B$11,0))))))),"")</f>
        <v/>
      </c>
      <c r="H1054" s="24">
        <f>IFERROR(INDEX(Nacho!H$4:H$107,MATCH($A1054,Nacho!$A$4:$A$107,0)),"")</f>
        <v/>
      </c>
      <c r="I1054" s="24">
        <f>IFERROR(INDEX(Partidos!$J$4:$J$107,MATCH($A1054,Partidos!$A$4:$A$107,0)),"")</f>
        <v/>
      </c>
      <c r="J1054" s="21">
        <f>IF(AND(INDEX(Partidos!$J$4:$J$107,MATCH($A1054,Partidos!$A$4:$A$107,0))&lt;&gt;"Grupos",INDEX(Partidos!$H$4:$H$107,MATCH($A1054,Partidos!$A$4:$A$107,0))="Finalizado",$H1054&lt;&gt;"",$H1054=INDEX(Partidos!$K$4:$K$107,MATCH($A1054,Partidos!$A$4:$A$107,0))),1,0)</f>
        <v/>
      </c>
    </row>
    <row r="1055">
      <c r="A1055" s="29" t="n">
        <v>96</v>
      </c>
      <c r="B1055" s="24">
        <f>IFERROR(INDEX(Partidos!$D$4:$D$107,MATCH($A1055,Partidos!$A$4:$A$107,0)),"")</f>
        <v/>
      </c>
      <c r="C1055" s="24">
        <f>IFERROR(INDEX(Partidos!$E$4:$E$107,MATCH($A1055,Partidos!$A$4:$A$107,0)),"")</f>
        <v/>
      </c>
      <c r="D1055" s="29" t="inlineStr">
        <is>
          <t>Luis</t>
        </is>
      </c>
      <c r="E1055" s="24">
        <f>IFERROR(INDEX(Luis!F$4:F$107,MATCH($A1055,Luis!$A$4:$A$107,0)),"")</f>
        <v/>
      </c>
      <c r="F1055" s="24">
        <f>IFERROR(INDEX(Luis!G$4:G$107,MATCH($A1055,Luis!$A$4:$A$107,0)),"")</f>
        <v/>
      </c>
      <c r="G1055" s="21">
        <f>IFERROR(IF(INDEX(Partidos!$H$4:$H$107,MATCH($A1055,Partidos!$A$4:$A$107,0))&lt;&gt;"Finalizado","",IF(OR(NOT(ISNUMBER($E1055)),NOT(ISNUMBER($F1055))),"",IF(INDEX(Partidos!$J$4:$J$107,MATCH($A1055,Partidos!$A$4:$A$107,0))="Grupos",IF(AND($E1055=INDEX(Partidos!$F$4:$F$107,MATCH($A1055,Partidos!$A$4:$A$107,0)),$F1055=INDEX(Partidos!$G$4:$G$107,MATCH($A1055,Partidos!$A$4:$A$107,0))),Puntuacion!$B$4,IF(($E1055-$F1055)=(INDEX(Partidos!$F$4:$F$107,MATCH($A1055,Partidos!$A$4:$A$107,0))-INDEX(Partidos!$G$4:$G$107,MATCH($A1055,Partidos!$A$4:$A$107,0))),Puntuacion!$B$5,IF(OR(AND($E1055&gt;$F1055,INDEX(Partidos!$F$4:$F$107,MATCH($A1055,Partidos!$A$4:$A$107,0))&gt;INDEX(Partidos!$G$4:$G$107,MATCH($A1055,Partidos!$A$4:$A$107,0))),AND($E1055=$F1055,INDEX(Partidos!$F$4:$F$107,MATCH($A1055,Partidos!$A$4:$A$107,0))=INDEX(Partidos!$G$4:$G$107,MATCH($A1055,Partidos!$A$4:$A$107,0))),AND($E1055&lt;$F1055,INDEX(Partidos!$F$4:$F$107,MATCH($A1055,Partidos!$A$4:$A$107,0))&lt;INDEX(Partidos!$G$4:$G$107,MATCH($A1055,Partidos!$A$4:$A$107,0)))),Puntuacion!$B$6,0))),IF(INDEX(Partidos!$F$4:$F$107,MATCH($A1055,Partidos!$A$4:$A$107,0))=INDEX(Partidos!$G$4:$G$107,MATCH($A1055,Partidos!$A$4:$A$107,0)),IF(AND($E1055=INDEX(Partidos!$F$4:$F$107,MATCH($A1055,Partidos!$A$4:$A$107,0)),$F1055=INDEX(Partidos!$G$4:$G$107,MATCH($A1055,Partidos!$A$4:$A$107,0))),IF(AND($H1055&lt;&gt;"",$H1055=INDEX(Partidos!$K$4:$K$107,MATCH($A1055,Partidos!$A$4:$A$107,0))),Puntuacion!$B$9,Puntuacion!$B$12),IF(AND($E1055=$F1055,($E1055-$F1055)=(INDEX(Partidos!$F$4:$F$107,MATCH($A1055,Partidos!$A$4:$A$107,0))-INDEX(Partidos!$G$4:$G$107,MATCH($A1055,Partidos!$A$4:$A$107,0)))),IF(AND($H1055&lt;&gt;"",$H1055=INDEX(Partidos!$K$4:$K$107,MATCH($A1055,Partidos!$A$4:$A$107,0))),Puntuacion!$B$13,Puntuacion!$B$14),IF(AND($H1055&lt;&gt;"",$H1055=INDEX(Partidos!$K$4:$K$107,MATCH($A1055,Partidos!$A$4:$A$107,0))),Puntuacion!$B$11,0))),IF(AND($E1055=INDEX(Partidos!$F$4:$F$107,MATCH($A1055,Partidos!$A$4:$A$107,0)),$F1055=INDEX(Partidos!$G$4:$G$107,MATCH($A1055,Partidos!$A$4:$A$107,0))),Puntuacion!$B$9,IF(($E1055-$F1055)=(INDEX(Partidos!$F$4:$F$107,MATCH($A1055,Partidos!$A$4:$A$107,0))-INDEX(Partidos!$G$4:$G$107,MATCH($A1055,Partidos!$A$4:$A$107,0))),Puntuacion!$B$10,IF(AND($H1055&lt;&gt;"",$H1055=INDEX(Partidos!$K$4:$K$107,MATCH($A1055,Partidos!$A$4:$A$107,0))),Puntuacion!$B$11,0))))))),"")</f>
        <v/>
      </c>
      <c r="H1055" s="24">
        <f>IFERROR(INDEX(Luis!H$4:H$107,MATCH($A1055,Luis!$A$4:$A$107,0)),"")</f>
        <v/>
      </c>
      <c r="I1055" s="24">
        <f>IFERROR(INDEX(Partidos!$J$4:$J$107,MATCH($A1055,Partidos!$A$4:$A$107,0)),"")</f>
        <v/>
      </c>
      <c r="J1055" s="21">
        <f>IF(AND(INDEX(Partidos!$J$4:$J$107,MATCH($A1055,Partidos!$A$4:$A$107,0))&lt;&gt;"Grupos",INDEX(Partidos!$H$4:$H$107,MATCH($A1055,Partidos!$A$4:$A$107,0))="Finalizado",$H1055&lt;&gt;"",$H1055=INDEX(Partidos!$K$4:$K$107,MATCH($A1055,Partidos!$A$4:$A$107,0))),1,0)</f>
        <v/>
      </c>
    </row>
    <row r="1056">
      <c r="A1056" s="31" t="n">
        <v>96</v>
      </c>
      <c r="B1056" s="24">
        <f>IFERROR(INDEX(Partidos!$D$4:$D$107,MATCH($A1056,Partidos!$A$4:$A$107,0)),"")</f>
        <v/>
      </c>
      <c r="C1056" s="24">
        <f>IFERROR(INDEX(Partidos!$E$4:$E$107,MATCH($A1056,Partidos!$A$4:$A$107,0)),"")</f>
        <v/>
      </c>
      <c r="D1056" s="31" t="inlineStr">
        <is>
          <t>Felipe</t>
        </is>
      </c>
      <c r="E1056" s="24">
        <f>IFERROR(INDEX(Felipe!F$4:F$107,MATCH($A1056,Felipe!$A$4:$A$107,0)),"")</f>
        <v/>
      </c>
      <c r="F1056" s="24">
        <f>IFERROR(INDEX(Felipe!G$4:G$107,MATCH($A1056,Felipe!$A$4:$A$107,0)),"")</f>
        <v/>
      </c>
      <c r="G1056" s="21">
        <f>IFERROR(IF(INDEX(Partidos!$H$4:$H$107,MATCH($A1056,Partidos!$A$4:$A$107,0))&lt;&gt;"Finalizado","",IF(OR(NOT(ISNUMBER($E1056)),NOT(ISNUMBER($F1056))),"",IF(INDEX(Partidos!$J$4:$J$107,MATCH($A1056,Partidos!$A$4:$A$107,0))="Grupos",IF(AND($E1056=INDEX(Partidos!$F$4:$F$107,MATCH($A1056,Partidos!$A$4:$A$107,0)),$F1056=INDEX(Partidos!$G$4:$G$107,MATCH($A1056,Partidos!$A$4:$A$107,0))),Puntuacion!$B$4,IF(($E1056-$F1056)=(INDEX(Partidos!$F$4:$F$107,MATCH($A1056,Partidos!$A$4:$A$107,0))-INDEX(Partidos!$G$4:$G$107,MATCH($A1056,Partidos!$A$4:$A$107,0))),Puntuacion!$B$5,IF(OR(AND($E1056&gt;$F1056,INDEX(Partidos!$F$4:$F$107,MATCH($A1056,Partidos!$A$4:$A$107,0))&gt;INDEX(Partidos!$G$4:$G$107,MATCH($A1056,Partidos!$A$4:$A$107,0))),AND($E1056=$F1056,INDEX(Partidos!$F$4:$F$107,MATCH($A1056,Partidos!$A$4:$A$107,0))=INDEX(Partidos!$G$4:$G$107,MATCH($A1056,Partidos!$A$4:$A$107,0))),AND($E1056&lt;$F1056,INDEX(Partidos!$F$4:$F$107,MATCH($A1056,Partidos!$A$4:$A$107,0))&lt;INDEX(Partidos!$G$4:$G$107,MATCH($A1056,Partidos!$A$4:$A$107,0)))),Puntuacion!$B$6,0))),IF(INDEX(Partidos!$F$4:$F$107,MATCH($A1056,Partidos!$A$4:$A$107,0))=INDEX(Partidos!$G$4:$G$107,MATCH($A1056,Partidos!$A$4:$A$107,0)),IF(AND($E1056=INDEX(Partidos!$F$4:$F$107,MATCH($A1056,Partidos!$A$4:$A$107,0)),$F1056=INDEX(Partidos!$G$4:$G$107,MATCH($A1056,Partidos!$A$4:$A$107,0))),IF(AND($H1056&lt;&gt;"",$H1056=INDEX(Partidos!$K$4:$K$107,MATCH($A1056,Partidos!$A$4:$A$107,0))),Puntuacion!$B$9,Puntuacion!$B$12),IF(AND($E1056=$F1056,($E1056-$F1056)=(INDEX(Partidos!$F$4:$F$107,MATCH($A1056,Partidos!$A$4:$A$107,0))-INDEX(Partidos!$G$4:$G$107,MATCH($A1056,Partidos!$A$4:$A$107,0)))),IF(AND($H1056&lt;&gt;"",$H1056=INDEX(Partidos!$K$4:$K$107,MATCH($A1056,Partidos!$A$4:$A$107,0))),Puntuacion!$B$13,Puntuacion!$B$14),IF(AND($H1056&lt;&gt;"",$H1056=INDEX(Partidos!$K$4:$K$107,MATCH($A1056,Partidos!$A$4:$A$107,0))),Puntuacion!$B$11,0))),IF(AND($E1056=INDEX(Partidos!$F$4:$F$107,MATCH($A1056,Partidos!$A$4:$A$107,0)),$F1056=INDEX(Partidos!$G$4:$G$107,MATCH($A1056,Partidos!$A$4:$A$107,0))),Puntuacion!$B$9,IF(($E1056-$F1056)=(INDEX(Partidos!$F$4:$F$107,MATCH($A1056,Partidos!$A$4:$A$107,0))-INDEX(Partidos!$G$4:$G$107,MATCH($A1056,Partidos!$A$4:$A$107,0))),Puntuacion!$B$10,IF(AND($H1056&lt;&gt;"",$H1056=INDEX(Partidos!$K$4:$K$107,MATCH($A1056,Partidos!$A$4:$A$107,0))),Puntuacion!$B$11,0))))))),"")</f>
        <v/>
      </c>
      <c r="H1056" s="24">
        <f>IFERROR(INDEX(Felipe!H$4:H$107,MATCH($A1056,Felipe!$A$4:$A$107,0)),"")</f>
        <v/>
      </c>
      <c r="I1056" s="24">
        <f>IFERROR(INDEX(Partidos!$J$4:$J$107,MATCH($A1056,Partidos!$A$4:$A$107,0)),"")</f>
        <v/>
      </c>
      <c r="J1056" s="21">
        <f>IF(AND(INDEX(Partidos!$J$4:$J$107,MATCH($A1056,Partidos!$A$4:$A$107,0))&lt;&gt;"Grupos",INDEX(Partidos!$H$4:$H$107,MATCH($A1056,Partidos!$A$4:$A$107,0))="Finalizado",$H1056&lt;&gt;"",$H1056=INDEX(Partidos!$K$4:$K$107,MATCH($A1056,Partidos!$A$4:$A$107,0))),1,0)</f>
        <v/>
      </c>
    </row>
    <row r="1057">
      <c r="A1057" s="29" t="n">
        <v>96</v>
      </c>
      <c r="B1057" s="24">
        <f>IFERROR(INDEX(Partidos!$D$4:$D$107,MATCH($A1057,Partidos!$A$4:$A$107,0)),"")</f>
        <v/>
      </c>
      <c r="C1057" s="24">
        <f>IFERROR(INDEX(Partidos!$E$4:$E$107,MATCH($A1057,Partidos!$A$4:$A$107,0)),"")</f>
        <v/>
      </c>
      <c r="D1057" s="29" t="inlineStr">
        <is>
          <t>Simón</t>
        </is>
      </c>
      <c r="E1057" s="24">
        <f>IFERROR(INDEX(Simón!F$4:F$107,MATCH($A1057,Simón!$A$4:$A$107,0)),"")</f>
        <v/>
      </c>
      <c r="F1057" s="24">
        <f>IFERROR(INDEX(Simón!G$4:G$107,MATCH($A1057,Simón!$A$4:$A$107,0)),"")</f>
        <v/>
      </c>
      <c r="G1057" s="21">
        <f>IFERROR(IF(INDEX(Partidos!$H$4:$H$107,MATCH($A1057,Partidos!$A$4:$A$107,0))&lt;&gt;"Finalizado","",IF(OR(NOT(ISNUMBER($E1057)),NOT(ISNUMBER($F1057))),"",IF(INDEX(Partidos!$J$4:$J$107,MATCH($A1057,Partidos!$A$4:$A$107,0))="Grupos",IF(AND($E1057=INDEX(Partidos!$F$4:$F$107,MATCH($A1057,Partidos!$A$4:$A$107,0)),$F1057=INDEX(Partidos!$G$4:$G$107,MATCH($A1057,Partidos!$A$4:$A$107,0))),Puntuacion!$B$4,IF(($E1057-$F1057)=(INDEX(Partidos!$F$4:$F$107,MATCH($A1057,Partidos!$A$4:$A$107,0))-INDEX(Partidos!$G$4:$G$107,MATCH($A1057,Partidos!$A$4:$A$107,0))),Puntuacion!$B$5,IF(OR(AND($E1057&gt;$F1057,INDEX(Partidos!$F$4:$F$107,MATCH($A1057,Partidos!$A$4:$A$107,0))&gt;INDEX(Partidos!$G$4:$G$107,MATCH($A1057,Partidos!$A$4:$A$107,0))),AND($E1057=$F1057,INDEX(Partidos!$F$4:$F$107,MATCH($A1057,Partidos!$A$4:$A$107,0))=INDEX(Partidos!$G$4:$G$107,MATCH($A1057,Partidos!$A$4:$A$107,0))),AND($E1057&lt;$F1057,INDEX(Partidos!$F$4:$F$107,MATCH($A1057,Partidos!$A$4:$A$107,0))&lt;INDEX(Partidos!$G$4:$G$107,MATCH($A1057,Partidos!$A$4:$A$107,0)))),Puntuacion!$B$6,0))),IF(INDEX(Partidos!$F$4:$F$107,MATCH($A1057,Partidos!$A$4:$A$107,0))=INDEX(Partidos!$G$4:$G$107,MATCH($A1057,Partidos!$A$4:$A$107,0)),IF(AND($E1057=INDEX(Partidos!$F$4:$F$107,MATCH($A1057,Partidos!$A$4:$A$107,0)),$F1057=INDEX(Partidos!$G$4:$G$107,MATCH($A1057,Partidos!$A$4:$A$107,0))),IF(AND($H1057&lt;&gt;"",$H1057=INDEX(Partidos!$K$4:$K$107,MATCH($A1057,Partidos!$A$4:$A$107,0))),Puntuacion!$B$9,Puntuacion!$B$12),IF(AND($E1057=$F1057,($E1057-$F1057)=(INDEX(Partidos!$F$4:$F$107,MATCH($A1057,Partidos!$A$4:$A$107,0))-INDEX(Partidos!$G$4:$G$107,MATCH($A1057,Partidos!$A$4:$A$107,0)))),IF(AND($H1057&lt;&gt;"",$H1057=INDEX(Partidos!$K$4:$K$107,MATCH($A1057,Partidos!$A$4:$A$107,0))),Puntuacion!$B$13,Puntuacion!$B$14),IF(AND($H1057&lt;&gt;"",$H1057=INDEX(Partidos!$K$4:$K$107,MATCH($A1057,Partidos!$A$4:$A$107,0))),Puntuacion!$B$11,0))),IF(AND($E1057=INDEX(Partidos!$F$4:$F$107,MATCH($A1057,Partidos!$A$4:$A$107,0)),$F1057=INDEX(Partidos!$G$4:$G$107,MATCH($A1057,Partidos!$A$4:$A$107,0))),Puntuacion!$B$9,IF(($E1057-$F1057)=(INDEX(Partidos!$F$4:$F$107,MATCH($A1057,Partidos!$A$4:$A$107,0))-INDEX(Partidos!$G$4:$G$107,MATCH($A1057,Partidos!$A$4:$A$107,0))),Puntuacion!$B$10,IF(AND($H1057&lt;&gt;"",$H1057=INDEX(Partidos!$K$4:$K$107,MATCH($A1057,Partidos!$A$4:$A$107,0))),Puntuacion!$B$11,0))))))),"")</f>
        <v/>
      </c>
      <c r="H1057" s="24">
        <f>IFERROR(INDEX(Simón!H$4:H$107,MATCH($A1057,Simón!$A$4:$A$107,0)),"")</f>
        <v/>
      </c>
      <c r="I1057" s="24">
        <f>IFERROR(INDEX(Partidos!$J$4:$J$107,MATCH($A1057,Partidos!$A$4:$A$107,0)),"")</f>
        <v/>
      </c>
      <c r="J1057" s="21">
        <f>IF(AND(INDEX(Partidos!$J$4:$J$107,MATCH($A1057,Partidos!$A$4:$A$107,0))&lt;&gt;"Grupos",INDEX(Partidos!$H$4:$H$107,MATCH($A1057,Partidos!$A$4:$A$107,0))="Finalizado",$H1057&lt;&gt;"",$H1057=INDEX(Partidos!$K$4:$K$107,MATCH($A1057,Partidos!$A$4:$A$107,0))),1,0)</f>
        <v/>
      </c>
    </row>
    <row r="1058">
      <c r="A1058" s="31" t="n">
        <v>96</v>
      </c>
      <c r="B1058" s="24">
        <f>IFERROR(INDEX(Partidos!$D$4:$D$107,MATCH($A1058,Partidos!$A$4:$A$107,0)),"")</f>
        <v/>
      </c>
      <c r="C1058" s="24">
        <f>IFERROR(INDEX(Partidos!$E$4:$E$107,MATCH($A1058,Partidos!$A$4:$A$107,0)),"")</f>
        <v/>
      </c>
      <c r="D1058" s="31" t="inlineStr">
        <is>
          <t>Muni</t>
        </is>
      </c>
      <c r="E1058" s="24">
        <f>IFERROR(INDEX(Muni!F$4:F$107,MATCH($A1058,Muni!$A$4:$A$107,0)),"")</f>
        <v/>
      </c>
      <c r="F1058" s="24">
        <f>IFERROR(INDEX(Muni!G$4:G$107,MATCH($A1058,Muni!$A$4:$A$107,0)),"")</f>
        <v/>
      </c>
      <c r="G1058" s="21">
        <f>IFERROR(IF(INDEX(Partidos!$H$4:$H$107,MATCH($A1058,Partidos!$A$4:$A$107,0))&lt;&gt;"Finalizado","",IF(OR(NOT(ISNUMBER($E1058)),NOT(ISNUMBER($F1058))),"",IF(INDEX(Partidos!$J$4:$J$107,MATCH($A1058,Partidos!$A$4:$A$107,0))="Grupos",IF(AND($E1058=INDEX(Partidos!$F$4:$F$107,MATCH($A1058,Partidos!$A$4:$A$107,0)),$F1058=INDEX(Partidos!$G$4:$G$107,MATCH($A1058,Partidos!$A$4:$A$107,0))),Puntuacion!$B$4,IF(($E1058-$F1058)=(INDEX(Partidos!$F$4:$F$107,MATCH($A1058,Partidos!$A$4:$A$107,0))-INDEX(Partidos!$G$4:$G$107,MATCH($A1058,Partidos!$A$4:$A$107,0))),Puntuacion!$B$5,IF(OR(AND($E1058&gt;$F1058,INDEX(Partidos!$F$4:$F$107,MATCH($A1058,Partidos!$A$4:$A$107,0))&gt;INDEX(Partidos!$G$4:$G$107,MATCH($A1058,Partidos!$A$4:$A$107,0))),AND($E1058=$F1058,INDEX(Partidos!$F$4:$F$107,MATCH($A1058,Partidos!$A$4:$A$107,0))=INDEX(Partidos!$G$4:$G$107,MATCH($A1058,Partidos!$A$4:$A$107,0))),AND($E1058&lt;$F1058,INDEX(Partidos!$F$4:$F$107,MATCH($A1058,Partidos!$A$4:$A$107,0))&lt;INDEX(Partidos!$G$4:$G$107,MATCH($A1058,Partidos!$A$4:$A$107,0)))),Puntuacion!$B$6,0))),IF(INDEX(Partidos!$F$4:$F$107,MATCH($A1058,Partidos!$A$4:$A$107,0))=INDEX(Partidos!$G$4:$G$107,MATCH($A1058,Partidos!$A$4:$A$107,0)),IF(AND($E1058=INDEX(Partidos!$F$4:$F$107,MATCH($A1058,Partidos!$A$4:$A$107,0)),$F1058=INDEX(Partidos!$G$4:$G$107,MATCH($A1058,Partidos!$A$4:$A$107,0))),IF(AND($H1058&lt;&gt;"",$H1058=INDEX(Partidos!$K$4:$K$107,MATCH($A1058,Partidos!$A$4:$A$107,0))),Puntuacion!$B$9,Puntuacion!$B$12),IF(AND($E1058=$F1058,($E1058-$F1058)=(INDEX(Partidos!$F$4:$F$107,MATCH($A1058,Partidos!$A$4:$A$107,0))-INDEX(Partidos!$G$4:$G$107,MATCH($A1058,Partidos!$A$4:$A$107,0)))),IF(AND($H1058&lt;&gt;"",$H1058=INDEX(Partidos!$K$4:$K$107,MATCH($A1058,Partidos!$A$4:$A$107,0))),Puntuacion!$B$13,Puntuacion!$B$14),IF(AND($H1058&lt;&gt;"",$H1058=INDEX(Partidos!$K$4:$K$107,MATCH($A1058,Partidos!$A$4:$A$107,0))),Puntuacion!$B$11,0))),IF(AND($E1058=INDEX(Partidos!$F$4:$F$107,MATCH($A1058,Partidos!$A$4:$A$107,0)),$F1058=INDEX(Partidos!$G$4:$G$107,MATCH($A1058,Partidos!$A$4:$A$107,0))),Puntuacion!$B$9,IF(($E1058-$F1058)=(INDEX(Partidos!$F$4:$F$107,MATCH($A1058,Partidos!$A$4:$A$107,0))-INDEX(Partidos!$G$4:$G$107,MATCH($A1058,Partidos!$A$4:$A$107,0))),Puntuacion!$B$10,IF(AND($H1058&lt;&gt;"",$H1058=INDEX(Partidos!$K$4:$K$107,MATCH($A1058,Partidos!$A$4:$A$107,0))),Puntuacion!$B$11,0))))))),"")</f>
        <v/>
      </c>
      <c r="H1058" s="24">
        <f>IFERROR(INDEX(Muni!H$4:H$107,MATCH($A1058,Muni!$A$4:$A$107,0)),"")</f>
        <v/>
      </c>
      <c r="I1058" s="24">
        <f>IFERROR(INDEX(Partidos!$J$4:$J$107,MATCH($A1058,Partidos!$A$4:$A$107,0)),"")</f>
        <v/>
      </c>
      <c r="J1058" s="21">
        <f>IF(AND(INDEX(Partidos!$J$4:$J$107,MATCH($A1058,Partidos!$A$4:$A$107,0))&lt;&gt;"Grupos",INDEX(Partidos!$H$4:$H$107,MATCH($A1058,Partidos!$A$4:$A$107,0))="Finalizado",$H1058&lt;&gt;"",$H1058=INDEX(Partidos!$K$4:$K$107,MATCH($A1058,Partidos!$A$4:$A$107,0))),1,0)</f>
        <v/>
      </c>
    </row>
    <row r="1059">
      <c r="A1059" s="29" t="n">
        <v>96</v>
      </c>
      <c r="B1059" s="24">
        <f>IFERROR(INDEX(Partidos!$D$4:$D$107,MATCH($A1059,Partidos!$A$4:$A$107,0)),"")</f>
        <v/>
      </c>
      <c r="C1059" s="24">
        <f>IFERROR(INDEX(Partidos!$E$4:$E$107,MATCH($A1059,Partidos!$A$4:$A$107,0)),"")</f>
        <v/>
      </c>
      <c r="D1059" s="29" t="inlineStr">
        <is>
          <t>Fer</t>
        </is>
      </c>
      <c r="E1059" s="24">
        <f>IFERROR(INDEX(Fer!F$4:F$107,MATCH($A1059,Fer!$A$4:$A$107,0)),"")</f>
        <v/>
      </c>
      <c r="F1059" s="24">
        <f>IFERROR(INDEX(Fer!G$4:G$107,MATCH($A1059,Fer!$A$4:$A$107,0)),"")</f>
        <v/>
      </c>
      <c r="G1059" s="21">
        <f>IFERROR(IF(INDEX(Partidos!$H$4:$H$107,MATCH($A1059,Partidos!$A$4:$A$107,0))&lt;&gt;"Finalizado","",IF(OR(NOT(ISNUMBER($E1059)),NOT(ISNUMBER($F1059))),"",IF(INDEX(Partidos!$J$4:$J$107,MATCH($A1059,Partidos!$A$4:$A$107,0))="Grupos",IF(AND($E1059=INDEX(Partidos!$F$4:$F$107,MATCH($A1059,Partidos!$A$4:$A$107,0)),$F1059=INDEX(Partidos!$G$4:$G$107,MATCH($A1059,Partidos!$A$4:$A$107,0))),Puntuacion!$B$4,IF(($E1059-$F1059)=(INDEX(Partidos!$F$4:$F$107,MATCH($A1059,Partidos!$A$4:$A$107,0))-INDEX(Partidos!$G$4:$G$107,MATCH($A1059,Partidos!$A$4:$A$107,0))),Puntuacion!$B$5,IF(OR(AND($E1059&gt;$F1059,INDEX(Partidos!$F$4:$F$107,MATCH($A1059,Partidos!$A$4:$A$107,0))&gt;INDEX(Partidos!$G$4:$G$107,MATCH($A1059,Partidos!$A$4:$A$107,0))),AND($E1059=$F1059,INDEX(Partidos!$F$4:$F$107,MATCH($A1059,Partidos!$A$4:$A$107,0))=INDEX(Partidos!$G$4:$G$107,MATCH($A1059,Partidos!$A$4:$A$107,0))),AND($E1059&lt;$F1059,INDEX(Partidos!$F$4:$F$107,MATCH($A1059,Partidos!$A$4:$A$107,0))&lt;INDEX(Partidos!$G$4:$G$107,MATCH($A1059,Partidos!$A$4:$A$107,0)))),Puntuacion!$B$6,0))),IF(INDEX(Partidos!$F$4:$F$107,MATCH($A1059,Partidos!$A$4:$A$107,0))=INDEX(Partidos!$G$4:$G$107,MATCH($A1059,Partidos!$A$4:$A$107,0)),IF(AND($E1059=INDEX(Partidos!$F$4:$F$107,MATCH($A1059,Partidos!$A$4:$A$107,0)),$F1059=INDEX(Partidos!$G$4:$G$107,MATCH($A1059,Partidos!$A$4:$A$107,0))),IF(AND($H1059&lt;&gt;"",$H1059=INDEX(Partidos!$K$4:$K$107,MATCH($A1059,Partidos!$A$4:$A$107,0))),Puntuacion!$B$9,Puntuacion!$B$12),IF(AND($E1059=$F1059,($E1059-$F1059)=(INDEX(Partidos!$F$4:$F$107,MATCH($A1059,Partidos!$A$4:$A$107,0))-INDEX(Partidos!$G$4:$G$107,MATCH($A1059,Partidos!$A$4:$A$107,0)))),IF(AND($H1059&lt;&gt;"",$H1059=INDEX(Partidos!$K$4:$K$107,MATCH($A1059,Partidos!$A$4:$A$107,0))),Puntuacion!$B$13,Puntuacion!$B$14),IF(AND($H1059&lt;&gt;"",$H1059=INDEX(Partidos!$K$4:$K$107,MATCH($A1059,Partidos!$A$4:$A$107,0))),Puntuacion!$B$11,0))),IF(AND($E1059=INDEX(Partidos!$F$4:$F$107,MATCH($A1059,Partidos!$A$4:$A$107,0)),$F1059=INDEX(Partidos!$G$4:$G$107,MATCH($A1059,Partidos!$A$4:$A$107,0))),Puntuacion!$B$9,IF(($E1059-$F1059)=(INDEX(Partidos!$F$4:$F$107,MATCH($A1059,Partidos!$A$4:$A$107,0))-INDEX(Partidos!$G$4:$G$107,MATCH($A1059,Partidos!$A$4:$A$107,0))),Puntuacion!$B$10,IF(AND($H1059&lt;&gt;"",$H1059=INDEX(Partidos!$K$4:$K$107,MATCH($A1059,Partidos!$A$4:$A$107,0))),Puntuacion!$B$11,0))))))),"")</f>
        <v/>
      </c>
      <c r="H1059" s="24">
        <f>IFERROR(INDEX(Fer!H$4:H$107,MATCH($A1059,Fer!$A$4:$A$107,0)),"")</f>
        <v/>
      </c>
      <c r="I1059" s="24">
        <f>IFERROR(INDEX(Partidos!$J$4:$J$107,MATCH($A1059,Partidos!$A$4:$A$107,0)),"")</f>
        <v/>
      </c>
      <c r="J1059" s="21">
        <f>IF(AND(INDEX(Partidos!$J$4:$J$107,MATCH($A1059,Partidos!$A$4:$A$107,0))&lt;&gt;"Grupos",INDEX(Partidos!$H$4:$H$107,MATCH($A1059,Partidos!$A$4:$A$107,0))="Finalizado",$H1059&lt;&gt;"",$H1059=INDEX(Partidos!$K$4:$K$107,MATCH($A1059,Partidos!$A$4:$A$107,0))),1,0)</f>
        <v/>
      </c>
    </row>
    <row r="1060">
      <c r="A1060" s="31" t="n">
        <v>97</v>
      </c>
      <c r="B1060" s="24">
        <f>IFERROR(INDEX(Partidos!$D$4:$D$107,MATCH($A1060,Partidos!$A$4:$A$107,0)),"")</f>
        <v/>
      </c>
      <c r="C1060" s="24">
        <f>IFERROR(INDEX(Partidos!$E$4:$E$107,MATCH($A1060,Partidos!$A$4:$A$107,0)),"")</f>
        <v/>
      </c>
      <c r="D1060" s="31" t="inlineStr">
        <is>
          <t>Álvaro</t>
        </is>
      </c>
      <c r="E1060" s="24">
        <f>IFERROR(INDEX(Álvaro!F$4:F$107,MATCH($A1060,Álvaro!$A$4:$A$107,0)),"")</f>
        <v/>
      </c>
      <c r="F1060" s="24">
        <f>IFERROR(INDEX(Álvaro!G$4:G$107,MATCH($A1060,Álvaro!$A$4:$A$107,0)),"")</f>
        <v/>
      </c>
      <c r="G1060" s="21">
        <f>IFERROR(IF(INDEX(Partidos!$H$4:$H$107,MATCH($A1060,Partidos!$A$4:$A$107,0))&lt;&gt;"Finalizado","",IF(OR(NOT(ISNUMBER($E1060)),NOT(ISNUMBER($F1060))),"",IF(INDEX(Partidos!$J$4:$J$107,MATCH($A1060,Partidos!$A$4:$A$107,0))="Grupos",IF(AND($E1060=INDEX(Partidos!$F$4:$F$107,MATCH($A1060,Partidos!$A$4:$A$107,0)),$F1060=INDEX(Partidos!$G$4:$G$107,MATCH($A1060,Partidos!$A$4:$A$107,0))),Puntuacion!$B$4,IF(($E1060-$F1060)=(INDEX(Partidos!$F$4:$F$107,MATCH($A1060,Partidos!$A$4:$A$107,0))-INDEX(Partidos!$G$4:$G$107,MATCH($A1060,Partidos!$A$4:$A$107,0))),Puntuacion!$B$5,IF(OR(AND($E1060&gt;$F1060,INDEX(Partidos!$F$4:$F$107,MATCH($A1060,Partidos!$A$4:$A$107,0))&gt;INDEX(Partidos!$G$4:$G$107,MATCH($A1060,Partidos!$A$4:$A$107,0))),AND($E1060=$F1060,INDEX(Partidos!$F$4:$F$107,MATCH($A1060,Partidos!$A$4:$A$107,0))=INDEX(Partidos!$G$4:$G$107,MATCH($A1060,Partidos!$A$4:$A$107,0))),AND($E1060&lt;$F1060,INDEX(Partidos!$F$4:$F$107,MATCH($A1060,Partidos!$A$4:$A$107,0))&lt;INDEX(Partidos!$G$4:$G$107,MATCH($A1060,Partidos!$A$4:$A$107,0)))),Puntuacion!$B$6,0))),IF(INDEX(Partidos!$F$4:$F$107,MATCH($A1060,Partidos!$A$4:$A$107,0))=INDEX(Partidos!$G$4:$G$107,MATCH($A1060,Partidos!$A$4:$A$107,0)),IF(AND($E1060=INDEX(Partidos!$F$4:$F$107,MATCH($A1060,Partidos!$A$4:$A$107,0)),$F1060=INDEX(Partidos!$G$4:$G$107,MATCH($A1060,Partidos!$A$4:$A$107,0))),IF(AND($H1060&lt;&gt;"",$H1060=INDEX(Partidos!$K$4:$K$107,MATCH($A1060,Partidos!$A$4:$A$107,0))),Puntuacion!$B$9,Puntuacion!$B$12),IF(AND($E1060=$F1060,($E1060-$F1060)=(INDEX(Partidos!$F$4:$F$107,MATCH($A1060,Partidos!$A$4:$A$107,0))-INDEX(Partidos!$G$4:$G$107,MATCH($A1060,Partidos!$A$4:$A$107,0)))),IF(AND($H1060&lt;&gt;"",$H1060=INDEX(Partidos!$K$4:$K$107,MATCH($A1060,Partidos!$A$4:$A$107,0))),Puntuacion!$B$13,Puntuacion!$B$14),IF(AND($H1060&lt;&gt;"",$H1060=INDEX(Partidos!$K$4:$K$107,MATCH($A1060,Partidos!$A$4:$A$107,0))),Puntuacion!$B$11,0))),IF(AND($E1060=INDEX(Partidos!$F$4:$F$107,MATCH($A1060,Partidos!$A$4:$A$107,0)),$F1060=INDEX(Partidos!$G$4:$G$107,MATCH($A1060,Partidos!$A$4:$A$107,0))),Puntuacion!$B$9,IF(($E1060-$F1060)=(INDEX(Partidos!$F$4:$F$107,MATCH($A1060,Partidos!$A$4:$A$107,0))-INDEX(Partidos!$G$4:$G$107,MATCH($A1060,Partidos!$A$4:$A$107,0))),Puntuacion!$B$10,IF(AND($H1060&lt;&gt;"",$H1060=INDEX(Partidos!$K$4:$K$107,MATCH($A1060,Partidos!$A$4:$A$107,0))),Puntuacion!$B$11,0))))))),"")</f>
        <v/>
      </c>
      <c r="H1060" s="24">
        <f>IFERROR(INDEX(Álvaro!H$4:H$107,MATCH($A1060,Álvaro!$A$4:$A$107,0)),"")</f>
        <v/>
      </c>
      <c r="I1060" s="24">
        <f>IFERROR(INDEX(Partidos!$J$4:$J$107,MATCH($A1060,Partidos!$A$4:$A$107,0)),"")</f>
        <v/>
      </c>
      <c r="J1060" s="21">
        <f>IF(AND(INDEX(Partidos!$J$4:$J$107,MATCH($A1060,Partidos!$A$4:$A$107,0))&lt;&gt;"Grupos",INDEX(Partidos!$H$4:$H$107,MATCH($A1060,Partidos!$A$4:$A$107,0))="Finalizado",$H1060&lt;&gt;"",$H1060=INDEX(Partidos!$K$4:$K$107,MATCH($A1060,Partidos!$A$4:$A$107,0))),1,0)</f>
        <v/>
      </c>
    </row>
    <row r="1061">
      <c r="A1061" s="29" t="n">
        <v>97</v>
      </c>
      <c r="B1061" s="24">
        <f>IFERROR(INDEX(Partidos!$D$4:$D$107,MATCH($A1061,Partidos!$A$4:$A$107,0)),"")</f>
        <v/>
      </c>
      <c r="C1061" s="24">
        <f>IFERROR(INDEX(Partidos!$E$4:$E$107,MATCH($A1061,Partidos!$A$4:$A$107,0)),"")</f>
        <v/>
      </c>
      <c r="D1061" s="29" t="inlineStr">
        <is>
          <t>Pepe</t>
        </is>
      </c>
      <c r="E1061" s="24">
        <f>IFERROR(INDEX(Pepe!F$4:F$107,MATCH($A1061,Pepe!$A$4:$A$107,0)),"")</f>
        <v/>
      </c>
      <c r="F1061" s="24">
        <f>IFERROR(INDEX(Pepe!G$4:G$107,MATCH($A1061,Pepe!$A$4:$A$107,0)),"")</f>
        <v/>
      </c>
      <c r="G1061" s="21">
        <f>IFERROR(IF(INDEX(Partidos!$H$4:$H$107,MATCH($A1061,Partidos!$A$4:$A$107,0))&lt;&gt;"Finalizado","",IF(OR(NOT(ISNUMBER($E1061)),NOT(ISNUMBER($F1061))),"",IF(INDEX(Partidos!$J$4:$J$107,MATCH($A1061,Partidos!$A$4:$A$107,0))="Grupos",IF(AND($E1061=INDEX(Partidos!$F$4:$F$107,MATCH($A1061,Partidos!$A$4:$A$107,0)),$F1061=INDEX(Partidos!$G$4:$G$107,MATCH($A1061,Partidos!$A$4:$A$107,0))),Puntuacion!$B$4,IF(($E1061-$F1061)=(INDEX(Partidos!$F$4:$F$107,MATCH($A1061,Partidos!$A$4:$A$107,0))-INDEX(Partidos!$G$4:$G$107,MATCH($A1061,Partidos!$A$4:$A$107,0))),Puntuacion!$B$5,IF(OR(AND($E1061&gt;$F1061,INDEX(Partidos!$F$4:$F$107,MATCH($A1061,Partidos!$A$4:$A$107,0))&gt;INDEX(Partidos!$G$4:$G$107,MATCH($A1061,Partidos!$A$4:$A$107,0))),AND($E1061=$F1061,INDEX(Partidos!$F$4:$F$107,MATCH($A1061,Partidos!$A$4:$A$107,0))=INDEX(Partidos!$G$4:$G$107,MATCH($A1061,Partidos!$A$4:$A$107,0))),AND($E1061&lt;$F1061,INDEX(Partidos!$F$4:$F$107,MATCH($A1061,Partidos!$A$4:$A$107,0))&lt;INDEX(Partidos!$G$4:$G$107,MATCH($A1061,Partidos!$A$4:$A$107,0)))),Puntuacion!$B$6,0))),IF(INDEX(Partidos!$F$4:$F$107,MATCH($A1061,Partidos!$A$4:$A$107,0))=INDEX(Partidos!$G$4:$G$107,MATCH($A1061,Partidos!$A$4:$A$107,0)),IF(AND($E1061=INDEX(Partidos!$F$4:$F$107,MATCH($A1061,Partidos!$A$4:$A$107,0)),$F1061=INDEX(Partidos!$G$4:$G$107,MATCH($A1061,Partidos!$A$4:$A$107,0))),IF(AND($H1061&lt;&gt;"",$H1061=INDEX(Partidos!$K$4:$K$107,MATCH($A1061,Partidos!$A$4:$A$107,0))),Puntuacion!$B$9,Puntuacion!$B$12),IF(AND($E1061=$F1061,($E1061-$F1061)=(INDEX(Partidos!$F$4:$F$107,MATCH($A1061,Partidos!$A$4:$A$107,0))-INDEX(Partidos!$G$4:$G$107,MATCH($A1061,Partidos!$A$4:$A$107,0)))),IF(AND($H1061&lt;&gt;"",$H1061=INDEX(Partidos!$K$4:$K$107,MATCH($A1061,Partidos!$A$4:$A$107,0))),Puntuacion!$B$13,Puntuacion!$B$14),IF(AND($H1061&lt;&gt;"",$H1061=INDEX(Partidos!$K$4:$K$107,MATCH($A1061,Partidos!$A$4:$A$107,0))),Puntuacion!$B$11,0))),IF(AND($E1061=INDEX(Partidos!$F$4:$F$107,MATCH($A1061,Partidos!$A$4:$A$107,0)),$F1061=INDEX(Partidos!$G$4:$G$107,MATCH($A1061,Partidos!$A$4:$A$107,0))),Puntuacion!$B$9,IF(($E1061-$F1061)=(INDEX(Partidos!$F$4:$F$107,MATCH($A1061,Partidos!$A$4:$A$107,0))-INDEX(Partidos!$G$4:$G$107,MATCH($A1061,Partidos!$A$4:$A$107,0))),Puntuacion!$B$10,IF(AND($H1061&lt;&gt;"",$H1061=INDEX(Partidos!$K$4:$K$107,MATCH($A1061,Partidos!$A$4:$A$107,0))),Puntuacion!$B$11,0))))))),"")</f>
        <v/>
      </c>
      <c r="H1061" s="24">
        <f>IFERROR(INDEX(Pepe!H$4:H$107,MATCH($A1061,Pepe!$A$4:$A$107,0)),"")</f>
        <v/>
      </c>
      <c r="I1061" s="24">
        <f>IFERROR(INDEX(Partidos!$J$4:$J$107,MATCH($A1061,Partidos!$A$4:$A$107,0)),"")</f>
        <v/>
      </c>
      <c r="J1061" s="21">
        <f>IF(AND(INDEX(Partidos!$J$4:$J$107,MATCH($A1061,Partidos!$A$4:$A$107,0))&lt;&gt;"Grupos",INDEX(Partidos!$H$4:$H$107,MATCH($A1061,Partidos!$A$4:$A$107,0))="Finalizado",$H1061&lt;&gt;"",$H1061=INDEX(Partidos!$K$4:$K$107,MATCH($A1061,Partidos!$A$4:$A$107,0))),1,0)</f>
        <v/>
      </c>
    </row>
    <row r="1062">
      <c r="A1062" s="31" t="n">
        <v>97</v>
      </c>
      <c r="B1062" s="24">
        <f>IFERROR(INDEX(Partidos!$D$4:$D$107,MATCH($A1062,Partidos!$A$4:$A$107,0)),"")</f>
        <v/>
      </c>
      <c r="C1062" s="24">
        <f>IFERROR(INDEX(Partidos!$E$4:$E$107,MATCH($A1062,Partidos!$A$4:$A$107,0)),"")</f>
        <v/>
      </c>
      <c r="D1062" s="31" t="inlineStr">
        <is>
          <t>Patri</t>
        </is>
      </c>
      <c r="E1062" s="24">
        <f>IFERROR(INDEX(Patri!F$4:F$107,MATCH($A1062,Patri!$A$4:$A$107,0)),"")</f>
        <v/>
      </c>
      <c r="F1062" s="24">
        <f>IFERROR(INDEX(Patri!G$4:G$107,MATCH($A1062,Patri!$A$4:$A$107,0)),"")</f>
        <v/>
      </c>
      <c r="G1062" s="21">
        <f>IFERROR(IF(INDEX(Partidos!$H$4:$H$107,MATCH($A1062,Partidos!$A$4:$A$107,0))&lt;&gt;"Finalizado","",IF(OR(NOT(ISNUMBER($E1062)),NOT(ISNUMBER($F1062))),"",IF(INDEX(Partidos!$J$4:$J$107,MATCH($A1062,Partidos!$A$4:$A$107,0))="Grupos",IF(AND($E1062=INDEX(Partidos!$F$4:$F$107,MATCH($A1062,Partidos!$A$4:$A$107,0)),$F1062=INDEX(Partidos!$G$4:$G$107,MATCH($A1062,Partidos!$A$4:$A$107,0))),Puntuacion!$B$4,IF(($E1062-$F1062)=(INDEX(Partidos!$F$4:$F$107,MATCH($A1062,Partidos!$A$4:$A$107,0))-INDEX(Partidos!$G$4:$G$107,MATCH($A1062,Partidos!$A$4:$A$107,0))),Puntuacion!$B$5,IF(OR(AND($E1062&gt;$F1062,INDEX(Partidos!$F$4:$F$107,MATCH($A1062,Partidos!$A$4:$A$107,0))&gt;INDEX(Partidos!$G$4:$G$107,MATCH($A1062,Partidos!$A$4:$A$107,0))),AND($E1062=$F1062,INDEX(Partidos!$F$4:$F$107,MATCH($A1062,Partidos!$A$4:$A$107,0))=INDEX(Partidos!$G$4:$G$107,MATCH($A1062,Partidos!$A$4:$A$107,0))),AND($E1062&lt;$F1062,INDEX(Partidos!$F$4:$F$107,MATCH($A1062,Partidos!$A$4:$A$107,0))&lt;INDEX(Partidos!$G$4:$G$107,MATCH($A1062,Partidos!$A$4:$A$107,0)))),Puntuacion!$B$6,0))),IF(INDEX(Partidos!$F$4:$F$107,MATCH($A1062,Partidos!$A$4:$A$107,0))=INDEX(Partidos!$G$4:$G$107,MATCH($A1062,Partidos!$A$4:$A$107,0)),IF(AND($E1062=INDEX(Partidos!$F$4:$F$107,MATCH($A1062,Partidos!$A$4:$A$107,0)),$F1062=INDEX(Partidos!$G$4:$G$107,MATCH($A1062,Partidos!$A$4:$A$107,0))),IF(AND($H1062&lt;&gt;"",$H1062=INDEX(Partidos!$K$4:$K$107,MATCH($A1062,Partidos!$A$4:$A$107,0))),Puntuacion!$B$9,Puntuacion!$B$12),IF(AND($E1062=$F1062,($E1062-$F1062)=(INDEX(Partidos!$F$4:$F$107,MATCH($A1062,Partidos!$A$4:$A$107,0))-INDEX(Partidos!$G$4:$G$107,MATCH($A1062,Partidos!$A$4:$A$107,0)))),IF(AND($H1062&lt;&gt;"",$H1062=INDEX(Partidos!$K$4:$K$107,MATCH($A1062,Partidos!$A$4:$A$107,0))),Puntuacion!$B$13,Puntuacion!$B$14),IF(AND($H1062&lt;&gt;"",$H1062=INDEX(Partidos!$K$4:$K$107,MATCH($A1062,Partidos!$A$4:$A$107,0))),Puntuacion!$B$11,0))),IF(AND($E1062=INDEX(Partidos!$F$4:$F$107,MATCH($A1062,Partidos!$A$4:$A$107,0)),$F1062=INDEX(Partidos!$G$4:$G$107,MATCH($A1062,Partidos!$A$4:$A$107,0))),Puntuacion!$B$9,IF(($E1062-$F1062)=(INDEX(Partidos!$F$4:$F$107,MATCH($A1062,Partidos!$A$4:$A$107,0))-INDEX(Partidos!$G$4:$G$107,MATCH($A1062,Partidos!$A$4:$A$107,0))),Puntuacion!$B$10,IF(AND($H1062&lt;&gt;"",$H1062=INDEX(Partidos!$K$4:$K$107,MATCH($A1062,Partidos!$A$4:$A$107,0))),Puntuacion!$B$11,0))))))),"")</f>
        <v/>
      </c>
      <c r="H1062" s="24">
        <f>IFERROR(INDEX(Patri!H$4:H$107,MATCH($A1062,Patri!$A$4:$A$107,0)),"")</f>
        <v/>
      </c>
      <c r="I1062" s="24">
        <f>IFERROR(INDEX(Partidos!$J$4:$J$107,MATCH($A1062,Partidos!$A$4:$A$107,0)),"")</f>
        <v/>
      </c>
      <c r="J1062" s="21">
        <f>IF(AND(INDEX(Partidos!$J$4:$J$107,MATCH($A1062,Partidos!$A$4:$A$107,0))&lt;&gt;"Grupos",INDEX(Partidos!$H$4:$H$107,MATCH($A1062,Partidos!$A$4:$A$107,0))="Finalizado",$H1062&lt;&gt;"",$H1062=INDEX(Partidos!$K$4:$K$107,MATCH($A1062,Partidos!$A$4:$A$107,0))),1,0)</f>
        <v/>
      </c>
    </row>
    <row r="1063">
      <c r="A1063" s="29" t="n">
        <v>97</v>
      </c>
      <c r="B1063" s="24">
        <f>IFERROR(INDEX(Partidos!$D$4:$D$107,MATCH($A1063,Partidos!$A$4:$A$107,0)),"")</f>
        <v/>
      </c>
      <c r="C1063" s="24">
        <f>IFERROR(INDEX(Partidos!$E$4:$E$107,MATCH($A1063,Partidos!$A$4:$A$107,0)),"")</f>
        <v/>
      </c>
      <c r="D1063" s="29" t="inlineStr">
        <is>
          <t>Kike</t>
        </is>
      </c>
      <c r="E1063" s="24">
        <f>IFERROR(INDEX(Kike!F$4:F$107,MATCH($A1063,Kike!$A$4:$A$107,0)),"")</f>
        <v/>
      </c>
      <c r="F1063" s="24">
        <f>IFERROR(INDEX(Kike!G$4:G$107,MATCH($A1063,Kike!$A$4:$A$107,0)),"")</f>
        <v/>
      </c>
      <c r="G1063" s="21">
        <f>IFERROR(IF(INDEX(Partidos!$H$4:$H$107,MATCH($A1063,Partidos!$A$4:$A$107,0))&lt;&gt;"Finalizado","",IF(OR(NOT(ISNUMBER($E1063)),NOT(ISNUMBER($F1063))),"",IF(INDEX(Partidos!$J$4:$J$107,MATCH($A1063,Partidos!$A$4:$A$107,0))="Grupos",IF(AND($E1063=INDEX(Partidos!$F$4:$F$107,MATCH($A1063,Partidos!$A$4:$A$107,0)),$F1063=INDEX(Partidos!$G$4:$G$107,MATCH($A1063,Partidos!$A$4:$A$107,0))),Puntuacion!$B$4,IF(($E1063-$F1063)=(INDEX(Partidos!$F$4:$F$107,MATCH($A1063,Partidos!$A$4:$A$107,0))-INDEX(Partidos!$G$4:$G$107,MATCH($A1063,Partidos!$A$4:$A$107,0))),Puntuacion!$B$5,IF(OR(AND($E1063&gt;$F1063,INDEX(Partidos!$F$4:$F$107,MATCH($A1063,Partidos!$A$4:$A$107,0))&gt;INDEX(Partidos!$G$4:$G$107,MATCH($A1063,Partidos!$A$4:$A$107,0))),AND($E1063=$F1063,INDEX(Partidos!$F$4:$F$107,MATCH($A1063,Partidos!$A$4:$A$107,0))=INDEX(Partidos!$G$4:$G$107,MATCH($A1063,Partidos!$A$4:$A$107,0))),AND($E1063&lt;$F1063,INDEX(Partidos!$F$4:$F$107,MATCH($A1063,Partidos!$A$4:$A$107,0))&lt;INDEX(Partidos!$G$4:$G$107,MATCH($A1063,Partidos!$A$4:$A$107,0)))),Puntuacion!$B$6,0))),IF(INDEX(Partidos!$F$4:$F$107,MATCH($A1063,Partidos!$A$4:$A$107,0))=INDEX(Partidos!$G$4:$G$107,MATCH($A1063,Partidos!$A$4:$A$107,0)),IF(AND($E1063=INDEX(Partidos!$F$4:$F$107,MATCH($A1063,Partidos!$A$4:$A$107,0)),$F1063=INDEX(Partidos!$G$4:$G$107,MATCH($A1063,Partidos!$A$4:$A$107,0))),IF(AND($H1063&lt;&gt;"",$H1063=INDEX(Partidos!$K$4:$K$107,MATCH($A1063,Partidos!$A$4:$A$107,0))),Puntuacion!$B$9,Puntuacion!$B$12),IF(AND($E1063=$F1063,($E1063-$F1063)=(INDEX(Partidos!$F$4:$F$107,MATCH($A1063,Partidos!$A$4:$A$107,0))-INDEX(Partidos!$G$4:$G$107,MATCH($A1063,Partidos!$A$4:$A$107,0)))),IF(AND($H1063&lt;&gt;"",$H1063=INDEX(Partidos!$K$4:$K$107,MATCH($A1063,Partidos!$A$4:$A$107,0))),Puntuacion!$B$13,Puntuacion!$B$14),IF(AND($H1063&lt;&gt;"",$H1063=INDEX(Partidos!$K$4:$K$107,MATCH($A1063,Partidos!$A$4:$A$107,0))),Puntuacion!$B$11,0))),IF(AND($E1063=INDEX(Partidos!$F$4:$F$107,MATCH($A1063,Partidos!$A$4:$A$107,0)),$F1063=INDEX(Partidos!$G$4:$G$107,MATCH($A1063,Partidos!$A$4:$A$107,0))),Puntuacion!$B$9,IF(($E1063-$F1063)=(INDEX(Partidos!$F$4:$F$107,MATCH($A1063,Partidos!$A$4:$A$107,0))-INDEX(Partidos!$G$4:$G$107,MATCH($A1063,Partidos!$A$4:$A$107,0))),Puntuacion!$B$10,IF(AND($H1063&lt;&gt;"",$H1063=INDEX(Partidos!$K$4:$K$107,MATCH($A1063,Partidos!$A$4:$A$107,0))),Puntuacion!$B$11,0))))))),"")</f>
        <v/>
      </c>
      <c r="H1063" s="24">
        <f>IFERROR(INDEX(Kike!H$4:H$107,MATCH($A1063,Kike!$A$4:$A$107,0)),"")</f>
        <v/>
      </c>
      <c r="I1063" s="24">
        <f>IFERROR(INDEX(Partidos!$J$4:$J$107,MATCH($A1063,Partidos!$A$4:$A$107,0)),"")</f>
        <v/>
      </c>
      <c r="J1063" s="21">
        <f>IF(AND(INDEX(Partidos!$J$4:$J$107,MATCH($A1063,Partidos!$A$4:$A$107,0))&lt;&gt;"Grupos",INDEX(Partidos!$H$4:$H$107,MATCH($A1063,Partidos!$A$4:$A$107,0))="Finalizado",$H1063&lt;&gt;"",$H1063=INDEX(Partidos!$K$4:$K$107,MATCH($A1063,Partidos!$A$4:$A$107,0))),1,0)</f>
        <v/>
      </c>
    </row>
    <row r="1064">
      <c r="A1064" s="31" t="n">
        <v>97</v>
      </c>
      <c r="B1064" s="24">
        <f>IFERROR(INDEX(Partidos!$D$4:$D$107,MATCH($A1064,Partidos!$A$4:$A$107,0)),"")</f>
        <v/>
      </c>
      <c r="C1064" s="24">
        <f>IFERROR(INDEX(Partidos!$E$4:$E$107,MATCH($A1064,Partidos!$A$4:$A$107,0)),"")</f>
        <v/>
      </c>
      <c r="D1064" s="31" t="inlineStr">
        <is>
          <t>Quintero</t>
        </is>
      </c>
      <c r="E1064" s="24">
        <f>IFERROR(INDEX(Quintero!F$4:F$107,MATCH($A1064,Quintero!$A$4:$A$107,0)),"")</f>
        <v/>
      </c>
      <c r="F1064" s="24">
        <f>IFERROR(INDEX(Quintero!G$4:G$107,MATCH($A1064,Quintero!$A$4:$A$107,0)),"")</f>
        <v/>
      </c>
      <c r="G1064" s="21">
        <f>IFERROR(IF(INDEX(Partidos!$H$4:$H$107,MATCH($A1064,Partidos!$A$4:$A$107,0))&lt;&gt;"Finalizado","",IF(OR(NOT(ISNUMBER($E1064)),NOT(ISNUMBER($F1064))),"",IF(INDEX(Partidos!$J$4:$J$107,MATCH($A1064,Partidos!$A$4:$A$107,0))="Grupos",IF(AND($E1064=INDEX(Partidos!$F$4:$F$107,MATCH($A1064,Partidos!$A$4:$A$107,0)),$F1064=INDEX(Partidos!$G$4:$G$107,MATCH($A1064,Partidos!$A$4:$A$107,0))),Puntuacion!$B$4,IF(($E1064-$F1064)=(INDEX(Partidos!$F$4:$F$107,MATCH($A1064,Partidos!$A$4:$A$107,0))-INDEX(Partidos!$G$4:$G$107,MATCH($A1064,Partidos!$A$4:$A$107,0))),Puntuacion!$B$5,IF(OR(AND($E1064&gt;$F1064,INDEX(Partidos!$F$4:$F$107,MATCH($A1064,Partidos!$A$4:$A$107,0))&gt;INDEX(Partidos!$G$4:$G$107,MATCH($A1064,Partidos!$A$4:$A$107,0))),AND($E1064=$F1064,INDEX(Partidos!$F$4:$F$107,MATCH($A1064,Partidos!$A$4:$A$107,0))=INDEX(Partidos!$G$4:$G$107,MATCH($A1064,Partidos!$A$4:$A$107,0))),AND($E1064&lt;$F1064,INDEX(Partidos!$F$4:$F$107,MATCH($A1064,Partidos!$A$4:$A$107,0))&lt;INDEX(Partidos!$G$4:$G$107,MATCH($A1064,Partidos!$A$4:$A$107,0)))),Puntuacion!$B$6,0))),IF(INDEX(Partidos!$F$4:$F$107,MATCH($A1064,Partidos!$A$4:$A$107,0))=INDEX(Partidos!$G$4:$G$107,MATCH($A1064,Partidos!$A$4:$A$107,0)),IF(AND($E1064=INDEX(Partidos!$F$4:$F$107,MATCH($A1064,Partidos!$A$4:$A$107,0)),$F1064=INDEX(Partidos!$G$4:$G$107,MATCH($A1064,Partidos!$A$4:$A$107,0))),IF(AND($H1064&lt;&gt;"",$H1064=INDEX(Partidos!$K$4:$K$107,MATCH($A1064,Partidos!$A$4:$A$107,0))),Puntuacion!$B$9,Puntuacion!$B$12),IF(AND($E1064=$F1064,($E1064-$F1064)=(INDEX(Partidos!$F$4:$F$107,MATCH($A1064,Partidos!$A$4:$A$107,0))-INDEX(Partidos!$G$4:$G$107,MATCH($A1064,Partidos!$A$4:$A$107,0)))),IF(AND($H1064&lt;&gt;"",$H1064=INDEX(Partidos!$K$4:$K$107,MATCH($A1064,Partidos!$A$4:$A$107,0))),Puntuacion!$B$13,Puntuacion!$B$14),IF(AND($H1064&lt;&gt;"",$H1064=INDEX(Partidos!$K$4:$K$107,MATCH($A1064,Partidos!$A$4:$A$107,0))),Puntuacion!$B$11,0))),IF(AND($E1064=INDEX(Partidos!$F$4:$F$107,MATCH($A1064,Partidos!$A$4:$A$107,0)),$F1064=INDEX(Partidos!$G$4:$G$107,MATCH($A1064,Partidos!$A$4:$A$107,0))),Puntuacion!$B$9,IF(($E1064-$F1064)=(INDEX(Partidos!$F$4:$F$107,MATCH($A1064,Partidos!$A$4:$A$107,0))-INDEX(Partidos!$G$4:$G$107,MATCH($A1064,Partidos!$A$4:$A$107,0))),Puntuacion!$B$10,IF(AND($H1064&lt;&gt;"",$H1064=INDEX(Partidos!$K$4:$K$107,MATCH($A1064,Partidos!$A$4:$A$107,0))),Puntuacion!$B$11,0))))))),"")</f>
        <v/>
      </c>
      <c r="H1064" s="24">
        <f>IFERROR(INDEX(Quintero!H$4:H$107,MATCH($A1064,Quintero!$A$4:$A$107,0)),"")</f>
        <v/>
      </c>
      <c r="I1064" s="24">
        <f>IFERROR(INDEX(Partidos!$J$4:$J$107,MATCH($A1064,Partidos!$A$4:$A$107,0)),"")</f>
        <v/>
      </c>
      <c r="J1064" s="21">
        <f>IF(AND(INDEX(Partidos!$J$4:$J$107,MATCH($A1064,Partidos!$A$4:$A$107,0))&lt;&gt;"Grupos",INDEX(Partidos!$H$4:$H$107,MATCH($A1064,Partidos!$A$4:$A$107,0))="Finalizado",$H1064&lt;&gt;"",$H1064=INDEX(Partidos!$K$4:$K$107,MATCH($A1064,Partidos!$A$4:$A$107,0))),1,0)</f>
        <v/>
      </c>
    </row>
    <row r="1065">
      <c r="A1065" s="29" t="n">
        <v>97</v>
      </c>
      <c r="B1065" s="24">
        <f>IFERROR(INDEX(Partidos!$D$4:$D$107,MATCH($A1065,Partidos!$A$4:$A$107,0)),"")</f>
        <v/>
      </c>
      <c r="C1065" s="24">
        <f>IFERROR(INDEX(Partidos!$E$4:$E$107,MATCH($A1065,Partidos!$A$4:$A$107,0)),"")</f>
        <v/>
      </c>
      <c r="D1065" s="29" t="inlineStr">
        <is>
          <t>Nacho</t>
        </is>
      </c>
      <c r="E1065" s="24">
        <f>IFERROR(INDEX(Nacho!F$4:F$107,MATCH($A1065,Nacho!$A$4:$A$107,0)),"")</f>
        <v/>
      </c>
      <c r="F1065" s="24">
        <f>IFERROR(INDEX(Nacho!G$4:G$107,MATCH($A1065,Nacho!$A$4:$A$107,0)),"")</f>
        <v/>
      </c>
      <c r="G1065" s="21">
        <f>IFERROR(IF(INDEX(Partidos!$H$4:$H$107,MATCH($A1065,Partidos!$A$4:$A$107,0))&lt;&gt;"Finalizado","",IF(OR(NOT(ISNUMBER($E1065)),NOT(ISNUMBER($F1065))),"",IF(INDEX(Partidos!$J$4:$J$107,MATCH($A1065,Partidos!$A$4:$A$107,0))="Grupos",IF(AND($E1065=INDEX(Partidos!$F$4:$F$107,MATCH($A1065,Partidos!$A$4:$A$107,0)),$F1065=INDEX(Partidos!$G$4:$G$107,MATCH($A1065,Partidos!$A$4:$A$107,0))),Puntuacion!$B$4,IF(($E1065-$F1065)=(INDEX(Partidos!$F$4:$F$107,MATCH($A1065,Partidos!$A$4:$A$107,0))-INDEX(Partidos!$G$4:$G$107,MATCH($A1065,Partidos!$A$4:$A$107,0))),Puntuacion!$B$5,IF(OR(AND($E1065&gt;$F1065,INDEX(Partidos!$F$4:$F$107,MATCH($A1065,Partidos!$A$4:$A$107,0))&gt;INDEX(Partidos!$G$4:$G$107,MATCH($A1065,Partidos!$A$4:$A$107,0))),AND($E1065=$F1065,INDEX(Partidos!$F$4:$F$107,MATCH($A1065,Partidos!$A$4:$A$107,0))=INDEX(Partidos!$G$4:$G$107,MATCH($A1065,Partidos!$A$4:$A$107,0))),AND($E1065&lt;$F1065,INDEX(Partidos!$F$4:$F$107,MATCH($A1065,Partidos!$A$4:$A$107,0))&lt;INDEX(Partidos!$G$4:$G$107,MATCH($A1065,Partidos!$A$4:$A$107,0)))),Puntuacion!$B$6,0))),IF(INDEX(Partidos!$F$4:$F$107,MATCH($A1065,Partidos!$A$4:$A$107,0))=INDEX(Partidos!$G$4:$G$107,MATCH($A1065,Partidos!$A$4:$A$107,0)),IF(AND($E1065=INDEX(Partidos!$F$4:$F$107,MATCH($A1065,Partidos!$A$4:$A$107,0)),$F1065=INDEX(Partidos!$G$4:$G$107,MATCH($A1065,Partidos!$A$4:$A$107,0))),IF(AND($H1065&lt;&gt;"",$H1065=INDEX(Partidos!$K$4:$K$107,MATCH($A1065,Partidos!$A$4:$A$107,0))),Puntuacion!$B$9,Puntuacion!$B$12),IF(AND($E1065=$F1065,($E1065-$F1065)=(INDEX(Partidos!$F$4:$F$107,MATCH($A1065,Partidos!$A$4:$A$107,0))-INDEX(Partidos!$G$4:$G$107,MATCH($A1065,Partidos!$A$4:$A$107,0)))),IF(AND($H1065&lt;&gt;"",$H1065=INDEX(Partidos!$K$4:$K$107,MATCH($A1065,Partidos!$A$4:$A$107,0))),Puntuacion!$B$13,Puntuacion!$B$14),IF(AND($H1065&lt;&gt;"",$H1065=INDEX(Partidos!$K$4:$K$107,MATCH($A1065,Partidos!$A$4:$A$107,0))),Puntuacion!$B$11,0))),IF(AND($E1065=INDEX(Partidos!$F$4:$F$107,MATCH($A1065,Partidos!$A$4:$A$107,0)),$F1065=INDEX(Partidos!$G$4:$G$107,MATCH($A1065,Partidos!$A$4:$A$107,0))),Puntuacion!$B$9,IF(($E1065-$F1065)=(INDEX(Partidos!$F$4:$F$107,MATCH($A1065,Partidos!$A$4:$A$107,0))-INDEX(Partidos!$G$4:$G$107,MATCH($A1065,Partidos!$A$4:$A$107,0))),Puntuacion!$B$10,IF(AND($H1065&lt;&gt;"",$H1065=INDEX(Partidos!$K$4:$K$107,MATCH($A1065,Partidos!$A$4:$A$107,0))),Puntuacion!$B$11,0))))))),"")</f>
        <v/>
      </c>
      <c r="H1065" s="24">
        <f>IFERROR(INDEX(Nacho!H$4:H$107,MATCH($A1065,Nacho!$A$4:$A$107,0)),"")</f>
        <v/>
      </c>
      <c r="I1065" s="24">
        <f>IFERROR(INDEX(Partidos!$J$4:$J$107,MATCH($A1065,Partidos!$A$4:$A$107,0)),"")</f>
        <v/>
      </c>
      <c r="J1065" s="21">
        <f>IF(AND(INDEX(Partidos!$J$4:$J$107,MATCH($A1065,Partidos!$A$4:$A$107,0))&lt;&gt;"Grupos",INDEX(Partidos!$H$4:$H$107,MATCH($A1065,Partidos!$A$4:$A$107,0))="Finalizado",$H1065&lt;&gt;"",$H1065=INDEX(Partidos!$K$4:$K$107,MATCH($A1065,Partidos!$A$4:$A$107,0))),1,0)</f>
        <v/>
      </c>
    </row>
    <row r="1066">
      <c r="A1066" s="31" t="n">
        <v>97</v>
      </c>
      <c r="B1066" s="24">
        <f>IFERROR(INDEX(Partidos!$D$4:$D$107,MATCH($A1066,Partidos!$A$4:$A$107,0)),"")</f>
        <v/>
      </c>
      <c r="C1066" s="24">
        <f>IFERROR(INDEX(Partidos!$E$4:$E$107,MATCH($A1066,Partidos!$A$4:$A$107,0)),"")</f>
        <v/>
      </c>
      <c r="D1066" s="31" t="inlineStr">
        <is>
          <t>Luis</t>
        </is>
      </c>
      <c r="E1066" s="24">
        <f>IFERROR(INDEX(Luis!F$4:F$107,MATCH($A1066,Luis!$A$4:$A$107,0)),"")</f>
        <v/>
      </c>
      <c r="F1066" s="24">
        <f>IFERROR(INDEX(Luis!G$4:G$107,MATCH($A1066,Luis!$A$4:$A$107,0)),"")</f>
        <v/>
      </c>
      <c r="G1066" s="21">
        <f>IFERROR(IF(INDEX(Partidos!$H$4:$H$107,MATCH($A1066,Partidos!$A$4:$A$107,0))&lt;&gt;"Finalizado","",IF(OR(NOT(ISNUMBER($E1066)),NOT(ISNUMBER($F1066))),"",IF(INDEX(Partidos!$J$4:$J$107,MATCH($A1066,Partidos!$A$4:$A$107,0))="Grupos",IF(AND($E1066=INDEX(Partidos!$F$4:$F$107,MATCH($A1066,Partidos!$A$4:$A$107,0)),$F1066=INDEX(Partidos!$G$4:$G$107,MATCH($A1066,Partidos!$A$4:$A$107,0))),Puntuacion!$B$4,IF(($E1066-$F1066)=(INDEX(Partidos!$F$4:$F$107,MATCH($A1066,Partidos!$A$4:$A$107,0))-INDEX(Partidos!$G$4:$G$107,MATCH($A1066,Partidos!$A$4:$A$107,0))),Puntuacion!$B$5,IF(OR(AND($E1066&gt;$F1066,INDEX(Partidos!$F$4:$F$107,MATCH($A1066,Partidos!$A$4:$A$107,0))&gt;INDEX(Partidos!$G$4:$G$107,MATCH($A1066,Partidos!$A$4:$A$107,0))),AND($E1066=$F1066,INDEX(Partidos!$F$4:$F$107,MATCH($A1066,Partidos!$A$4:$A$107,0))=INDEX(Partidos!$G$4:$G$107,MATCH($A1066,Partidos!$A$4:$A$107,0))),AND($E1066&lt;$F1066,INDEX(Partidos!$F$4:$F$107,MATCH($A1066,Partidos!$A$4:$A$107,0))&lt;INDEX(Partidos!$G$4:$G$107,MATCH($A1066,Partidos!$A$4:$A$107,0)))),Puntuacion!$B$6,0))),IF(INDEX(Partidos!$F$4:$F$107,MATCH($A1066,Partidos!$A$4:$A$107,0))=INDEX(Partidos!$G$4:$G$107,MATCH($A1066,Partidos!$A$4:$A$107,0)),IF(AND($E1066=INDEX(Partidos!$F$4:$F$107,MATCH($A1066,Partidos!$A$4:$A$107,0)),$F1066=INDEX(Partidos!$G$4:$G$107,MATCH($A1066,Partidos!$A$4:$A$107,0))),IF(AND($H1066&lt;&gt;"",$H1066=INDEX(Partidos!$K$4:$K$107,MATCH($A1066,Partidos!$A$4:$A$107,0))),Puntuacion!$B$9,Puntuacion!$B$12),IF(AND($E1066=$F1066,($E1066-$F1066)=(INDEX(Partidos!$F$4:$F$107,MATCH($A1066,Partidos!$A$4:$A$107,0))-INDEX(Partidos!$G$4:$G$107,MATCH($A1066,Partidos!$A$4:$A$107,0)))),IF(AND($H1066&lt;&gt;"",$H1066=INDEX(Partidos!$K$4:$K$107,MATCH($A1066,Partidos!$A$4:$A$107,0))),Puntuacion!$B$13,Puntuacion!$B$14),IF(AND($H1066&lt;&gt;"",$H1066=INDEX(Partidos!$K$4:$K$107,MATCH($A1066,Partidos!$A$4:$A$107,0))),Puntuacion!$B$11,0))),IF(AND($E1066=INDEX(Partidos!$F$4:$F$107,MATCH($A1066,Partidos!$A$4:$A$107,0)),$F1066=INDEX(Partidos!$G$4:$G$107,MATCH($A1066,Partidos!$A$4:$A$107,0))),Puntuacion!$B$9,IF(($E1066-$F1066)=(INDEX(Partidos!$F$4:$F$107,MATCH($A1066,Partidos!$A$4:$A$107,0))-INDEX(Partidos!$G$4:$G$107,MATCH($A1066,Partidos!$A$4:$A$107,0))),Puntuacion!$B$10,IF(AND($H1066&lt;&gt;"",$H1066=INDEX(Partidos!$K$4:$K$107,MATCH($A1066,Partidos!$A$4:$A$107,0))),Puntuacion!$B$11,0))))))),"")</f>
        <v/>
      </c>
      <c r="H1066" s="24">
        <f>IFERROR(INDEX(Luis!H$4:H$107,MATCH($A1066,Luis!$A$4:$A$107,0)),"")</f>
        <v/>
      </c>
      <c r="I1066" s="24">
        <f>IFERROR(INDEX(Partidos!$J$4:$J$107,MATCH($A1066,Partidos!$A$4:$A$107,0)),"")</f>
        <v/>
      </c>
      <c r="J1066" s="21">
        <f>IF(AND(INDEX(Partidos!$J$4:$J$107,MATCH($A1066,Partidos!$A$4:$A$107,0))&lt;&gt;"Grupos",INDEX(Partidos!$H$4:$H$107,MATCH($A1066,Partidos!$A$4:$A$107,0))="Finalizado",$H1066&lt;&gt;"",$H1066=INDEX(Partidos!$K$4:$K$107,MATCH($A1066,Partidos!$A$4:$A$107,0))),1,0)</f>
        <v/>
      </c>
    </row>
    <row r="1067">
      <c r="A1067" s="29" t="n">
        <v>97</v>
      </c>
      <c r="B1067" s="24">
        <f>IFERROR(INDEX(Partidos!$D$4:$D$107,MATCH($A1067,Partidos!$A$4:$A$107,0)),"")</f>
        <v/>
      </c>
      <c r="C1067" s="24">
        <f>IFERROR(INDEX(Partidos!$E$4:$E$107,MATCH($A1067,Partidos!$A$4:$A$107,0)),"")</f>
        <v/>
      </c>
      <c r="D1067" s="29" t="inlineStr">
        <is>
          <t>Felipe</t>
        </is>
      </c>
      <c r="E1067" s="24">
        <f>IFERROR(INDEX(Felipe!F$4:F$107,MATCH($A1067,Felipe!$A$4:$A$107,0)),"")</f>
        <v/>
      </c>
      <c r="F1067" s="24">
        <f>IFERROR(INDEX(Felipe!G$4:G$107,MATCH($A1067,Felipe!$A$4:$A$107,0)),"")</f>
        <v/>
      </c>
      <c r="G1067" s="21">
        <f>IFERROR(IF(INDEX(Partidos!$H$4:$H$107,MATCH($A1067,Partidos!$A$4:$A$107,0))&lt;&gt;"Finalizado","",IF(OR(NOT(ISNUMBER($E1067)),NOT(ISNUMBER($F1067))),"",IF(INDEX(Partidos!$J$4:$J$107,MATCH($A1067,Partidos!$A$4:$A$107,0))="Grupos",IF(AND($E1067=INDEX(Partidos!$F$4:$F$107,MATCH($A1067,Partidos!$A$4:$A$107,0)),$F1067=INDEX(Partidos!$G$4:$G$107,MATCH($A1067,Partidos!$A$4:$A$107,0))),Puntuacion!$B$4,IF(($E1067-$F1067)=(INDEX(Partidos!$F$4:$F$107,MATCH($A1067,Partidos!$A$4:$A$107,0))-INDEX(Partidos!$G$4:$G$107,MATCH($A1067,Partidos!$A$4:$A$107,0))),Puntuacion!$B$5,IF(OR(AND($E1067&gt;$F1067,INDEX(Partidos!$F$4:$F$107,MATCH($A1067,Partidos!$A$4:$A$107,0))&gt;INDEX(Partidos!$G$4:$G$107,MATCH($A1067,Partidos!$A$4:$A$107,0))),AND($E1067=$F1067,INDEX(Partidos!$F$4:$F$107,MATCH($A1067,Partidos!$A$4:$A$107,0))=INDEX(Partidos!$G$4:$G$107,MATCH($A1067,Partidos!$A$4:$A$107,0))),AND($E1067&lt;$F1067,INDEX(Partidos!$F$4:$F$107,MATCH($A1067,Partidos!$A$4:$A$107,0))&lt;INDEX(Partidos!$G$4:$G$107,MATCH($A1067,Partidos!$A$4:$A$107,0)))),Puntuacion!$B$6,0))),IF(INDEX(Partidos!$F$4:$F$107,MATCH($A1067,Partidos!$A$4:$A$107,0))=INDEX(Partidos!$G$4:$G$107,MATCH($A1067,Partidos!$A$4:$A$107,0)),IF(AND($E1067=INDEX(Partidos!$F$4:$F$107,MATCH($A1067,Partidos!$A$4:$A$107,0)),$F1067=INDEX(Partidos!$G$4:$G$107,MATCH($A1067,Partidos!$A$4:$A$107,0))),IF(AND($H1067&lt;&gt;"",$H1067=INDEX(Partidos!$K$4:$K$107,MATCH($A1067,Partidos!$A$4:$A$107,0))),Puntuacion!$B$9,Puntuacion!$B$12),IF(AND($E1067=$F1067,($E1067-$F1067)=(INDEX(Partidos!$F$4:$F$107,MATCH($A1067,Partidos!$A$4:$A$107,0))-INDEX(Partidos!$G$4:$G$107,MATCH($A1067,Partidos!$A$4:$A$107,0)))),IF(AND($H1067&lt;&gt;"",$H1067=INDEX(Partidos!$K$4:$K$107,MATCH($A1067,Partidos!$A$4:$A$107,0))),Puntuacion!$B$13,Puntuacion!$B$14),IF(AND($H1067&lt;&gt;"",$H1067=INDEX(Partidos!$K$4:$K$107,MATCH($A1067,Partidos!$A$4:$A$107,0))),Puntuacion!$B$11,0))),IF(AND($E1067=INDEX(Partidos!$F$4:$F$107,MATCH($A1067,Partidos!$A$4:$A$107,0)),$F1067=INDEX(Partidos!$G$4:$G$107,MATCH($A1067,Partidos!$A$4:$A$107,0))),Puntuacion!$B$9,IF(($E1067-$F1067)=(INDEX(Partidos!$F$4:$F$107,MATCH($A1067,Partidos!$A$4:$A$107,0))-INDEX(Partidos!$G$4:$G$107,MATCH($A1067,Partidos!$A$4:$A$107,0))),Puntuacion!$B$10,IF(AND($H1067&lt;&gt;"",$H1067=INDEX(Partidos!$K$4:$K$107,MATCH($A1067,Partidos!$A$4:$A$107,0))),Puntuacion!$B$11,0))))))),"")</f>
        <v/>
      </c>
      <c r="H1067" s="24">
        <f>IFERROR(INDEX(Felipe!H$4:H$107,MATCH($A1067,Felipe!$A$4:$A$107,0)),"")</f>
        <v/>
      </c>
      <c r="I1067" s="24">
        <f>IFERROR(INDEX(Partidos!$J$4:$J$107,MATCH($A1067,Partidos!$A$4:$A$107,0)),"")</f>
        <v/>
      </c>
      <c r="J1067" s="21">
        <f>IF(AND(INDEX(Partidos!$J$4:$J$107,MATCH($A1067,Partidos!$A$4:$A$107,0))&lt;&gt;"Grupos",INDEX(Partidos!$H$4:$H$107,MATCH($A1067,Partidos!$A$4:$A$107,0))="Finalizado",$H1067&lt;&gt;"",$H1067=INDEX(Partidos!$K$4:$K$107,MATCH($A1067,Partidos!$A$4:$A$107,0))),1,0)</f>
        <v/>
      </c>
    </row>
    <row r="1068">
      <c r="A1068" s="31" t="n">
        <v>97</v>
      </c>
      <c r="B1068" s="24">
        <f>IFERROR(INDEX(Partidos!$D$4:$D$107,MATCH($A1068,Partidos!$A$4:$A$107,0)),"")</f>
        <v/>
      </c>
      <c r="C1068" s="24">
        <f>IFERROR(INDEX(Partidos!$E$4:$E$107,MATCH($A1068,Partidos!$A$4:$A$107,0)),"")</f>
        <v/>
      </c>
      <c r="D1068" s="31" t="inlineStr">
        <is>
          <t>Simón</t>
        </is>
      </c>
      <c r="E1068" s="24">
        <f>IFERROR(INDEX(Simón!F$4:F$107,MATCH($A1068,Simón!$A$4:$A$107,0)),"")</f>
        <v/>
      </c>
      <c r="F1068" s="24">
        <f>IFERROR(INDEX(Simón!G$4:G$107,MATCH($A1068,Simón!$A$4:$A$107,0)),"")</f>
        <v/>
      </c>
      <c r="G1068" s="21">
        <f>IFERROR(IF(INDEX(Partidos!$H$4:$H$107,MATCH($A1068,Partidos!$A$4:$A$107,0))&lt;&gt;"Finalizado","",IF(OR(NOT(ISNUMBER($E1068)),NOT(ISNUMBER($F1068))),"",IF(INDEX(Partidos!$J$4:$J$107,MATCH($A1068,Partidos!$A$4:$A$107,0))="Grupos",IF(AND($E1068=INDEX(Partidos!$F$4:$F$107,MATCH($A1068,Partidos!$A$4:$A$107,0)),$F1068=INDEX(Partidos!$G$4:$G$107,MATCH($A1068,Partidos!$A$4:$A$107,0))),Puntuacion!$B$4,IF(($E1068-$F1068)=(INDEX(Partidos!$F$4:$F$107,MATCH($A1068,Partidos!$A$4:$A$107,0))-INDEX(Partidos!$G$4:$G$107,MATCH($A1068,Partidos!$A$4:$A$107,0))),Puntuacion!$B$5,IF(OR(AND($E1068&gt;$F1068,INDEX(Partidos!$F$4:$F$107,MATCH($A1068,Partidos!$A$4:$A$107,0))&gt;INDEX(Partidos!$G$4:$G$107,MATCH($A1068,Partidos!$A$4:$A$107,0))),AND($E1068=$F1068,INDEX(Partidos!$F$4:$F$107,MATCH($A1068,Partidos!$A$4:$A$107,0))=INDEX(Partidos!$G$4:$G$107,MATCH($A1068,Partidos!$A$4:$A$107,0))),AND($E1068&lt;$F1068,INDEX(Partidos!$F$4:$F$107,MATCH($A1068,Partidos!$A$4:$A$107,0))&lt;INDEX(Partidos!$G$4:$G$107,MATCH($A1068,Partidos!$A$4:$A$107,0)))),Puntuacion!$B$6,0))),IF(INDEX(Partidos!$F$4:$F$107,MATCH($A1068,Partidos!$A$4:$A$107,0))=INDEX(Partidos!$G$4:$G$107,MATCH($A1068,Partidos!$A$4:$A$107,0)),IF(AND($E1068=INDEX(Partidos!$F$4:$F$107,MATCH($A1068,Partidos!$A$4:$A$107,0)),$F1068=INDEX(Partidos!$G$4:$G$107,MATCH($A1068,Partidos!$A$4:$A$107,0))),IF(AND($H1068&lt;&gt;"",$H1068=INDEX(Partidos!$K$4:$K$107,MATCH($A1068,Partidos!$A$4:$A$107,0))),Puntuacion!$B$9,Puntuacion!$B$12),IF(AND($E1068=$F1068,($E1068-$F1068)=(INDEX(Partidos!$F$4:$F$107,MATCH($A1068,Partidos!$A$4:$A$107,0))-INDEX(Partidos!$G$4:$G$107,MATCH($A1068,Partidos!$A$4:$A$107,0)))),IF(AND($H1068&lt;&gt;"",$H1068=INDEX(Partidos!$K$4:$K$107,MATCH($A1068,Partidos!$A$4:$A$107,0))),Puntuacion!$B$13,Puntuacion!$B$14),IF(AND($H1068&lt;&gt;"",$H1068=INDEX(Partidos!$K$4:$K$107,MATCH($A1068,Partidos!$A$4:$A$107,0))),Puntuacion!$B$11,0))),IF(AND($E1068=INDEX(Partidos!$F$4:$F$107,MATCH($A1068,Partidos!$A$4:$A$107,0)),$F1068=INDEX(Partidos!$G$4:$G$107,MATCH($A1068,Partidos!$A$4:$A$107,0))),Puntuacion!$B$9,IF(($E1068-$F1068)=(INDEX(Partidos!$F$4:$F$107,MATCH($A1068,Partidos!$A$4:$A$107,0))-INDEX(Partidos!$G$4:$G$107,MATCH($A1068,Partidos!$A$4:$A$107,0))),Puntuacion!$B$10,IF(AND($H1068&lt;&gt;"",$H1068=INDEX(Partidos!$K$4:$K$107,MATCH($A1068,Partidos!$A$4:$A$107,0))),Puntuacion!$B$11,0))))))),"")</f>
        <v/>
      </c>
      <c r="H1068" s="24">
        <f>IFERROR(INDEX(Simón!H$4:H$107,MATCH($A1068,Simón!$A$4:$A$107,0)),"")</f>
        <v/>
      </c>
      <c r="I1068" s="24">
        <f>IFERROR(INDEX(Partidos!$J$4:$J$107,MATCH($A1068,Partidos!$A$4:$A$107,0)),"")</f>
        <v/>
      </c>
      <c r="J1068" s="21">
        <f>IF(AND(INDEX(Partidos!$J$4:$J$107,MATCH($A1068,Partidos!$A$4:$A$107,0))&lt;&gt;"Grupos",INDEX(Partidos!$H$4:$H$107,MATCH($A1068,Partidos!$A$4:$A$107,0))="Finalizado",$H1068&lt;&gt;"",$H1068=INDEX(Partidos!$K$4:$K$107,MATCH($A1068,Partidos!$A$4:$A$107,0))),1,0)</f>
        <v/>
      </c>
    </row>
    <row r="1069">
      <c r="A1069" s="29" t="n">
        <v>97</v>
      </c>
      <c r="B1069" s="24">
        <f>IFERROR(INDEX(Partidos!$D$4:$D$107,MATCH($A1069,Partidos!$A$4:$A$107,0)),"")</f>
        <v/>
      </c>
      <c r="C1069" s="24">
        <f>IFERROR(INDEX(Partidos!$E$4:$E$107,MATCH($A1069,Partidos!$A$4:$A$107,0)),"")</f>
        <v/>
      </c>
      <c r="D1069" s="29" t="inlineStr">
        <is>
          <t>Muni</t>
        </is>
      </c>
      <c r="E1069" s="24">
        <f>IFERROR(INDEX(Muni!F$4:F$107,MATCH($A1069,Muni!$A$4:$A$107,0)),"")</f>
        <v/>
      </c>
      <c r="F1069" s="24">
        <f>IFERROR(INDEX(Muni!G$4:G$107,MATCH($A1069,Muni!$A$4:$A$107,0)),"")</f>
        <v/>
      </c>
      <c r="G1069" s="21">
        <f>IFERROR(IF(INDEX(Partidos!$H$4:$H$107,MATCH($A1069,Partidos!$A$4:$A$107,0))&lt;&gt;"Finalizado","",IF(OR(NOT(ISNUMBER($E1069)),NOT(ISNUMBER($F1069))),"",IF(INDEX(Partidos!$J$4:$J$107,MATCH($A1069,Partidos!$A$4:$A$107,0))="Grupos",IF(AND($E1069=INDEX(Partidos!$F$4:$F$107,MATCH($A1069,Partidos!$A$4:$A$107,0)),$F1069=INDEX(Partidos!$G$4:$G$107,MATCH($A1069,Partidos!$A$4:$A$107,0))),Puntuacion!$B$4,IF(($E1069-$F1069)=(INDEX(Partidos!$F$4:$F$107,MATCH($A1069,Partidos!$A$4:$A$107,0))-INDEX(Partidos!$G$4:$G$107,MATCH($A1069,Partidos!$A$4:$A$107,0))),Puntuacion!$B$5,IF(OR(AND($E1069&gt;$F1069,INDEX(Partidos!$F$4:$F$107,MATCH($A1069,Partidos!$A$4:$A$107,0))&gt;INDEX(Partidos!$G$4:$G$107,MATCH($A1069,Partidos!$A$4:$A$107,0))),AND($E1069=$F1069,INDEX(Partidos!$F$4:$F$107,MATCH($A1069,Partidos!$A$4:$A$107,0))=INDEX(Partidos!$G$4:$G$107,MATCH($A1069,Partidos!$A$4:$A$107,0))),AND($E1069&lt;$F1069,INDEX(Partidos!$F$4:$F$107,MATCH($A1069,Partidos!$A$4:$A$107,0))&lt;INDEX(Partidos!$G$4:$G$107,MATCH($A1069,Partidos!$A$4:$A$107,0)))),Puntuacion!$B$6,0))),IF(INDEX(Partidos!$F$4:$F$107,MATCH($A1069,Partidos!$A$4:$A$107,0))=INDEX(Partidos!$G$4:$G$107,MATCH($A1069,Partidos!$A$4:$A$107,0)),IF(AND($E1069=INDEX(Partidos!$F$4:$F$107,MATCH($A1069,Partidos!$A$4:$A$107,0)),$F1069=INDEX(Partidos!$G$4:$G$107,MATCH($A1069,Partidos!$A$4:$A$107,0))),IF(AND($H1069&lt;&gt;"",$H1069=INDEX(Partidos!$K$4:$K$107,MATCH($A1069,Partidos!$A$4:$A$107,0))),Puntuacion!$B$9,Puntuacion!$B$12),IF(AND($E1069=$F1069,($E1069-$F1069)=(INDEX(Partidos!$F$4:$F$107,MATCH($A1069,Partidos!$A$4:$A$107,0))-INDEX(Partidos!$G$4:$G$107,MATCH($A1069,Partidos!$A$4:$A$107,0)))),IF(AND($H1069&lt;&gt;"",$H1069=INDEX(Partidos!$K$4:$K$107,MATCH($A1069,Partidos!$A$4:$A$107,0))),Puntuacion!$B$13,Puntuacion!$B$14),IF(AND($H1069&lt;&gt;"",$H1069=INDEX(Partidos!$K$4:$K$107,MATCH($A1069,Partidos!$A$4:$A$107,0))),Puntuacion!$B$11,0))),IF(AND($E1069=INDEX(Partidos!$F$4:$F$107,MATCH($A1069,Partidos!$A$4:$A$107,0)),$F1069=INDEX(Partidos!$G$4:$G$107,MATCH($A1069,Partidos!$A$4:$A$107,0))),Puntuacion!$B$9,IF(($E1069-$F1069)=(INDEX(Partidos!$F$4:$F$107,MATCH($A1069,Partidos!$A$4:$A$107,0))-INDEX(Partidos!$G$4:$G$107,MATCH($A1069,Partidos!$A$4:$A$107,0))),Puntuacion!$B$10,IF(AND($H1069&lt;&gt;"",$H1069=INDEX(Partidos!$K$4:$K$107,MATCH($A1069,Partidos!$A$4:$A$107,0))),Puntuacion!$B$11,0))))))),"")</f>
        <v/>
      </c>
      <c r="H1069" s="24">
        <f>IFERROR(INDEX(Muni!H$4:H$107,MATCH($A1069,Muni!$A$4:$A$107,0)),"")</f>
        <v/>
      </c>
      <c r="I1069" s="24">
        <f>IFERROR(INDEX(Partidos!$J$4:$J$107,MATCH($A1069,Partidos!$A$4:$A$107,0)),"")</f>
        <v/>
      </c>
      <c r="J1069" s="21">
        <f>IF(AND(INDEX(Partidos!$J$4:$J$107,MATCH($A1069,Partidos!$A$4:$A$107,0))&lt;&gt;"Grupos",INDEX(Partidos!$H$4:$H$107,MATCH($A1069,Partidos!$A$4:$A$107,0))="Finalizado",$H1069&lt;&gt;"",$H1069=INDEX(Partidos!$K$4:$K$107,MATCH($A1069,Partidos!$A$4:$A$107,0))),1,0)</f>
        <v/>
      </c>
    </row>
    <row r="1070">
      <c r="A1070" s="31" t="n">
        <v>97</v>
      </c>
      <c r="B1070" s="24">
        <f>IFERROR(INDEX(Partidos!$D$4:$D$107,MATCH($A1070,Partidos!$A$4:$A$107,0)),"")</f>
        <v/>
      </c>
      <c r="C1070" s="24">
        <f>IFERROR(INDEX(Partidos!$E$4:$E$107,MATCH($A1070,Partidos!$A$4:$A$107,0)),"")</f>
        <v/>
      </c>
      <c r="D1070" s="31" t="inlineStr">
        <is>
          <t>Fer</t>
        </is>
      </c>
      <c r="E1070" s="24">
        <f>IFERROR(INDEX(Fer!F$4:F$107,MATCH($A1070,Fer!$A$4:$A$107,0)),"")</f>
        <v/>
      </c>
      <c r="F1070" s="24">
        <f>IFERROR(INDEX(Fer!G$4:G$107,MATCH($A1070,Fer!$A$4:$A$107,0)),"")</f>
        <v/>
      </c>
      <c r="G1070" s="21">
        <f>IFERROR(IF(INDEX(Partidos!$H$4:$H$107,MATCH($A1070,Partidos!$A$4:$A$107,0))&lt;&gt;"Finalizado","",IF(OR(NOT(ISNUMBER($E1070)),NOT(ISNUMBER($F1070))),"",IF(INDEX(Partidos!$J$4:$J$107,MATCH($A1070,Partidos!$A$4:$A$107,0))="Grupos",IF(AND($E1070=INDEX(Partidos!$F$4:$F$107,MATCH($A1070,Partidos!$A$4:$A$107,0)),$F1070=INDEX(Partidos!$G$4:$G$107,MATCH($A1070,Partidos!$A$4:$A$107,0))),Puntuacion!$B$4,IF(($E1070-$F1070)=(INDEX(Partidos!$F$4:$F$107,MATCH($A1070,Partidos!$A$4:$A$107,0))-INDEX(Partidos!$G$4:$G$107,MATCH($A1070,Partidos!$A$4:$A$107,0))),Puntuacion!$B$5,IF(OR(AND($E1070&gt;$F1070,INDEX(Partidos!$F$4:$F$107,MATCH($A1070,Partidos!$A$4:$A$107,0))&gt;INDEX(Partidos!$G$4:$G$107,MATCH($A1070,Partidos!$A$4:$A$107,0))),AND($E1070=$F1070,INDEX(Partidos!$F$4:$F$107,MATCH($A1070,Partidos!$A$4:$A$107,0))=INDEX(Partidos!$G$4:$G$107,MATCH($A1070,Partidos!$A$4:$A$107,0))),AND($E1070&lt;$F1070,INDEX(Partidos!$F$4:$F$107,MATCH($A1070,Partidos!$A$4:$A$107,0))&lt;INDEX(Partidos!$G$4:$G$107,MATCH($A1070,Partidos!$A$4:$A$107,0)))),Puntuacion!$B$6,0))),IF(INDEX(Partidos!$F$4:$F$107,MATCH($A1070,Partidos!$A$4:$A$107,0))=INDEX(Partidos!$G$4:$G$107,MATCH($A1070,Partidos!$A$4:$A$107,0)),IF(AND($E1070=INDEX(Partidos!$F$4:$F$107,MATCH($A1070,Partidos!$A$4:$A$107,0)),$F1070=INDEX(Partidos!$G$4:$G$107,MATCH($A1070,Partidos!$A$4:$A$107,0))),IF(AND($H1070&lt;&gt;"",$H1070=INDEX(Partidos!$K$4:$K$107,MATCH($A1070,Partidos!$A$4:$A$107,0))),Puntuacion!$B$9,Puntuacion!$B$12),IF(AND($E1070=$F1070,($E1070-$F1070)=(INDEX(Partidos!$F$4:$F$107,MATCH($A1070,Partidos!$A$4:$A$107,0))-INDEX(Partidos!$G$4:$G$107,MATCH($A1070,Partidos!$A$4:$A$107,0)))),IF(AND($H1070&lt;&gt;"",$H1070=INDEX(Partidos!$K$4:$K$107,MATCH($A1070,Partidos!$A$4:$A$107,0))),Puntuacion!$B$13,Puntuacion!$B$14),IF(AND($H1070&lt;&gt;"",$H1070=INDEX(Partidos!$K$4:$K$107,MATCH($A1070,Partidos!$A$4:$A$107,0))),Puntuacion!$B$11,0))),IF(AND($E1070=INDEX(Partidos!$F$4:$F$107,MATCH($A1070,Partidos!$A$4:$A$107,0)),$F1070=INDEX(Partidos!$G$4:$G$107,MATCH($A1070,Partidos!$A$4:$A$107,0))),Puntuacion!$B$9,IF(($E1070-$F1070)=(INDEX(Partidos!$F$4:$F$107,MATCH($A1070,Partidos!$A$4:$A$107,0))-INDEX(Partidos!$G$4:$G$107,MATCH($A1070,Partidos!$A$4:$A$107,0))),Puntuacion!$B$10,IF(AND($H1070&lt;&gt;"",$H1070=INDEX(Partidos!$K$4:$K$107,MATCH($A1070,Partidos!$A$4:$A$107,0))),Puntuacion!$B$11,0))))))),"")</f>
        <v/>
      </c>
      <c r="H1070" s="24">
        <f>IFERROR(INDEX(Fer!H$4:H$107,MATCH($A1070,Fer!$A$4:$A$107,0)),"")</f>
        <v/>
      </c>
      <c r="I1070" s="24">
        <f>IFERROR(INDEX(Partidos!$J$4:$J$107,MATCH($A1070,Partidos!$A$4:$A$107,0)),"")</f>
        <v/>
      </c>
      <c r="J1070" s="21">
        <f>IF(AND(INDEX(Partidos!$J$4:$J$107,MATCH($A1070,Partidos!$A$4:$A$107,0))&lt;&gt;"Grupos",INDEX(Partidos!$H$4:$H$107,MATCH($A1070,Partidos!$A$4:$A$107,0))="Finalizado",$H1070&lt;&gt;"",$H1070=INDEX(Partidos!$K$4:$K$107,MATCH($A1070,Partidos!$A$4:$A$107,0))),1,0)</f>
        <v/>
      </c>
    </row>
    <row r="1071">
      <c r="A1071" s="29" t="n">
        <v>98</v>
      </c>
      <c r="B1071" s="24">
        <f>IFERROR(INDEX(Partidos!$D$4:$D$107,MATCH($A1071,Partidos!$A$4:$A$107,0)),"")</f>
        <v/>
      </c>
      <c r="C1071" s="24">
        <f>IFERROR(INDEX(Partidos!$E$4:$E$107,MATCH($A1071,Partidos!$A$4:$A$107,0)),"")</f>
        <v/>
      </c>
      <c r="D1071" s="29" t="inlineStr">
        <is>
          <t>Álvaro</t>
        </is>
      </c>
      <c r="E1071" s="24">
        <f>IFERROR(INDEX(Álvaro!F$4:F$107,MATCH($A1071,Álvaro!$A$4:$A$107,0)),"")</f>
        <v/>
      </c>
      <c r="F1071" s="24">
        <f>IFERROR(INDEX(Álvaro!G$4:G$107,MATCH($A1071,Álvaro!$A$4:$A$107,0)),"")</f>
        <v/>
      </c>
      <c r="G1071" s="21">
        <f>IFERROR(IF(INDEX(Partidos!$H$4:$H$107,MATCH($A1071,Partidos!$A$4:$A$107,0))&lt;&gt;"Finalizado","",IF(OR(NOT(ISNUMBER($E1071)),NOT(ISNUMBER($F1071))),"",IF(INDEX(Partidos!$J$4:$J$107,MATCH($A1071,Partidos!$A$4:$A$107,0))="Grupos",IF(AND($E1071=INDEX(Partidos!$F$4:$F$107,MATCH($A1071,Partidos!$A$4:$A$107,0)),$F1071=INDEX(Partidos!$G$4:$G$107,MATCH($A1071,Partidos!$A$4:$A$107,0))),Puntuacion!$B$4,IF(($E1071-$F1071)=(INDEX(Partidos!$F$4:$F$107,MATCH($A1071,Partidos!$A$4:$A$107,0))-INDEX(Partidos!$G$4:$G$107,MATCH($A1071,Partidos!$A$4:$A$107,0))),Puntuacion!$B$5,IF(OR(AND($E1071&gt;$F1071,INDEX(Partidos!$F$4:$F$107,MATCH($A1071,Partidos!$A$4:$A$107,0))&gt;INDEX(Partidos!$G$4:$G$107,MATCH($A1071,Partidos!$A$4:$A$107,0))),AND($E1071=$F1071,INDEX(Partidos!$F$4:$F$107,MATCH($A1071,Partidos!$A$4:$A$107,0))=INDEX(Partidos!$G$4:$G$107,MATCH($A1071,Partidos!$A$4:$A$107,0))),AND($E1071&lt;$F1071,INDEX(Partidos!$F$4:$F$107,MATCH($A1071,Partidos!$A$4:$A$107,0))&lt;INDEX(Partidos!$G$4:$G$107,MATCH($A1071,Partidos!$A$4:$A$107,0)))),Puntuacion!$B$6,0))),IF(INDEX(Partidos!$F$4:$F$107,MATCH($A1071,Partidos!$A$4:$A$107,0))=INDEX(Partidos!$G$4:$G$107,MATCH($A1071,Partidos!$A$4:$A$107,0)),IF(AND($E1071=INDEX(Partidos!$F$4:$F$107,MATCH($A1071,Partidos!$A$4:$A$107,0)),$F1071=INDEX(Partidos!$G$4:$G$107,MATCH($A1071,Partidos!$A$4:$A$107,0))),IF(AND($H1071&lt;&gt;"",$H1071=INDEX(Partidos!$K$4:$K$107,MATCH($A1071,Partidos!$A$4:$A$107,0))),Puntuacion!$B$9,Puntuacion!$B$12),IF(AND($E1071=$F1071,($E1071-$F1071)=(INDEX(Partidos!$F$4:$F$107,MATCH($A1071,Partidos!$A$4:$A$107,0))-INDEX(Partidos!$G$4:$G$107,MATCH($A1071,Partidos!$A$4:$A$107,0)))),IF(AND($H1071&lt;&gt;"",$H1071=INDEX(Partidos!$K$4:$K$107,MATCH($A1071,Partidos!$A$4:$A$107,0))),Puntuacion!$B$13,Puntuacion!$B$14),IF(AND($H1071&lt;&gt;"",$H1071=INDEX(Partidos!$K$4:$K$107,MATCH($A1071,Partidos!$A$4:$A$107,0))),Puntuacion!$B$11,0))),IF(AND($E1071=INDEX(Partidos!$F$4:$F$107,MATCH($A1071,Partidos!$A$4:$A$107,0)),$F1071=INDEX(Partidos!$G$4:$G$107,MATCH($A1071,Partidos!$A$4:$A$107,0))),Puntuacion!$B$9,IF(($E1071-$F1071)=(INDEX(Partidos!$F$4:$F$107,MATCH($A1071,Partidos!$A$4:$A$107,0))-INDEX(Partidos!$G$4:$G$107,MATCH($A1071,Partidos!$A$4:$A$107,0))),Puntuacion!$B$10,IF(AND($H1071&lt;&gt;"",$H1071=INDEX(Partidos!$K$4:$K$107,MATCH($A1071,Partidos!$A$4:$A$107,0))),Puntuacion!$B$11,0))))))),"")</f>
        <v/>
      </c>
      <c r="H1071" s="24">
        <f>IFERROR(INDEX(Álvaro!H$4:H$107,MATCH($A1071,Álvaro!$A$4:$A$107,0)),"")</f>
        <v/>
      </c>
      <c r="I1071" s="24">
        <f>IFERROR(INDEX(Partidos!$J$4:$J$107,MATCH($A1071,Partidos!$A$4:$A$107,0)),"")</f>
        <v/>
      </c>
      <c r="J1071" s="21">
        <f>IF(AND(INDEX(Partidos!$J$4:$J$107,MATCH($A1071,Partidos!$A$4:$A$107,0))&lt;&gt;"Grupos",INDEX(Partidos!$H$4:$H$107,MATCH($A1071,Partidos!$A$4:$A$107,0))="Finalizado",$H1071&lt;&gt;"",$H1071=INDEX(Partidos!$K$4:$K$107,MATCH($A1071,Partidos!$A$4:$A$107,0))),1,0)</f>
        <v/>
      </c>
    </row>
    <row r="1072">
      <c r="A1072" s="31" t="n">
        <v>98</v>
      </c>
      <c r="B1072" s="24">
        <f>IFERROR(INDEX(Partidos!$D$4:$D$107,MATCH($A1072,Partidos!$A$4:$A$107,0)),"")</f>
        <v/>
      </c>
      <c r="C1072" s="24">
        <f>IFERROR(INDEX(Partidos!$E$4:$E$107,MATCH($A1072,Partidos!$A$4:$A$107,0)),"")</f>
        <v/>
      </c>
      <c r="D1072" s="31" t="inlineStr">
        <is>
          <t>Pepe</t>
        </is>
      </c>
      <c r="E1072" s="24">
        <f>IFERROR(INDEX(Pepe!F$4:F$107,MATCH($A1072,Pepe!$A$4:$A$107,0)),"")</f>
        <v/>
      </c>
      <c r="F1072" s="24">
        <f>IFERROR(INDEX(Pepe!G$4:G$107,MATCH($A1072,Pepe!$A$4:$A$107,0)),"")</f>
        <v/>
      </c>
      <c r="G1072" s="21">
        <f>IFERROR(IF(INDEX(Partidos!$H$4:$H$107,MATCH($A1072,Partidos!$A$4:$A$107,0))&lt;&gt;"Finalizado","",IF(OR(NOT(ISNUMBER($E1072)),NOT(ISNUMBER($F1072))),"",IF(INDEX(Partidos!$J$4:$J$107,MATCH($A1072,Partidos!$A$4:$A$107,0))="Grupos",IF(AND($E1072=INDEX(Partidos!$F$4:$F$107,MATCH($A1072,Partidos!$A$4:$A$107,0)),$F1072=INDEX(Partidos!$G$4:$G$107,MATCH($A1072,Partidos!$A$4:$A$107,0))),Puntuacion!$B$4,IF(($E1072-$F1072)=(INDEX(Partidos!$F$4:$F$107,MATCH($A1072,Partidos!$A$4:$A$107,0))-INDEX(Partidos!$G$4:$G$107,MATCH($A1072,Partidos!$A$4:$A$107,0))),Puntuacion!$B$5,IF(OR(AND($E1072&gt;$F1072,INDEX(Partidos!$F$4:$F$107,MATCH($A1072,Partidos!$A$4:$A$107,0))&gt;INDEX(Partidos!$G$4:$G$107,MATCH($A1072,Partidos!$A$4:$A$107,0))),AND($E1072=$F1072,INDEX(Partidos!$F$4:$F$107,MATCH($A1072,Partidos!$A$4:$A$107,0))=INDEX(Partidos!$G$4:$G$107,MATCH($A1072,Partidos!$A$4:$A$107,0))),AND($E1072&lt;$F1072,INDEX(Partidos!$F$4:$F$107,MATCH($A1072,Partidos!$A$4:$A$107,0))&lt;INDEX(Partidos!$G$4:$G$107,MATCH($A1072,Partidos!$A$4:$A$107,0)))),Puntuacion!$B$6,0))),IF(INDEX(Partidos!$F$4:$F$107,MATCH($A1072,Partidos!$A$4:$A$107,0))=INDEX(Partidos!$G$4:$G$107,MATCH($A1072,Partidos!$A$4:$A$107,0)),IF(AND($E1072=INDEX(Partidos!$F$4:$F$107,MATCH($A1072,Partidos!$A$4:$A$107,0)),$F1072=INDEX(Partidos!$G$4:$G$107,MATCH($A1072,Partidos!$A$4:$A$107,0))),IF(AND($H1072&lt;&gt;"",$H1072=INDEX(Partidos!$K$4:$K$107,MATCH($A1072,Partidos!$A$4:$A$107,0))),Puntuacion!$B$9,Puntuacion!$B$12),IF(AND($E1072=$F1072,($E1072-$F1072)=(INDEX(Partidos!$F$4:$F$107,MATCH($A1072,Partidos!$A$4:$A$107,0))-INDEX(Partidos!$G$4:$G$107,MATCH($A1072,Partidos!$A$4:$A$107,0)))),IF(AND($H1072&lt;&gt;"",$H1072=INDEX(Partidos!$K$4:$K$107,MATCH($A1072,Partidos!$A$4:$A$107,0))),Puntuacion!$B$13,Puntuacion!$B$14),IF(AND($H1072&lt;&gt;"",$H1072=INDEX(Partidos!$K$4:$K$107,MATCH($A1072,Partidos!$A$4:$A$107,0))),Puntuacion!$B$11,0))),IF(AND($E1072=INDEX(Partidos!$F$4:$F$107,MATCH($A1072,Partidos!$A$4:$A$107,0)),$F1072=INDEX(Partidos!$G$4:$G$107,MATCH($A1072,Partidos!$A$4:$A$107,0))),Puntuacion!$B$9,IF(($E1072-$F1072)=(INDEX(Partidos!$F$4:$F$107,MATCH($A1072,Partidos!$A$4:$A$107,0))-INDEX(Partidos!$G$4:$G$107,MATCH($A1072,Partidos!$A$4:$A$107,0))),Puntuacion!$B$10,IF(AND($H1072&lt;&gt;"",$H1072=INDEX(Partidos!$K$4:$K$107,MATCH($A1072,Partidos!$A$4:$A$107,0))),Puntuacion!$B$11,0))))))),"")</f>
        <v/>
      </c>
      <c r="H1072" s="24">
        <f>IFERROR(INDEX(Pepe!H$4:H$107,MATCH($A1072,Pepe!$A$4:$A$107,0)),"")</f>
        <v/>
      </c>
      <c r="I1072" s="24">
        <f>IFERROR(INDEX(Partidos!$J$4:$J$107,MATCH($A1072,Partidos!$A$4:$A$107,0)),"")</f>
        <v/>
      </c>
      <c r="J1072" s="21">
        <f>IF(AND(INDEX(Partidos!$J$4:$J$107,MATCH($A1072,Partidos!$A$4:$A$107,0))&lt;&gt;"Grupos",INDEX(Partidos!$H$4:$H$107,MATCH($A1072,Partidos!$A$4:$A$107,0))="Finalizado",$H1072&lt;&gt;"",$H1072=INDEX(Partidos!$K$4:$K$107,MATCH($A1072,Partidos!$A$4:$A$107,0))),1,0)</f>
        <v/>
      </c>
    </row>
    <row r="1073">
      <c r="A1073" s="29" t="n">
        <v>98</v>
      </c>
      <c r="B1073" s="24">
        <f>IFERROR(INDEX(Partidos!$D$4:$D$107,MATCH($A1073,Partidos!$A$4:$A$107,0)),"")</f>
        <v/>
      </c>
      <c r="C1073" s="24">
        <f>IFERROR(INDEX(Partidos!$E$4:$E$107,MATCH($A1073,Partidos!$A$4:$A$107,0)),"")</f>
        <v/>
      </c>
      <c r="D1073" s="29" t="inlineStr">
        <is>
          <t>Patri</t>
        </is>
      </c>
      <c r="E1073" s="24">
        <f>IFERROR(INDEX(Patri!F$4:F$107,MATCH($A1073,Patri!$A$4:$A$107,0)),"")</f>
        <v/>
      </c>
      <c r="F1073" s="24">
        <f>IFERROR(INDEX(Patri!G$4:G$107,MATCH($A1073,Patri!$A$4:$A$107,0)),"")</f>
        <v/>
      </c>
      <c r="G1073" s="21">
        <f>IFERROR(IF(INDEX(Partidos!$H$4:$H$107,MATCH($A1073,Partidos!$A$4:$A$107,0))&lt;&gt;"Finalizado","",IF(OR(NOT(ISNUMBER($E1073)),NOT(ISNUMBER($F1073))),"",IF(INDEX(Partidos!$J$4:$J$107,MATCH($A1073,Partidos!$A$4:$A$107,0))="Grupos",IF(AND($E1073=INDEX(Partidos!$F$4:$F$107,MATCH($A1073,Partidos!$A$4:$A$107,0)),$F1073=INDEX(Partidos!$G$4:$G$107,MATCH($A1073,Partidos!$A$4:$A$107,0))),Puntuacion!$B$4,IF(($E1073-$F1073)=(INDEX(Partidos!$F$4:$F$107,MATCH($A1073,Partidos!$A$4:$A$107,0))-INDEX(Partidos!$G$4:$G$107,MATCH($A1073,Partidos!$A$4:$A$107,0))),Puntuacion!$B$5,IF(OR(AND($E1073&gt;$F1073,INDEX(Partidos!$F$4:$F$107,MATCH($A1073,Partidos!$A$4:$A$107,0))&gt;INDEX(Partidos!$G$4:$G$107,MATCH($A1073,Partidos!$A$4:$A$107,0))),AND($E1073=$F1073,INDEX(Partidos!$F$4:$F$107,MATCH($A1073,Partidos!$A$4:$A$107,0))=INDEX(Partidos!$G$4:$G$107,MATCH($A1073,Partidos!$A$4:$A$107,0))),AND($E1073&lt;$F1073,INDEX(Partidos!$F$4:$F$107,MATCH($A1073,Partidos!$A$4:$A$107,0))&lt;INDEX(Partidos!$G$4:$G$107,MATCH($A1073,Partidos!$A$4:$A$107,0)))),Puntuacion!$B$6,0))),IF(INDEX(Partidos!$F$4:$F$107,MATCH($A1073,Partidos!$A$4:$A$107,0))=INDEX(Partidos!$G$4:$G$107,MATCH($A1073,Partidos!$A$4:$A$107,0)),IF(AND($E1073=INDEX(Partidos!$F$4:$F$107,MATCH($A1073,Partidos!$A$4:$A$107,0)),$F1073=INDEX(Partidos!$G$4:$G$107,MATCH($A1073,Partidos!$A$4:$A$107,0))),IF(AND($H1073&lt;&gt;"",$H1073=INDEX(Partidos!$K$4:$K$107,MATCH($A1073,Partidos!$A$4:$A$107,0))),Puntuacion!$B$9,Puntuacion!$B$12),IF(AND($E1073=$F1073,($E1073-$F1073)=(INDEX(Partidos!$F$4:$F$107,MATCH($A1073,Partidos!$A$4:$A$107,0))-INDEX(Partidos!$G$4:$G$107,MATCH($A1073,Partidos!$A$4:$A$107,0)))),IF(AND($H1073&lt;&gt;"",$H1073=INDEX(Partidos!$K$4:$K$107,MATCH($A1073,Partidos!$A$4:$A$107,0))),Puntuacion!$B$13,Puntuacion!$B$14),IF(AND($H1073&lt;&gt;"",$H1073=INDEX(Partidos!$K$4:$K$107,MATCH($A1073,Partidos!$A$4:$A$107,0))),Puntuacion!$B$11,0))),IF(AND($E1073=INDEX(Partidos!$F$4:$F$107,MATCH($A1073,Partidos!$A$4:$A$107,0)),$F1073=INDEX(Partidos!$G$4:$G$107,MATCH($A1073,Partidos!$A$4:$A$107,0))),Puntuacion!$B$9,IF(($E1073-$F1073)=(INDEX(Partidos!$F$4:$F$107,MATCH($A1073,Partidos!$A$4:$A$107,0))-INDEX(Partidos!$G$4:$G$107,MATCH($A1073,Partidos!$A$4:$A$107,0))),Puntuacion!$B$10,IF(AND($H1073&lt;&gt;"",$H1073=INDEX(Partidos!$K$4:$K$107,MATCH($A1073,Partidos!$A$4:$A$107,0))),Puntuacion!$B$11,0))))))),"")</f>
        <v/>
      </c>
      <c r="H1073" s="24">
        <f>IFERROR(INDEX(Patri!H$4:H$107,MATCH($A1073,Patri!$A$4:$A$107,0)),"")</f>
        <v/>
      </c>
      <c r="I1073" s="24">
        <f>IFERROR(INDEX(Partidos!$J$4:$J$107,MATCH($A1073,Partidos!$A$4:$A$107,0)),"")</f>
        <v/>
      </c>
      <c r="J1073" s="21">
        <f>IF(AND(INDEX(Partidos!$J$4:$J$107,MATCH($A1073,Partidos!$A$4:$A$107,0))&lt;&gt;"Grupos",INDEX(Partidos!$H$4:$H$107,MATCH($A1073,Partidos!$A$4:$A$107,0))="Finalizado",$H1073&lt;&gt;"",$H1073=INDEX(Partidos!$K$4:$K$107,MATCH($A1073,Partidos!$A$4:$A$107,0))),1,0)</f>
        <v/>
      </c>
    </row>
    <row r="1074">
      <c r="A1074" s="31" t="n">
        <v>98</v>
      </c>
      <c r="B1074" s="24">
        <f>IFERROR(INDEX(Partidos!$D$4:$D$107,MATCH($A1074,Partidos!$A$4:$A$107,0)),"")</f>
        <v/>
      </c>
      <c r="C1074" s="24">
        <f>IFERROR(INDEX(Partidos!$E$4:$E$107,MATCH($A1074,Partidos!$A$4:$A$107,0)),"")</f>
        <v/>
      </c>
      <c r="D1074" s="31" t="inlineStr">
        <is>
          <t>Kike</t>
        </is>
      </c>
      <c r="E1074" s="24">
        <f>IFERROR(INDEX(Kike!F$4:F$107,MATCH($A1074,Kike!$A$4:$A$107,0)),"")</f>
        <v/>
      </c>
      <c r="F1074" s="24">
        <f>IFERROR(INDEX(Kike!G$4:G$107,MATCH($A1074,Kike!$A$4:$A$107,0)),"")</f>
        <v/>
      </c>
      <c r="G1074" s="21">
        <f>IFERROR(IF(INDEX(Partidos!$H$4:$H$107,MATCH($A1074,Partidos!$A$4:$A$107,0))&lt;&gt;"Finalizado","",IF(OR(NOT(ISNUMBER($E1074)),NOT(ISNUMBER($F1074))),"",IF(INDEX(Partidos!$J$4:$J$107,MATCH($A1074,Partidos!$A$4:$A$107,0))="Grupos",IF(AND($E1074=INDEX(Partidos!$F$4:$F$107,MATCH($A1074,Partidos!$A$4:$A$107,0)),$F1074=INDEX(Partidos!$G$4:$G$107,MATCH($A1074,Partidos!$A$4:$A$107,0))),Puntuacion!$B$4,IF(($E1074-$F1074)=(INDEX(Partidos!$F$4:$F$107,MATCH($A1074,Partidos!$A$4:$A$107,0))-INDEX(Partidos!$G$4:$G$107,MATCH($A1074,Partidos!$A$4:$A$107,0))),Puntuacion!$B$5,IF(OR(AND($E1074&gt;$F1074,INDEX(Partidos!$F$4:$F$107,MATCH($A1074,Partidos!$A$4:$A$107,0))&gt;INDEX(Partidos!$G$4:$G$107,MATCH($A1074,Partidos!$A$4:$A$107,0))),AND($E1074=$F1074,INDEX(Partidos!$F$4:$F$107,MATCH($A1074,Partidos!$A$4:$A$107,0))=INDEX(Partidos!$G$4:$G$107,MATCH($A1074,Partidos!$A$4:$A$107,0))),AND($E1074&lt;$F1074,INDEX(Partidos!$F$4:$F$107,MATCH($A1074,Partidos!$A$4:$A$107,0))&lt;INDEX(Partidos!$G$4:$G$107,MATCH($A1074,Partidos!$A$4:$A$107,0)))),Puntuacion!$B$6,0))),IF(INDEX(Partidos!$F$4:$F$107,MATCH($A1074,Partidos!$A$4:$A$107,0))=INDEX(Partidos!$G$4:$G$107,MATCH($A1074,Partidos!$A$4:$A$107,0)),IF(AND($E1074=INDEX(Partidos!$F$4:$F$107,MATCH($A1074,Partidos!$A$4:$A$107,0)),$F1074=INDEX(Partidos!$G$4:$G$107,MATCH($A1074,Partidos!$A$4:$A$107,0))),IF(AND($H1074&lt;&gt;"",$H1074=INDEX(Partidos!$K$4:$K$107,MATCH($A1074,Partidos!$A$4:$A$107,0))),Puntuacion!$B$9,Puntuacion!$B$12),IF(AND($E1074=$F1074,($E1074-$F1074)=(INDEX(Partidos!$F$4:$F$107,MATCH($A1074,Partidos!$A$4:$A$107,0))-INDEX(Partidos!$G$4:$G$107,MATCH($A1074,Partidos!$A$4:$A$107,0)))),IF(AND($H1074&lt;&gt;"",$H1074=INDEX(Partidos!$K$4:$K$107,MATCH($A1074,Partidos!$A$4:$A$107,0))),Puntuacion!$B$13,Puntuacion!$B$14),IF(AND($H1074&lt;&gt;"",$H1074=INDEX(Partidos!$K$4:$K$107,MATCH($A1074,Partidos!$A$4:$A$107,0))),Puntuacion!$B$11,0))),IF(AND($E1074=INDEX(Partidos!$F$4:$F$107,MATCH($A1074,Partidos!$A$4:$A$107,0)),$F1074=INDEX(Partidos!$G$4:$G$107,MATCH($A1074,Partidos!$A$4:$A$107,0))),Puntuacion!$B$9,IF(($E1074-$F1074)=(INDEX(Partidos!$F$4:$F$107,MATCH($A1074,Partidos!$A$4:$A$107,0))-INDEX(Partidos!$G$4:$G$107,MATCH($A1074,Partidos!$A$4:$A$107,0))),Puntuacion!$B$10,IF(AND($H1074&lt;&gt;"",$H1074=INDEX(Partidos!$K$4:$K$107,MATCH($A1074,Partidos!$A$4:$A$107,0))),Puntuacion!$B$11,0))))))),"")</f>
        <v/>
      </c>
      <c r="H1074" s="24">
        <f>IFERROR(INDEX(Kike!H$4:H$107,MATCH($A1074,Kike!$A$4:$A$107,0)),"")</f>
        <v/>
      </c>
      <c r="I1074" s="24">
        <f>IFERROR(INDEX(Partidos!$J$4:$J$107,MATCH($A1074,Partidos!$A$4:$A$107,0)),"")</f>
        <v/>
      </c>
      <c r="J1074" s="21">
        <f>IF(AND(INDEX(Partidos!$J$4:$J$107,MATCH($A1074,Partidos!$A$4:$A$107,0))&lt;&gt;"Grupos",INDEX(Partidos!$H$4:$H$107,MATCH($A1074,Partidos!$A$4:$A$107,0))="Finalizado",$H1074&lt;&gt;"",$H1074=INDEX(Partidos!$K$4:$K$107,MATCH($A1074,Partidos!$A$4:$A$107,0))),1,0)</f>
        <v/>
      </c>
    </row>
    <row r="1075">
      <c r="A1075" s="29" t="n">
        <v>98</v>
      </c>
      <c r="B1075" s="24">
        <f>IFERROR(INDEX(Partidos!$D$4:$D$107,MATCH($A1075,Partidos!$A$4:$A$107,0)),"")</f>
        <v/>
      </c>
      <c r="C1075" s="24">
        <f>IFERROR(INDEX(Partidos!$E$4:$E$107,MATCH($A1075,Partidos!$A$4:$A$107,0)),"")</f>
        <v/>
      </c>
      <c r="D1075" s="29" t="inlineStr">
        <is>
          <t>Quintero</t>
        </is>
      </c>
      <c r="E1075" s="24">
        <f>IFERROR(INDEX(Quintero!F$4:F$107,MATCH($A1075,Quintero!$A$4:$A$107,0)),"")</f>
        <v/>
      </c>
      <c r="F1075" s="24">
        <f>IFERROR(INDEX(Quintero!G$4:G$107,MATCH($A1075,Quintero!$A$4:$A$107,0)),"")</f>
        <v/>
      </c>
      <c r="G1075" s="21">
        <f>IFERROR(IF(INDEX(Partidos!$H$4:$H$107,MATCH($A1075,Partidos!$A$4:$A$107,0))&lt;&gt;"Finalizado","",IF(OR(NOT(ISNUMBER($E1075)),NOT(ISNUMBER($F1075))),"",IF(INDEX(Partidos!$J$4:$J$107,MATCH($A1075,Partidos!$A$4:$A$107,0))="Grupos",IF(AND($E1075=INDEX(Partidos!$F$4:$F$107,MATCH($A1075,Partidos!$A$4:$A$107,0)),$F1075=INDEX(Partidos!$G$4:$G$107,MATCH($A1075,Partidos!$A$4:$A$107,0))),Puntuacion!$B$4,IF(($E1075-$F1075)=(INDEX(Partidos!$F$4:$F$107,MATCH($A1075,Partidos!$A$4:$A$107,0))-INDEX(Partidos!$G$4:$G$107,MATCH($A1075,Partidos!$A$4:$A$107,0))),Puntuacion!$B$5,IF(OR(AND($E1075&gt;$F1075,INDEX(Partidos!$F$4:$F$107,MATCH($A1075,Partidos!$A$4:$A$107,0))&gt;INDEX(Partidos!$G$4:$G$107,MATCH($A1075,Partidos!$A$4:$A$107,0))),AND($E1075=$F1075,INDEX(Partidos!$F$4:$F$107,MATCH($A1075,Partidos!$A$4:$A$107,0))=INDEX(Partidos!$G$4:$G$107,MATCH($A1075,Partidos!$A$4:$A$107,0))),AND($E1075&lt;$F1075,INDEX(Partidos!$F$4:$F$107,MATCH($A1075,Partidos!$A$4:$A$107,0))&lt;INDEX(Partidos!$G$4:$G$107,MATCH($A1075,Partidos!$A$4:$A$107,0)))),Puntuacion!$B$6,0))),IF(INDEX(Partidos!$F$4:$F$107,MATCH($A1075,Partidos!$A$4:$A$107,0))=INDEX(Partidos!$G$4:$G$107,MATCH($A1075,Partidos!$A$4:$A$107,0)),IF(AND($E1075=INDEX(Partidos!$F$4:$F$107,MATCH($A1075,Partidos!$A$4:$A$107,0)),$F1075=INDEX(Partidos!$G$4:$G$107,MATCH($A1075,Partidos!$A$4:$A$107,0))),IF(AND($H1075&lt;&gt;"",$H1075=INDEX(Partidos!$K$4:$K$107,MATCH($A1075,Partidos!$A$4:$A$107,0))),Puntuacion!$B$9,Puntuacion!$B$12),IF(AND($E1075=$F1075,($E1075-$F1075)=(INDEX(Partidos!$F$4:$F$107,MATCH($A1075,Partidos!$A$4:$A$107,0))-INDEX(Partidos!$G$4:$G$107,MATCH($A1075,Partidos!$A$4:$A$107,0)))),IF(AND($H1075&lt;&gt;"",$H1075=INDEX(Partidos!$K$4:$K$107,MATCH($A1075,Partidos!$A$4:$A$107,0))),Puntuacion!$B$13,Puntuacion!$B$14),IF(AND($H1075&lt;&gt;"",$H1075=INDEX(Partidos!$K$4:$K$107,MATCH($A1075,Partidos!$A$4:$A$107,0))),Puntuacion!$B$11,0))),IF(AND($E1075=INDEX(Partidos!$F$4:$F$107,MATCH($A1075,Partidos!$A$4:$A$107,0)),$F1075=INDEX(Partidos!$G$4:$G$107,MATCH($A1075,Partidos!$A$4:$A$107,0))),Puntuacion!$B$9,IF(($E1075-$F1075)=(INDEX(Partidos!$F$4:$F$107,MATCH($A1075,Partidos!$A$4:$A$107,0))-INDEX(Partidos!$G$4:$G$107,MATCH($A1075,Partidos!$A$4:$A$107,0))),Puntuacion!$B$10,IF(AND($H1075&lt;&gt;"",$H1075=INDEX(Partidos!$K$4:$K$107,MATCH($A1075,Partidos!$A$4:$A$107,0))),Puntuacion!$B$11,0))))))),"")</f>
        <v/>
      </c>
      <c r="H1075" s="24">
        <f>IFERROR(INDEX(Quintero!H$4:H$107,MATCH($A1075,Quintero!$A$4:$A$107,0)),"")</f>
        <v/>
      </c>
      <c r="I1075" s="24">
        <f>IFERROR(INDEX(Partidos!$J$4:$J$107,MATCH($A1075,Partidos!$A$4:$A$107,0)),"")</f>
        <v/>
      </c>
      <c r="J1075" s="21">
        <f>IF(AND(INDEX(Partidos!$J$4:$J$107,MATCH($A1075,Partidos!$A$4:$A$107,0))&lt;&gt;"Grupos",INDEX(Partidos!$H$4:$H$107,MATCH($A1075,Partidos!$A$4:$A$107,0))="Finalizado",$H1075&lt;&gt;"",$H1075=INDEX(Partidos!$K$4:$K$107,MATCH($A1075,Partidos!$A$4:$A$107,0))),1,0)</f>
        <v/>
      </c>
    </row>
    <row r="1076">
      <c r="A1076" s="31" t="n">
        <v>98</v>
      </c>
      <c r="B1076" s="24">
        <f>IFERROR(INDEX(Partidos!$D$4:$D$107,MATCH($A1076,Partidos!$A$4:$A$107,0)),"")</f>
        <v/>
      </c>
      <c r="C1076" s="24">
        <f>IFERROR(INDEX(Partidos!$E$4:$E$107,MATCH($A1076,Partidos!$A$4:$A$107,0)),"")</f>
        <v/>
      </c>
      <c r="D1076" s="31" t="inlineStr">
        <is>
          <t>Nacho</t>
        </is>
      </c>
      <c r="E1076" s="24">
        <f>IFERROR(INDEX(Nacho!F$4:F$107,MATCH($A1076,Nacho!$A$4:$A$107,0)),"")</f>
        <v/>
      </c>
      <c r="F1076" s="24">
        <f>IFERROR(INDEX(Nacho!G$4:G$107,MATCH($A1076,Nacho!$A$4:$A$107,0)),"")</f>
        <v/>
      </c>
      <c r="G1076" s="21">
        <f>IFERROR(IF(INDEX(Partidos!$H$4:$H$107,MATCH($A1076,Partidos!$A$4:$A$107,0))&lt;&gt;"Finalizado","",IF(OR(NOT(ISNUMBER($E1076)),NOT(ISNUMBER($F1076))),"",IF(INDEX(Partidos!$J$4:$J$107,MATCH($A1076,Partidos!$A$4:$A$107,0))="Grupos",IF(AND($E1076=INDEX(Partidos!$F$4:$F$107,MATCH($A1076,Partidos!$A$4:$A$107,0)),$F1076=INDEX(Partidos!$G$4:$G$107,MATCH($A1076,Partidos!$A$4:$A$107,0))),Puntuacion!$B$4,IF(($E1076-$F1076)=(INDEX(Partidos!$F$4:$F$107,MATCH($A1076,Partidos!$A$4:$A$107,0))-INDEX(Partidos!$G$4:$G$107,MATCH($A1076,Partidos!$A$4:$A$107,0))),Puntuacion!$B$5,IF(OR(AND($E1076&gt;$F1076,INDEX(Partidos!$F$4:$F$107,MATCH($A1076,Partidos!$A$4:$A$107,0))&gt;INDEX(Partidos!$G$4:$G$107,MATCH($A1076,Partidos!$A$4:$A$107,0))),AND($E1076=$F1076,INDEX(Partidos!$F$4:$F$107,MATCH($A1076,Partidos!$A$4:$A$107,0))=INDEX(Partidos!$G$4:$G$107,MATCH($A1076,Partidos!$A$4:$A$107,0))),AND($E1076&lt;$F1076,INDEX(Partidos!$F$4:$F$107,MATCH($A1076,Partidos!$A$4:$A$107,0))&lt;INDEX(Partidos!$G$4:$G$107,MATCH($A1076,Partidos!$A$4:$A$107,0)))),Puntuacion!$B$6,0))),IF(INDEX(Partidos!$F$4:$F$107,MATCH($A1076,Partidos!$A$4:$A$107,0))=INDEX(Partidos!$G$4:$G$107,MATCH($A1076,Partidos!$A$4:$A$107,0)),IF(AND($E1076=INDEX(Partidos!$F$4:$F$107,MATCH($A1076,Partidos!$A$4:$A$107,0)),$F1076=INDEX(Partidos!$G$4:$G$107,MATCH($A1076,Partidos!$A$4:$A$107,0))),IF(AND($H1076&lt;&gt;"",$H1076=INDEX(Partidos!$K$4:$K$107,MATCH($A1076,Partidos!$A$4:$A$107,0))),Puntuacion!$B$9,Puntuacion!$B$12),IF(AND($E1076=$F1076,($E1076-$F1076)=(INDEX(Partidos!$F$4:$F$107,MATCH($A1076,Partidos!$A$4:$A$107,0))-INDEX(Partidos!$G$4:$G$107,MATCH($A1076,Partidos!$A$4:$A$107,0)))),IF(AND($H1076&lt;&gt;"",$H1076=INDEX(Partidos!$K$4:$K$107,MATCH($A1076,Partidos!$A$4:$A$107,0))),Puntuacion!$B$13,Puntuacion!$B$14),IF(AND($H1076&lt;&gt;"",$H1076=INDEX(Partidos!$K$4:$K$107,MATCH($A1076,Partidos!$A$4:$A$107,0))),Puntuacion!$B$11,0))),IF(AND($E1076=INDEX(Partidos!$F$4:$F$107,MATCH($A1076,Partidos!$A$4:$A$107,0)),$F1076=INDEX(Partidos!$G$4:$G$107,MATCH($A1076,Partidos!$A$4:$A$107,0))),Puntuacion!$B$9,IF(($E1076-$F1076)=(INDEX(Partidos!$F$4:$F$107,MATCH($A1076,Partidos!$A$4:$A$107,0))-INDEX(Partidos!$G$4:$G$107,MATCH($A1076,Partidos!$A$4:$A$107,0))),Puntuacion!$B$10,IF(AND($H1076&lt;&gt;"",$H1076=INDEX(Partidos!$K$4:$K$107,MATCH($A1076,Partidos!$A$4:$A$107,0))),Puntuacion!$B$11,0))))))),"")</f>
        <v/>
      </c>
      <c r="H1076" s="24">
        <f>IFERROR(INDEX(Nacho!H$4:H$107,MATCH($A1076,Nacho!$A$4:$A$107,0)),"")</f>
        <v/>
      </c>
      <c r="I1076" s="24">
        <f>IFERROR(INDEX(Partidos!$J$4:$J$107,MATCH($A1076,Partidos!$A$4:$A$107,0)),"")</f>
        <v/>
      </c>
      <c r="J1076" s="21">
        <f>IF(AND(INDEX(Partidos!$J$4:$J$107,MATCH($A1076,Partidos!$A$4:$A$107,0))&lt;&gt;"Grupos",INDEX(Partidos!$H$4:$H$107,MATCH($A1076,Partidos!$A$4:$A$107,0))="Finalizado",$H1076&lt;&gt;"",$H1076=INDEX(Partidos!$K$4:$K$107,MATCH($A1076,Partidos!$A$4:$A$107,0))),1,0)</f>
        <v/>
      </c>
    </row>
    <row r="1077">
      <c r="A1077" s="29" t="n">
        <v>98</v>
      </c>
      <c r="B1077" s="24">
        <f>IFERROR(INDEX(Partidos!$D$4:$D$107,MATCH($A1077,Partidos!$A$4:$A$107,0)),"")</f>
        <v/>
      </c>
      <c r="C1077" s="24">
        <f>IFERROR(INDEX(Partidos!$E$4:$E$107,MATCH($A1077,Partidos!$A$4:$A$107,0)),"")</f>
        <v/>
      </c>
      <c r="D1077" s="29" t="inlineStr">
        <is>
          <t>Luis</t>
        </is>
      </c>
      <c r="E1077" s="24">
        <f>IFERROR(INDEX(Luis!F$4:F$107,MATCH($A1077,Luis!$A$4:$A$107,0)),"")</f>
        <v/>
      </c>
      <c r="F1077" s="24">
        <f>IFERROR(INDEX(Luis!G$4:G$107,MATCH($A1077,Luis!$A$4:$A$107,0)),"")</f>
        <v/>
      </c>
      <c r="G1077" s="21">
        <f>IFERROR(IF(INDEX(Partidos!$H$4:$H$107,MATCH($A1077,Partidos!$A$4:$A$107,0))&lt;&gt;"Finalizado","",IF(OR(NOT(ISNUMBER($E1077)),NOT(ISNUMBER($F1077))),"",IF(INDEX(Partidos!$J$4:$J$107,MATCH($A1077,Partidos!$A$4:$A$107,0))="Grupos",IF(AND($E1077=INDEX(Partidos!$F$4:$F$107,MATCH($A1077,Partidos!$A$4:$A$107,0)),$F1077=INDEX(Partidos!$G$4:$G$107,MATCH($A1077,Partidos!$A$4:$A$107,0))),Puntuacion!$B$4,IF(($E1077-$F1077)=(INDEX(Partidos!$F$4:$F$107,MATCH($A1077,Partidos!$A$4:$A$107,0))-INDEX(Partidos!$G$4:$G$107,MATCH($A1077,Partidos!$A$4:$A$107,0))),Puntuacion!$B$5,IF(OR(AND($E1077&gt;$F1077,INDEX(Partidos!$F$4:$F$107,MATCH($A1077,Partidos!$A$4:$A$107,0))&gt;INDEX(Partidos!$G$4:$G$107,MATCH($A1077,Partidos!$A$4:$A$107,0))),AND($E1077=$F1077,INDEX(Partidos!$F$4:$F$107,MATCH($A1077,Partidos!$A$4:$A$107,0))=INDEX(Partidos!$G$4:$G$107,MATCH($A1077,Partidos!$A$4:$A$107,0))),AND($E1077&lt;$F1077,INDEX(Partidos!$F$4:$F$107,MATCH($A1077,Partidos!$A$4:$A$107,0))&lt;INDEX(Partidos!$G$4:$G$107,MATCH($A1077,Partidos!$A$4:$A$107,0)))),Puntuacion!$B$6,0))),IF(INDEX(Partidos!$F$4:$F$107,MATCH($A1077,Partidos!$A$4:$A$107,0))=INDEX(Partidos!$G$4:$G$107,MATCH($A1077,Partidos!$A$4:$A$107,0)),IF(AND($E1077=INDEX(Partidos!$F$4:$F$107,MATCH($A1077,Partidos!$A$4:$A$107,0)),$F1077=INDEX(Partidos!$G$4:$G$107,MATCH($A1077,Partidos!$A$4:$A$107,0))),IF(AND($H1077&lt;&gt;"",$H1077=INDEX(Partidos!$K$4:$K$107,MATCH($A1077,Partidos!$A$4:$A$107,0))),Puntuacion!$B$9,Puntuacion!$B$12),IF(AND($E1077=$F1077,($E1077-$F1077)=(INDEX(Partidos!$F$4:$F$107,MATCH($A1077,Partidos!$A$4:$A$107,0))-INDEX(Partidos!$G$4:$G$107,MATCH($A1077,Partidos!$A$4:$A$107,0)))),IF(AND($H1077&lt;&gt;"",$H1077=INDEX(Partidos!$K$4:$K$107,MATCH($A1077,Partidos!$A$4:$A$107,0))),Puntuacion!$B$13,Puntuacion!$B$14),IF(AND($H1077&lt;&gt;"",$H1077=INDEX(Partidos!$K$4:$K$107,MATCH($A1077,Partidos!$A$4:$A$107,0))),Puntuacion!$B$11,0))),IF(AND($E1077=INDEX(Partidos!$F$4:$F$107,MATCH($A1077,Partidos!$A$4:$A$107,0)),$F1077=INDEX(Partidos!$G$4:$G$107,MATCH($A1077,Partidos!$A$4:$A$107,0))),Puntuacion!$B$9,IF(($E1077-$F1077)=(INDEX(Partidos!$F$4:$F$107,MATCH($A1077,Partidos!$A$4:$A$107,0))-INDEX(Partidos!$G$4:$G$107,MATCH($A1077,Partidos!$A$4:$A$107,0))),Puntuacion!$B$10,IF(AND($H1077&lt;&gt;"",$H1077=INDEX(Partidos!$K$4:$K$107,MATCH($A1077,Partidos!$A$4:$A$107,0))),Puntuacion!$B$11,0))))))),"")</f>
        <v/>
      </c>
      <c r="H1077" s="24">
        <f>IFERROR(INDEX(Luis!H$4:H$107,MATCH($A1077,Luis!$A$4:$A$107,0)),"")</f>
        <v/>
      </c>
      <c r="I1077" s="24">
        <f>IFERROR(INDEX(Partidos!$J$4:$J$107,MATCH($A1077,Partidos!$A$4:$A$107,0)),"")</f>
        <v/>
      </c>
      <c r="J1077" s="21">
        <f>IF(AND(INDEX(Partidos!$J$4:$J$107,MATCH($A1077,Partidos!$A$4:$A$107,0))&lt;&gt;"Grupos",INDEX(Partidos!$H$4:$H$107,MATCH($A1077,Partidos!$A$4:$A$107,0))="Finalizado",$H1077&lt;&gt;"",$H1077=INDEX(Partidos!$K$4:$K$107,MATCH($A1077,Partidos!$A$4:$A$107,0))),1,0)</f>
        <v/>
      </c>
    </row>
    <row r="1078">
      <c r="A1078" s="31" t="n">
        <v>98</v>
      </c>
      <c r="B1078" s="24">
        <f>IFERROR(INDEX(Partidos!$D$4:$D$107,MATCH($A1078,Partidos!$A$4:$A$107,0)),"")</f>
        <v/>
      </c>
      <c r="C1078" s="24">
        <f>IFERROR(INDEX(Partidos!$E$4:$E$107,MATCH($A1078,Partidos!$A$4:$A$107,0)),"")</f>
        <v/>
      </c>
      <c r="D1078" s="31" t="inlineStr">
        <is>
          <t>Felipe</t>
        </is>
      </c>
      <c r="E1078" s="24">
        <f>IFERROR(INDEX(Felipe!F$4:F$107,MATCH($A1078,Felipe!$A$4:$A$107,0)),"")</f>
        <v/>
      </c>
      <c r="F1078" s="24">
        <f>IFERROR(INDEX(Felipe!G$4:G$107,MATCH($A1078,Felipe!$A$4:$A$107,0)),"")</f>
        <v/>
      </c>
      <c r="G1078" s="21">
        <f>IFERROR(IF(INDEX(Partidos!$H$4:$H$107,MATCH($A1078,Partidos!$A$4:$A$107,0))&lt;&gt;"Finalizado","",IF(OR(NOT(ISNUMBER($E1078)),NOT(ISNUMBER($F1078))),"",IF(INDEX(Partidos!$J$4:$J$107,MATCH($A1078,Partidos!$A$4:$A$107,0))="Grupos",IF(AND($E1078=INDEX(Partidos!$F$4:$F$107,MATCH($A1078,Partidos!$A$4:$A$107,0)),$F1078=INDEX(Partidos!$G$4:$G$107,MATCH($A1078,Partidos!$A$4:$A$107,0))),Puntuacion!$B$4,IF(($E1078-$F1078)=(INDEX(Partidos!$F$4:$F$107,MATCH($A1078,Partidos!$A$4:$A$107,0))-INDEX(Partidos!$G$4:$G$107,MATCH($A1078,Partidos!$A$4:$A$107,0))),Puntuacion!$B$5,IF(OR(AND($E1078&gt;$F1078,INDEX(Partidos!$F$4:$F$107,MATCH($A1078,Partidos!$A$4:$A$107,0))&gt;INDEX(Partidos!$G$4:$G$107,MATCH($A1078,Partidos!$A$4:$A$107,0))),AND($E1078=$F1078,INDEX(Partidos!$F$4:$F$107,MATCH($A1078,Partidos!$A$4:$A$107,0))=INDEX(Partidos!$G$4:$G$107,MATCH($A1078,Partidos!$A$4:$A$107,0))),AND($E1078&lt;$F1078,INDEX(Partidos!$F$4:$F$107,MATCH($A1078,Partidos!$A$4:$A$107,0))&lt;INDEX(Partidos!$G$4:$G$107,MATCH($A1078,Partidos!$A$4:$A$107,0)))),Puntuacion!$B$6,0))),IF(INDEX(Partidos!$F$4:$F$107,MATCH($A1078,Partidos!$A$4:$A$107,0))=INDEX(Partidos!$G$4:$G$107,MATCH($A1078,Partidos!$A$4:$A$107,0)),IF(AND($E1078=INDEX(Partidos!$F$4:$F$107,MATCH($A1078,Partidos!$A$4:$A$107,0)),$F1078=INDEX(Partidos!$G$4:$G$107,MATCH($A1078,Partidos!$A$4:$A$107,0))),IF(AND($H1078&lt;&gt;"",$H1078=INDEX(Partidos!$K$4:$K$107,MATCH($A1078,Partidos!$A$4:$A$107,0))),Puntuacion!$B$9,Puntuacion!$B$12),IF(AND($E1078=$F1078,($E1078-$F1078)=(INDEX(Partidos!$F$4:$F$107,MATCH($A1078,Partidos!$A$4:$A$107,0))-INDEX(Partidos!$G$4:$G$107,MATCH($A1078,Partidos!$A$4:$A$107,0)))),IF(AND($H1078&lt;&gt;"",$H1078=INDEX(Partidos!$K$4:$K$107,MATCH($A1078,Partidos!$A$4:$A$107,0))),Puntuacion!$B$13,Puntuacion!$B$14),IF(AND($H1078&lt;&gt;"",$H1078=INDEX(Partidos!$K$4:$K$107,MATCH($A1078,Partidos!$A$4:$A$107,0))),Puntuacion!$B$11,0))),IF(AND($E1078=INDEX(Partidos!$F$4:$F$107,MATCH($A1078,Partidos!$A$4:$A$107,0)),$F1078=INDEX(Partidos!$G$4:$G$107,MATCH($A1078,Partidos!$A$4:$A$107,0))),Puntuacion!$B$9,IF(($E1078-$F1078)=(INDEX(Partidos!$F$4:$F$107,MATCH($A1078,Partidos!$A$4:$A$107,0))-INDEX(Partidos!$G$4:$G$107,MATCH($A1078,Partidos!$A$4:$A$107,0))),Puntuacion!$B$10,IF(AND($H1078&lt;&gt;"",$H1078=INDEX(Partidos!$K$4:$K$107,MATCH($A1078,Partidos!$A$4:$A$107,0))),Puntuacion!$B$11,0))))))),"")</f>
        <v/>
      </c>
      <c r="H1078" s="24">
        <f>IFERROR(INDEX(Felipe!H$4:H$107,MATCH($A1078,Felipe!$A$4:$A$107,0)),"")</f>
        <v/>
      </c>
      <c r="I1078" s="24">
        <f>IFERROR(INDEX(Partidos!$J$4:$J$107,MATCH($A1078,Partidos!$A$4:$A$107,0)),"")</f>
        <v/>
      </c>
      <c r="J1078" s="21">
        <f>IF(AND(INDEX(Partidos!$J$4:$J$107,MATCH($A1078,Partidos!$A$4:$A$107,0))&lt;&gt;"Grupos",INDEX(Partidos!$H$4:$H$107,MATCH($A1078,Partidos!$A$4:$A$107,0))="Finalizado",$H1078&lt;&gt;"",$H1078=INDEX(Partidos!$K$4:$K$107,MATCH($A1078,Partidos!$A$4:$A$107,0))),1,0)</f>
        <v/>
      </c>
    </row>
    <row r="1079">
      <c r="A1079" s="29" t="n">
        <v>98</v>
      </c>
      <c r="B1079" s="24">
        <f>IFERROR(INDEX(Partidos!$D$4:$D$107,MATCH($A1079,Partidos!$A$4:$A$107,0)),"")</f>
        <v/>
      </c>
      <c r="C1079" s="24">
        <f>IFERROR(INDEX(Partidos!$E$4:$E$107,MATCH($A1079,Partidos!$A$4:$A$107,0)),"")</f>
        <v/>
      </c>
      <c r="D1079" s="29" t="inlineStr">
        <is>
          <t>Simón</t>
        </is>
      </c>
      <c r="E1079" s="24">
        <f>IFERROR(INDEX(Simón!F$4:F$107,MATCH($A1079,Simón!$A$4:$A$107,0)),"")</f>
        <v/>
      </c>
      <c r="F1079" s="24">
        <f>IFERROR(INDEX(Simón!G$4:G$107,MATCH($A1079,Simón!$A$4:$A$107,0)),"")</f>
        <v/>
      </c>
      <c r="G1079" s="21">
        <f>IFERROR(IF(INDEX(Partidos!$H$4:$H$107,MATCH($A1079,Partidos!$A$4:$A$107,0))&lt;&gt;"Finalizado","",IF(OR(NOT(ISNUMBER($E1079)),NOT(ISNUMBER($F1079))),"",IF(INDEX(Partidos!$J$4:$J$107,MATCH($A1079,Partidos!$A$4:$A$107,0))="Grupos",IF(AND($E1079=INDEX(Partidos!$F$4:$F$107,MATCH($A1079,Partidos!$A$4:$A$107,0)),$F1079=INDEX(Partidos!$G$4:$G$107,MATCH($A1079,Partidos!$A$4:$A$107,0))),Puntuacion!$B$4,IF(($E1079-$F1079)=(INDEX(Partidos!$F$4:$F$107,MATCH($A1079,Partidos!$A$4:$A$107,0))-INDEX(Partidos!$G$4:$G$107,MATCH($A1079,Partidos!$A$4:$A$107,0))),Puntuacion!$B$5,IF(OR(AND($E1079&gt;$F1079,INDEX(Partidos!$F$4:$F$107,MATCH($A1079,Partidos!$A$4:$A$107,0))&gt;INDEX(Partidos!$G$4:$G$107,MATCH($A1079,Partidos!$A$4:$A$107,0))),AND($E1079=$F1079,INDEX(Partidos!$F$4:$F$107,MATCH($A1079,Partidos!$A$4:$A$107,0))=INDEX(Partidos!$G$4:$G$107,MATCH($A1079,Partidos!$A$4:$A$107,0))),AND($E1079&lt;$F1079,INDEX(Partidos!$F$4:$F$107,MATCH($A1079,Partidos!$A$4:$A$107,0))&lt;INDEX(Partidos!$G$4:$G$107,MATCH($A1079,Partidos!$A$4:$A$107,0)))),Puntuacion!$B$6,0))),IF(INDEX(Partidos!$F$4:$F$107,MATCH($A1079,Partidos!$A$4:$A$107,0))=INDEX(Partidos!$G$4:$G$107,MATCH($A1079,Partidos!$A$4:$A$107,0)),IF(AND($E1079=INDEX(Partidos!$F$4:$F$107,MATCH($A1079,Partidos!$A$4:$A$107,0)),$F1079=INDEX(Partidos!$G$4:$G$107,MATCH($A1079,Partidos!$A$4:$A$107,0))),IF(AND($H1079&lt;&gt;"",$H1079=INDEX(Partidos!$K$4:$K$107,MATCH($A1079,Partidos!$A$4:$A$107,0))),Puntuacion!$B$9,Puntuacion!$B$12),IF(AND($E1079=$F1079,($E1079-$F1079)=(INDEX(Partidos!$F$4:$F$107,MATCH($A1079,Partidos!$A$4:$A$107,0))-INDEX(Partidos!$G$4:$G$107,MATCH($A1079,Partidos!$A$4:$A$107,0)))),IF(AND($H1079&lt;&gt;"",$H1079=INDEX(Partidos!$K$4:$K$107,MATCH($A1079,Partidos!$A$4:$A$107,0))),Puntuacion!$B$13,Puntuacion!$B$14),IF(AND($H1079&lt;&gt;"",$H1079=INDEX(Partidos!$K$4:$K$107,MATCH($A1079,Partidos!$A$4:$A$107,0))),Puntuacion!$B$11,0))),IF(AND($E1079=INDEX(Partidos!$F$4:$F$107,MATCH($A1079,Partidos!$A$4:$A$107,0)),$F1079=INDEX(Partidos!$G$4:$G$107,MATCH($A1079,Partidos!$A$4:$A$107,0))),Puntuacion!$B$9,IF(($E1079-$F1079)=(INDEX(Partidos!$F$4:$F$107,MATCH($A1079,Partidos!$A$4:$A$107,0))-INDEX(Partidos!$G$4:$G$107,MATCH($A1079,Partidos!$A$4:$A$107,0))),Puntuacion!$B$10,IF(AND($H1079&lt;&gt;"",$H1079=INDEX(Partidos!$K$4:$K$107,MATCH($A1079,Partidos!$A$4:$A$107,0))),Puntuacion!$B$11,0))))))),"")</f>
        <v/>
      </c>
      <c r="H1079" s="24">
        <f>IFERROR(INDEX(Simón!H$4:H$107,MATCH($A1079,Simón!$A$4:$A$107,0)),"")</f>
        <v/>
      </c>
      <c r="I1079" s="24">
        <f>IFERROR(INDEX(Partidos!$J$4:$J$107,MATCH($A1079,Partidos!$A$4:$A$107,0)),"")</f>
        <v/>
      </c>
      <c r="J1079" s="21">
        <f>IF(AND(INDEX(Partidos!$J$4:$J$107,MATCH($A1079,Partidos!$A$4:$A$107,0))&lt;&gt;"Grupos",INDEX(Partidos!$H$4:$H$107,MATCH($A1079,Partidos!$A$4:$A$107,0))="Finalizado",$H1079&lt;&gt;"",$H1079=INDEX(Partidos!$K$4:$K$107,MATCH($A1079,Partidos!$A$4:$A$107,0))),1,0)</f>
        <v/>
      </c>
    </row>
    <row r="1080">
      <c r="A1080" s="31" t="n">
        <v>98</v>
      </c>
      <c r="B1080" s="24">
        <f>IFERROR(INDEX(Partidos!$D$4:$D$107,MATCH($A1080,Partidos!$A$4:$A$107,0)),"")</f>
        <v/>
      </c>
      <c r="C1080" s="24">
        <f>IFERROR(INDEX(Partidos!$E$4:$E$107,MATCH($A1080,Partidos!$A$4:$A$107,0)),"")</f>
        <v/>
      </c>
      <c r="D1080" s="31" t="inlineStr">
        <is>
          <t>Muni</t>
        </is>
      </c>
      <c r="E1080" s="24">
        <f>IFERROR(INDEX(Muni!F$4:F$107,MATCH($A1080,Muni!$A$4:$A$107,0)),"")</f>
        <v/>
      </c>
      <c r="F1080" s="24">
        <f>IFERROR(INDEX(Muni!G$4:G$107,MATCH($A1080,Muni!$A$4:$A$107,0)),"")</f>
        <v/>
      </c>
      <c r="G1080" s="21">
        <f>IFERROR(IF(INDEX(Partidos!$H$4:$H$107,MATCH($A1080,Partidos!$A$4:$A$107,0))&lt;&gt;"Finalizado","",IF(OR(NOT(ISNUMBER($E1080)),NOT(ISNUMBER($F1080))),"",IF(INDEX(Partidos!$J$4:$J$107,MATCH($A1080,Partidos!$A$4:$A$107,0))="Grupos",IF(AND($E1080=INDEX(Partidos!$F$4:$F$107,MATCH($A1080,Partidos!$A$4:$A$107,0)),$F1080=INDEX(Partidos!$G$4:$G$107,MATCH($A1080,Partidos!$A$4:$A$107,0))),Puntuacion!$B$4,IF(($E1080-$F1080)=(INDEX(Partidos!$F$4:$F$107,MATCH($A1080,Partidos!$A$4:$A$107,0))-INDEX(Partidos!$G$4:$G$107,MATCH($A1080,Partidos!$A$4:$A$107,0))),Puntuacion!$B$5,IF(OR(AND($E1080&gt;$F1080,INDEX(Partidos!$F$4:$F$107,MATCH($A1080,Partidos!$A$4:$A$107,0))&gt;INDEX(Partidos!$G$4:$G$107,MATCH($A1080,Partidos!$A$4:$A$107,0))),AND($E1080=$F1080,INDEX(Partidos!$F$4:$F$107,MATCH($A1080,Partidos!$A$4:$A$107,0))=INDEX(Partidos!$G$4:$G$107,MATCH($A1080,Partidos!$A$4:$A$107,0))),AND($E1080&lt;$F1080,INDEX(Partidos!$F$4:$F$107,MATCH($A1080,Partidos!$A$4:$A$107,0))&lt;INDEX(Partidos!$G$4:$G$107,MATCH($A1080,Partidos!$A$4:$A$107,0)))),Puntuacion!$B$6,0))),IF(INDEX(Partidos!$F$4:$F$107,MATCH($A1080,Partidos!$A$4:$A$107,0))=INDEX(Partidos!$G$4:$G$107,MATCH($A1080,Partidos!$A$4:$A$107,0)),IF(AND($E1080=INDEX(Partidos!$F$4:$F$107,MATCH($A1080,Partidos!$A$4:$A$107,0)),$F1080=INDEX(Partidos!$G$4:$G$107,MATCH($A1080,Partidos!$A$4:$A$107,0))),IF(AND($H1080&lt;&gt;"",$H1080=INDEX(Partidos!$K$4:$K$107,MATCH($A1080,Partidos!$A$4:$A$107,0))),Puntuacion!$B$9,Puntuacion!$B$12),IF(AND($E1080=$F1080,($E1080-$F1080)=(INDEX(Partidos!$F$4:$F$107,MATCH($A1080,Partidos!$A$4:$A$107,0))-INDEX(Partidos!$G$4:$G$107,MATCH($A1080,Partidos!$A$4:$A$107,0)))),IF(AND($H1080&lt;&gt;"",$H1080=INDEX(Partidos!$K$4:$K$107,MATCH($A1080,Partidos!$A$4:$A$107,0))),Puntuacion!$B$13,Puntuacion!$B$14),IF(AND($H1080&lt;&gt;"",$H1080=INDEX(Partidos!$K$4:$K$107,MATCH($A1080,Partidos!$A$4:$A$107,0))),Puntuacion!$B$11,0))),IF(AND($E1080=INDEX(Partidos!$F$4:$F$107,MATCH($A1080,Partidos!$A$4:$A$107,0)),$F1080=INDEX(Partidos!$G$4:$G$107,MATCH($A1080,Partidos!$A$4:$A$107,0))),Puntuacion!$B$9,IF(($E1080-$F1080)=(INDEX(Partidos!$F$4:$F$107,MATCH($A1080,Partidos!$A$4:$A$107,0))-INDEX(Partidos!$G$4:$G$107,MATCH($A1080,Partidos!$A$4:$A$107,0))),Puntuacion!$B$10,IF(AND($H1080&lt;&gt;"",$H1080=INDEX(Partidos!$K$4:$K$107,MATCH($A1080,Partidos!$A$4:$A$107,0))),Puntuacion!$B$11,0))))))),"")</f>
        <v/>
      </c>
      <c r="H1080" s="24">
        <f>IFERROR(INDEX(Muni!H$4:H$107,MATCH($A1080,Muni!$A$4:$A$107,0)),"")</f>
        <v/>
      </c>
      <c r="I1080" s="24">
        <f>IFERROR(INDEX(Partidos!$J$4:$J$107,MATCH($A1080,Partidos!$A$4:$A$107,0)),"")</f>
        <v/>
      </c>
      <c r="J1080" s="21">
        <f>IF(AND(INDEX(Partidos!$J$4:$J$107,MATCH($A1080,Partidos!$A$4:$A$107,0))&lt;&gt;"Grupos",INDEX(Partidos!$H$4:$H$107,MATCH($A1080,Partidos!$A$4:$A$107,0))="Finalizado",$H1080&lt;&gt;"",$H1080=INDEX(Partidos!$K$4:$K$107,MATCH($A1080,Partidos!$A$4:$A$107,0))),1,0)</f>
        <v/>
      </c>
    </row>
    <row r="1081">
      <c r="A1081" s="29" t="n">
        <v>98</v>
      </c>
      <c r="B1081" s="24">
        <f>IFERROR(INDEX(Partidos!$D$4:$D$107,MATCH($A1081,Partidos!$A$4:$A$107,0)),"")</f>
        <v/>
      </c>
      <c r="C1081" s="24">
        <f>IFERROR(INDEX(Partidos!$E$4:$E$107,MATCH($A1081,Partidos!$A$4:$A$107,0)),"")</f>
        <v/>
      </c>
      <c r="D1081" s="29" t="inlineStr">
        <is>
          <t>Fer</t>
        </is>
      </c>
      <c r="E1081" s="24">
        <f>IFERROR(INDEX(Fer!F$4:F$107,MATCH($A1081,Fer!$A$4:$A$107,0)),"")</f>
        <v/>
      </c>
      <c r="F1081" s="24">
        <f>IFERROR(INDEX(Fer!G$4:G$107,MATCH($A1081,Fer!$A$4:$A$107,0)),"")</f>
        <v/>
      </c>
      <c r="G1081" s="21">
        <f>IFERROR(IF(INDEX(Partidos!$H$4:$H$107,MATCH($A1081,Partidos!$A$4:$A$107,0))&lt;&gt;"Finalizado","",IF(OR(NOT(ISNUMBER($E1081)),NOT(ISNUMBER($F1081))),"",IF(INDEX(Partidos!$J$4:$J$107,MATCH($A1081,Partidos!$A$4:$A$107,0))="Grupos",IF(AND($E1081=INDEX(Partidos!$F$4:$F$107,MATCH($A1081,Partidos!$A$4:$A$107,0)),$F1081=INDEX(Partidos!$G$4:$G$107,MATCH($A1081,Partidos!$A$4:$A$107,0))),Puntuacion!$B$4,IF(($E1081-$F1081)=(INDEX(Partidos!$F$4:$F$107,MATCH($A1081,Partidos!$A$4:$A$107,0))-INDEX(Partidos!$G$4:$G$107,MATCH($A1081,Partidos!$A$4:$A$107,0))),Puntuacion!$B$5,IF(OR(AND($E1081&gt;$F1081,INDEX(Partidos!$F$4:$F$107,MATCH($A1081,Partidos!$A$4:$A$107,0))&gt;INDEX(Partidos!$G$4:$G$107,MATCH($A1081,Partidos!$A$4:$A$107,0))),AND($E1081=$F1081,INDEX(Partidos!$F$4:$F$107,MATCH($A1081,Partidos!$A$4:$A$107,0))=INDEX(Partidos!$G$4:$G$107,MATCH($A1081,Partidos!$A$4:$A$107,0))),AND($E1081&lt;$F1081,INDEX(Partidos!$F$4:$F$107,MATCH($A1081,Partidos!$A$4:$A$107,0))&lt;INDEX(Partidos!$G$4:$G$107,MATCH($A1081,Partidos!$A$4:$A$107,0)))),Puntuacion!$B$6,0))),IF(INDEX(Partidos!$F$4:$F$107,MATCH($A1081,Partidos!$A$4:$A$107,0))=INDEX(Partidos!$G$4:$G$107,MATCH($A1081,Partidos!$A$4:$A$107,0)),IF(AND($E1081=INDEX(Partidos!$F$4:$F$107,MATCH($A1081,Partidos!$A$4:$A$107,0)),$F1081=INDEX(Partidos!$G$4:$G$107,MATCH($A1081,Partidos!$A$4:$A$107,0))),IF(AND($H1081&lt;&gt;"",$H1081=INDEX(Partidos!$K$4:$K$107,MATCH($A1081,Partidos!$A$4:$A$107,0))),Puntuacion!$B$9,Puntuacion!$B$12),IF(AND($E1081=$F1081,($E1081-$F1081)=(INDEX(Partidos!$F$4:$F$107,MATCH($A1081,Partidos!$A$4:$A$107,0))-INDEX(Partidos!$G$4:$G$107,MATCH($A1081,Partidos!$A$4:$A$107,0)))),IF(AND($H1081&lt;&gt;"",$H1081=INDEX(Partidos!$K$4:$K$107,MATCH($A1081,Partidos!$A$4:$A$107,0))),Puntuacion!$B$13,Puntuacion!$B$14),IF(AND($H1081&lt;&gt;"",$H1081=INDEX(Partidos!$K$4:$K$107,MATCH($A1081,Partidos!$A$4:$A$107,0))),Puntuacion!$B$11,0))),IF(AND($E1081=INDEX(Partidos!$F$4:$F$107,MATCH($A1081,Partidos!$A$4:$A$107,0)),$F1081=INDEX(Partidos!$G$4:$G$107,MATCH($A1081,Partidos!$A$4:$A$107,0))),Puntuacion!$B$9,IF(($E1081-$F1081)=(INDEX(Partidos!$F$4:$F$107,MATCH($A1081,Partidos!$A$4:$A$107,0))-INDEX(Partidos!$G$4:$G$107,MATCH($A1081,Partidos!$A$4:$A$107,0))),Puntuacion!$B$10,IF(AND($H1081&lt;&gt;"",$H1081=INDEX(Partidos!$K$4:$K$107,MATCH($A1081,Partidos!$A$4:$A$107,0))),Puntuacion!$B$11,0))))))),"")</f>
        <v/>
      </c>
      <c r="H1081" s="24">
        <f>IFERROR(INDEX(Fer!H$4:H$107,MATCH($A1081,Fer!$A$4:$A$107,0)),"")</f>
        <v/>
      </c>
      <c r="I1081" s="24">
        <f>IFERROR(INDEX(Partidos!$J$4:$J$107,MATCH($A1081,Partidos!$A$4:$A$107,0)),"")</f>
        <v/>
      </c>
      <c r="J1081" s="21">
        <f>IF(AND(INDEX(Partidos!$J$4:$J$107,MATCH($A1081,Partidos!$A$4:$A$107,0))&lt;&gt;"Grupos",INDEX(Partidos!$H$4:$H$107,MATCH($A1081,Partidos!$A$4:$A$107,0))="Finalizado",$H1081&lt;&gt;"",$H1081=INDEX(Partidos!$K$4:$K$107,MATCH($A1081,Partidos!$A$4:$A$107,0))),1,0)</f>
        <v/>
      </c>
    </row>
    <row r="1082">
      <c r="A1082" s="31" t="n">
        <v>99</v>
      </c>
      <c r="B1082" s="24">
        <f>IFERROR(INDEX(Partidos!$D$4:$D$107,MATCH($A1082,Partidos!$A$4:$A$107,0)),"")</f>
        <v/>
      </c>
      <c r="C1082" s="24">
        <f>IFERROR(INDEX(Partidos!$E$4:$E$107,MATCH($A1082,Partidos!$A$4:$A$107,0)),"")</f>
        <v/>
      </c>
      <c r="D1082" s="31" t="inlineStr">
        <is>
          <t>Álvaro</t>
        </is>
      </c>
      <c r="E1082" s="24">
        <f>IFERROR(INDEX(Álvaro!F$4:F$107,MATCH($A1082,Álvaro!$A$4:$A$107,0)),"")</f>
        <v/>
      </c>
      <c r="F1082" s="24">
        <f>IFERROR(INDEX(Álvaro!G$4:G$107,MATCH($A1082,Álvaro!$A$4:$A$107,0)),"")</f>
        <v/>
      </c>
      <c r="G1082" s="21">
        <f>IFERROR(IF(INDEX(Partidos!$H$4:$H$107,MATCH($A1082,Partidos!$A$4:$A$107,0))&lt;&gt;"Finalizado","",IF(OR(NOT(ISNUMBER($E1082)),NOT(ISNUMBER($F1082))),"",IF(INDEX(Partidos!$J$4:$J$107,MATCH($A1082,Partidos!$A$4:$A$107,0))="Grupos",IF(AND($E1082=INDEX(Partidos!$F$4:$F$107,MATCH($A1082,Partidos!$A$4:$A$107,0)),$F1082=INDEX(Partidos!$G$4:$G$107,MATCH($A1082,Partidos!$A$4:$A$107,0))),Puntuacion!$B$4,IF(($E1082-$F1082)=(INDEX(Partidos!$F$4:$F$107,MATCH($A1082,Partidos!$A$4:$A$107,0))-INDEX(Partidos!$G$4:$G$107,MATCH($A1082,Partidos!$A$4:$A$107,0))),Puntuacion!$B$5,IF(OR(AND($E1082&gt;$F1082,INDEX(Partidos!$F$4:$F$107,MATCH($A1082,Partidos!$A$4:$A$107,0))&gt;INDEX(Partidos!$G$4:$G$107,MATCH($A1082,Partidos!$A$4:$A$107,0))),AND($E1082=$F1082,INDEX(Partidos!$F$4:$F$107,MATCH($A1082,Partidos!$A$4:$A$107,0))=INDEX(Partidos!$G$4:$G$107,MATCH($A1082,Partidos!$A$4:$A$107,0))),AND($E1082&lt;$F1082,INDEX(Partidos!$F$4:$F$107,MATCH($A1082,Partidos!$A$4:$A$107,0))&lt;INDEX(Partidos!$G$4:$G$107,MATCH($A1082,Partidos!$A$4:$A$107,0)))),Puntuacion!$B$6,0))),IF(INDEX(Partidos!$F$4:$F$107,MATCH($A1082,Partidos!$A$4:$A$107,0))=INDEX(Partidos!$G$4:$G$107,MATCH($A1082,Partidos!$A$4:$A$107,0)),IF(AND($E1082=INDEX(Partidos!$F$4:$F$107,MATCH($A1082,Partidos!$A$4:$A$107,0)),$F1082=INDEX(Partidos!$G$4:$G$107,MATCH($A1082,Partidos!$A$4:$A$107,0))),IF(AND($H1082&lt;&gt;"",$H1082=INDEX(Partidos!$K$4:$K$107,MATCH($A1082,Partidos!$A$4:$A$107,0))),Puntuacion!$B$9,Puntuacion!$B$12),IF(AND($E1082=$F1082,($E1082-$F1082)=(INDEX(Partidos!$F$4:$F$107,MATCH($A1082,Partidos!$A$4:$A$107,0))-INDEX(Partidos!$G$4:$G$107,MATCH($A1082,Partidos!$A$4:$A$107,0)))),IF(AND($H1082&lt;&gt;"",$H1082=INDEX(Partidos!$K$4:$K$107,MATCH($A1082,Partidos!$A$4:$A$107,0))),Puntuacion!$B$13,Puntuacion!$B$14),IF(AND($H1082&lt;&gt;"",$H1082=INDEX(Partidos!$K$4:$K$107,MATCH($A1082,Partidos!$A$4:$A$107,0))),Puntuacion!$B$11,0))),IF(AND($E1082=INDEX(Partidos!$F$4:$F$107,MATCH($A1082,Partidos!$A$4:$A$107,0)),$F1082=INDEX(Partidos!$G$4:$G$107,MATCH($A1082,Partidos!$A$4:$A$107,0))),Puntuacion!$B$9,IF(($E1082-$F1082)=(INDEX(Partidos!$F$4:$F$107,MATCH($A1082,Partidos!$A$4:$A$107,0))-INDEX(Partidos!$G$4:$G$107,MATCH($A1082,Partidos!$A$4:$A$107,0))),Puntuacion!$B$10,IF(AND($H1082&lt;&gt;"",$H1082=INDEX(Partidos!$K$4:$K$107,MATCH($A1082,Partidos!$A$4:$A$107,0))),Puntuacion!$B$11,0))))))),"")</f>
        <v/>
      </c>
      <c r="H1082" s="24">
        <f>IFERROR(INDEX(Álvaro!H$4:H$107,MATCH($A1082,Álvaro!$A$4:$A$107,0)),"")</f>
        <v/>
      </c>
      <c r="I1082" s="24">
        <f>IFERROR(INDEX(Partidos!$J$4:$J$107,MATCH($A1082,Partidos!$A$4:$A$107,0)),"")</f>
        <v/>
      </c>
      <c r="J1082" s="21">
        <f>IF(AND(INDEX(Partidos!$J$4:$J$107,MATCH($A1082,Partidos!$A$4:$A$107,0))&lt;&gt;"Grupos",INDEX(Partidos!$H$4:$H$107,MATCH($A1082,Partidos!$A$4:$A$107,0))="Finalizado",$H1082&lt;&gt;"",$H1082=INDEX(Partidos!$K$4:$K$107,MATCH($A1082,Partidos!$A$4:$A$107,0))),1,0)</f>
        <v/>
      </c>
    </row>
    <row r="1083">
      <c r="A1083" s="29" t="n">
        <v>99</v>
      </c>
      <c r="B1083" s="24">
        <f>IFERROR(INDEX(Partidos!$D$4:$D$107,MATCH($A1083,Partidos!$A$4:$A$107,0)),"")</f>
        <v/>
      </c>
      <c r="C1083" s="24">
        <f>IFERROR(INDEX(Partidos!$E$4:$E$107,MATCH($A1083,Partidos!$A$4:$A$107,0)),"")</f>
        <v/>
      </c>
      <c r="D1083" s="29" t="inlineStr">
        <is>
          <t>Pepe</t>
        </is>
      </c>
      <c r="E1083" s="24">
        <f>IFERROR(INDEX(Pepe!F$4:F$107,MATCH($A1083,Pepe!$A$4:$A$107,0)),"")</f>
        <v/>
      </c>
      <c r="F1083" s="24">
        <f>IFERROR(INDEX(Pepe!G$4:G$107,MATCH($A1083,Pepe!$A$4:$A$107,0)),"")</f>
        <v/>
      </c>
      <c r="G1083" s="21">
        <f>IFERROR(IF(INDEX(Partidos!$H$4:$H$107,MATCH($A1083,Partidos!$A$4:$A$107,0))&lt;&gt;"Finalizado","",IF(OR(NOT(ISNUMBER($E1083)),NOT(ISNUMBER($F1083))),"",IF(INDEX(Partidos!$J$4:$J$107,MATCH($A1083,Partidos!$A$4:$A$107,0))="Grupos",IF(AND($E1083=INDEX(Partidos!$F$4:$F$107,MATCH($A1083,Partidos!$A$4:$A$107,0)),$F1083=INDEX(Partidos!$G$4:$G$107,MATCH($A1083,Partidos!$A$4:$A$107,0))),Puntuacion!$B$4,IF(($E1083-$F1083)=(INDEX(Partidos!$F$4:$F$107,MATCH($A1083,Partidos!$A$4:$A$107,0))-INDEX(Partidos!$G$4:$G$107,MATCH($A1083,Partidos!$A$4:$A$107,0))),Puntuacion!$B$5,IF(OR(AND($E1083&gt;$F1083,INDEX(Partidos!$F$4:$F$107,MATCH($A1083,Partidos!$A$4:$A$107,0))&gt;INDEX(Partidos!$G$4:$G$107,MATCH($A1083,Partidos!$A$4:$A$107,0))),AND($E1083=$F1083,INDEX(Partidos!$F$4:$F$107,MATCH($A1083,Partidos!$A$4:$A$107,0))=INDEX(Partidos!$G$4:$G$107,MATCH($A1083,Partidos!$A$4:$A$107,0))),AND($E1083&lt;$F1083,INDEX(Partidos!$F$4:$F$107,MATCH($A1083,Partidos!$A$4:$A$107,0))&lt;INDEX(Partidos!$G$4:$G$107,MATCH($A1083,Partidos!$A$4:$A$107,0)))),Puntuacion!$B$6,0))),IF(INDEX(Partidos!$F$4:$F$107,MATCH($A1083,Partidos!$A$4:$A$107,0))=INDEX(Partidos!$G$4:$G$107,MATCH($A1083,Partidos!$A$4:$A$107,0)),IF(AND($E1083=INDEX(Partidos!$F$4:$F$107,MATCH($A1083,Partidos!$A$4:$A$107,0)),$F1083=INDEX(Partidos!$G$4:$G$107,MATCH($A1083,Partidos!$A$4:$A$107,0))),IF(AND($H1083&lt;&gt;"",$H1083=INDEX(Partidos!$K$4:$K$107,MATCH($A1083,Partidos!$A$4:$A$107,0))),Puntuacion!$B$9,Puntuacion!$B$12),IF(AND($E1083=$F1083,($E1083-$F1083)=(INDEX(Partidos!$F$4:$F$107,MATCH($A1083,Partidos!$A$4:$A$107,0))-INDEX(Partidos!$G$4:$G$107,MATCH($A1083,Partidos!$A$4:$A$107,0)))),IF(AND($H1083&lt;&gt;"",$H1083=INDEX(Partidos!$K$4:$K$107,MATCH($A1083,Partidos!$A$4:$A$107,0))),Puntuacion!$B$13,Puntuacion!$B$14),IF(AND($H1083&lt;&gt;"",$H1083=INDEX(Partidos!$K$4:$K$107,MATCH($A1083,Partidos!$A$4:$A$107,0))),Puntuacion!$B$11,0))),IF(AND($E1083=INDEX(Partidos!$F$4:$F$107,MATCH($A1083,Partidos!$A$4:$A$107,0)),$F1083=INDEX(Partidos!$G$4:$G$107,MATCH($A1083,Partidos!$A$4:$A$107,0))),Puntuacion!$B$9,IF(($E1083-$F1083)=(INDEX(Partidos!$F$4:$F$107,MATCH($A1083,Partidos!$A$4:$A$107,0))-INDEX(Partidos!$G$4:$G$107,MATCH($A1083,Partidos!$A$4:$A$107,0))),Puntuacion!$B$10,IF(AND($H1083&lt;&gt;"",$H1083=INDEX(Partidos!$K$4:$K$107,MATCH($A1083,Partidos!$A$4:$A$107,0))),Puntuacion!$B$11,0))))))),"")</f>
        <v/>
      </c>
      <c r="H1083" s="24">
        <f>IFERROR(INDEX(Pepe!H$4:H$107,MATCH($A1083,Pepe!$A$4:$A$107,0)),"")</f>
        <v/>
      </c>
      <c r="I1083" s="24">
        <f>IFERROR(INDEX(Partidos!$J$4:$J$107,MATCH($A1083,Partidos!$A$4:$A$107,0)),"")</f>
        <v/>
      </c>
      <c r="J1083" s="21">
        <f>IF(AND(INDEX(Partidos!$J$4:$J$107,MATCH($A1083,Partidos!$A$4:$A$107,0))&lt;&gt;"Grupos",INDEX(Partidos!$H$4:$H$107,MATCH($A1083,Partidos!$A$4:$A$107,0))="Finalizado",$H1083&lt;&gt;"",$H1083=INDEX(Partidos!$K$4:$K$107,MATCH($A1083,Partidos!$A$4:$A$107,0))),1,0)</f>
        <v/>
      </c>
    </row>
    <row r="1084">
      <c r="A1084" s="31" t="n">
        <v>99</v>
      </c>
      <c r="B1084" s="24">
        <f>IFERROR(INDEX(Partidos!$D$4:$D$107,MATCH($A1084,Partidos!$A$4:$A$107,0)),"")</f>
        <v/>
      </c>
      <c r="C1084" s="24">
        <f>IFERROR(INDEX(Partidos!$E$4:$E$107,MATCH($A1084,Partidos!$A$4:$A$107,0)),"")</f>
        <v/>
      </c>
      <c r="D1084" s="31" t="inlineStr">
        <is>
          <t>Patri</t>
        </is>
      </c>
      <c r="E1084" s="24">
        <f>IFERROR(INDEX(Patri!F$4:F$107,MATCH($A1084,Patri!$A$4:$A$107,0)),"")</f>
        <v/>
      </c>
      <c r="F1084" s="24">
        <f>IFERROR(INDEX(Patri!G$4:G$107,MATCH($A1084,Patri!$A$4:$A$107,0)),"")</f>
        <v/>
      </c>
      <c r="G1084" s="21">
        <f>IFERROR(IF(INDEX(Partidos!$H$4:$H$107,MATCH($A1084,Partidos!$A$4:$A$107,0))&lt;&gt;"Finalizado","",IF(OR(NOT(ISNUMBER($E1084)),NOT(ISNUMBER($F1084))),"",IF(INDEX(Partidos!$J$4:$J$107,MATCH($A1084,Partidos!$A$4:$A$107,0))="Grupos",IF(AND($E1084=INDEX(Partidos!$F$4:$F$107,MATCH($A1084,Partidos!$A$4:$A$107,0)),$F1084=INDEX(Partidos!$G$4:$G$107,MATCH($A1084,Partidos!$A$4:$A$107,0))),Puntuacion!$B$4,IF(($E1084-$F1084)=(INDEX(Partidos!$F$4:$F$107,MATCH($A1084,Partidos!$A$4:$A$107,0))-INDEX(Partidos!$G$4:$G$107,MATCH($A1084,Partidos!$A$4:$A$107,0))),Puntuacion!$B$5,IF(OR(AND($E1084&gt;$F1084,INDEX(Partidos!$F$4:$F$107,MATCH($A1084,Partidos!$A$4:$A$107,0))&gt;INDEX(Partidos!$G$4:$G$107,MATCH($A1084,Partidos!$A$4:$A$107,0))),AND($E1084=$F1084,INDEX(Partidos!$F$4:$F$107,MATCH($A1084,Partidos!$A$4:$A$107,0))=INDEX(Partidos!$G$4:$G$107,MATCH($A1084,Partidos!$A$4:$A$107,0))),AND($E1084&lt;$F1084,INDEX(Partidos!$F$4:$F$107,MATCH($A1084,Partidos!$A$4:$A$107,0))&lt;INDEX(Partidos!$G$4:$G$107,MATCH($A1084,Partidos!$A$4:$A$107,0)))),Puntuacion!$B$6,0))),IF(INDEX(Partidos!$F$4:$F$107,MATCH($A1084,Partidos!$A$4:$A$107,0))=INDEX(Partidos!$G$4:$G$107,MATCH($A1084,Partidos!$A$4:$A$107,0)),IF(AND($E1084=INDEX(Partidos!$F$4:$F$107,MATCH($A1084,Partidos!$A$4:$A$107,0)),$F1084=INDEX(Partidos!$G$4:$G$107,MATCH($A1084,Partidos!$A$4:$A$107,0))),IF(AND($H1084&lt;&gt;"",$H1084=INDEX(Partidos!$K$4:$K$107,MATCH($A1084,Partidos!$A$4:$A$107,0))),Puntuacion!$B$9,Puntuacion!$B$12),IF(AND($E1084=$F1084,($E1084-$F1084)=(INDEX(Partidos!$F$4:$F$107,MATCH($A1084,Partidos!$A$4:$A$107,0))-INDEX(Partidos!$G$4:$G$107,MATCH($A1084,Partidos!$A$4:$A$107,0)))),IF(AND($H1084&lt;&gt;"",$H1084=INDEX(Partidos!$K$4:$K$107,MATCH($A1084,Partidos!$A$4:$A$107,0))),Puntuacion!$B$13,Puntuacion!$B$14),IF(AND($H1084&lt;&gt;"",$H1084=INDEX(Partidos!$K$4:$K$107,MATCH($A1084,Partidos!$A$4:$A$107,0))),Puntuacion!$B$11,0))),IF(AND($E1084=INDEX(Partidos!$F$4:$F$107,MATCH($A1084,Partidos!$A$4:$A$107,0)),$F1084=INDEX(Partidos!$G$4:$G$107,MATCH($A1084,Partidos!$A$4:$A$107,0))),Puntuacion!$B$9,IF(($E1084-$F1084)=(INDEX(Partidos!$F$4:$F$107,MATCH($A1084,Partidos!$A$4:$A$107,0))-INDEX(Partidos!$G$4:$G$107,MATCH($A1084,Partidos!$A$4:$A$107,0))),Puntuacion!$B$10,IF(AND($H1084&lt;&gt;"",$H1084=INDEX(Partidos!$K$4:$K$107,MATCH($A1084,Partidos!$A$4:$A$107,0))),Puntuacion!$B$11,0))))))),"")</f>
        <v/>
      </c>
      <c r="H1084" s="24">
        <f>IFERROR(INDEX(Patri!H$4:H$107,MATCH($A1084,Patri!$A$4:$A$107,0)),"")</f>
        <v/>
      </c>
      <c r="I1084" s="24">
        <f>IFERROR(INDEX(Partidos!$J$4:$J$107,MATCH($A1084,Partidos!$A$4:$A$107,0)),"")</f>
        <v/>
      </c>
      <c r="J1084" s="21">
        <f>IF(AND(INDEX(Partidos!$J$4:$J$107,MATCH($A1084,Partidos!$A$4:$A$107,0))&lt;&gt;"Grupos",INDEX(Partidos!$H$4:$H$107,MATCH($A1084,Partidos!$A$4:$A$107,0))="Finalizado",$H1084&lt;&gt;"",$H1084=INDEX(Partidos!$K$4:$K$107,MATCH($A1084,Partidos!$A$4:$A$107,0))),1,0)</f>
        <v/>
      </c>
    </row>
    <row r="1085">
      <c r="A1085" s="29" t="n">
        <v>99</v>
      </c>
      <c r="B1085" s="24">
        <f>IFERROR(INDEX(Partidos!$D$4:$D$107,MATCH($A1085,Partidos!$A$4:$A$107,0)),"")</f>
        <v/>
      </c>
      <c r="C1085" s="24">
        <f>IFERROR(INDEX(Partidos!$E$4:$E$107,MATCH($A1085,Partidos!$A$4:$A$107,0)),"")</f>
        <v/>
      </c>
      <c r="D1085" s="29" t="inlineStr">
        <is>
          <t>Kike</t>
        </is>
      </c>
      <c r="E1085" s="24">
        <f>IFERROR(INDEX(Kike!F$4:F$107,MATCH($A1085,Kike!$A$4:$A$107,0)),"")</f>
        <v/>
      </c>
      <c r="F1085" s="24">
        <f>IFERROR(INDEX(Kike!G$4:G$107,MATCH($A1085,Kike!$A$4:$A$107,0)),"")</f>
        <v/>
      </c>
      <c r="G1085" s="21">
        <f>IFERROR(IF(INDEX(Partidos!$H$4:$H$107,MATCH($A1085,Partidos!$A$4:$A$107,0))&lt;&gt;"Finalizado","",IF(OR(NOT(ISNUMBER($E1085)),NOT(ISNUMBER($F1085))),"",IF(INDEX(Partidos!$J$4:$J$107,MATCH($A1085,Partidos!$A$4:$A$107,0))="Grupos",IF(AND($E1085=INDEX(Partidos!$F$4:$F$107,MATCH($A1085,Partidos!$A$4:$A$107,0)),$F1085=INDEX(Partidos!$G$4:$G$107,MATCH($A1085,Partidos!$A$4:$A$107,0))),Puntuacion!$B$4,IF(($E1085-$F1085)=(INDEX(Partidos!$F$4:$F$107,MATCH($A1085,Partidos!$A$4:$A$107,0))-INDEX(Partidos!$G$4:$G$107,MATCH($A1085,Partidos!$A$4:$A$107,0))),Puntuacion!$B$5,IF(OR(AND($E1085&gt;$F1085,INDEX(Partidos!$F$4:$F$107,MATCH($A1085,Partidos!$A$4:$A$107,0))&gt;INDEX(Partidos!$G$4:$G$107,MATCH($A1085,Partidos!$A$4:$A$107,0))),AND($E1085=$F1085,INDEX(Partidos!$F$4:$F$107,MATCH($A1085,Partidos!$A$4:$A$107,0))=INDEX(Partidos!$G$4:$G$107,MATCH($A1085,Partidos!$A$4:$A$107,0))),AND($E1085&lt;$F1085,INDEX(Partidos!$F$4:$F$107,MATCH($A1085,Partidos!$A$4:$A$107,0))&lt;INDEX(Partidos!$G$4:$G$107,MATCH($A1085,Partidos!$A$4:$A$107,0)))),Puntuacion!$B$6,0))),IF(INDEX(Partidos!$F$4:$F$107,MATCH($A1085,Partidos!$A$4:$A$107,0))=INDEX(Partidos!$G$4:$G$107,MATCH($A1085,Partidos!$A$4:$A$107,0)),IF(AND($E1085=INDEX(Partidos!$F$4:$F$107,MATCH($A1085,Partidos!$A$4:$A$107,0)),$F1085=INDEX(Partidos!$G$4:$G$107,MATCH($A1085,Partidos!$A$4:$A$107,0))),IF(AND($H1085&lt;&gt;"",$H1085=INDEX(Partidos!$K$4:$K$107,MATCH($A1085,Partidos!$A$4:$A$107,0))),Puntuacion!$B$9,Puntuacion!$B$12),IF(AND($E1085=$F1085,($E1085-$F1085)=(INDEX(Partidos!$F$4:$F$107,MATCH($A1085,Partidos!$A$4:$A$107,0))-INDEX(Partidos!$G$4:$G$107,MATCH($A1085,Partidos!$A$4:$A$107,0)))),IF(AND($H1085&lt;&gt;"",$H1085=INDEX(Partidos!$K$4:$K$107,MATCH($A1085,Partidos!$A$4:$A$107,0))),Puntuacion!$B$13,Puntuacion!$B$14),IF(AND($H1085&lt;&gt;"",$H1085=INDEX(Partidos!$K$4:$K$107,MATCH($A1085,Partidos!$A$4:$A$107,0))),Puntuacion!$B$11,0))),IF(AND($E1085=INDEX(Partidos!$F$4:$F$107,MATCH($A1085,Partidos!$A$4:$A$107,0)),$F1085=INDEX(Partidos!$G$4:$G$107,MATCH($A1085,Partidos!$A$4:$A$107,0))),Puntuacion!$B$9,IF(($E1085-$F1085)=(INDEX(Partidos!$F$4:$F$107,MATCH($A1085,Partidos!$A$4:$A$107,0))-INDEX(Partidos!$G$4:$G$107,MATCH($A1085,Partidos!$A$4:$A$107,0))),Puntuacion!$B$10,IF(AND($H1085&lt;&gt;"",$H1085=INDEX(Partidos!$K$4:$K$107,MATCH($A1085,Partidos!$A$4:$A$107,0))),Puntuacion!$B$11,0))))))),"")</f>
        <v/>
      </c>
      <c r="H1085" s="24">
        <f>IFERROR(INDEX(Kike!H$4:H$107,MATCH($A1085,Kike!$A$4:$A$107,0)),"")</f>
        <v/>
      </c>
      <c r="I1085" s="24">
        <f>IFERROR(INDEX(Partidos!$J$4:$J$107,MATCH($A1085,Partidos!$A$4:$A$107,0)),"")</f>
        <v/>
      </c>
      <c r="J1085" s="21">
        <f>IF(AND(INDEX(Partidos!$J$4:$J$107,MATCH($A1085,Partidos!$A$4:$A$107,0))&lt;&gt;"Grupos",INDEX(Partidos!$H$4:$H$107,MATCH($A1085,Partidos!$A$4:$A$107,0))="Finalizado",$H1085&lt;&gt;"",$H1085=INDEX(Partidos!$K$4:$K$107,MATCH($A1085,Partidos!$A$4:$A$107,0))),1,0)</f>
        <v/>
      </c>
    </row>
    <row r="1086">
      <c r="A1086" s="31" t="n">
        <v>99</v>
      </c>
      <c r="B1086" s="24">
        <f>IFERROR(INDEX(Partidos!$D$4:$D$107,MATCH($A1086,Partidos!$A$4:$A$107,0)),"")</f>
        <v/>
      </c>
      <c r="C1086" s="24">
        <f>IFERROR(INDEX(Partidos!$E$4:$E$107,MATCH($A1086,Partidos!$A$4:$A$107,0)),"")</f>
        <v/>
      </c>
      <c r="D1086" s="31" t="inlineStr">
        <is>
          <t>Quintero</t>
        </is>
      </c>
      <c r="E1086" s="24">
        <f>IFERROR(INDEX(Quintero!F$4:F$107,MATCH($A1086,Quintero!$A$4:$A$107,0)),"")</f>
        <v/>
      </c>
      <c r="F1086" s="24">
        <f>IFERROR(INDEX(Quintero!G$4:G$107,MATCH($A1086,Quintero!$A$4:$A$107,0)),"")</f>
        <v/>
      </c>
      <c r="G1086" s="21">
        <f>IFERROR(IF(INDEX(Partidos!$H$4:$H$107,MATCH($A1086,Partidos!$A$4:$A$107,0))&lt;&gt;"Finalizado","",IF(OR(NOT(ISNUMBER($E1086)),NOT(ISNUMBER($F1086))),"",IF(INDEX(Partidos!$J$4:$J$107,MATCH($A1086,Partidos!$A$4:$A$107,0))="Grupos",IF(AND($E1086=INDEX(Partidos!$F$4:$F$107,MATCH($A1086,Partidos!$A$4:$A$107,0)),$F1086=INDEX(Partidos!$G$4:$G$107,MATCH($A1086,Partidos!$A$4:$A$107,0))),Puntuacion!$B$4,IF(($E1086-$F1086)=(INDEX(Partidos!$F$4:$F$107,MATCH($A1086,Partidos!$A$4:$A$107,0))-INDEX(Partidos!$G$4:$G$107,MATCH($A1086,Partidos!$A$4:$A$107,0))),Puntuacion!$B$5,IF(OR(AND($E1086&gt;$F1086,INDEX(Partidos!$F$4:$F$107,MATCH($A1086,Partidos!$A$4:$A$107,0))&gt;INDEX(Partidos!$G$4:$G$107,MATCH($A1086,Partidos!$A$4:$A$107,0))),AND($E1086=$F1086,INDEX(Partidos!$F$4:$F$107,MATCH($A1086,Partidos!$A$4:$A$107,0))=INDEX(Partidos!$G$4:$G$107,MATCH($A1086,Partidos!$A$4:$A$107,0))),AND($E1086&lt;$F1086,INDEX(Partidos!$F$4:$F$107,MATCH($A1086,Partidos!$A$4:$A$107,0))&lt;INDEX(Partidos!$G$4:$G$107,MATCH($A1086,Partidos!$A$4:$A$107,0)))),Puntuacion!$B$6,0))),IF(INDEX(Partidos!$F$4:$F$107,MATCH($A1086,Partidos!$A$4:$A$107,0))=INDEX(Partidos!$G$4:$G$107,MATCH($A1086,Partidos!$A$4:$A$107,0)),IF(AND($E1086=INDEX(Partidos!$F$4:$F$107,MATCH($A1086,Partidos!$A$4:$A$107,0)),$F1086=INDEX(Partidos!$G$4:$G$107,MATCH($A1086,Partidos!$A$4:$A$107,0))),IF(AND($H1086&lt;&gt;"",$H1086=INDEX(Partidos!$K$4:$K$107,MATCH($A1086,Partidos!$A$4:$A$107,0))),Puntuacion!$B$9,Puntuacion!$B$12),IF(AND($E1086=$F1086,($E1086-$F1086)=(INDEX(Partidos!$F$4:$F$107,MATCH($A1086,Partidos!$A$4:$A$107,0))-INDEX(Partidos!$G$4:$G$107,MATCH($A1086,Partidos!$A$4:$A$107,0)))),IF(AND($H1086&lt;&gt;"",$H1086=INDEX(Partidos!$K$4:$K$107,MATCH($A1086,Partidos!$A$4:$A$107,0))),Puntuacion!$B$13,Puntuacion!$B$14),IF(AND($H1086&lt;&gt;"",$H1086=INDEX(Partidos!$K$4:$K$107,MATCH($A1086,Partidos!$A$4:$A$107,0))),Puntuacion!$B$11,0))),IF(AND($E1086=INDEX(Partidos!$F$4:$F$107,MATCH($A1086,Partidos!$A$4:$A$107,0)),$F1086=INDEX(Partidos!$G$4:$G$107,MATCH($A1086,Partidos!$A$4:$A$107,0))),Puntuacion!$B$9,IF(($E1086-$F1086)=(INDEX(Partidos!$F$4:$F$107,MATCH($A1086,Partidos!$A$4:$A$107,0))-INDEX(Partidos!$G$4:$G$107,MATCH($A1086,Partidos!$A$4:$A$107,0))),Puntuacion!$B$10,IF(AND($H1086&lt;&gt;"",$H1086=INDEX(Partidos!$K$4:$K$107,MATCH($A1086,Partidos!$A$4:$A$107,0))),Puntuacion!$B$11,0))))))),"")</f>
        <v/>
      </c>
      <c r="H1086" s="24">
        <f>IFERROR(INDEX(Quintero!H$4:H$107,MATCH($A1086,Quintero!$A$4:$A$107,0)),"")</f>
        <v/>
      </c>
      <c r="I1086" s="24">
        <f>IFERROR(INDEX(Partidos!$J$4:$J$107,MATCH($A1086,Partidos!$A$4:$A$107,0)),"")</f>
        <v/>
      </c>
      <c r="J1086" s="21">
        <f>IF(AND(INDEX(Partidos!$J$4:$J$107,MATCH($A1086,Partidos!$A$4:$A$107,0))&lt;&gt;"Grupos",INDEX(Partidos!$H$4:$H$107,MATCH($A1086,Partidos!$A$4:$A$107,0))="Finalizado",$H1086&lt;&gt;"",$H1086=INDEX(Partidos!$K$4:$K$107,MATCH($A1086,Partidos!$A$4:$A$107,0))),1,0)</f>
        <v/>
      </c>
    </row>
    <row r="1087">
      <c r="A1087" s="29" t="n">
        <v>99</v>
      </c>
      <c r="B1087" s="24">
        <f>IFERROR(INDEX(Partidos!$D$4:$D$107,MATCH($A1087,Partidos!$A$4:$A$107,0)),"")</f>
        <v/>
      </c>
      <c r="C1087" s="24">
        <f>IFERROR(INDEX(Partidos!$E$4:$E$107,MATCH($A1087,Partidos!$A$4:$A$107,0)),"")</f>
        <v/>
      </c>
      <c r="D1087" s="29" t="inlineStr">
        <is>
          <t>Nacho</t>
        </is>
      </c>
      <c r="E1087" s="24">
        <f>IFERROR(INDEX(Nacho!F$4:F$107,MATCH($A1087,Nacho!$A$4:$A$107,0)),"")</f>
        <v/>
      </c>
      <c r="F1087" s="24">
        <f>IFERROR(INDEX(Nacho!G$4:G$107,MATCH($A1087,Nacho!$A$4:$A$107,0)),"")</f>
        <v/>
      </c>
      <c r="G1087" s="21">
        <f>IFERROR(IF(INDEX(Partidos!$H$4:$H$107,MATCH($A1087,Partidos!$A$4:$A$107,0))&lt;&gt;"Finalizado","",IF(OR(NOT(ISNUMBER($E1087)),NOT(ISNUMBER($F1087))),"",IF(INDEX(Partidos!$J$4:$J$107,MATCH($A1087,Partidos!$A$4:$A$107,0))="Grupos",IF(AND($E1087=INDEX(Partidos!$F$4:$F$107,MATCH($A1087,Partidos!$A$4:$A$107,0)),$F1087=INDEX(Partidos!$G$4:$G$107,MATCH($A1087,Partidos!$A$4:$A$107,0))),Puntuacion!$B$4,IF(($E1087-$F1087)=(INDEX(Partidos!$F$4:$F$107,MATCH($A1087,Partidos!$A$4:$A$107,0))-INDEX(Partidos!$G$4:$G$107,MATCH($A1087,Partidos!$A$4:$A$107,0))),Puntuacion!$B$5,IF(OR(AND($E1087&gt;$F1087,INDEX(Partidos!$F$4:$F$107,MATCH($A1087,Partidos!$A$4:$A$107,0))&gt;INDEX(Partidos!$G$4:$G$107,MATCH($A1087,Partidos!$A$4:$A$107,0))),AND($E1087=$F1087,INDEX(Partidos!$F$4:$F$107,MATCH($A1087,Partidos!$A$4:$A$107,0))=INDEX(Partidos!$G$4:$G$107,MATCH($A1087,Partidos!$A$4:$A$107,0))),AND($E1087&lt;$F1087,INDEX(Partidos!$F$4:$F$107,MATCH($A1087,Partidos!$A$4:$A$107,0))&lt;INDEX(Partidos!$G$4:$G$107,MATCH($A1087,Partidos!$A$4:$A$107,0)))),Puntuacion!$B$6,0))),IF(INDEX(Partidos!$F$4:$F$107,MATCH($A1087,Partidos!$A$4:$A$107,0))=INDEX(Partidos!$G$4:$G$107,MATCH($A1087,Partidos!$A$4:$A$107,0)),IF(AND($E1087=INDEX(Partidos!$F$4:$F$107,MATCH($A1087,Partidos!$A$4:$A$107,0)),$F1087=INDEX(Partidos!$G$4:$G$107,MATCH($A1087,Partidos!$A$4:$A$107,0))),IF(AND($H1087&lt;&gt;"",$H1087=INDEX(Partidos!$K$4:$K$107,MATCH($A1087,Partidos!$A$4:$A$107,0))),Puntuacion!$B$9,Puntuacion!$B$12),IF(AND($E1087=$F1087,($E1087-$F1087)=(INDEX(Partidos!$F$4:$F$107,MATCH($A1087,Partidos!$A$4:$A$107,0))-INDEX(Partidos!$G$4:$G$107,MATCH($A1087,Partidos!$A$4:$A$107,0)))),IF(AND($H1087&lt;&gt;"",$H1087=INDEX(Partidos!$K$4:$K$107,MATCH($A1087,Partidos!$A$4:$A$107,0))),Puntuacion!$B$13,Puntuacion!$B$14),IF(AND($H1087&lt;&gt;"",$H1087=INDEX(Partidos!$K$4:$K$107,MATCH($A1087,Partidos!$A$4:$A$107,0))),Puntuacion!$B$11,0))),IF(AND($E1087=INDEX(Partidos!$F$4:$F$107,MATCH($A1087,Partidos!$A$4:$A$107,0)),$F1087=INDEX(Partidos!$G$4:$G$107,MATCH($A1087,Partidos!$A$4:$A$107,0))),Puntuacion!$B$9,IF(($E1087-$F1087)=(INDEX(Partidos!$F$4:$F$107,MATCH($A1087,Partidos!$A$4:$A$107,0))-INDEX(Partidos!$G$4:$G$107,MATCH($A1087,Partidos!$A$4:$A$107,0))),Puntuacion!$B$10,IF(AND($H1087&lt;&gt;"",$H1087=INDEX(Partidos!$K$4:$K$107,MATCH($A1087,Partidos!$A$4:$A$107,0))),Puntuacion!$B$11,0))))))),"")</f>
        <v/>
      </c>
      <c r="H1087" s="24">
        <f>IFERROR(INDEX(Nacho!H$4:H$107,MATCH($A1087,Nacho!$A$4:$A$107,0)),"")</f>
        <v/>
      </c>
      <c r="I1087" s="24">
        <f>IFERROR(INDEX(Partidos!$J$4:$J$107,MATCH($A1087,Partidos!$A$4:$A$107,0)),"")</f>
        <v/>
      </c>
      <c r="J1087" s="21">
        <f>IF(AND(INDEX(Partidos!$J$4:$J$107,MATCH($A1087,Partidos!$A$4:$A$107,0))&lt;&gt;"Grupos",INDEX(Partidos!$H$4:$H$107,MATCH($A1087,Partidos!$A$4:$A$107,0))="Finalizado",$H1087&lt;&gt;"",$H1087=INDEX(Partidos!$K$4:$K$107,MATCH($A1087,Partidos!$A$4:$A$107,0))),1,0)</f>
        <v/>
      </c>
    </row>
    <row r="1088">
      <c r="A1088" s="31" t="n">
        <v>99</v>
      </c>
      <c r="B1088" s="24">
        <f>IFERROR(INDEX(Partidos!$D$4:$D$107,MATCH($A1088,Partidos!$A$4:$A$107,0)),"")</f>
        <v/>
      </c>
      <c r="C1088" s="24">
        <f>IFERROR(INDEX(Partidos!$E$4:$E$107,MATCH($A1088,Partidos!$A$4:$A$107,0)),"")</f>
        <v/>
      </c>
      <c r="D1088" s="31" t="inlineStr">
        <is>
          <t>Luis</t>
        </is>
      </c>
      <c r="E1088" s="24">
        <f>IFERROR(INDEX(Luis!F$4:F$107,MATCH($A1088,Luis!$A$4:$A$107,0)),"")</f>
        <v/>
      </c>
      <c r="F1088" s="24">
        <f>IFERROR(INDEX(Luis!G$4:G$107,MATCH($A1088,Luis!$A$4:$A$107,0)),"")</f>
        <v/>
      </c>
      <c r="G1088" s="21">
        <f>IFERROR(IF(INDEX(Partidos!$H$4:$H$107,MATCH($A1088,Partidos!$A$4:$A$107,0))&lt;&gt;"Finalizado","",IF(OR(NOT(ISNUMBER($E1088)),NOT(ISNUMBER($F1088))),"",IF(INDEX(Partidos!$J$4:$J$107,MATCH($A1088,Partidos!$A$4:$A$107,0))="Grupos",IF(AND($E1088=INDEX(Partidos!$F$4:$F$107,MATCH($A1088,Partidos!$A$4:$A$107,0)),$F1088=INDEX(Partidos!$G$4:$G$107,MATCH($A1088,Partidos!$A$4:$A$107,0))),Puntuacion!$B$4,IF(($E1088-$F1088)=(INDEX(Partidos!$F$4:$F$107,MATCH($A1088,Partidos!$A$4:$A$107,0))-INDEX(Partidos!$G$4:$G$107,MATCH($A1088,Partidos!$A$4:$A$107,0))),Puntuacion!$B$5,IF(OR(AND($E1088&gt;$F1088,INDEX(Partidos!$F$4:$F$107,MATCH($A1088,Partidos!$A$4:$A$107,0))&gt;INDEX(Partidos!$G$4:$G$107,MATCH($A1088,Partidos!$A$4:$A$107,0))),AND($E1088=$F1088,INDEX(Partidos!$F$4:$F$107,MATCH($A1088,Partidos!$A$4:$A$107,0))=INDEX(Partidos!$G$4:$G$107,MATCH($A1088,Partidos!$A$4:$A$107,0))),AND($E1088&lt;$F1088,INDEX(Partidos!$F$4:$F$107,MATCH($A1088,Partidos!$A$4:$A$107,0))&lt;INDEX(Partidos!$G$4:$G$107,MATCH($A1088,Partidos!$A$4:$A$107,0)))),Puntuacion!$B$6,0))),IF(INDEX(Partidos!$F$4:$F$107,MATCH($A1088,Partidos!$A$4:$A$107,0))=INDEX(Partidos!$G$4:$G$107,MATCH($A1088,Partidos!$A$4:$A$107,0)),IF(AND($E1088=INDEX(Partidos!$F$4:$F$107,MATCH($A1088,Partidos!$A$4:$A$107,0)),$F1088=INDEX(Partidos!$G$4:$G$107,MATCH($A1088,Partidos!$A$4:$A$107,0))),IF(AND($H1088&lt;&gt;"",$H1088=INDEX(Partidos!$K$4:$K$107,MATCH($A1088,Partidos!$A$4:$A$107,0))),Puntuacion!$B$9,Puntuacion!$B$12),IF(AND($E1088=$F1088,($E1088-$F1088)=(INDEX(Partidos!$F$4:$F$107,MATCH($A1088,Partidos!$A$4:$A$107,0))-INDEX(Partidos!$G$4:$G$107,MATCH($A1088,Partidos!$A$4:$A$107,0)))),IF(AND($H1088&lt;&gt;"",$H1088=INDEX(Partidos!$K$4:$K$107,MATCH($A1088,Partidos!$A$4:$A$107,0))),Puntuacion!$B$13,Puntuacion!$B$14),IF(AND($H1088&lt;&gt;"",$H1088=INDEX(Partidos!$K$4:$K$107,MATCH($A1088,Partidos!$A$4:$A$107,0))),Puntuacion!$B$11,0))),IF(AND($E1088=INDEX(Partidos!$F$4:$F$107,MATCH($A1088,Partidos!$A$4:$A$107,0)),$F1088=INDEX(Partidos!$G$4:$G$107,MATCH($A1088,Partidos!$A$4:$A$107,0))),Puntuacion!$B$9,IF(($E1088-$F1088)=(INDEX(Partidos!$F$4:$F$107,MATCH($A1088,Partidos!$A$4:$A$107,0))-INDEX(Partidos!$G$4:$G$107,MATCH($A1088,Partidos!$A$4:$A$107,0))),Puntuacion!$B$10,IF(AND($H1088&lt;&gt;"",$H1088=INDEX(Partidos!$K$4:$K$107,MATCH($A1088,Partidos!$A$4:$A$107,0))),Puntuacion!$B$11,0))))))),"")</f>
        <v/>
      </c>
      <c r="H1088" s="24">
        <f>IFERROR(INDEX(Luis!H$4:H$107,MATCH($A1088,Luis!$A$4:$A$107,0)),"")</f>
        <v/>
      </c>
      <c r="I1088" s="24">
        <f>IFERROR(INDEX(Partidos!$J$4:$J$107,MATCH($A1088,Partidos!$A$4:$A$107,0)),"")</f>
        <v/>
      </c>
      <c r="J1088" s="21">
        <f>IF(AND(INDEX(Partidos!$J$4:$J$107,MATCH($A1088,Partidos!$A$4:$A$107,0))&lt;&gt;"Grupos",INDEX(Partidos!$H$4:$H$107,MATCH($A1088,Partidos!$A$4:$A$107,0))="Finalizado",$H1088&lt;&gt;"",$H1088=INDEX(Partidos!$K$4:$K$107,MATCH($A1088,Partidos!$A$4:$A$107,0))),1,0)</f>
        <v/>
      </c>
    </row>
    <row r="1089">
      <c r="A1089" s="29" t="n">
        <v>99</v>
      </c>
      <c r="B1089" s="24">
        <f>IFERROR(INDEX(Partidos!$D$4:$D$107,MATCH($A1089,Partidos!$A$4:$A$107,0)),"")</f>
        <v/>
      </c>
      <c r="C1089" s="24">
        <f>IFERROR(INDEX(Partidos!$E$4:$E$107,MATCH($A1089,Partidos!$A$4:$A$107,0)),"")</f>
        <v/>
      </c>
      <c r="D1089" s="29" t="inlineStr">
        <is>
          <t>Felipe</t>
        </is>
      </c>
      <c r="E1089" s="24">
        <f>IFERROR(INDEX(Felipe!F$4:F$107,MATCH($A1089,Felipe!$A$4:$A$107,0)),"")</f>
        <v/>
      </c>
      <c r="F1089" s="24">
        <f>IFERROR(INDEX(Felipe!G$4:G$107,MATCH($A1089,Felipe!$A$4:$A$107,0)),"")</f>
        <v/>
      </c>
      <c r="G1089" s="21">
        <f>IFERROR(IF(INDEX(Partidos!$H$4:$H$107,MATCH($A1089,Partidos!$A$4:$A$107,0))&lt;&gt;"Finalizado","",IF(OR(NOT(ISNUMBER($E1089)),NOT(ISNUMBER($F1089))),"",IF(INDEX(Partidos!$J$4:$J$107,MATCH($A1089,Partidos!$A$4:$A$107,0))="Grupos",IF(AND($E1089=INDEX(Partidos!$F$4:$F$107,MATCH($A1089,Partidos!$A$4:$A$107,0)),$F1089=INDEX(Partidos!$G$4:$G$107,MATCH($A1089,Partidos!$A$4:$A$107,0))),Puntuacion!$B$4,IF(($E1089-$F1089)=(INDEX(Partidos!$F$4:$F$107,MATCH($A1089,Partidos!$A$4:$A$107,0))-INDEX(Partidos!$G$4:$G$107,MATCH($A1089,Partidos!$A$4:$A$107,0))),Puntuacion!$B$5,IF(OR(AND($E1089&gt;$F1089,INDEX(Partidos!$F$4:$F$107,MATCH($A1089,Partidos!$A$4:$A$107,0))&gt;INDEX(Partidos!$G$4:$G$107,MATCH($A1089,Partidos!$A$4:$A$107,0))),AND($E1089=$F1089,INDEX(Partidos!$F$4:$F$107,MATCH($A1089,Partidos!$A$4:$A$107,0))=INDEX(Partidos!$G$4:$G$107,MATCH($A1089,Partidos!$A$4:$A$107,0))),AND($E1089&lt;$F1089,INDEX(Partidos!$F$4:$F$107,MATCH($A1089,Partidos!$A$4:$A$107,0))&lt;INDEX(Partidos!$G$4:$G$107,MATCH($A1089,Partidos!$A$4:$A$107,0)))),Puntuacion!$B$6,0))),IF(INDEX(Partidos!$F$4:$F$107,MATCH($A1089,Partidos!$A$4:$A$107,0))=INDEX(Partidos!$G$4:$G$107,MATCH($A1089,Partidos!$A$4:$A$107,0)),IF(AND($E1089=INDEX(Partidos!$F$4:$F$107,MATCH($A1089,Partidos!$A$4:$A$107,0)),$F1089=INDEX(Partidos!$G$4:$G$107,MATCH($A1089,Partidos!$A$4:$A$107,0))),IF(AND($H1089&lt;&gt;"",$H1089=INDEX(Partidos!$K$4:$K$107,MATCH($A1089,Partidos!$A$4:$A$107,0))),Puntuacion!$B$9,Puntuacion!$B$12),IF(AND($E1089=$F1089,($E1089-$F1089)=(INDEX(Partidos!$F$4:$F$107,MATCH($A1089,Partidos!$A$4:$A$107,0))-INDEX(Partidos!$G$4:$G$107,MATCH($A1089,Partidos!$A$4:$A$107,0)))),IF(AND($H1089&lt;&gt;"",$H1089=INDEX(Partidos!$K$4:$K$107,MATCH($A1089,Partidos!$A$4:$A$107,0))),Puntuacion!$B$13,Puntuacion!$B$14),IF(AND($H1089&lt;&gt;"",$H1089=INDEX(Partidos!$K$4:$K$107,MATCH($A1089,Partidos!$A$4:$A$107,0))),Puntuacion!$B$11,0))),IF(AND($E1089=INDEX(Partidos!$F$4:$F$107,MATCH($A1089,Partidos!$A$4:$A$107,0)),$F1089=INDEX(Partidos!$G$4:$G$107,MATCH($A1089,Partidos!$A$4:$A$107,0))),Puntuacion!$B$9,IF(($E1089-$F1089)=(INDEX(Partidos!$F$4:$F$107,MATCH($A1089,Partidos!$A$4:$A$107,0))-INDEX(Partidos!$G$4:$G$107,MATCH($A1089,Partidos!$A$4:$A$107,0))),Puntuacion!$B$10,IF(AND($H1089&lt;&gt;"",$H1089=INDEX(Partidos!$K$4:$K$107,MATCH($A1089,Partidos!$A$4:$A$107,0))),Puntuacion!$B$11,0))))))),"")</f>
        <v/>
      </c>
      <c r="H1089" s="24">
        <f>IFERROR(INDEX(Felipe!H$4:H$107,MATCH($A1089,Felipe!$A$4:$A$107,0)),"")</f>
        <v/>
      </c>
      <c r="I1089" s="24">
        <f>IFERROR(INDEX(Partidos!$J$4:$J$107,MATCH($A1089,Partidos!$A$4:$A$107,0)),"")</f>
        <v/>
      </c>
      <c r="J1089" s="21">
        <f>IF(AND(INDEX(Partidos!$J$4:$J$107,MATCH($A1089,Partidos!$A$4:$A$107,0))&lt;&gt;"Grupos",INDEX(Partidos!$H$4:$H$107,MATCH($A1089,Partidos!$A$4:$A$107,0))="Finalizado",$H1089&lt;&gt;"",$H1089=INDEX(Partidos!$K$4:$K$107,MATCH($A1089,Partidos!$A$4:$A$107,0))),1,0)</f>
        <v/>
      </c>
    </row>
    <row r="1090">
      <c r="A1090" s="31" t="n">
        <v>99</v>
      </c>
      <c r="B1090" s="24">
        <f>IFERROR(INDEX(Partidos!$D$4:$D$107,MATCH($A1090,Partidos!$A$4:$A$107,0)),"")</f>
        <v/>
      </c>
      <c r="C1090" s="24">
        <f>IFERROR(INDEX(Partidos!$E$4:$E$107,MATCH($A1090,Partidos!$A$4:$A$107,0)),"")</f>
        <v/>
      </c>
      <c r="D1090" s="31" t="inlineStr">
        <is>
          <t>Simón</t>
        </is>
      </c>
      <c r="E1090" s="24">
        <f>IFERROR(INDEX(Simón!F$4:F$107,MATCH($A1090,Simón!$A$4:$A$107,0)),"")</f>
        <v/>
      </c>
      <c r="F1090" s="24">
        <f>IFERROR(INDEX(Simón!G$4:G$107,MATCH($A1090,Simón!$A$4:$A$107,0)),"")</f>
        <v/>
      </c>
      <c r="G1090" s="21">
        <f>IFERROR(IF(INDEX(Partidos!$H$4:$H$107,MATCH($A1090,Partidos!$A$4:$A$107,0))&lt;&gt;"Finalizado","",IF(OR(NOT(ISNUMBER($E1090)),NOT(ISNUMBER($F1090))),"",IF(INDEX(Partidos!$J$4:$J$107,MATCH($A1090,Partidos!$A$4:$A$107,0))="Grupos",IF(AND($E1090=INDEX(Partidos!$F$4:$F$107,MATCH($A1090,Partidos!$A$4:$A$107,0)),$F1090=INDEX(Partidos!$G$4:$G$107,MATCH($A1090,Partidos!$A$4:$A$107,0))),Puntuacion!$B$4,IF(($E1090-$F1090)=(INDEX(Partidos!$F$4:$F$107,MATCH($A1090,Partidos!$A$4:$A$107,0))-INDEX(Partidos!$G$4:$G$107,MATCH($A1090,Partidos!$A$4:$A$107,0))),Puntuacion!$B$5,IF(OR(AND($E1090&gt;$F1090,INDEX(Partidos!$F$4:$F$107,MATCH($A1090,Partidos!$A$4:$A$107,0))&gt;INDEX(Partidos!$G$4:$G$107,MATCH($A1090,Partidos!$A$4:$A$107,0))),AND($E1090=$F1090,INDEX(Partidos!$F$4:$F$107,MATCH($A1090,Partidos!$A$4:$A$107,0))=INDEX(Partidos!$G$4:$G$107,MATCH($A1090,Partidos!$A$4:$A$107,0))),AND($E1090&lt;$F1090,INDEX(Partidos!$F$4:$F$107,MATCH($A1090,Partidos!$A$4:$A$107,0))&lt;INDEX(Partidos!$G$4:$G$107,MATCH($A1090,Partidos!$A$4:$A$107,0)))),Puntuacion!$B$6,0))),IF(INDEX(Partidos!$F$4:$F$107,MATCH($A1090,Partidos!$A$4:$A$107,0))=INDEX(Partidos!$G$4:$G$107,MATCH($A1090,Partidos!$A$4:$A$107,0)),IF(AND($E1090=INDEX(Partidos!$F$4:$F$107,MATCH($A1090,Partidos!$A$4:$A$107,0)),$F1090=INDEX(Partidos!$G$4:$G$107,MATCH($A1090,Partidos!$A$4:$A$107,0))),IF(AND($H1090&lt;&gt;"",$H1090=INDEX(Partidos!$K$4:$K$107,MATCH($A1090,Partidos!$A$4:$A$107,0))),Puntuacion!$B$9,Puntuacion!$B$12),IF(AND($E1090=$F1090,($E1090-$F1090)=(INDEX(Partidos!$F$4:$F$107,MATCH($A1090,Partidos!$A$4:$A$107,0))-INDEX(Partidos!$G$4:$G$107,MATCH($A1090,Partidos!$A$4:$A$107,0)))),IF(AND($H1090&lt;&gt;"",$H1090=INDEX(Partidos!$K$4:$K$107,MATCH($A1090,Partidos!$A$4:$A$107,0))),Puntuacion!$B$13,Puntuacion!$B$14),IF(AND($H1090&lt;&gt;"",$H1090=INDEX(Partidos!$K$4:$K$107,MATCH($A1090,Partidos!$A$4:$A$107,0))),Puntuacion!$B$11,0))),IF(AND($E1090=INDEX(Partidos!$F$4:$F$107,MATCH($A1090,Partidos!$A$4:$A$107,0)),$F1090=INDEX(Partidos!$G$4:$G$107,MATCH($A1090,Partidos!$A$4:$A$107,0))),Puntuacion!$B$9,IF(($E1090-$F1090)=(INDEX(Partidos!$F$4:$F$107,MATCH($A1090,Partidos!$A$4:$A$107,0))-INDEX(Partidos!$G$4:$G$107,MATCH($A1090,Partidos!$A$4:$A$107,0))),Puntuacion!$B$10,IF(AND($H1090&lt;&gt;"",$H1090=INDEX(Partidos!$K$4:$K$107,MATCH($A1090,Partidos!$A$4:$A$107,0))),Puntuacion!$B$11,0))))))),"")</f>
        <v/>
      </c>
      <c r="H1090" s="24">
        <f>IFERROR(INDEX(Simón!H$4:H$107,MATCH($A1090,Simón!$A$4:$A$107,0)),"")</f>
        <v/>
      </c>
      <c r="I1090" s="24">
        <f>IFERROR(INDEX(Partidos!$J$4:$J$107,MATCH($A1090,Partidos!$A$4:$A$107,0)),"")</f>
        <v/>
      </c>
      <c r="J1090" s="21">
        <f>IF(AND(INDEX(Partidos!$J$4:$J$107,MATCH($A1090,Partidos!$A$4:$A$107,0))&lt;&gt;"Grupos",INDEX(Partidos!$H$4:$H$107,MATCH($A1090,Partidos!$A$4:$A$107,0))="Finalizado",$H1090&lt;&gt;"",$H1090=INDEX(Partidos!$K$4:$K$107,MATCH($A1090,Partidos!$A$4:$A$107,0))),1,0)</f>
        <v/>
      </c>
    </row>
    <row r="1091">
      <c r="A1091" s="29" t="n">
        <v>99</v>
      </c>
      <c r="B1091" s="24">
        <f>IFERROR(INDEX(Partidos!$D$4:$D$107,MATCH($A1091,Partidos!$A$4:$A$107,0)),"")</f>
        <v/>
      </c>
      <c r="C1091" s="24">
        <f>IFERROR(INDEX(Partidos!$E$4:$E$107,MATCH($A1091,Partidos!$A$4:$A$107,0)),"")</f>
        <v/>
      </c>
      <c r="D1091" s="29" t="inlineStr">
        <is>
          <t>Muni</t>
        </is>
      </c>
      <c r="E1091" s="24">
        <f>IFERROR(INDEX(Muni!F$4:F$107,MATCH($A1091,Muni!$A$4:$A$107,0)),"")</f>
        <v/>
      </c>
      <c r="F1091" s="24">
        <f>IFERROR(INDEX(Muni!G$4:G$107,MATCH($A1091,Muni!$A$4:$A$107,0)),"")</f>
        <v/>
      </c>
      <c r="G1091" s="21">
        <f>IFERROR(IF(INDEX(Partidos!$H$4:$H$107,MATCH($A1091,Partidos!$A$4:$A$107,0))&lt;&gt;"Finalizado","",IF(OR(NOT(ISNUMBER($E1091)),NOT(ISNUMBER($F1091))),"",IF(INDEX(Partidos!$J$4:$J$107,MATCH($A1091,Partidos!$A$4:$A$107,0))="Grupos",IF(AND($E1091=INDEX(Partidos!$F$4:$F$107,MATCH($A1091,Partidos!$A$4:$A$107,0)),$F1091=INDEX(Partidos!$G$4:$G$107,MATCH($A1091,Partidos!$A$4:$A$107,0))),Puntuacion!$B$4,IF(($E1091-$F1091)=(INDEX(Partidos!$F$4:$F$107,MATCH($A1091,Partidos!$A$4:$A$107,0))-INDEX(Partidos!$G$4:$G$107,MATCH($A1091,Partidos!$A$4:$A$107,0))),Puntuacion!$B$5,IF(OR(AND($E1091&gt;$F1091,INDEX(Partidos!$F$4:$F$107,MATCH($A1091,Partidos!$A$4:$A$107,0))&gt;INDEX(Partidos!$G$4:$G$107,MATCH($A1091,Partidos!$A$4:$A$107,0))),AND($E1091=$F1091,INDEX(Partidos!$F$4:$F$107,MATCH($A1091,Partidos!$A$4:$A$107,0))=INDEX(Partidos!$G$4:$G$107,MATCH($A1091,Partidos!$A$4:$A$107,0))),AND($E1091&lt;$F1091,INDEX(Partidos!$F$4:$F$107,MATCH($A1091,Partidos!$A$4:$A$107,0))&lt;INDEX(Partidos!$G$4:$G$107,MATCH($A1091,Partidos!$A$4:$A$107,0)))),Puntuacion!$B$6,0))),IF(INDEX(Partidos!$F$4:$F$107,MATCH($A1091,Partidos!$A$4:$A$107,0))=INDEX(Partidos!$G$4:$G$107,MATCH($A1091,Partidos!$A$4:$A$107,0)),IF(AND($E1091=INDEX(Partidos!$F$4:$F$107,MATCH($A1091,Partidos!$A$4:$A$107,0)),$F1091=INDEX(Partidos!$G$4:$G$107,MATCH($A1091,Partidos!$A$4:$A$107,0))),IF(AND($H1091&lt;&gt;"",$H1091=INDEX(Partidos!$K$4:$K$107,MATCH($A1091,Partidos!$A$4:$A$107,0))),Puntuacion!$B$9,Puntuacion!$B$12),IF(AND($E1091=$F1091,($E1091-$F1091)=(INDEX(Partidos!$F$4:$F$107,MATCH($A1091,Partidos!$A$4:$A$107,0))-INDEX(Partidos!$G$4:$G$107,MATCH($A1091,Partidos!$A$4:$A$107,0)))),IF(AND($H1091&lt;&gt;"",$H1091=INDEX(Partidos!$K$4:$K$107,MATCH($A1091,Partidos!$A$4:$A$107,0))),Puntuacion!$B$13,Puntuacion!$B$14),IF(AND($H1091&lt;&gt;"",$H1091=INDEX(Partidos!$K$4:$K$107,MATCH($A1091,Partidos!$A$4:$A$107,0))),Puntuacion!$B$11,0))),IF(AND($E1091=INDEX(Partidos!$F$4:$F$107,MATCH($A1091,Partidos!$A$4:$A$107,0)),$F1091=INDEX(Partidos!$G$4:$G$107,MATCH($A1091,Partidos!$A$4:$A$107,0))),Puntuacion!$B$9,IF(($E1091-$F1091)=(INDEX(Partidos!$F$4:$F$107,MATCH($A1091,Partidos!$A$4:$A$107,0))-INDEX(Partidos!$G$4:$G$107,MATCH($A1091,Partidos!$A$4:$A$107,0))),Puntuacion!$B$10,IF(AND($H1091&lt;&gt;"",$H1091=INDEX(Partidos!$K$4:$K$107,MATCH($A1091,Partidos!$A$4:$A$107,0))),Puntuacion!$B$11,0))))))),"")</f>
        <v/>
      </c>
      <c r="H1091" s="24">
        <f>IFERROR(INDEX(Muni!H$4:H$107,MATCH($A1091,Muni!$A$4:$A$107,0)),"")</f>
        <v/>
      </c>
      <c r="I1091" s="24">
        <f>IFERROR(INDEX(Partidos!$J$4:$J$107,MATCH($A1091,Partidos!$A$4:$A$107,0)),"")</f>
        <v/>
      </c>
      <c r="J1091" s="21">
        <f>IF(AND(INDEX(Partidos!$J$4:$J$107,MATCH($A1091,Partidos!$A$4:$A$107,0))&lt;&gt;"Grupos",INDEX(Partidos!$H$4:$H$107,MATCH($A1091,Partidos!$A$4:$A$107,0))="Finalizado",$H1091&lt;&gt;"",$H1091=INDEX(Partidos!$K$4:$K$107,MATCH($A1091,Partidos!$A$4:$A$107,0))),1,0)</f>
        <v/>
      </c>
    </row>
    <row r="1092">
      <c r="A1092" s="31" t="n">
        <v>99</v>
      </c>
      <c r="B1092" s="24">
        <f>IFERROR(INDEX(Partidos!$D$4:$D$107,MATCH($A1092,Partidos!$A$4:$A$107,0)),"")</f>
        <v/>
      </c>
      <c r="C1092" s="24">
        <f>IFERROR(INDEX(Partidos!$E$4:$E$107,MATCH($A1092,Partidos!$A$4:$A$107,0)),"")</f>
        <v/>
      </c>
      <c r="D1092" s="31" t="inlineStr">
        <is>
          <t>Fer</t>
        </is>
      </c>
      <c r="E1092" s="24">
        <f>IFERROR(INDEX(Fer!F$4:F$107,MATCH($A1092,Fer!$A$4:$A$107,0)),"")</f>
        <v/>
      </c>
      <c r="F1092" s="24">
        <f>IFERROR(INDEX(Fer!G$4:G$107,MATCH($A1092,Fer!$A$4:$A$107,0)),"")</f>
        <v/>
      </c>
      <c r="G1092" s="21">
        <f>IFERROR(IF(INDEX(Partidos!$H$4:$H$107,MATCH($A1092,Partidos!$A$4:$A$107,0))&lt;&gt;"Finalizado","",IF(OR(NOT(ISNUMBER($E1092)),NOT(ISNUMBER($F1092))),"",IF(INDEX(Partidos!$J$4:$J$107,MATCH($A1092,Partidos!$A$4:$A$107,0))="Grupos",IF(AND($E1092=INDEX(Partidos!$F$4:$F$107,MATCH($A1092,Partidos!$A$4:$A$107,0)),$F1092=INDEX(Partidos!$G$4:$G$107,MATCH($A1092,Partidos!$A$4:$A$107,0))),Puntuacion!$B$4,IF(($E1092-$F1092)=(INDEX(Partidos!$F$4:$F$107,MATCH($A1092,Partidos!$A$4:$A$107,0))-INDEX(Partidos!$G$4:$G$107,MATCH($A1092,Partidos!$A$4:$A$107,0))),Puntuacion!$B$5,IF(OR(AND($E1092&gt;$F1092,INDEX(Partidos!$F$4:$F$107,MATCH($A1092,Partidos!$A$4:$A$107,0))&gt;INDEX(Partidos!$G$4:$G$107,MATCH($A1092,Partidos!$A$4:$A$107,0))),AND($E1092=$F1092,INDEX(Partidos!$F$4:$F$107,MATCH($A1092,Partidos!$A$4:$A$107,0))=INDEX(Partidos!$G$4:$G$107,MATCH($A1092,Partidos!$A$4:$A$107,0))),AND($E1092&lt;$F1092,INDEX(Partidos!$F$4:$F$107,MATCH($A1092,Partidos!$A$4:$A$107,0))&lt;INDEX(Partidos!$G$4:$G$107,MATCH($A1092,Partidos!$A$4:$A$107,0)))),Puntuacion!$B$6,0))),IF(INDEX(Partidos!$F$4:$F$107,MATCH($A1092,Partidos!$A$4:$A$107,0))=INDEX(Partidos!$G$4:$G$107,MATCH($A1092,Partidos!$A$4:$A$107,0)),IF(AND($E1092=INDEX(Partidos!$F$4:$F$107,MATCH($A1092,Partidos!$A$4:$A$107,0)),$F1092=INDEX(Partidos!$G$4:$G$107,MATCH($A1092,Partidos!$A$4:$A$107,0))),IF(AND($H1092&lt;&gt;"",$H1092=INDEX(Partidos!$K$4:$K$107,MATCH($A1092,Partidos!$A$4:$A$107,0))),Puntuacion!$B$9,Puntuacion!$B$12),IF(AND($E1092=$F1092,($E1092-$F1092)=(INDEX(Partidos!$F$4:$F$107,MATCH($A1092,Partidos!$A$4:$A$107,0))-INDEX(Partidos!$G$4:$G$107,MATCH($A1092,Partidos!$A$4:$A$107,0)))),IF(AND($H1092&lt;&gt;"",$H1092=INDEX(Partidos!$K$4:$K$107,MATCH($A1092,Partidos!$A$4:$A$107,0))),Puntuacion!$B$13,Puntuacion!$B$14),IF(AND($H1092&lt;&gt;"",$H1092=INDEX(Partidos!$K$4:$K$107,MATCH($A1092,Partidos!$A$4:$A$107,0))),Puntuacion!$B$11,0))),IF(AND($E1092=INDEX(Partidos!$F$4:$F$107,MATCH($A1092,Partidos!$A$4:$A$107,0)),$F1092=INDEX(Partidos!$G$4:$G$107,MATCH($A1092,Partidos!$A$4:$A$107,0))),Puntuacion!$B$9,IF(($E1092-$F1092)=(INDEX(Partidos!$F$4:$F$107,MATCH($A1092,Partidos!$A$4:$A$107,0))-INDEX(Partidos!$G$4:$G$107,MATCH($A1092,Partidos!$A$4:$A$107,0))),Puntuacion!$B$10,IF(AND($H1092&lt;&gt;"",$H1092=INDEX(Partidos!$K$4:$K$107,MATCH($A1092,Partidos!$A$4:$A$107,0))),Puntuacion!$B$11,0))))))),"")</f>
        <v/>
      </c>
      <c r="H1092" s="24">
        <f>IFERROR(INDEX(Fer!H$4:H$107,MATCH($A1092,Fer!$A$4:$A$107,0)),"")</f>
        <v/>
      </c>
      <c r="I1092" s="24">
        <f>IFERROR(INDEX(Partidos!$J$4:$J$107,MATCH($A1092,Partidos!$A$4:$A$107,0)),"")</f>
        <v/>
      </c>
      <c r="J1092" s="21">
        <f>IF(AND(INDEX(Partidos!$J$4:$J$107,MATCH($A1092,Partidos!$A$4:$A$107,0))&lt;&gt;"Grupos",INDEX(Partidos!$H$4:$H$107,MATCH($A1092,Partidos!$A$4:$A$107,0))="Finalizado",$H1092&lt;&gt;"",$H1092=INDEX(Partidos!$K$4:$K$107,MATCH($A1092,Partidos!$A$4:$A$107,0))),1,0)</f>
        <v/>
      </c>
    </row>
    <row r="1093">
      <c r="A1093" s="29" t="n">
        <v>100</v>
      </c>
      <c r="B1093" s="24">
        <f>IFERROR(INDEX(Partidos!$D$4:$D$107,MATCH($A1093,Partidos!$A$4:$A$107,0)),"")</f>
        <v/>
      </c>
      <c r="C1093" s="24">
        <f>IFERROR(INDEX(Partidos!$E$4:$E$107,MATCH($A1093,Partidos!$A$4:$A$107,0)),"")</f>
        <v/>
      </c>
      <c r="D1093" s="29" t="inlineStr">
        <is>
          <t>Álvaro</t>
        </is>
      </c>
      <c r="E1093" s="24">
        <f>IFERROR(INDEX(Álvaro!F$4:F$107,MATCH($A1093,Álvaro!$A$4:$A$107,0)),"")</f>
        <v/>
      </c>
      <c r="F1093" s="24">
        <f>IFERROR(INDEX(Álvaro!G$4:G$107,MATCH($A1093,Álvaro!$A$4:$A$107,0)),"")</f>
        <v/>
      </c>
      <c r="G1093" s="21">
        <f>IFERROR(IF(INDEX(Partidos!$H$4:$H$107,MATCH($A1093,Partidos!$A$4:$A$107,0))&lt;&gt;"Finalizado","",IF(OR(NOT(ISNUMBER($E1093)),NOT(ISNUMBER($F1093))),"",IF(INDEX(Partidos!$J$4:$J$107,MATCH($A1093,Partidos!$A$4:$A$107,0))="Grupos",IF(AND($E1093=INDEX(Partidos!$F$4:$F$107,MATCH($A1093,Partidos!$A$4:$A$107,0)),$F1093=INDEX(Partidos!$G$4:$G$107,MATCH($A1093,Partidos!$A$4:$A$107,0))),Puntuacion!$B$4,IF(($E1093-$F1093)=(INDEX(Partidos!$F$4:$F$107,MATCH($A1093,Partidos!$A$4:$A$107,0))-INDEX(Partidos!$G$4:$G$107,MATCH($A1093,Partidos!$A$4:$A$107,0))),Puntuacion!$B$5,IF(OR(AND($E1093&gt;$F1093,INDEX(Partidos!$F$4:$F$107,MATCH($A1093,Partidos!$A$4:$A$107,0))&gt;INDEX(Partidos!$G$4:$G$107,MATCH($A1093,Partidos!$A$4:$A$107,0))),AND($E1093=$F1093,INDEX(Partidos!$F$4:$F$107,MATCH($A1093,Partidos!$A$4:$A$107,0))=INDEX(Partidos!$G$4:$G$107,MATCH($A1093,Partidos!$A$4:$A$107,0))),AND($E1093&lt;$F1093,INDEX(Partidos!$F$4:$F$107,MATCH($A1093,Partidos!$A$4:$A$107,0))&lt;INDEX(Partidos!$G$4:$G$107,MATCH($A1093,Partidos!$A$4:$A$107,0)))),Puntuacion!$B$6,0))),IF(INDEX(Partidos!$F$4:$F$107,MATCH($A1093,Partidos!$A$4:$A$107,0))=INDEX(Partidos!$G$4:$G$107,MATCH($A1093,Partidos!$A$4:$A$107,0)),IF(AND($E1093=INDEX(Partidos!$F$4:$F$107,MATCH($A1093,Partidos!$A$4:$A$107,0)),$F1093=INDEX(Partidos!$G$4:$G$107,MATCH($A1093,Partidos!$A$4:$A$107,0))),IF(AND($H1093&lt;&gt;"",$H1093=INDEX(Partidos!$K$4:$K$107,MATCH($A1093,Partidos!$A$4:$A$107,0))),Puntuacion!$B$9,Puntuacion!$B$12),IF(AND($E1093=$F1093,($E1093-$F1093)=(INDEX(Partidos!$F$4:$F$107,MATCH($A1093,Partidos!$A$4:$A$107,0))-INDEX(Partidos!$G$4:$G$107,MATCH($A1093,Partidos!$A$4:$A$107,0)))),IF(AND($H1093&lt;&gt;"",$H1093=INDEX(Partidos!$K$4:$K$107,MATCH($A1093,Partidos!$A$4:$A$107,0))),Puntuacion!$B$13,Puntuacion!$B$14),IF(AND($H1093&lt;&gt;"",$H1093=INDEX(Partidos!$K$4:$K$107,MATCH($A1093,Partidos!$A$4:$A$107,0))),Puntuacion!$B$11,0))),IF(AND($E1093=INDEX(Partidos!$F$4:$F$107,MATCH($A1093,Partidos!$A$4:$A$107,0)),$F1093=INDEX(Partidos!$G$4:$G$107,MATCH($A1093,Partidos!$A$4:$A$107,0))),Puntuacion!$B$9,IF(($E1093-$F1093)=(INDEX(Partidos!$F$4:$F$107,MATCH($A1093,Partidos!$A$4:$A$107,0))-INDEX(Partidos!$G$4:$G$107,MATCH($A1093,Partidos!$A$4:$A$107,0))),Puntuacion!$B$10,IF(AND($H1093&lt;&gt;"",$H1093=INDEX(Partidos!$K$4:$K$107,MATCH($A1093,Partidos!$A$4:$A$107,0))),Puntuacion!$B$11,0))))))),"")</f>
        <v/>
      </c>
      <c r="H1093" s="24">
        <f>IFERROR(INDEX(Álvaro!H$4:H$107,MATCH($A1093,Álvaro!$A$4:$A$107,0)),"")</f>
        <v/>
      </c>
      <c r="I1093" s="24">
        <f>IFERROR(INDEX(Partidos!$J$4:$J$107,MATCH($A1093,Partidos!$A$4:$A$107,0)),"")</f>
        <v/>
      </c>
      <c r="J1093" s="21">
        <f>IF(AND(INDEX(Partidos!$J$4:$J$107,MATCH($A1093,Partidos!$A$4:$A$107,0))&lt;&gt;"Grupos",INDEX(Partidos!$H$4:$H$107,MATCH($A1093,Partidos!$A$4:$A$107,0))="Finalizado",$H1093&lt;&gt;"",$H1093=INDEX(Partidos!$K$4:$K$107,MATCH($A1093,Partidos!$A$4:$A$107,0))),1,0)</f>
        <v/>
      </c>
    </row>
    <row r="1094">
      <c r="A1094" s="31" t="n">
        <v>100</v>
      </c>
      <c r="B1094" s="24">
        <f>IFERROR(INDEX(Partidos!$D$4:$D$107,MATCH($A1094,Partidos!$A$4:$A$107,0)),"")</f>
        <v/>
      </c>
      <c r="C1094" s="24">
        <f>IFERROR(INDEX(Partidos!$E$4:$E$107,MATCH($A1094,Partidos!$A$4:$A$107,0)),"")</f>
        <v/>
      </c>
      <c r="D1094" s="31" t="inlineStr">
        <is>
          <t>Pepe</t>
        </is>
      </c>
      <c r="E1094" s="24">
        <f>IFERROR(INDEX(Pepe!F$4:F$107,MATCH($A1094,Pepe!$A$4:$A$107,0)),"")</f>
        <v/>
      </c>
      <c r="F1094" s="24">
        <f>IFERROR(INDEX(Pepe!G$4:G$107,MATCH($A1094,Pepe!$A$4:$A$107,0)),"")</f>
        <v/>
      </c>
      <c r="G1094" s="21">
        <f>IFERROR(IF(INDEX(Partidos!$H$4:$H$107,MATCH($A1094,Partidos!$A$4:$A$107,0))&lt;&gt;"Finalizado","",IF(OR(NOT(ISNUMBER($E1094)),NOT(ISNUMBER($F1094))),"",IF(INDEX(Partidos!$J$4:$J$107,MATCH($A1094,Partidos!$A$4:$A$107,0))="Grupos",IF(AND($E1094=INDEX(Partidos!$F$4:$F$107,MATCH($A1094,Partidos!$A$4:$A$107,0)),$F1094=INDEX(Partidos!$G$4:$G$107,MATCH($A1094,Partidos!$A$4:$A$107,0))),Puntuacion!$B$4,IF(($E1094-$F1094)=(INDEX(Partidos!$F$4:$F$107,MATCH($A1094,Partidos!$A$4:$A$107,0))-INDEX(Partidos!$G$4:$G$107,MATCH($A1094,Partidos!$A$4:$A$107,0))),Puntuacion!$B$5,IF(OR(AND($E1094&gt;$F1094,INDEX(Partidos!$F$4:$F$107,MATCH($A1094,Partidos!$A$4:$A$107,0))&gt;INDEX(Partidos!$G$4:$G$107,MATCH($A1094,Partidos!$A$4:$A$107,0))),AND($E1094=$F1094,INDEX(Partidos!$F$4:$F$107,MATCH($A1094,Partidos!$A$4:$A$107,0))=INDEX(Partidos!$G$4:$G$107,MATCH($A1094,Partidos!$A$4:$A$107,0))),AND($E1094&lt;$F1094,INDEX(Partidos!$F$4:$F$107,MATCH($A1094,Partidos!$A$4:$A$107,0))&lt;INDEX(Partidos!$G$4:$G$107,MATCH($A1094,Partidos!$A$4:$A$107,0)))),Puntuacion!$B$6,0))),IF(INDEX(Partidos!$F$4:$F$107,MATCH($A1094,Partidos!$A$4:$A$107,0))=INDEX(Partidos!$G$4:$G$107,MATCH($A1094,Partidos!$A$4:$A$107,0)),IF(AND($E1094=INDEX(Partidos!$F$4:$F$107,MATCH($A1094,Partidos!$A$4:$A$107,0)),$F1094=INDEX(Partidos!$G$4:$G$107,MATCH($A1094,Partidos!$A$4:$A$107,0))),IF(AND($H1094&lt;&gt;"",$H1094=INDEX(Partidos!$K$4:$K$107,MATCH($A1094,Partidos!$A$4:$A$107,0))),Puntuacion!$B$9,Puntuacion!$B$12),IF(AND($E1094=$F1094,($E1094-$F1094)=(INDEX(Partidos!$F$4:$F$107,MATCH($A1094,Partidos!$A$4:$A$107,0))-INDEX(Partidos!$G$4:$G$107,MATCH($A1094,Partidos!$A$4:$A$107,0)))),IF(AND($H1094&lt;&gt;"",$H1094=INDEX(Partidos!$K$4:$K$107,MATCH($A1094,Partidos!$A$4:$A$107,0))),Puntuacion!$B$13,Puntuacion!$B$14),IF(AND($H1094&lt;&gt;"",$H1094=INDEX(Partidos!$K$4:$K$107,MATCH($A1094,Partidos!$A$4:$A$107,0))),Puntuacion!$B$11,0))),IF(AND($E1094=INDEX(Partidos!$F$4:$F$107,MATCH($A1094,Partidos!$A$4:$A$107,0)),$F1094=INDEX(Partidos!$G$4:$G$107,MATCH($A1094,Partidos!$A$4:$A$107,0))),Puntuacion!$B$9,IF(($E1094-$F1094)=(INDEX(Partidos!$F$4:$F$107,MATCH($A1094,Partidos!$A$4:$A$107,0))-INDEX(Partidos!$G$4:$G$107,MATCH($A1094,Partidos!$A$4:$A$107,0))),Puntuacion!$B$10,IF(AND($H1094&lt;&gt;"",$H1094=INDEX(Partidos!$K$4:$K$107,MATCH($A1094,Partidos!$A$4:$A$107,0))),Puntuacion!$B$11,0))))))),"")</f>
        <v/>
      </c>
      <c r="H1094" s="24">
        <f>IFERROR(INDEX(Pepe!H$4:H$107,MATCH($A1094,Pepe!$A$4:$A$107,0)),"")</f>
        <v/>
      </c>
      <c r="I1094" s="24">
        <f>IFERROR(INDEX(Partidos!$J$4:$J$107,MATCH($A1094,Partidos!$A$4:$A$107,0)),"")</f>
        <v/>
      </c>
      <c r="J1094" s="21">
        <f>IF(AND(INDEX(Partidos!$J$4:$J$107,MATCH($A1094,Partidos!$A$4:$A$107,0))&lt;&gt;"Grupos",INDEX(Partidos!$H$4:$H$107,MATCH($A1094,Partidos!$A$4:$A$107,0))="Finalizado",$H1094&lt;&gt;"",$H1094=INDEX(Partidos!$K$4:$K$107,MATCH($A1094,Partidos!$A$4:$A$107,0))),1,0)</f>
        <v/>
      </c>
    </row>
    <row r="1095">
      <c r="A1095" s="29" t="n">
        <v>100</v>
      </c>
      <c r="B1095" s="24">
        <f>IFERROR(INDEX(Partidos!$D$4:$D$107,MATCH($A1095,Partidos!$A$4:$A$107,0)),"")</f>
        <v/>
      </c>
      <c r="C1095" s="24">
        <f>IFERROR(INDEX(Partidos!$E$4:$E$107,MATCH($A1095,Partidos!$A$4:$A$107,0)),"")</f>
        <v/>
      </c>
      <c r="D1095" s="29" t="inlineStr">
        <is>
          <t>Patri</t>
        </is>
      </c>
      <c r="E1095" s="24">
        <f>IFERROR(INDEX(Patri!F$4:F$107,MATCH($A1095,Patri!$A$4:$A$107,0)),"")</f>
        <v/>
      </c>
      <c r="F1095" s="24">
        <f>IFERROR(INDEX(Patri!G$4:G$107,MATCH($A1095,Patri!$A$4:$A$107,0)),"")</f>
        <v/>
      </c>
      <c r="G1095" s="21">
        <f>IFERROR(IF(INDEX(Partidos!$H$4:$H$107,MATCH($A1095,Partidos!$A$4:$A$107,0))&lt;&gt;"Finalizado","",IF(OR(NOT(ISNUMBER($E1095)),NOT(ISNUMBER($F1095))),"",IF(INDEX(Partidos!$J$4:$J$107,MATCH($A1095,Partidos!$A$4:$A$107,0))="Grupos",IF(AND($E1095=INDEX(Partidos!$F$4:$F$107,MATCH($A1095,Partidos!$A$4:$A$107,0)),$F1095=INDEX(Partidos!$G$4:$G$107,MATCH($A1095,Partidos!$A$4:$A$107,0))),Puntuacion!$B$4,IF(($E1095-$F1095)=(INDEX(Partidos!$F$4:$F$107,MATCH($A1095,Partidos!$A$4:$A$107,0))-INDEX(Partidos!$G$4:$G$107,MATCH($A1095,Partidos!$A$4:$A$107,0))),Puntuacion!$B$5,IF(OR(AND($E1095&gt;$F1095,INDEX(Partidos!$F$4:$F$107,MATCH($A1095,Partidos!$A$4:$A$107,0))&gt;INDEX(Partidos!$G$4:$G$107,MATCH($A1095,Partidos!$A$4:$A$107,0))),AND($E1095=$F1095,INDEX(Partidos!$F$4:$F$107,MATCH($A1095,Partidos!$A$4:$A$107,0))=INDEX(Partidos!$G$4:$G$107,MATCH($A1095,Partidos!$A$4:$A$107,0))),AND($E1095&lt;$F1095,INDEX(Partidos!$F$4:$F$107,MATCH($A1095,Partidos!$A$4:$A$107,0))&lt;INDEX(Partidos!$G$4:$G$107,MATCH($A1095,Partidos!$A$4:$A$107,0)))),Puntuacion!$B$6,0))),IF(INDEX(Partidos!$F$4:$F$107,MATCH($A1095,Partidos!$A$4:$A$107,0))=INDEX(Partidos!$G$4:$G$107,MATCH($A1095,Partidos!$A$4:$A$107,0)),IF(AND($E1095=INDEX(Partidos!$F$4:$F$107,MATCH($A1095,Partidos!$A$4:$A$107,0)),$F1095=INDEX(Partidos!$G$4:$G$107,MATCH($A1095,Partidos!$A$4:$A$107,0))),IF(AND($H1095&lt;&gt;"",$H1095=INDEX(Partidos!$K$4:$K$107,MATCH($A1095,Partidos!$A$4:$A$107,0))),Puntuacion!$B$9,Puntuacion!$B$12),IF(AND($E1095=$F1095,($E1095-$F1095)=(INDEX(Partidos!$F$4:$F$107,MATCH($A1095,Partidos!$A$4:$A$107,0))-INDEX(Partidos!$G$4:$G$107,MATCH($A1095,Partidos!$A$4:$A$107,0)))),IF(AND($H1095&lt;&gt;"",$H1095=INDEX(Partidos!$K$4:$K$107,MATCH($A1095,Partidos!$A$4:$A$107,0))),Puntuacion!$B$13,Puntuacion!$B$14),IF(AND($H1095&lt;&gt;"",$H1095=INDEX(Partidos!$K$4:$K$107,MATCH($A1095,Partidos!$A$4:$A$107,0))),Puntuacion!$B$11,0))),IF(AND($E1095=INDEX(Partidos!$F$4:$F$107,MATCH($A1095,Partidos!$A$4:$A$107,0)),$F1095=INDEX(Partidos!$G$4:$G$107,MATCH($A1095,Partidos!$A$4:$A$107,0))),Puntuacion!$B$9,IF(($E1095-$F1095)=(INDEX(Partidos!$F$4:$F$107,MATCH($A1095,Partidos!$A$4:$A$107,0))-INDEX(Partidos!$G$4:$G$107,MATCH($A1095,Partidos!$A$4:$A$107,0))),Puntuacion!$B$10,IF(AND($H1095&lt;&gt;"",$H1095=INDEX(Partidos!$K$4:$K$107,MATCH($A1095,Partidos!$A$4:$A$107,0))),Puntuacion!$B$11,0))))))),"")</f>
        <v/>
      </c>
      <c r="H1095" s="24">
        <f>IFERROR(INDEX(Patri!H$4:H$107,MATCH($A1095,Patri!$A$4:$A$107,0)),"")</f>
        <v/>
      </c>
      <c r="I1095" s="24">
        <f>IFERROR(INDEX(Partidos!$J$4:$J$107,MATCH($A1095,Partidos!$A$4:$A$107,0)),"")</f>
        <v/>
      </c>
      <c r="J1095" s="21">
        <f>IF(AND(INDEX(Partidos!$J$4:$J$107,MATCH($A1095,Partidos!$A$4:$A$107,0))&lt;&gt;"Grupos",INDEX(Partidos!$H$4:$H$107,MATCH($A1095,Partidos!$A$4:$A$107,0))="Finalizado",$H1095&lt;&gt;"",$H1095=INDEX(Partidos!$K$4:$K$107,MATCH($A1095,Partidos!$A$4:$A$107,0))),1,0)</f>
        <v/>
      </c>
    </row>
    <row r="1096">
      <c r="A1096" s="31" t="n">
        <v>100</v>
      </c>
      <c r="B1096" s="24">
        <f>IFERROR(INDEX(Partidos!$D$4:$D$107,MATCH($A1096,Partidos!$A$4:$A$107,0)),"")</f>
        <v/>
      </c>
      <c r="C1096" s="24">
        <f>IFERROR(INDEX(Partidos!$E$4:$E$107,MATCH($A1096,Partidos!$A$4:$A$107,0)),"")</f>
        <v/>
      </c>
      <c r="D1096" s="31" t="inlineStr">
        <is>
          <t>Kike</t>
        </is>
      </c>
      <c r="E1096" s="24">
        <f>IFERROR(INDEX(Kike!F$4:F$107,MATCH($A1096,Kike!$A$4:$A$107,0)),"")</f>
        <v/>
      </c>
      <c r="F1096" s="24">
        <f>IFERROR(INDEX(Kike!G$4:G$107,MATCH($A1096,Kike!$A$4:$A$107,0)),"")</f>
        <v/>
      </c>
      <c r="G1096" s="21">
        <f>IFERROR(IF(INDEX(Partidos!$H$4:$H$107,MATCH($A1096,Partidos!$A$4:$A$107,0))&lt;&gt;"Finalizado","",IF(OR(NOT(ISNUMBER($E1096)),NOT(ISNUMBER($F1096))),"",IF(INDEX(Partidos!$J$4:$J$107,MATCH($A1096,Partidos!$A$4:$A$107,0))="Grupos",IF(AND($E1096=INDEX(Partidos!$F$4:$F$107,MATCH($A1096,Partidos!$A$4:$A$107,0)),$F1096=INDEX(Partidos!$G$4:$G$107,MATCH($A1096,Partidos!$A$4:$A$107,0))),Puntuacion!$B$4,IF(($E1096-$F1096)=(INDEX(Partidos!$F$4:$F$107,MATCH($A1096,Partidos!$A$4:$A$107,0))-INDEX(Partidos!$G$4:$G$107,MATCH($A1096,Partidos!$A$4:$A$107,0))),Puntuacion!$B$5,IF(OR(AND($E1096&gt;$F1096,INDEX(Partidos!$F$4:$F$107,MATCH($A1096,Partidos!$A$4:$A$107,0))&gt;INDEX(Partidos!$G$4:$G$107,MATCH($A1096,Partidos!$A$4:$A$107,0))),AND($E1096=$F1096,INDEX(Partidos!$F$4:$F$107,MATCH($A1096,Partidos!$A$4:$A$107,0))=INDEX(Partidos!$G$4:$G$107,MATCH($A1096,Partidos!$A$4:$A$107,0))),AND($E1096&lt;$F1096,INDEX(Partidos!$F$4:$F$107,MATCH($A1096,Partidos!$A$4:$A$107,0))&lt;INDEX(Partidos!$G$4:$G$107,MATCH($A1096,Partidos!$A$4:$A$107,0)))),Puntuacion!$B$6,0))),IF(INDEX(Partidos!$F$4:$F$107,MATCH($A1096,Partidos!$A$4:$A$107,0))=INDEX(Partidos!$G$4:$G$107,MATCH($A1096,Partidos!$A$4:$A$107,0)),IF(AND($E1096=INDEX(Partidos!$F$4:$F$107,MATCH($A1096,Partidos!$A$4:$A$107,0)),$F1096=INDEX(Partidos!$G$4:$G$107,MATCH($A1096,Partidos!$A$4:$A$107,0))),IF(AND($H1096&lt;&gt;"",$H1096=INDEX(Partidos!$K$4:$K$107,MATCH($A1096,Partidos!$A$4:$A$107,0))),Puntuacion!$B$9,Puntuacion!$B$12),IF(AND($E1096=$F1096,($E1096-$F1096)=(INDEX(Partidos!$F$4:$F$107,MATCH($A1096,Partidos!$A$4:$A$107,0))-INDEX(Partidos!$G$4:$G$107,MATCH($A1096,Partidos!$A$4:$A$107,0)))),IF(AND($H1096&lt;&gt;"",$H1096=INDEX(Partidos!$K$4:$K$107,MATCH($A1096,Partidos!$A$4:$A$107,0))),Puntuacion!$B$13,Puntuacion!$B$14),IF(AND($H1096&lt;&gt;"",$H1096=INDEX(Partidos!$K$4:$K$107,MATCH($A1096,Partidos!$A$4:$A$107,0))),Puntuacion!$B$11,0))),IF(AND($E1096=INDEX(Partidos!$F$4:$F$107,MATCH($A1096,Partidos!$A$4:$A$107,0)),$F1096=INDEX(Partidos!$G$4:$G$107,MATCH($A1096,Partidos!$A$4:$A$107,0))),Puntuacion!$B$9,IF(($E1096-$F1096)=(INDEX(Partidos!$F$4:$F$107,MATCH($A1096,Partidos!$A$4:$A$107,0))-INDEX(Partidos!$G$4:$G$107,MATCH($A1096,Partidos!$A$4:$A$107,0))),Puntuacion!$B$10,IF(AND($H1096&lt;&gt;"",$H1096=INDEX(Partidos!$K$4:$K$107,MATCH($A1096,Partidos!$A$4:$A$107,0))),Puntuacion!$B$11,0))))))),"")</f>
        <v/>
      </c>
      <c r="H1096" s="24">
        <f>IFERROR(INDEX(Kike!H$4:H$107,MATCH($A1096,Kike!$A$4:$A$107,0)),"")</f>
        <v/>
      </c>
      <c r="I1096" s="24">
        <f>IFERROR(INDEX(Partidos!$J$4:$J$107,MATCH($A1096,Partidos!$A$4:$A$107,0)),"")</f>
        <v/>
      </c>
      <c r="J1096" s="21">
        <f>IF(AND(INDEX(Partidos!$J$4:$J$107,MATCH($A1096,Partidos!$A$4:$A$107,0))&lt;&gt;"Grupos",INDEX(Partidos!$H$4:$H$107,MATCH($A1096,Partidos!$A$4:$A$107,0))="Finalizado",$H1096&lt;&gt;"",$H1096=INDEX(Partidos!$K$4:$K$107,MATCH($A1096,Partidos!$A$4:$A$107,0))),1,0)</f>
        <v/>
      </c>
    </row>
    <row r="1097">
      <c r="A1097" s="29" t="n">
        <v>100</v>
      </c>
      <c r="B1097" s="24">
        <f>IFERROR(INDEX(Partidos!$D$4:$D$107,MATCH($A1097,Partidos!$A$4:$A$107,0)),"")</f>
        <v/>
      </c>
      <c r="C1097" s="24">
        <f>IFERROR(INDEX(Partidos!$E$4:$E$107,MATCH($A1097,Partidos!$A$4:$A$107,0)),"")</f>
        <v/>
      </c>
      <c r="D1097" s="29" t="inlineStr">
        <is>
          <t>Quintero</t>
        </is>
      </c>
      <c r="E1097" s="24">
        <f>IFERROR(INDEX(Quintero!F$4:F$107,MATCH($A1097,Quintero!$A$4:$A$107,0)),"")</f>
        <v/>
      </c>
      <c r="F1097" s="24">
        <f>IFERROR(INDEX(Quintero!G$4:G$107,MATCH($A1097,Quintero!$A$4:$A$107,0)),"")</f>
        <v/>
      </c>
      <c r="G1097" s="21">
        <f>IFERROR(IF(INDEX(Partidos!$H$4:$H$107,MATCH($A1097,Partidos!$A$4:$A$107,0))&lt;&gt;"Finalizado","",IF(OR(NOT(ISNUMBER($E1097)),NOT(ISNUMBER($F1097))),"",IF(INDEX(Partidos!$J$4:$J$107,MATCH($A1097,Partidos!$A$4:$A$107,0))="Grupos",IF(AND($E1097=INDEX(Partidos!$F$4:$F$107,MATCH($A1097,Partidos!$A$4:$A$107,0)),$F1097=INDEX(Partidos!$G$4:$G$107,MATCH($A1097,Partidos!$A$4:$A$107,0))),Puntuacion!$B$4,IF(($E1097-$F1097)=(INDEX(Partidos!$F$4:$F$107,MATCH($A1097,Partidos!$A$4:$A$107,0))-INDEX(Partidos!$G$4:$G$107,MATCH($A1097,Partidos!$A$4:$A$107,0))),Puntuacion!$B$5,IF(OR(AND($E1097&gt;$F1097,INDEX(Partidos!$F$4:$F$107,MATCH($A1097,Partidos!$A$4:$A$107,0))&gt;INDEX(Partidos!$G$4:$G$107,MATCH($A1097,Partidos!$A$4:$A$107,0))),AND($E1097=$F1097,INDEX(Partidos!$F$4:$F$107,MATCH($A1097,Partidos!$A$4:$A$107,0))=INDEX(Partidos!$G$4:$G$107,MATCH($A1097,Partidos!$A$4:$A$107,0))),AND($E1097&lt;$F1097,INDEX(Partidos!$F$4:$F$107,MATCH($A1097,Partidos!$A$4:$A$107,0))&lt;INDEX(Partidos!$G$4:$G$107,MATCH($A1097,Partidos!$A$4:$A$107,0)))),Puntuacion!$B$6,0))),IF(INDEX(Partidos!$F$4:$F$107,MATCH($A1097,Partidos!$A$4:$A$107,0))=INDEX(Partidos!$G$4:$G$107,MATCH($A1097,Partidos!$A$4:$A$107,0)),IF(AND($E1097=INDEX(Partidos!$F$4:$F$107,MATCH($A1097,Partidos!$A$4:$A$107,0)),$F1097=INDEX(Partidos!$G$4:$G$107,MATCH($A1097,Partidos!$A$4:$A$107,0))),IF(AND($H1097&lt;&gt;"",$H1097=INDEX(Partidos!$K$4:$K$107,MATCH($A1097,Partidos!$A$4:$A$107,0))),Puntuacion!$B$9,Puntuacion!$B$12),IF(AND($E1097=$F1097,($E1097-$F1097)=(INDEX(Partidos!$F$4:$F$107,MATCH($A1097,Partidos!$A$4:$A$107,0))-INDEX(Partidos!$G$4:$G$107,MATCH($A1097,Partidos!$A$4:$A$107,0)))),IF(AND($H1097&lt;&gt;"",$H1097=INDEX(Partidos!$K$4:$K$107,MATCH($A1097,Partidos!$A$4:$A$107,0))),Puntuacion!$B$13,Puntuacion!$B$14),IF(AND($H1097&lt;&gt;"",$H1097=INDEX(Partidos!$K$4:$K$107,MATCH($A1097,Partidos!$A$4:$A$107,0))),Puntuacion!$B$11,0))),IF(AND($E1097=INDEX(Partidos!$F$4:$F$107,MATCH($A1097,Partidos!$A$4:$A$107,0)),$F1097=INDEX(Partidos!$G$4:$G$107,MATCH($A1097,Partidos!$A$4:$A$107,0))),Puntuacion!$B$9,IF(($E1097-$F1097)=(INDEX(Partidos!$F$4:$F$107,MATCH($A1097,Partidos!$A$4:$A$107,0))-INDEX(Partidos!$G$4:$G$107,MATCH($A1097,Partidos!$A$4:$A$107,0))),Puntuacion!$B$10,IF(AND($H1097&lt;&gt;"",$H1097=INDEX(Partidos!$K$4:$K$107,MATCH($A1097,Partidos!$A$4:$A$107,0))),Puntuacion!$B$11,0))))))),"")</f>
        <v/>
      </c>
      <c r="H1097" s="24">
        <f>IFERROR(INDEX(Quintero!H$4:H$107,MATCH($A1097,Quintero!$A$4:$A$107,0)),"")</f>
        <v/>
      </c>
      <c r="I1097" s="24">
        <f>IFERROR(INDEX(Partidos!$J$4:$J$107,MATCH($A1097,Partidos!$A$4:$A$107,0)),"")</f>
        <v/>
      </c>
      <c r="J1097" s="21">
        <f>IF(AND(INDEX(Partidos!$J$4:$J$107,MATCH($A1097,Partidos!$A$4:$A$107,0))&lt;&gt;"Grupos",INDEX(Partidos!$H$4:$H$107,MATCH($A1097,Partidos!$A$4:$A$107,0))="Finalizado",$H1097&lt;&gt;"",$H1097=INDEX(Partidos!$K$4:$K$107,MATCH($A1097,Partidos!$A$4:$A$107,0))),1,0)</f>
        <v/>
      </c>
    </row>
    <row r="1098">
      <c r="A1098" s="31" t="n">
        <v>100</v>
      </c>
      <c r="B1098" s="24">
        <f>IFERROR(INDEX(Partidos!$D$4:$D$107,MATCH($A1098,Partidos!$A$4:$A$107,0)),"")</f>
        <v/>
      </c>
      <c r="C1098" s="24">
        <f>IFERROR(INDEX(Partidos!$E$4:$E$107,MATCH($A1098,Partidos!$A$4:$A$107,0)),"")</f>
        <v/>
      </c>
      <c r="D1098" s="31" t="inlineStr">
        <is>
          <t>Nacho</t>
        </is>
      </c>
      <c r="E1098" s="24">
        <f>IFERROR(INDEX(Nacho!F$4:F$107,MATCH($A1098,Nacho!$A$4:$A$107,0)),"")</f>
        <v/>
      </c>
      <c r="F1098" s="24">
        <f>IFERROR(INDEX(Nacho!G$4:G$107,MATCH($A1098,Nacho!$A$4:$A$107,0)),"")</f>
        <v/>
      </c>
      <c r="G1098" s="21">
        <f>IFERROR(IF(INDEX(Partidos!$H$4:$H$107,MATCH($A1098,Partidos!$A$4:$A$107,0))&lt;&gt;"Finalizado","",IF(OR(NOT(ISNUMBER($E1098)),NOT(ISNUMBER($F1098))),"",IF(INDEX(Partidos!$J$4:$J$107,MATCH($A1098,Partidos!$A$4:$A$107,0))="Grupos",IF(AND($E1098=INDEX(Partidos!$F$4:$F$107,MATCH($A1098,Partidos!$A$4:$A$107,0)),$F1098=INDEX(Partidos!$G$4:$G$107,MATCH($A1098,Partidos!$A$4:$A$107,0))),Puntuacion!$B$4,IF(($E1098-$F1098)=(INDEX(Partidos!$F$4:$F$107,MATCH($A1098,Partidos!$A$4:$A$107,0))-INDEX(Partidos!$G$4:$G$107,MATCH($A1098,Partidos!$A$4:$A$107,0))),Puntuacion!$B$5,IF(OR(AND($E1098&gt;$F1098,INDEX(Partidos!$F$4:$F$107,MATCH($A1098,Partidos!$A$4:$A$107,0))&gt;INDEX(Partidos!$G$4:$G$107,MATCH($A1098,Partidos!$A$4:$A$107,0))),AND($E1098=$F1098,INDEX(Partidos!$F$4:$F$107,MATCH($A1098,Partidos!$A$4:$A$107,0))=INDEX(Partidos!$G$4:$G$107,MATCH($A1098,Partidos!$A$4:$A$107,0))),AND($E1098&lt;$F1098,INDEX(Partidos!$F$4:$F$107,MATCH($A1098,Partidos!$A$4:$A$107,0))&lt;INDEX(Partidos!$G$4:$G$107,MATCH($A1098,Partidos!$A$4:$A$107,0)))),Puntuacion!$B$6,0))),IF(INDEX(Partidos!$F$4:$F$107,MATCH($A1098,Partidos!$A$4:$A$107,0))=INDEX(Partidos!$G$4:$G$107,MATCH($A1098,Partidos!$A$4:$A$107,0)),IF(AND($E1098=INDEX(Partidos!$F$4:$F$107,MATCH($A1098,Partidos!$A$4:$A$107,0)),$F1098=INDEX(Partidos!$G$4:$G$107,MATCH($A1098,Partidos!$A$4:$A$107,0))),IF(AND($H1098&lt;&gt;"",$H1098=INDEX(Partidos!$K$4:$K$107,MATCH($A1098,Partidos!$A$4:$A$107,0))),Puntuacion!$B$9,Puntuacion!$B$12),IF(AND($E1098=$F1098,($E1098-$F1098)=(INDEX(Partidos!$F$4:$F$107,MATCH($A1098,Partidos!$A$4:$A$107,0))-INDEX(Partidos!$G$4:$G$107,MATCH($A1098,Partidos!$A$4:$A$107,0)))),IF(AND($H1098&lt;&gt;"",$H1098=INDEX(Partidos!$K$4:$K$107,MATCH($A1098,Partidos!$A$4:$A$107,0))),Puntuacion!$B$13,Puntuacion!$B$14),IF(AND($H1098&lt;&gt;"",$H1098=INDEX(Partidos!$K$4:$K$107,MATCH($A1098,Partidos!$A$4:$A$107,0))),Puntuacion!$B$11,0))),IF(AND($E1098=INDEX(Partidos!$F$4:$F$107,MATCH($A1098,Partidos!$A$4:$A$107,0)),$F1098=INDEX(Partidos!$G$4:$G$107,MATCH($A1098,Partidos!$A$4:$A$107,0))),Puntuacion!$B$9,IF(($E1098-$F1098)=(INDEX(Partidos!$F$4:$F$107,MATCH($A1098,Partidos!$A$4:$A$107,0))-INDEX(Partidos!$G$4:$G$107,MATCH($A1098,Partidos!$A$4:$A$107,0))),Puntuacion!$B$10,IF(AND($H1098&lt;&gt;"",$H1098=INDEX(Partidos!$K$4:$K$107,MATCH($A1098,Partidos!$A$4:$A$107,0))),Puntuacion!$B$11,0))))))),"")</f>
        <v/>
      </c>
      <c r="H1098" s="24">
        <f>IFERROR(INDEX(Nacho!H$4:H$107,MATCH($A1098,Nacho!$A$4:$A$107,0)),"")</f>
        <v/>
      </c>
      <c r="I1098" s="24">
        <f>IFERROR(INDEX(Partidos!$J$4:$J$107,MATCH($A1098,Partidos!$A$4:$A$107,0)),"")</f>
        <v/>
      </c>
      <c r="J1098" s="21">
        <f>IF(AND(INDEX(Partidos!$J$4:$J$107,MATCH($A1098,Partidos!$A$4:$A$107,0))&lt;&gt;"Grupos",INDEX(Partidos!$H$4:$H$107,MATCH($A1098,Partidos!$A$4:$A$107,0))="Finalizado",$H1098&lt;&gt;"",$H1098=INDEX(Partidos!$K$4:$K$107,MATCH($A1098,Partidos!$A$4:$A$107,0))),1,0)</f>
        <v/>
      </c>
    </row>
    <row r="1099">
      <c r="A1099" s="29" t="n">
        <v>100</v>
      </c>
      <c r="B1099" s="24">
        <f>IFERROR(INDEX(Partidos!$D$4:$D$107,MATCH($A1099,Partidos!$A$4:$A$107,0)),"")</f>
        <v/>
      </c>
      <c r="C1099" s="24">
        <f>IFERROR(INDEX(Partidos!$E$4:$E$107,MATCH($A1099,Partidos!$A$4:$A$107,0)),"")</f>
        <v/>
      </c>
      <c r="D1099" s="29" t="inlineStr">
        <is>
          <t>Luis</t>
        </is>
      </c>
      <c r="E1099" s="24">
        <f>IFERROR(INDEX(Luis!F$4:F$107,MATCH($A1099,Luis!$A$4:$A$107,0)),"")</f>
        <v/>
      </c>
      <c r="F1099" s="24">
        <f>IFERROR(INDEX(Luis!G$4:G$107,MATCH($A1099,Luis!$A$4:$A$107,0)),"")</f>
        <v/>
      </c>
      <c r="G1099" s="21">
        <f>IFERROR(IF(INDEX(Partidos!$H$4:$H$107,MATCH($A1099,Partidos!$A$4:$A$107,0))&lt;&gt;"Finalizado","",IF(OR(NOT(ISNUMBER($E1099)),NOT(ISNUMBER($F1099))),"",IF(INDEX(Partidos!$J$4:$J$107,MATCH($A1099,Partidos!$A$4:$A$107,0))="Grupos",IF(AND($E1099=INDEX(Partidos!$F$4:$F$107,MATCH($A1099,Partidos!$A$4:$A$107,0)),$F1099=INDEX(Partidos!$G$4:$G$107,MATCH($A1099,Partidos!$A$4:$A$107,0))),Puntuacion!$B$4,IF(($E1099-$F1099)=(INDEX(Partidos!$F$4:$F$107,MATCH($A1099,Partidos!$A$4:$A$107,0))-INDEX(Partidos!$G$4:$G$107,MATCH($A1099,Partidos!$A$4:$A$107,0))),Puntuacion!$B$5,IF(OR(AND($E1099&gt;$F1099,INDEX(Partidos!$F$4:$F$107,MATCH($A1099,Partidos!$A$4:$A$107,0))&gt;INDEX(Partidos!$G$4:$G$107,MATCH($A1099,Partidos!$A$4:$A$107,0))),AND($E1099=$F1099,INDEX(Partidos!$F$4:$F$107,MATCH($A1099,Partidos!$A$4:$A$107,0))=INDEX(Partidos!$G$4:$G$107,MATCH($A1099,Partidos!$A$4:$A$107,0))),AND($E1099&lt;$F1099,INDEX(Partidos!$F$4:$F$107,MATCH($A1099,Partidos!$A$4:$A$107,0))&lt;INDEX(Partidos!$G$4:$G$107,MATCH($A1099,Partidos!$A$4:$A$107,0)))),Puntuacion!$B$6,0))),IF(INDEX(Partidos!$F$4:$F$107,MATCH($A1099,Partidos!$A$4:$A$107,0))=INDEX(Partidos!$G$4:$G$107,MATCH($A1099,Partidos!$A$4:$A$107,0)),IF(AND($E1099=INDEX(Partidos!$F$4:$F$107,MATCH($A1099,Partidos!$A$4:$A$107,0)),$F1099=INDEX(Partidos!$G$4:$G$107,MATCH($A1099,Partidos!$A$4:$A$107,0))),IF(AND($H1099&lt;&gt;"",$H1099=INDEX(Partidos!$K$4:$K$107,MATCH($A1099,Partidos!$A$4:$A$107,0))),Puntuacion!$B$9,Puntuacion!$B$12),IF(AND($E1099=$F1099,($E1099-$F1099)=(INDEX(Partidos!$F$4:$F$107,MATCH($A1099,Partidos!$A$4:$A$107,0))-INDEX(Partidos!$G$4:$G$107,MATCH($A1099,Partidos!$A$4:$A$107,0)))),IF(AND($H1099&lt;&gt;"",$H1099=INDEX(Partidos!$K$4:$K$107,MATCH($A1099,Partidos!$A$4:$A$107,0))),Puntuacion!$B$13,Puntuacion!$B$14),IF(AND($H1099&lt;&gt;"",$H1099=INDEX(Partidos!$K$4:$K$107,MATCH($A1099,Partidos!$A$4:$A$107,0))),Puntuacion!$B$11,0))),IF(AND($E1099=INDEX(Partidos!$F$4:$F$107,MATCH($A1099,Partidos!$A$4:$A$107,0)),$F1099=INDEX(Partidos!$G$4:$G$107,MATCH($A1099,Partidos!$A$4:$A$107,0))),Puntuacion!$B$9,IF(($E1099-$F1099)=(INDEX(Partidos!$F$4:$F$107,MATCH($A1099,Partidos!$A$4:$A$107,0))-INDEX(Partidos!$G$4:$G$107,MATCH($A1099,Partidos!$A$4:$A$107,0))),Puntuacion!$B$10,IF(AND($H1099&lt;&gt;"",$H1099=INDEX(Partidos!$K$4:$K$107,MATCH($A1099,Partidos!$A$4:$A$107,0))),Puntuacion!$B$11,0))))))),"")</f>
        <v/>
      </c>
      <c r="H1099" s="24">
        <f>IFERROR(INDEX(Luis!H$4:H$107,MATCH($A1099,Luis!$A$4:$A$107,0)),"")</f>
        <v/>
      </c>
      <c r="I1099" s="24">
        <f>IFERROR(INDEX(Partidos!$J$4:$J$107,MATCH($A1099,Partidos!$A$4:$A$107,0)),"")</f>
        <v/>
      </c>
      <c r="J1099" s="21">
        <f>IF(AND(INDEX(Partidos!$J$4:$J$107,MATCH($A1099,Partidos!$A$4:$A$107,0))&lt;&gt;"Grupos",INDEX(Partidos!$H$4:$H$107,MATCH($A1099,Partidos!$A$4:$A$107,0))="Finalizado",$H1099&lt;&gt;"",$H1099=INDEX(Partidos!$K$4:$K$107,MATCH($A1099,Partidos!$A$4:$A$107,0))),1,0)</f>
        <v/>
      </c>
    </row>
    <row r="1100">
      <c r="A1100" s="31" t="n">
        <v>100</v>
      </c>
      <c r="B1100" s="24">
        <f>IFERROR(INDEX(Partidos!$D$4:$D$107,MATCH($A1100,Partidos!$A$4:$A$107,0)),"")</f>
        <v/>
      </c>
      <c r="C1100" s="24">
        <f>IFERROR(INDEX(Partidos!$E$4:$E$107,MATCH($A1100,Partidos!$A$4:$A$107,0)),"")</f>
        <v/>
      </c>
      <c r="D1100" s="31" t="inlineStr">
        <is>
          <t>Felipe</t>
        </is>
      </c>
      <c r="E1100" s="24">
        <f>IFERROR(INDEX(Felipe!F$4:F$107,MATCH($A1100,Felipe!$A$4:$A$107,0)),"")</f>
        <v/>
      </c>
      <c r="F1100" s="24">
        <f>IFERROR(INDEX(Felipe!G$4:G$107,MATCH($A1100,Felipe!$A$4:$A$107,0)),"")</f>
        <v/>
      </c>
      <c r="G1100" s="21">
        <f>IFERROR(IF(INDEX(Partidos!$H$4:$H$107,MATCH($A1100,Partidos!$A$4:$A$107,0))&lt;&gt;"Finalizado","",IF(OR(NOT(ISNUMBER($E1100)),NOT(ISNUMBER($F1100))),"",IF(INDEX(Partidos!$J$4:$J$107,MATCH($A1100,Partidos!$A$4:$A$107,0))="Grupos",IF(AND($E1100=INDEX(Partidos!$F$4:$F$107,MATCH($A1100,Partidos!$A$4:$A$107,0)),$F1100=INDEX(Partidos!$G$4:$G$107,MATCH($A1100,Partidos!$A$4:$A$107,0))),Puntuacion!$B$4,IF(($E1100-$F1100)=(INDEX(Partidos!$F$4:$F$107,MATCH($A1100,Partidos!$A$4:$A$107,0))-INDEX(Partidos!$G$4:$G$107,MATCH($A1100,Partidos!$A$4:$A$107,0))),Puntuacion!$B$5,IF(OR(AND($E1100&gt;$F1100,INDEX(Partidos!$F$4:$F$107,MATCH($A1100,Partidos!$A$4:$A$107,0))&gt;INDEX(Partidos!$G$4:$G$107,MATCH($A1100,Partidos!$A$4:$A$107,0))),AND($E1100=$F1100,INDEX(Partidos!$F$4:$F$107,MATCH($A1100,Partidos!$A$4:$A$107,0))=INDEX(Partidos!$G$4:$G$107,MATCH($A1100,Partidos!$A$4:$A$107,0))),AND($E1100&lt;$F1100,INDEX(Partidos!$F$4:$F$107,MATCH($A1100,Partidos!$A$4:$A$107,0))&lt;INDEX(Partidos!$G$4:$G$107,MATCH($A1100,Partidos!$A$4:$A$107,0)))),Puntuacion!$B$6,0))),IF(INDEX(Partidos!$F$4:$F$107,MATCH($A1100,Partidos!$A$4:$A$107,0))=INDEX(Partidos!$G$4:$G$107,MATCH($A1100,Partidos!$A$4:$A$107,0)),IF(AND($E1100=INDEX(Partidos!$F$4:$F$107,MATCH($A1100,Partidos!$A$4:$A$107,0)),$F1100=INDEX(Partidos!$G$4:$G$107,MATCH($A1100,Partidos!$A$4:$A$107,0))),IF(AND($H1100&lt;&gt;"",$H1100=INDEX(Partidos!$K$4:$K$107,MATCH($A1100,Partidos!$A$4:$A$107,0))),Puntuacion!$B$9,Puntuacion!$B$12),IF(AND($E1100=$F1100,($E1100-$F1100)=(INDEX(Partidos!$F$4:$F$107,MATCH($A1100,Partidos!$A$4:$A$107,0))-INDEX(Partidos!$G$4:$G$107,MATCH($A1100,Partidos!$A$4:$A$107,0)))),IF(AND($H1100&lt;&gt;"",$H1100=INDEX(Partidos!$K$4:$K$107,MATCH($A1100,Partidos!$A$4:$A$107,0))),Puntuacion!$B$13,Puntuacion!$B$14),IF(AND($H1100&lt;&gt;"",$H1100=INDEX(Partidos!$K$4:$K$107,MATCH($A1100,Partidos!$A$4:$A$107,0))),Puntuacion!$B$11,0))),IF(AND($E1100=INDEX(Partidos!$F$4:$F$107,MATCH($A1100,Partidos!$A$4:$A$107,0)),$F1100=INDEX(Partidos!$G$4:$G$107,MATCH($A1100,Partidos!$A$4:$A$107,0))),Puntuacion!$B$9,IF(($E1100-$F1100)=(INDEX(Partidos!$F$4:$F$107,MATCH($A1100,Partidos!$A$4:$A$107,0))-INDEX(Partidos!$G$4:$G$107,MATCH($A1100,Partidos!$A$4:$A$107,0))),Puntuacion!$B$10,IF(AND($H1100&lt;&gt;"",$H1100=INDEX(Partidos!$K$4:$K$107,MATCH($A1100,Partidos!$A$4:$A$107,0))),Puntuacion!$B$11,0))))))),"")</f>
        <v/>
      </c>
      <c r="H1100" s="24">
        <f>IFERROR(INDEX(Felipe!H$4:H$107,MATCH($A1100,Felipe!$A$4:$A$107,0)),"")</f>
        <v/>
      </c>
      <c r="I1100" s="24">
        <f>IFERROR(INDEX(Partidos!$J$4:$J$107,MATCH($A1100,Partidos!$A$4:$A$107,0)),"")</f>
        <v/>
      </c>
      <c r="J1100" s="21">
        <f>IF(AND(INDEX(Partidos!$J$4:$J$107,MATCH($A1100,Partidos!$A$4:$A$107,0))&lt;&gt;"Grupos",INDEX(Partidos!$H$4:$H$107,MATCH($A1100,Partidos!$A$4:$A$107,0))="Finalizado",$H1100&lt;&gt;"",$H1100=INDEX(Partidos!$K$4:$K$107,MATCH($A1100,Partidos!$A$4:$A$107,0))),1,0)</f>
        <v/>
      </c>
    </row>
    <row r="1101">
      <c r="A1101" s="29" t="n">
        <v>100</v>
      </c>
      <c r="B1101" s="24">
        <f>IFERROR(INDEX(Partidos!$D$4:$D$107,MATCH($A1101,Partidos!$A$4:$A$107,0)),"")</f>
        <v/>
      </c>
      <c r="C1101" s="24">
        <f>IFERROR(INDEX(Partidos!$E$4:$E$107,MATCH($A1101,Partidos!$A$4:$A$107,0)),"")</f>
        <v/>
      </c>
      <c r="D1101" s="29" t="inlineStr">
        <is>
          <t>Simón</t>
        </is>
      </c>
      <c r="E1101" s="24">
        <f>IFERROR(INDEX(Simón!F$4:F$107,MATCH($A1101,Simón!$A$4:$A$107,0)),"")</f>
        <v/>
      </c>
      <c r="F1101" s="24">
        <f>IFERROR(INDEX(Simón!G$4:G$107,MATCH($A1101,Simón!$A$4:$A$107,0)),"")</f>
        <v/>
      </c>
      <c r="G1101" s="21">
        <f>IFERROR(IF(INDEX(Partidos!$H$4:$H$107,MATCH($A1101,Partidos!$A$4:$A$107,0))&lt;&gt;"Finalizado","",IF(OR(NOT(ISNUMBER($E1101)),NOT(ISNUMBER($F1101))),"",IF(INDEX(Partidos!$J$4:$J$107,MATCH($A1101,Partidos!$A$4:$A$107,0))="Grupos",IF(AND($E1101=INDEX(Partidos!$F$4:$F$107,MATCH($A1101,Partidos!$A$4:$A$107,0)),$F1101=INDEX(Partidos!$G$4:$G$107,MATCH($A1101,Partidos!$A$4:$A$107,0))),Puntuacion!$B$4,IF(($E1101-$F1101)=(INDEX(Partidos!$F$4:$F$107,MATCH($A1101,Partidos!$A$4:$A$107,0))-INDEX(Partidos!$G$4:$G$107,MATCH($A1101,Partidos!$A$4:$A$107,0))),Puntuacion!$B$5,IF(OR(AND($E1101&gt;$F1101,INDEX(Partidos!$F$4:$F$107,MATCH($A1101,Partidos!$A$4:$A$107,0))&gt;INDEX(Partidos!$G$4:$G$107,MATCH($A1101,Partidos!$A$4:$A$107,0))),AND($E1101=$F1101,INDEX(Partidos!$F$4:$F$107,MATCH($A1101,Partidos!$A$4:$A$107,0))=INDEX(Partidos!$G$4:$G$107,MATCH($A1101,Partidos!$A$4:$A$107,0))),AND($E1101&lt;$F1101,INDEX(Partidos!$F$4:$F$107,MATCH($A1101,Partidos!$A$4:$A$107,0))&lt;INDEX(Partidos!$G$4:$G$107,MATCH($A1101,Partidos!$A$4:$A$107,0)))),Puntuacion!$B$6,0))),IF(INDEX(Partidos!$F$4:$F$107,MATCH($A1101,Partidos!$A$4:$A$107,0))=INDEX(Partidos!$G$4:$G$107,MATCH($A1101,Partidos!$A$4:$A$107,0)),IF(AND($E1101=INDEX(Partidos!$F$4:$F$107,MATCH($A1101,Partidos!$A$4:$A$107,0)),$F1101=INDEX(Partidos!$G$4:$G$107,MATCH($A1101,Partidos!$A$4:$A$107,0))),IF(AND($H1101&lt;&gt;"",$H1101=INDEX(Partidos!$K$4:$K$107,MATCH($A1101,Partidos!$A$4:$A$107,0))),Puntuacion!$B$9,Puntuacion!$B$12),IF(AND($E1101=$F1101,($E1101-$F1101)=(INDEX(Partidos!$F$4:$F$107,MATCH($A1101,Partidos!$A$4:$A$107,0))-INDEX(Partidos!$G$4:$G$107,MATCH($A1101,Partidos!$A$4:$A$107,0)))),IF(AND($H1101&lt;&gt;"",$H1101=INDEX(Partidos!$K$4:$K$107,MATCH($A1101,Partidos!$A$4:$A$107,0))),Puntuacion!$B$13,Puntuacion!$B$14),IF(AND($H1101&lt;&gt;"",$H1101=INDEX(Partidos!$K$4:$K$107,MATCH($A1101,Partidos!$A$4:$A$107,0))),Puntuacion!$B$11,0))),IF(AND($E1101=INDEX(Partidos!$F$4:$F$107,MATCH($A1101,Partidos!$A$4:$A$107,0)),$F1101=INDEX(Partidos!$G$4:$G$107,MATCH($A1101,Partidos!$A$4:$A$107,0))),Puntuacion!$B$9,IF(($E1101-$F1101)=(INDEX(Partidos!$F$4:$F$107,MATCH($A1101,Partidos!$A$4:$A$107,0))-INDEX(Partidos!$G$4:$G$107,MATCH($A1101,Partidos!$A$4:$A$107,0))),Puntuacion!$B$10,IF(AND($H1101&lt;&gt;"",$H1101=INDEX(Partidos!$K$4:$K$107,MATCH($A1101,Partidos!$A$4:$A$107,0))),Puntuacion!$B$11,0))))))),"")</f>
        <v/>
      </c>
      <c r="H1101" s="24">
        <f>IFERROR(INDEX(Simón!H$4:H$107,MATCH($A1101,Simón!$A$4:$A$107,0)),"")</f>
        <v/>
      </c>
      <c r="I1101" s="24">
        <f>IFERROR(INDEX(Partidos!$J$4:$J$107,MATCH($A1101,Partidos!$A$4:$A$107,0)),"")</f>
        <v/>
      </c>
      <c r="J1101" s="21">
        <f>IF(AND(INDEX(Partidos!$J$4:$J$107,MATCH($A1101,Partidos!$A$4:$A$107,0))&lt;&gt;"Grupos",INDEX(Partidos!$H$4:$H$107,MATCH($A1101,Partidos!$A$4:$A$107,0))="Finalizado",$H1101&lt;&gt;"",$H1101=INDEX(Partidos!$K$4:$K$107,MATCH($A1101,Partidos!$A$4:$A$107,0))),1,0)</f>
        <v/>
      </c>
    </row>
    <row r="1102">
      <c r="A1102" s="31" t="n">
        <v>100</v>
      </c>
      <c r="B1102" s="24">
        <f>IFERROR(INDEX(Partidos!$D$4:$D$107,MATCH($A1102,Partidos!$A$4:$A$107,0)),"")</f>
        <v/>
      </c>
      <c r="C1102" s="24">
        <f>IFERROR(INDEX(Partidos!$E$4:$E$107,MATCH($A1102,Partidos!$A$4:$A$107,0)),"")</f>
        <v/>
      </c>
      <c r="D1102" s="31" t="inlineStr">
        <is>
          <t>Muni</t>
        </is>
      </c>
      <c r="E1102" s="24">
        <f>IFERROR(INDEX(Muni!F$4:F$107,MATCH($A1102,Muni!$A$4:$A$107,0)),"")</f>
        <v/>
      </c>
      <c r="F1102" s="24">
        <f>IFERROR(INDEX(Muni!G$4:G$107,MATCH($A1102,Muni!$A$4:$A$107,0)),"")</f>
        <v/>
      </c>
      <c r="G1102" s="21">
        <f>IFERROR(IF(INDEX(Partidos!$H$4:$H$107,MATCH($A1102,Partidos!$A$4:$A$107,0))&lt;&gt;"Finalizado","",IF(OR(NOT(ISNUMBER($E1102)),NOT(ISNUMBER($F1102))),"",IF(INDEX(Partidos!$J$4:$J$107,MATCH($A1102,Partidos!$A$4:$A$107,0))="Grupos",IF(AND($E1102=INDEX(Partidos!$F$4:$F$107,MATCH($A1102,Partidos!$A$4:$A$107,0)),$F1102=INDEX(Partidos!$G$4:$G$107,MATCH($A1102,Partidos!$A$4:$A$107,0))),Puntuacion!$B$4,IF(($E1102-$F1102)=(INDEX(Partidos!$F$4:$F$107,MATCH($A1102,Partidos!$A$4:$A$107,0))-INDEX(Partidos!$G$4:$G$107,MATCH($A1102,Partidos!$A$4:$A$107,0))),Puntuacion!$B$5,IF(OR(AND($E1102&gt;$F1102,INDEX(Partidos!$F$4:$F$107,MATCH($A1102,Partidos!$A$4:$A$107,0))&gt;INDEX(Partidos!$G$4:$G$107,MATCH($A1102,Partidos!$A$4:$A$107,0))),AND($E1102=$F1102,INDEX(Partidos!$F$4:$F$107,MATCH($A1102,Partidos!$A$4:$A$107,0))=INDEX(Partidos!$G$4:$G$107,MATCH($A1102,Partidos!$A$4:$A$107,0))),AND($E1102&lt;$F1102,INDEX(Partidos!$F$4:$F$107,MATCH($A1102,Partidos!$A$4:$A$107,0))&lt;INDEX(Partidos!$G$4:$G$107,MATCH($A1102,Partidos!$A$4:$A$107,0)))),Puntuacion!$B$6,0))),IF(INDEX(Partidos!$F$4:$F$107,MATCH($A1102,Partidos!$A$4:$A$107,0))=INDEX(Partidos!$G$4:$G$107,MATCH($A1102,Partidos!$A$4:$A$107,0)),IF(AND($E1102=INDEX(Partidos!$F$4:$F$107,MATCH($A1102,Partidos!$A$4:$A$107,0)),$F1102=INDEX(Partidos!$G$4:$G$107,MATCH($A1102,Partidos!$A$4:$A$107,0))),IF(AND($H1102&lt;&gt;"",$H1102=INDEX(Partidos!$K$4:$K$107,MATCH($A1102,Partidos!$A$4:$A$107,0))),Puntuacion!$B$9,Puntuacion!$B$12),IF(AND($E1102=$F1102,($E1102-$F1102)=(INDEX(Partidos!$F$4:$F$107,MATCH($A1102,Partidos!$A$4:$A$107,0))-INDEX(Partidos!$G$4:$G$107,MATCH($A1102,Partidos!$A$4:$A$107,0)))),IF(AND($H1102&lt;&gt;"",$H1102=INDEX(Partidos!$K$4:$K$107,MATCH($A1102,Partidos!$A$4:$A$107,0))),Puntuacion!$B$13,Puntuacion!$B$14),IF(AND($H1102&lt;&gt;"",$H1102=INDEX(Partidos!$K$4:$K$107,MATCH($A1102,Partidos!$A$4:$A$107,0))),Puntuacion!$B$11,0))),IF(AND($E1102=INDEX(Partidos!$F$4:$F$107,MATCH($A1102,Partidos!$A$4:$A$107,0)),$F1102=INDEX(Partidos!$G$4:$G$107,MATCH($A1102,Partidos!$A$4:$A$107,0))),Puntuacion!$B$9,IF(($E1102-$F1102)=(INDEX(Partidos!$F$4:$F$107,MATCH($A1102,Partidos!$A$4:$A$107,0))-INDEX(Partidos!$G$4:$G$107,MATCH($A1102,Partidos!$A$4:$A$107,0))),Puntuacion!$B$10,IF(AND($H1102&lt;&gt;"",$H1102=INDEX(Partidos!$K$4:$K$107,MATCH($A1102,Partidos!$A$4:$A$107,0))),Puntuacion!$B$11,0))))))),"")</f>
        <v/>
      </c>
      <c r="H1102" s="24">
        <f>IFERROR(INDEX(Muni!H$4:H$107,MATCH($A1102,Muni!$A$4:$A$107,0)),"")</f>
        <v/>
      </c>
      <c r="I1102" s="24">
        <f>IFERROR(INDEX(Partidos!$J$4:$J$107,MATCH($A1102,Partidos!$A$4:$A$107,0)),"")</f>
        <v/>
      </c>
      <c r="J1102" s="21">
        <f>IF(AND(INDEX(Partidos!$J$4:$J$107,MATCH($A1102,Partidos!$A$4:$A$107,0))&lt;&gt;"Grupos",INDEX(Partidos!$H$4:$H$107,MATCH($A1102,Partidos!$A$4:$A$107,0))="Finalizado",$H1102&lt;&gt;"",$H1102=INDEX(Partidos!$K$4:$K$107,MATCH($A1102,Partidos!$A$4:$A$107,0))),1,0)</f>
        <v/>
      </c>
    </row>
    <row r="1103">
      <c r="A1103" s="29" t="n">
        <v>100</v>
      </c>
      <c r="B1103" s="24">
        <f>IFERROR(INDEX(Partidos!$D$4:$D$107,MATCH($A1103,Partidos!$A$4:$A$107,0)),"")</f>
        <v/>
      </c>
      <c r="C1103" s="24">
        <f>IFERROR(INDEX(Partidos!$E$4:$E$107,MATCH($A1103,Partidos!$A$4:$A$107,0)),"")</f>
        <v/>
      </c>
      <c r="D1103" s="29" t="inlineStr">
        <is>
          <t>Fer</t>
        </is>
      </c>
      <c r="E1103" s="24">
        <f>IFERROR(INDEX(Fer!F$4:F$107,MATCH($A1103,Fer!$A$4:$A$107,0)),"")</f>
        <v/>
      </c>
      <c r="F1103" s="24">
        <f>IFERROR(INDEX(Fer!G$4:G$107,MATCH($A1103,Fer!$A$4:$A$107,0)),"")</f>
        <v/>
      </c>
      <c r="G1103" s="21">
        <f>IFERROR(IF(INDEX(Partidos!$H$4:$H$107,MATCH($A1103,Partidos!$A$4:$A$107,0))&lt;&gt;"Finalizado","",IF(OR(NOT(ISNUMBER($E1103)),NOT(ISNUMBER($F1103))),"",IF(INDEX(Partidos!$J$4:$J$107,MATCH($A1103,Partidos!$A$4:$A$107,0))="Grupos",IF(AND($E1103=INDEX(Partidos!$F$4:$F$107,MATCH($A1103,Partidos!$A$4:$A$107,0)),$F1103=INDEX(Partidos!$G$4:$G$107,MATCH($A1103,Partidos!$A$4:$A$107,0))),Puntuacion!$B$4,IF(($E1103-$F1103)=(INDEX(Partidos!$F$4:$F$107,MATCH($A1103,Partidos!$A$4:$A$107,0))-INDEX(Partidos!$G$4:$G$107,MATCH($A1103,Partidos!$A$4:$A$107,0))),Puntuacion!$B$5,IF(OR(AND($E1103&gt;$F1103,INDEX(Partidos!$F$4:$F$107,MATCH($A1103,Partidos!$A$4:$A$107,0))&gt;INDEX(Partidos!$G$4:$G$107,MATCH($A1103,Partidos!$A$4:$A$107,0))),AND($E1103=$F1103,INDEX(Partidos!$F$4:$F$107,MATCH($A1103,Partidos!$A$4:$A$107,0))=INDEX(Partidos!$G$4:$G$107,MATCH($A1103,Partidos!$A$4:$A$107,0))),AND($E1103&lt;$F1103,INDEX(Partidos!$F$4:$F$107,MATCH($A1103,Partidos!$A$4:$A$107,0))&lt;INDEX(Partidos!$G$4:$G$107,MATCH($A1103,Partidos!$A$4:$A$107,0)))),Puntuacion!$B$6,0))),IF(INDEX(Partidos!$F$4:$F$107,MATCH($A1103,Partidos!$A$4:$A$107,0))=INDEX(Partidos!$G$4:$G$107,MATCH($A1103,Partidos!$A$4:$A$107,0)),IF(AND($E1103=INDEX(Partidos!$F$4:$F$107,MATCH($A1103,Partidos!$A$4:$A$107,0)),$F1103=INDEX(Partidos!$G$4:$G$107,MATCH($A1103,Partidos!$A$4:$A$107,0))),IF(AND($H1103&lt;&gt;"",$H1103=INDEX(Partidos!$K$4:$K$107,MATCH($A1103,Partidos!$A$4:$A$107,0))),Puntuacion!$B$9,Puntuacion!$B$12),IF(AND($E1103=$F1103,($E1103-$F1103)=(INDEX(Partidos!$F$4:$F$107,MATCH($A1103,Partidos!$A$4:$A$107,0))-INDEX(Partidos!$G$4:$G$107,MATCH($A1103,Partidos!$A$4:$A$107,0)))),IF(AND($H1103&lt;&gt;"",$H1103=INDEX(Partidos!$K$4:$K$107,MATCH($A1103,Partidos!$A$4:$A$107,0))),Puntuacion!$B$13,Puntuacion!$B$14),IF(AND($H1103&lt;&gt;"",$H1103=INDEX(Partidos!$K$4:$K$107,MATCH($A1103,Partidos!$A$4:$A$107,0))),Puntuacion!$B$11,0))),IF(AND($E1103=INDEX(Partidos!$F$4:$F$107,MATCH($A1103,Partidos!$A$4:$A$107,0)),$F1103=INDEX(Partidos!$G$4:$G$107,MATCH($A1103,Partidos!$A$4:$A$107,0))),Puntuacion!$B$9,IF(($E1103-$F1103)=(INDEX(Partidos!$F$4:$F$107,MATCH($A1103,Partidos!$A$4:$A$107,0))-INDEX(Partidos!$G$4:$G$107,MATCH($A1103,Partidos!$A$4:$A$107,0))),Puntuacion!$B$10,IF(AND($H1103&lt;&gt;"",$H1103=INDEX(Partidos!$K$4:$K$107,MATCH($A1103,Partidos!$A$4:$A$107,0))),Puntuacion!$B$11,0))))))),"")</f>
        <v/>
      </c>
      <c r="H1103" s="24">
        <f>IFERROR(INDEX(Fer!H$4:H$107,MATCH($A1103,Fer!$A$4:$A$107,0)),"")</f>
        <v/>
      </c>
      <c r="I1103" s="24">
        <f>IFERROR(INDEX(Partidos!$J$4:$J$107,MATCH($A1103,Partidos!$A$4:$A$107,0)),"")</f>
        <v/>
      </c>
      <c r="J1103" s="21">
        <f>IF(AND(INDEX(Partidos!$J$4:$J$107,MATCH($A1103,Partidos!$A$4:$A$107,0))&lt;&gt;"Grupos",INDEX(Partidos!$H$4:$H$107,MATCH($A1103,Partidos!$A$4:$A$107,0))="Finalizado",$H1103&lt;&gt;"",$H1103=INDEX(Partidos!$K$4:$K$107,MATCH($A1103,Partidos!$A$4:$A$107,0))),1,0)</f>
        <v/>
      </c>
    </row>
    <row r="1104">
      <c r="A1104" s="31" t="n">
        <v>101</v>
      </c>
      <c r="B1104" s="24">
        <f>IFERROR(INDEX(Partidos!$D$4:$D$107,MATCH($A1104,Partidos!$A$4:$A$107,0)),"")</f>
        <v/>
      </c>
      <c r="C1104" s="24">
        <f>IFERROR(INDEX(Partidos!$E$4:$E$107,MATCH($A1104,Partidos!$A$4:$A$107,0)),"")</f>
        <v/>
      </c>
      <c r="D1104" s="31" t="inlineStr">
        <is>
          <t>Álvaro</t>
        </is>
      </c>
      <c r="E1104" s="24">
        <f>IFERROR(INDEX(Álvaro!F$4:F$107,MATCH($A1104,Álvaro!$A$4:$A$107,0)),"")</f>
        <v/>
      </c>
      <c r="F1104" s="24">
        <f>IFERROR(INDEX(Álvaro!G$4:G$107,MATCH($A1104,Álvaro!$A$4:$A$107,0)),"")</f>
        <v/>
      </c>
      <c r="G1104" s="21">
        <f>IFERROR(IF(INDEX(Partidos!$H$4:$H$107,MATCH($A1104,Partidos!$A$4:$A$107,0))&lt;&gt;"Finalizado","",IF(OR(NOT(ISNUMBER($E1104)),NOT(ISNUMBER($F1104))),"",IF(INDEX(Partidos!$J$4:$J$107,MATCH($A1104,Partidos!$A$4:$A$107,0))="Grupos",IF(AND($E1104=INDEX(Partidos!$F$4:$F$107,MATCH($A1104,Partidos!$A$4:$A$107,0)),$F1104=INDEX(Partidos!$G$4:$G$107,MATCH($A1104,Partidos!$A$4:$A$107,0))),Puntuacion!$B$4,IF(($E1104-$F1104)=(INDEX(Partidos!$F$4:$F$107,MATCH($A1104,Partidos!$A$4:$A$107,0))-INDEX(Partidos!$G$4:$G$107,MATCH($A1104,Partidos!$A$4:$A$107,0))),Puntuacion!$B$5,IF(OR(AND($E1104&gt;$F1104,INDEX(Partidos!$F$4:$F$107,MATCH($A1104,Partidos!$A$4:$A$107,0))&gt;INDEX(Partidos!$G$4:$G$107,MATCH($A1104,Partidos!$A$4:$A$107,0))),AND($E1104=$F1104,INDEX(Partidos!$F$4:$F$107,MATCH($A1104,Partidos!$A$4:$A$107,0))=INDEX(Partidos!$G$4:$G$107,MATCH($A1104,Partidos!$A$4:$A$107,0))),AND($E1104&lt;$F1104,INDEX(Partidos!$F$4:$F$107,MATCH($A1104,Partidos!$A$4:$A$107,0))&lt;INDEX(Partidos!$G$4:$G$107,MATCH($A1104,Partidos!$A$4:$A$107,0)))),Puntuacion!$B$6,0))),IF(INDEX(Partidos!$F$4:$F$107,MATCH($A1104,Partidos!$A$4:$A$107,0))=INDEX(Partidos!$G$4:$G$107,MATCH($A1104,Partidos!$A$4:$A$107,0)),IF(AND($E1104=INDEX(Partidos!$F$4:$F$107,MATCH($A1104,Partidos!$A$4:$A$107,0)),$F1104=INDEX(Partidos!$G$4:$G$107,MATCH($A1104,Partidos!$A$4:$A$107,0))),IF(AND($H1104&lt;&gt;"",$H1104=INDEX(Partidos!$K$4:$K$107,MATCH($A1104,Partidos!$A$4:$A$107,0))),Puntuacion!$B$9,Puntuacion!$B$12),IF(AND($E1104=$F1104,($E1104-$F1104)=(INDEX(Partidos!$F$4:$F$107,MATCH($A1104,Partidos!$A$4:$A$107,0))-INDEX(Partidos!$G$4:$G$107,MATCH($A1104,Partidos!$A$4:$A$107,0)))),IF(AND($H1104&lt;&gt;"",$H1104=INDEX(Partidos!$K$4:$K$107,MATCH($A1104,Partidos!$A$4:$A$107,0))),Puntuacion!$B$13,Puntuacion!$B$14),IF(AND($H1104&lt;&gt;"",$H1104=INDEX(Partidos!$K$4:$K$107,MATCH($A1104,Partidos!$A$4:$A$107,0))),Puntuacion!$B$11,0))),IF(AND($E1104=INDEX(Partidos!$F$4:$F$107,MATCH($A1104,Partidos!$A$4:$A$107,0)),$F1104=INDEX(Partidos!$G$4:$G$107,MATCH($A1104,Partidos!$A$4:$A$107,0))),Puntuacion!$B$9,IF(($E1104-$F1104)=(INDEX(Partidos!$F$4:$F$107,MATCH($A1104,Partidos!$A$4:$A$107,0))-INDEX(Partidos!$G$4:$G$107,MATCH($A1104,Partidos!$A$4:$A$107,0))),Puntuacion!$B$10,IF(AND($H1104&lt;&gt;"",$H1104=INDEX(Partidos!$K$4:$K$107,MATCH($A1104,Partidos!$A$4:$A$107,0))),Puntuacion!$B$11,0))))))),"")</f>
        <v/>
      </c>
      <c r="H1104" s="24">
        <f>IFERROR(INDEX(Álvaro!H$4:H$107,MATCH($A1104,Álvaro!$A$4:$A$107,0)),"")</f>
        <v/>
      </c>
      <c r="I1104" s="24">
        <f>IFERROR(INDEX(Partidos!$J$4:$J$107,MATCH($A1104,Partidos!$A$4:$A$107,0)),"")</f>
        <v/>
      </c>
      <c r="J1104" s="21">
        <f>IF(AND(INDEX(Partidos!$J$4:$J$107,MATCH($A1104,Partidos!$A$4:$A$107,0))&lt;&gt;"Grupos",INDEX(Partidos!$H$4:$H$107,MATCH($A1104,Partidos!$A$4:$A$107,0))="Finalizado",$H1104&lt;&gt;"",$H1104=INDEX(Partidos!$K$4:$K$107,MATCH($A1104,Partidos!$A$4:$A$107,0))),1,0)</f>
        <v/>
      </c>
    </row>
    <row r="1105">
      <c r="A1105" s="29" t="n">
        <v>101</v>
      </c>
      <c r="B1105" s="24">
        <f>IFERROR(INDEX(Partidos!$D$4:$D$107,MATCH($A1105,Partidos!$A$4:$A$107,0)),"")</f>
        <v/>
      </c>
      <c r="C1105" s="24">
        <f>IFERROR(INDEX(Partidos!$E$4:$E$107,MATCH($A1105,Partidos!$A$4:$A$107,0)),"")</f>
        <v/>
      </c>
      <c r="D1105" s="29" t="inlineStr">
        <is>
          <t>Pepe</t>
        </is>
      </c>
      <c r="E1105" s="24">
        <f>IFERROR(INDEX(Pepe!F$4:F$107,MATCH($A1105,Pepe!$A$4:$A$107,0)),"")</f>
        <v/>
      </c>
      <c r="F1105" s="24">
        <f>IFERROR(INDEX(Pepe!G$4:G$107,MATCH($A1105,Pepe!$A$4:$A$107,0)),"")</f>
        <v/>
      </c>
      <c r="G1105" s="21">
        <f>IFERROR(IF(INDEX(Partidos!$H$4:$H$107,MATCH($A1105,Partidos!$A$4:$A$107,0))&lt;&gt;"Finalizado","",IF(OR(NOT(ISNUMBER($E1105)),NOT(ISNUMBER($F1105))),"",IF(INDEX(Partidos!$J$4:$J$107,MATCH($A1105,Partidos!$A$4:$A$107,0))="Grupos",IF(AND($E1105=INDEX(Partidos!$F$4:$F$107,MATCH($A1105,Partidos!$A$4:$A$107,0)),$F1105=INDEX(Partidos!$G$4:$G$107,MATCH($A1105,Partidos!$A$4:$A$107,0))),Puntuacion!$B$4,IF(($E1105-$F1105)=(INDEX(Partidos!$F$4:$F$107,MATCH($A1105,Partidos!$A$4:$A$107,0))-INDEX(Partidos!$G$4:$G$107,MATCH($A1105,Partidos!$A$4:$A$107,0))),Puntuacion!$B$5,IF(OR(AND($E1105&gt;$F1105,INDEX(Partidos!$F$4:$F$107,MATCH($A1105,Partidos!$A$4:$A$107,0))&gt;INDEX(Partidos!$G$4:$G$107,MATCH($A1105,Partidos!$A$4:$A$107,0))),AND($E1105=$F1105,INDEX(Partidos!$F$4:$F$107,MATCH($A1105,Partidos!$A$4:$A$107,0))=INDEX(Partidos!$G$4:$G$107,MATCH($A1105,Partidos!$A$4:$A$107,0))),AND($E1105&lt;$F1105,INDEX(Partidos!$F$4:$F$107,MATCH($A1105,Partidos!$A$4:$A$107,0))&lt;INDEX(Partidos!$G$4:$G$107,MATCH($A1105,Partidos!$A$4:$A$107,0)))),Puntuacion!$B$6,0))),IF(INDEX(Partidos!$F$4:$F$107,MATCH($A1105,Partidos!$A$4:$A$107,0))=INDEX(Partidos!$G$4:$G$107,MATCH($A1105,Partidos!$A$4:$A$107,0)),IF(AND($E1105=INDEX(Partidos!$F$4:$F$107,MATCH($A1105,Partidos!$A$4:$A$107,0)),$F1105=INDEX(Partidos!$G$4:$G$107,MATCH($A1105,Partidos!$A$4:$A$107,0))),IF(AND($H1105&lt;&gt;"",$H1105=INDEX(Partidos!$K$4:$K$107,MATCH($A1105,Partidos!$A$4:$A$107,0))),Puntuacion!$B$9,Puntuacion!$B$12),IF(AND($E1105=$F1105,($E1105-$F1105)=(INDEX(Partidos!$F$4:$F$107,MATCH($A1105,Partidos!$A$4:$A$107,0))-INDEX(Partidos!$G$4:$G$107,MATCH($A1105,Partidos!$A$4:$A$107,0)))),IF(AND($H1105&lt;&gt;"",$H1105=INDEX(Partidos!$K$4:$K$107,MATCH($A1105,Partidos!$A$4:$A$107,0))),Puntuacion!$B$13,Puntuacion!$B$14),IF(AND($H1105&lt;&gt;"",$H1105=INDEX(Partidos!$K$4:$K$107,MATCH($A1105,Partidos!$A$4:$A$107,0))),Puntuacion!$B$11,0))),IF(AND($E1105=INDEX(Partidos!$F$4:$F$107,MATCH($A1105,Partidos!$A$4:$A$107,0)),$F1105=INDEX(Partidos!$G$4:$G$107,MATCH($A1105,Partidos!$A$4:$A$107,0))),Puntuacion!$B$9,IF(($E1105-$F1105)=(INDEX(Partidos!$F$4:$F$107,MATCH($A1105,Partidos!$A$4:$A$107,0))-INDEX(Partidos!$G$4:$G$107,MATCH($A1105,Partidos!$A$4:$A$107,0))),Puntuacion!$B$10,IF(AND($H1105&lt;&gt;"",$H1105=INDEX(Partidos!$K$4:$K$107,MATCH($A1105,Partidos!$A$4:$A$107,0))),Puntuacion!$B$11,0))))))),"")</f>
        <v/>
      </c>
      <c r="H1105" s="24">
        <f>IFERROR(INDEX(Pepe!H$4:H$107,MATCH($A1105,Pepe!$A$4:$A$107,0)),"")</f>
        <v/>
      </c>
      <c r="I1105" s="24">
        <f>IFERROR(INDEX(Partidos!$J$4:$J$107,MATCH($A1105,Partidos!$A$4:$A$107,0)),"")</f>
        <v/>
      </c>
      <c r="J1105" s="21">
        <f>IF(AND(INDEX(Partidos!$J$4:$J$107,MATCH($A1105,Partidos!$A$4:$A$107,0))&lt;&gt;"Grupos",INDEX(Partidos!$H$4:$H$107,MATCH($A1105,Partidos!$A$4:$A$107,0))="Finalizado",$H1105&lt;&gt;"",$H1105=INDEX(Partidos!$K$4:$K$107,MATCH($A1105,Partidos!$A$4:$A$107,0))),1,0)</f>
        <v/>
      </c>
    </row>
    <row r="1106">
      <c r="A1106" s="31" t="n">
        <v>101</v>
      </c>
      <c r="B1106" s="24">
        <f>IFERROR(INDEX(Partidos!$D$4:$D$107,MATCH($A1106,Partidos!$A$4:$A$107,0)),"")</f>
        <v/>
      </c>
      <c r="C1106" s="24">
        <f>IFERROR(INDEX(Partidos!$E$4:$E$107,MATCH($A1106,Partidos!$A$4:$A$107,0)),"")</f>
        <v/>
      </c>
      <c r="D1106" s="31" t="inlineStr">
        <is>
          <t>Patri</t>
        </is>
      </c>
      <c r="E1106" s="24">
        <f>IFERROR(INDEX(Patri!F$4:F$107,MATCH($A1106,Patri!$A$4:$A$107,0)),"")</f>
        <v/>
      </c>
      <c r="F1106" s="24">
        <f>IFERROR(INDEX(Patri!G$4:G$107,MATCH($A1106,Patri!$A$4:$A$107,0)),"")</f>
        <v/>
      </c>
      <c r="G1106" s="21">
        <f>IFERROR(IF(INDEX(Partidos!$H$4:$H$107,MATCH($A1106,Partidos!$A$4:$A$107,0))&lt;&gt;"Finalizado","",IF(OR(NOT(ISNUMBER($E1106)),NOT(ISNUMBER($F1106))),"",IF(INDEX(Partidos!$J$4:$J$107,MATCH($A1106,Partidos!$A$4:$A$107,0))="Grupos",IF(AND($E1106=INDEX(Partidos!$F$4:$F$107,MATCH($A1106,Partidos!$A$4:$A$107,0)),$F1106=INDEX(Partidos!$G$4:$G$107,MATCH($A1106,Partidos!$A$4:$A$107,0))),Puntuacion!$B$4,IF(($E1106-$F1106)=(INDEX(Partidos!$F$4:$F$107,MATCH($A1106,Partidos!$A$4:$A$107,0))-INDEX(Partidos!$G$4:$G$107,MATCH($A1106,Partidos!$A$4:$A$107,0))),Puntuacion!$B$5,IF(OR(AND($E1106&gt;$F1106,INDEX(Partidos!$F$4:$F$107,MATCH($A1106,Partidos!$A$4:$A$107,0))&gt;INDEX(Partidos!$G$4:$G$107,MATCH($A1106,Partidos!$A$4:$A$107,0))),AND($E1106=$F1106,INDEX(Partidos!$F$4:$F$107,MATCH($A1106,Partidos!$A$4:$A$107,0))=INDEX(Partidos!$G$4:$G$107,MATCH($A1106,Partidos!$A$4:$A$107,0))),AND($E1106&lt;$F1106,INDEX(Partidos!$F$4:$F$107,MATCH($A1106,Partidos!$A$4:$A$107,0))&lt;INDEX(Partidos!$G$4:$G$107,MATCH($A1106,Partidos!$A$4:$A$107,0)))),Puntuacion!$B$6,0))),IF(INDEX(Partidos!$F$4:$F$107,MATCH($A1106,Partidos!$A$4:$A$107,0))=INDEX(Partidos!$G$4:$G$107,MATCH($A1106,Partidos!$A$4:$A$107,0)),IF(AND($E1106=INDEX(Partidos!$F$4:$F$107,MATCH($A1106,Partidos!$A$4:$A$107,0)),$F1106=INDEX(Partidos!$G$4:$G$107,MATCH($A1106,Partidos!$A$4:$A$107,0))),IF(AND($H1106&lt;&gt;"",$H1106=INDEX(Partidos!$K$4:$K$107,MATCH($A1106,Partidos!$A$4:$A$107,0))),Puntuacion!$B$9,Puntuacion!$B$12),IF(AND($E1106=$F1106,($E1106-$F1106)=(INDEX(Partidos!$F$4:$F$107,MATCH($A1106,Partidos!$A$4:$A$107,0))-INDEX(Partidos!$G$4:$G$107,MATCH($A1106,Partidos!$A$4:$A$107,0)))),IF(AND($H1106&lt;&gt;"",$H1106=INDEX(Partidos!$K$4:$K$107,MATCH($A1106,Partidos!$A$4:$A$107,0))),Puntuacion!$B$13,Puntuacion!$B$14),IF(AND($H1106&lt;&gt;"",$H1106=INDEX(Partidos!$K$4:$K$107,MATCH($A1106,Partidos!$A$4:$A$107,0))),Puntuacion!$B$11,0))),IF(AND($E1106=INDEX(Partidos!$F$4:$F$107,MATCH($A1106,Partidos!$A$4:$A$107,0)),$F1106=INDEX(Partidos!$G$4:$G$107,MATCH($A1106,Partidos!$A$4:$A$107,0))),Puntuacion!$B$9,IF(($E1106-$F1106)=(INDEX(Partidos!$F$4:$F$107,MATCH($A1106,Partidos!$A$4:$A$107,0))-INDEX(Partidos!$G$4:$G$107,MATCH($A1106,Partidos!$A$4:$A$107,0))),Puntuacion!$B$10,IF(AND($H1106&lt;&gt;"",$H1106=INDEX(Partidos!$K$4:$K$107,MATCH($A1106,Partidos!$A$4:$A$107,0))),Puntuacion!$B$11,0))))))),"")</f>
        <v/>
      </c>
      <c r="H1106" s="24">
        <f>IFERROR(INDEX(Patri!H$4:H$107,MATCH($A1106,Patri!$A$4:$A$107,0)),"")</f>
        <v/>
      </c>
      <c r="I1106" s="24">
        <f>IFERROR(INDEX(Partidos!$J$4:$J$107,MATCH($A1106,Partidos!$A$4:$A$107,0)),"")</f>
        <v/>
      </c>
      <c r="J1106" s="21">
        <f>IF(AND(INDEX(Partidos!$J$4:$J$107,MATCH($A1106,Partidos!$A$4:$A$107,0))&lt;&gt;"Grupos",INDEX(Partidos!$H$4:$H$107,MATCH($A1106,Partidos!$A$4:$A$107,0))="Finalizado",$H1106&lt;&gt;"",$H1106=INDEX(Partidos!$K$4:$K$107,MATCH($A1106,Partidos!$A$4:$A$107,0))),1,0)</f>
        <v/>
      </c>
    </row>
    <row r="1107">
      <c r="A1107" s="29" t="n">
        <v>101</v>
      </c>
      <c r="B1107" s="24">
        <f>IFERROR(INDEX(Partidos!$D$4:$D$107,MATCH($A1107,Partidos!$A$4:$A$107,0)),"")</f>
        <v/>
      </c>
      <c r="C1107" s="24">
        <f>IFERROR(INDEX(Partidos!$E$4:$E$107,MATCH($A1107,Partidos!$A$4:$A$107,0)),"")</f>
        <v/>
      </c>
      <c r="D1107" s="29" t="inlineStr">
        <is>
          <t>Kike</t>
        </is>
      </c>
      <c r="E1107" s="24">
        <f>IFERROR(INDEX(Kike!F$4:F$107,MATCH($A1107,Kike!$A$4:$A$107,0)),"")</f>
        <v/>
      </c>
      <c r="F1107" s="24">
        <f>IFERROR(INDEX(Kike!G$4:G$107,MATCH($A1107,Kike!$A$4:$A$107,0)),"")</f>
        <v/>
      </c>
      <c r="G1107" s="21">
        <f>IFERROR(IF(INDEX(Partidos!$H$4:$H$107,MATCH($A1107,Partidos!$A$4:$A$107,0))&lt;&gt;"Finalizado","",IF(OR(NOT(ISNUMBER($E1107)),NOT(ISNUMBER($F1107))),"",IF(INDEX(Partidos!$J$4:$J$107,MATCH($A1107,Partidos!$A$4:$A$107,0))="Grupos",IF(AND($E1107=INDEX(Partidos!$F$4:$F$107,MATCH($A1107,Partidos!$A$4:$A$107,0)),$F1107=INDEX(Partidos!$G$4:$G$107,MATCH($A1107,Partidos!$A$4:$A$107,0))),Puntuacion!$B$4,IF(($E1107-$F1107)=(INDEX(Partidos!$F$4:$F$107,MATCH($A1107,Partidos!$A$4:$A$107,0))-INDEX(Partidos!$G$4:$G$107,MATCH($A1107,Partidos!$A$4:$A$107,0))),Puntuacion!$B$5,IF(OR(AND($E1107&gt;$F1107,INDEX(Partidos!$F$4:$F$107,MATCH($A1107,Partidos!$A$4:$A$107,0))&gt;INDEX(Partidos!$G$4:$G$107,MATCH($A1107,Partidos!$A$4:$A$107,0))),AND($E1107=$F1107,INDEX(Partidos!$F$4:$F$107,MATCH($A1107,Partidos!$A$4:$A$107,0))=INDEX(Partidos!$G$4:$G$107,MATCH($A1107,Partidos!$A$4:$A$107,0))),AND($E1107&lt;$F1107,INDEX(Partidos!$F$4:$F$107,MATCH($A1107,Partidos!$A$4:$A$107,0))&lt;INDEX(Partidos!$G$4:$G$107,MATCH($A1107,Partidos!$A$4:$A$107,0)))),Puntuacion!$B$6,0))),IF(INDEX(Partidos!$F$4:$F$107,MATCH($A1107,Partidos!$A$4:$A$107,0))=INDEX(Partidos!$G$4:$G$107,MATCH($A1107,Partidos!$A$4:$A$107,0)),IF(AND($E1107=INDEX(Partidos!$F$4:$F$107,MATCH($A1107,Partidos!$A$4:$A$107,0)),$F1107=INDEX(Partidos!$G$4:$G$107,MATCH($A1107,Partidos!$A$4:$A$107,0))),IF(AND($H1107&lt;&gt;"",$H1107=INDEX(Partidos!$K$4:$K$107,MATCH($A1107,Partidos!$A$4:$A$107,0))),Puntuacion!$B$9,Puntuacion!$B$12),IF(AND($E1107=$F1107,($E1107-$F1107)=(INDEX(Partidos!$F$4:$F$107,MATCH($A1107,Partidos!$A$4:$A$107,0))-INDEX(Partidos!$G$4:$G$107,MATCH($A1107,Partidos!$A$4:$A$107,0)))),IF(AND($H1107&lt;&gt;"",$H1107=INDEX(Partidos!$K$4:$K$107,MATCH($A1107,Partidos!$A$4:$A$107,0))),Puntuacion!$B$13,Puntuacion!$B$14),IF(AND($H1107&lt;&gt;"",$H1107=INDEX(Partidos!$K$4:$K$107,MATCH($A1107,Partidos!$A$4:$A$107,0))),Puntuacion!$B$11,0))),IF(AND($E1107=INDEX(Partidos!$F$4:$F$107,MATCH($A1107,Partidos!$A$4:$A$107,0)),$F1107=INDEX(Partidos!$G$4:$G$107,MATCH($A1107,Partidos!$A$4:$A$107,0))),Puntuacion!$B$9,IF(($E1107-$F1107)=(INDEX(Partidos!$F$4:$F$107,MATCH($A1107,Partidos!$A$4:$A$107,0))-INDEX(Partidos!$G$4:$G$107,MATCH($A1107,Partidos!$A$4:$A$107,0))),Puntuacion!$B$10,IF(AND($H1107&lt;&gt;"",$H1107=INDEX(Partidos!$K$4:$K$107,MATCH($A1107,Partidos!$A$4:$A$107,0))),Puntuacion!$B$11,0))))))),"")</f>
        <v/>
      </c>
      <c r="H1107" s="24">
        <f>IFERROR(INDEX(Kike!H$4:H$107,MATCH($A1107,Kike!$A$4:$A$107,0)),"")</f>
        <v/>
      </c>
      <c r="I1107" s="24">
        <f>IFERROR(INDEX(Partidos!$J$4:$J$107,MATCH($A1107,Partidos!$A$4:$A$107,0)),"")</f>
        <v/>
      </c>
      <c r="J1107" s="21">
        <f>IF(AND(INDEX(Partidos!$J$4:$J$107,MATCH($A1107,Partidos!$A$4:$A$107,0))&lt;&gt;"Grupos",INDEX(Partidos!$H$4:$H$107,MATCH($A1107,Partidos!$A$4:$A$107,0))="Finalizado",$H1107&lt;&gt;"",$H1107=INDEX(Partidos!$K$4:$K$107,MATCH($A1107,Partidos!$A$4:$A$107,0))),1,0)</f>
        <v/>
      </c>
    </row>
    <row r="1108">
      <c r="A1108" s="31" t="n">
        <v>101</v>
      </c>
      <c r="B1108" s="24">
        <f>IFERROR(INDEX(Partidos!$D$4:$D$107,MATCH($A1108,Partidos!$A$4:$A$107,0)),"")</f>
        <v/>
      </c>
      <c r="C1108" s="24">
        <f>IFERROR(INDEX(Partidos!$E$4:$E$107,MATCH($A1108,Partidos!$A$4:$A$107,0)),"")</f>
        <v/>
      </c>
      <c r="D1108" s="31" t="inlineStr">
        <is>
          <t>Quintero</t>
        </is>
      </c>
      <c r="E1108" s="24">
        <f>IFERROR(INDEX(Quintero!F$4:F$107,MATCH($A1108,Quintero!$A$4:$A$107,0)),"")</f>
        <v/>
      </c>
      <c r="F1108" s="24">
        <f>IFERROR(INDEX(Quintero!G$4:G$107,MATCH($A1108,Quintero!$A$4:$A$107,0)),"")</f>
        <v/>
      </c>
      <c r="G1108" s="21">
        <f>IFERROR(IF(INDEX(Partidos!$H$4:$H$107,MATCH($A1108,Partidos!$A$4:$A$107,0))&lt;&gt;"Finalizado","",IF(OR(NOT(ISNUMBER($E1108)),NOT(ISNUMBER($F1108))),"",IF(INDEX(Partidos!$J$4:$J$107,MATCH($A1108,Partidos!$A$4:$A$107,0))="Grupos",IF(AND($E1108=INDEX(Partidos!$F$4:$F$107,MATCH($A1108,Partidos!$A$4:$A$107,0)),$F1108=INDEX(Partidos!$G$4:$G$107,MATCH($A1108,Partidos!$A$4:$A$107,0))),Puntuacion!$B$4,IF(($E1108-$F1108)=(INDEX(Partidos!$F$4:$F$107,MATCH($A1108,Partidos!$A$4:$A$107,0))-INDEX(Partidos!$G$4:$G$107,MATCH($A1108,Partidos!$A$4:$A$107,0))),Puntuacion!$B$5,IF(OR(AND($E1108&gt;$F1108,INDEX(Partidos!$F$4:$F$107,MATCH($A1108,Partidos!$A$4:$A$107,0))&gt;INDEX(Partidos!$G$4:$G$107,MATCH($A1108,Partidos!$A$4:$A$107,0))),AND($E1108=$F1108,INDEX(Partidos!$F$4:$F$107,MATCH($A1108,Partidos!$A$4:$A$107,0))=INDEX(Partidos!$G$4:$G$107,MATCH($A1108,Partidos!$A$4:$A$107,0))),AND($E1108&lt;$F1108,INDEX(Partidos!$F$4:$F$107,MATCH($A1108,Partidos!$A$4:$A$107,0))&lt;INDEX(Partidos!$G$4:$G$107,MATCH($A1108,Partidos!$A$4:$A$107,0)))),Puntuacion!$B$6,0))),IF(INDEX(Partidos!$F$4:$F$107,MATCH($A1108,Partidos!$A$4:$A$107,0))=INDEX(Partidos!$G$4:$G$107,MATCH($A1108,Partidos!$A$4:$A$107,0)),IF(AND($E1108=INDEX(Partidos!$F$4:$F$107,MATCH($A1108,Partidos!$A$4:$A$107,0)),$F1108=INDEX(Partidos!$G$4:$G$107,MATCH($A1108,Partidos!$A$4:$A$107,0))),IF(AND($H1108&lt;&gt;"",$H1108=INDEX(Partidos!$K$4:$K$107,MATCH($A1108,Partidos!$A$4:$A$107,0))),Puntuacion!$B$9,Puntuacion!$B$12),IF(AND($E1108=$F1108,($E1108-$F1108)=(INDEX(Partidos!$F$4:$F$107,MATCH($A1108,Partidos!$A$4:$A$107,0))-INDEX(Partidos!$G$4:$G$107,MATCH($A1108,Partidos!$A$4:$A$107,0)))),IF(AND($H1108&lt;&gt;"",$H1108=INDEX(Partidos!$K$4:$K$107,MATCH($A1108,Partidos!$A$4:$A$107,0))),Puntuacion!$B$13,Puntuacion!$B$14),IF(AND($H1108&lt;&gt;"",$H1108=INDEX(Partidos!$K$4:$K$107,MATCH($A1108,Partidos!$A$4:$A$107,0))),Puntuacion!$B$11,0))),IF(AND($E1108=INDEX(Partidos!$F$4:$F$107,MATCH($A1108,Partidos!$A$4:$A$107,0)),$F1108=INDEX(Partidos!$G$4:$G$107,MATCH($A1108,Partidos!$A$4:$A$107,0))),Puntuacion!$B$9,IF(($E1108-$F1108)=(INDEX(Partidos!$F$4:$F$107,MATCH($A1108,Partidos!$A$4:$A$107,0))-INDEX(Partidos!$G$4:$G$107,MATCH($A1108,Partidos!$A$4:$A$107,0))),Puntuacion!$B$10,IF(AND($H1108&lt;&gt;"",$H1108=INDEX(Partidos!$K$4:$K$107,MATCH($A1108,Partidos!$A$4:$A$107,0))),Puntuacion!$B$11,0))))))),"")</f>
        <v/>
      </c>
      <c r="H1108" s="24">
        <f>IFERROR(INDEX(Quintero!H$4:H$107,MATCH($A1108,Quintero!$A$4:$A$107,0)),"")</f>
        <v/>
      </c>
      <c r="I1108" s="24">
        <f>IFERROR(INDEX(Partidos!$J$4:$J$107,MATCH($A1108,Partidos!$A$4:$A$107,0)),"")</f>
        <v/>
      </c>
      <c r="J1108" s="21">
        <f>IF(AND(INDEX(Partidos!$J$4:$J$107,MATCH($A1108,Partidos!$A$4:$A$107,0))&lt;&gt;"Grupos",INDEX(Partidos!$H$4:$H$107,MATCH($A1108,Partidos!$A$4:$A$107,0))="Finalizado",$H1108&lt;&gt;"",$H1108=INDEX(Partidos!$K$4:$K$107,MATCH($A1108,Partidos!$A$4:$A$107,0))),1,0)</f>
        <v/>
      </c>
    </row>
    <row r="1109">
      <c r="A1109" s="29" t="n">
        <v>101</v>
      </c>
      <c r="B1109" s="24">
        <f>IFERROR(INDEX(Partidos!$D$4:$D$107,MATCH($A1109,Partidos!$A$4:$A$107,0)),"")</f>
        <v/>
      </c>
      <c r="C1109" s="24">
        <f>IFERROR(INDEX(Partidos!$E$4:$E$107,MATCH($A1109,Partidos!$A$4:$A$107,0)),"")</f>
        <v/>
      </c>
      <c r="D1109" s="29" t="inlineStr">
        <is>
          <t>Nacho</t>
        </is>
      </c>
      <c r="E1109" s="24">
        <f>IFERROR(INDEX(Nacho!F$4:F$107,MATCH($A1109,Nacho!$A$4:$A$107,0)),"")</f>
        <v/>
      </c>
      <c r="F1109" s="24">
        <f>IFERROR(INDEX(Nacho!G$4:G$107,MATCH($A1109,Nacho!$A$4:$A$107,0)),"")</f>
        <v/>
      </c>
      <c r="G1109" s="21">
        <f>IFERROR(IF(INDEX(Partidos!$H$4:$H$107,MATCH($A1109,Partidos!$A$4:$A$107,0))&lt;&gt;"Finalizado","",IF(OR(NOT(ISNUMBER($E1109)),NOT(ISNUMBER($F1109))),"",IF(INDEX(Partidos!$J$4:$J$107,MATCH($A1109,Partidos!$A$4:$A$107,0))="Grupos",IF(AND($E1109=INDEX(Partidos!$F$4:$F$107,MATCH($A1109,Partidos!$A$4:$A$107,0)),$F1109=INDEX(Partidos!$G$4:$G$107,MATCH($A1109,Partidos!$A$4:$A$107,0))),Puntuacion!$B$4,IF(($E1109-$F1109)=(INDEX(Partidos!$F$4:$F$107,MATCH($A1109,Partidos!$A$4:$A$107,0))-INDEX(Partidos!$G$4:$G$107,MATCH($A1109,Partidos!$A$4:$A$107,0))),Puntuacion!$B$5,IF(OR(AND($E1109&gt;$F1109,INDEX(Partidos!$F$4:$F$107,MATCH($A1109,Partidos!$A$4:$A$107,0))&gt;INDEX(Partidos!$G$4:$G$107,MATCH($A1109,Partidos!$A$4:$A$107,0))),AND($E1109=$F1109,INDEX(Partidos!$F$4:$F$107,MATCH($A1109,Partidos!$A$4:$A$107,0))=INDEX(Partidos!$G$4:$G$107,MATCH($A1109,Partidos!$A$4:$A$107,0))),AND($E1109&lt;$F1109,INDEX(Partidos!$F$4:$F$107,MATCH($A1109,Partidos!$A$4:$A$107,0))&lt;INDEX(Partidos!$G$4:$G$107,MATCH($A1109,Partidos!$A$4:$A$107,0)))),Puntuacion!$B$6,0))),IF(INDEX(Partidos!$F$4:$F$107,MATCH($A1109,Partidos!$A$4:$A$107,0))=INDEX(Partidos!$G$4:$G$107,MATCH($A1109,Partidos!$A$4:$A$107,0)),IF(AND($E1109=INDEX(Partidos!$F$4:$F$107,MATCH($A1109,Partidos!$A$4:$A$107,0)),$F1109=INDEX(Partidos!$G$4:$G$107,MATCH($A1109,Partidos!$A$4:$A$107,0))),IF(AND($H1109&lt;&gt;"",$H1109=INDEX(Partidos!$K$4:$K$107,MATCH($A1109,Partidos!$A$4:$A$107,0))),Puntuacion!$B$9,Puntuacion!$B$12),IF(AND($E1109=$F1109,($E1109-$F1109)=(INDEX(Partidos!$F$4:$F$107,MATCH($A1109,Partidos!$A$4:$A$107,0))-INDEX(Partidos!$G$4:$G$107,MATCH($A1109,Partidos!$A$4:$A$107,0)))),IF(AND($H1109&lt;&gt;"",$H1109=INDEX(Partidos!$K$4:$K$107,MATCH($A1109,Partidos!$A$4:$A$107,0))),Puntuacion!$B$13,Puntuacion!$B$14),IF(AND($H1109&lt;&gt;"",$H1109=INDEX(Partidos!$K$4:$K$107,MATCH($A1109,Partidos!$A$4:$A$107,0))),Puntuacion!$B$11,0))),IF(AND($E1109=INDEX(Partidos!$F$4:$F$107,MATCH($A1109,Partidos!$A$4:$A$107,0)),$F1109=INDEX(Partidos!$G$4:$G$107,MATCH($A1109,Partidos!$A$4:$A$107,0))),Puntuacion!$B$9,IF(($E1109-$F1109)=(INDEX(Partidos!$F$4:$F$107,MATCH($A1109,Partidos!$A$4:$A$107,0))-INDEX(Partidos!$G$4:$G$107,MATCH($A1109,Partidos!$A$4:$A$107,0))),Puntuacion!$B$10,IF(AND($H1109&lt;&gt;"",$H1109=INDEX(Partidos!$K$4:$K$107,MATCH($A1109,Partidos!$A$4:$A$107,0))),Puntuacion!$B$11,0))))))),"")</f>
        <v/>
      </c>
      <c r="H1109" s="24">
        <f>IFERROR(INDEX(Nacho!H$4:H$107,MATCH($A1109,Nacho!$A$4:$A$107,0)),"")</f>
        <v/>
      </c>
      <c r="I1109" s="24">
        <f>IFERROR(INDEX(Partidos!$J$4:$J$107,MATCH($A1109,Partidos!$A$4:$A$107,0)),"")</f>
        <v/>
      </c>
      <c r="J1109" s="21">
        <f>IF(AND(INDEX(Partidos!$J$4:$J$107,MATCH($A1109,Partidos!$A$4:$A$107,0))&lt;&gt;"Grupos",INDEX(Partidos!$H$4:$H$107,MATCH($A1109,Partidos!$A$4:$A$107,0))="Finalizado",$H1109&lt;&gt;"",$H1109=INDEX(Partidos!$K$4:$K$107,MATCH($A1109,Partidos!$A$4:$A$107,0))),1,0)</f>
        <v/>
      </c>
    </row>
    <row r="1110">
      <c r="A1110" s="31" t="n">
        <v>101</v>
      </c>
      <c r="B1110" s="24">
        <f>IFERROR(INDEX(Partidos!$D$4:$D$107,MATCH($A1110,Partidos!$A$4:$A$107,0)),"")</f>
        <v/>
      </c>
      <c r="C1110" s="24">
        <f>IFERROR(INDEX(Partidos!$E$4:$E$107,MATCH($A1110,Partidos!$A$4:$A$107,0)),"")</f>
        <v/>
      </c>
      <c r="D1110" s="31" t="inlineStr">
        <is>
          <t>Luis</t>
        </is>
      </c>
      <c r="E1110" s="24">
        <f>IFERROR(INDEX(Luis!F$4:F$107,MATCH($A1110,Luis!$A$4:$A$107,0)),"")</f>
        <v/>
      </c>
      <c r="F1110" s="24">
        <f>IFERROR(INDEX(Luis!G$4:G$107,MATCH($A1110,Luis!$A$4:$A$107,0)),"")</f>
        <v/>
      </c>
      <c r="G1110" s="21">
        <f>IFERROR(IF(INDEX(Partidos!$H$4:$H$107,MATCH($A1110,Partidos!$A$4:$A$107,0))&lt;&gt;"Finalizado","",IF(OR(NOT(ISNUMBER($E1110)),NOT(ISNUMBER($F1110))),"",IF(INDEX(Partidos!$J$4:$J$107,MATCH($A1110,Partidos!$A$4:$A$107,0))="Grupos",IF(AND($E1110=INDEX(Partidos!$F$4:$F$107,MATCH($A1110,Partidos!$A$4:$A$107,0)),$F1110=INDEX(Partidos!$G$4:$G$107,MATCH($A1110,Partidos!$A$4:$A$107,0))),Puntuacion!$B$4,IF(($E1110-$F1110)=(INDEX(Partidos!$F$4:$F$107,MATCH($A1110,Partidos!$A$4:$A$107,0))-INDEX(Partidos!$G$4:$G$107,MATCH($A1110,Partidos!$A$4:$A$107,0))),Puntuacion!$B$5,IF(OR(AND($E1110&gt;$F1110,INDEX(Partidos!$F$4:$F$107,MATCH($A1110,Partidos!$A$4:$A$107,0))&gt;INDEX(Partidos!$G$4:$G$107,MATCH($A1110,Partidos!$A$4:$A$107,0))),AND($E1110=$F1110,INDEX(Partidos!$F$4:$F$107,MATCH($A1110,Partidos!$A$4:$A$107,0))=INDEX(Partidos!$G$4:$G$107,MATCH($A1110,Partidos!$A$4:$A$107,0))),AND($E1110&lt;$F1110,INDEX(Partidos!$F$4:$F$107,MATCH($A1110,Partidos!$A$4:$A$107,0))&lt;INDEX(Partidos!$G$4:$G$107,MATCH($A1110,Partidos!$A$4:$A$107,0)))),Puntuacion!$B$6,0))),IF(INDEX(Partidos!$F$4:$F$107,MATCH($A1110,Partidos!$A$4:$A$107,0))=INDEX(Partidos!$G$4:$G$107,MATCH($A1110,Partidos!$A$4:$A$107,0)),IF(AND($E1110=INDEX(Partidos!$F$4:$F$107,MATCH($A1110,Partidos!$A$4:$A$107,0)),$F1110=INDEX(Partidos!$G$4:$G$107,MATCH($A1110,Partidos!$A$4:$A$107,0))),IF(AND($H1110&lt;&gt;"",$H1110=INDEX(Partidos!$K$4:$K$107,MATCH($A1110,Partidos!$A$4:$A$107,0))),Puntuacion!$B$9,Puntuacion!$B$12),IF(AND($E1110=$F1110,($E1110-$F1110)=(INDEX(Partidos!$F$4:$F$107,MATCH($A1110,Partidos!$A$4:$A$107,0))-INDEX(Partidos!$G$4:$G$107,MATCH($A1110,Partidos!$A$4:$A$107,0)))),IF(AND($H1110&lt;&gt;"",$H1110=INDEX(Partidos!$K$4:$K$107,MATCH($A1110,Partidos!$A$4:$A$107,0))),Puntuacion!$B$13,Puntuacion!$B$14),IF(AND($H1110&lt;&gt;"",$H1110=INDEX(Partidos!$K$4:$K$107,MATCH($A1110,Partidos!$A$4:$A$107,0))),Puntuacion!$B$11,0))),IF(AND($E1110=INDEX(Partidos!$F$4:$F$107,MATCH($A1110,Partidos!$A$4:$A$107,0)),$F1110=INDEX(Partidos!$G$4:$G$107,MATCH($A1110,Partidos!$A$4:$A$107,0))),Puntuacion!$B$9,IF(($E1110-$F1110)=(INDEX(Partidos!$F$4:$F$107,MATCH($A1110,Partidos!$A$4:$A$107,0))-INDEX(Partidos!$G$4:$G$107,MATCH($A1110,Partidos!$A$4:$A$107,0))),Puntuacion!$B$10,IF(AND($H1110&lt;&gt;"",$H1110=INDEX(Partidos!$K$4:$K$107,MATCH($A1110,Partidos!$A$4:$A$107,0))),Puntuacion!$B$11,0))))))),"")</f>
        <v/>
      </c>
      <c r="H1110" s="24">
        <f>IFERROR(INDEX(Luis!H$4:H$107,MATCH($A1110,Luis!$A$4:$A$107,0)),"")</f>
        <v/>
      </c>
      <c r="I1110" s="24">
        <f>IFERROR(INDEX(Partidos!$J$4:$J$107,MATCH($A1110,Partidos!$A$4:$A$107,0)),"")</f>
        <v/>
      </c>
      <c r="J1110" s="21">
        <f>IF(AND(INDEX(Partidos!$J$4:$J$107,MATCH($A1110,Partidos!$A$4:$A$107,0))&lt;&gt;"Grupos",INDEX(Partidos!$H$4:$H$107,MATCH($A1110,Partidos!$A$4:$A$107,0))="Finalizado",$H1110&lt;&gt;"",$H1110=INDEX(Partidos!$K$4:$K$107,MATCH($A1110,Partidos!$A$4:$A$107,0))),1,0)</f>
        <v/>
      </c>
    </row>
    <row r="1111">
      <c r="A1111" s="29" t="n">
        <v>101</v>
      </c>
      <c r="B1111" s="24">
        <f>IFERROR(INDEX(Partidos!$D$4:$D$107,MATCH($A1111,Partidos!$A$4:$A$107,0)),"")</f>
        <v/>
      </c>
      <c r="C1111" s="24">
        <f>IFERROR(INDEX(Partidos!$E$4:$E$107,MATCH($A1111,Partidos!$A$4:$A$107,0)),"")</f>
        <v/>
      </c>
      <c r="D1111" s="29" t="inlineStr">
        <is>
          <t>Felipe</t>
        </is>
      </c>
      <c r="E1111" s="24">
        <f>IFERROR(INDEX(Felipe!F$4:F$107,MATCH($A1111,Felipe!$A$4:$A$107,0)),"")</f>
        <v/>
      </c>
      <c r="F1111" s="24">
        <f>IFERROR(INDEX(Felipe!G$4:G$107,MATCH($A1111,Felipe!$A$4:$A$107,0)),"")</f>
        <v/>
      </c>
      <c r="G1111" s="21">
        <f>IFERROR(IF(INDEX(Partidos!$H$4:$H$107,MATCH($A1111,Partidos!$A$4:$A$107,0))&lt;&gt;"Finalizado","",IF(OR(NOT(ISNUMBER($E1111)),NOT(ISNUMBER($F1111))),"",IF(INDEX(Partidos!$J$4:$J$107,MATCH($A1111,Partidos!$A$4:$A$107,0))="Grupos",IF(AND($E1111=INDEX(Partidos!$F$4:$F$107,MATCH($A1111,Partidos!$A$4:$A$107,0)),$F1111=INDEX(Partidos!$G$4:$G$107,MATCH($A1111,Partidos!$A$4:$A$107,0))),Puntuacion!$B$4,IF(($E1111-$F1111)=(INDEX(Partidos!$F$4:$F$107,MATCH($A1111,Partidos!$A$4:$A$107,0))-INDEX(Partidos!$G$4:$G$107,MATCH($A1111,Partidos!$A$4:$A$107,0))),Puntuacion!$B$5,IF(OR(AND($E1111&gt;$F1111,INDEX(Partidos!$F$4:$F$107,MATCH($A1111,Partidos!$A$4:$A$107,0))&gt;INDEX(Partidos!$G$4:$G$107,MATCH($A1111,Partidos!$A$4:$A$107,0))),AND($E1111=$F1111,INDEX(Partidos!$F$4:$F$107,MATCH($A1111,Partidos!$A$4:$A$107,0))=INDEX(Partidos!$G$4:$G$107,MATCH($A1111,Partidos!$A$4:$A$107,0))),AND($E1111&lt;$F1111,INDEX(Partidos!$F$4:$F$107,MATCH($A1111,Partidos!$A$4:$A$107,0))&lt;INDEX(Partidos!$G$4:$G$107,MATCH($A1111,Partidos!$A$4:$A$107,0)))),Puntuacion!$B$6,0))),IF(INDEX(Partidos!$F$4:$F$107,MATCH($A1111,Partidos!$A$4:$A$107,0))=INDEX(Partidos!$G$4:$G$107,MATCH($A1111,Partidos!$A$4:$A$107,0)),IF(AND($E1111=INDEX(Partidos!$F$4:$F$107,MATCH($A1111,Partidos!$A$4:$A$107,0)),$F1111=INDEX(Partidos!$G$4:$G$107,MATCH($A1111,Partidos!$A$4:$A$107,0))),IF(AND($H1111&lt;&gt;"",$H1111=INDEX(Partidos!$K$4:$K$107,MATCH($A1111,Partidos!$A$4:$A$107,0))),Puntuacion!$B$9,Puntuacion!$B$12),IF(AND($E1111=$F1111,($E1111-$F1111)=(INDEX(Partidos!$F$4:$F$107,MATCH($A1111,Partidos!$A$4:$A$107,0))-INDEX(Partidos!$G$4:$G$107,MATCH($A1111,Partidos!$A$4:$A$107,0)))),IF(AND($H1111&lt;&gt;"",$H1111=INDEX(Partidos!$K$4:$K$107,MATCH($A1111,Partidos!$A$4:$A$107,0))),Puntuacion!$B$13,Puntuacion!$B$14),IF(AND($H1111&lt;&gt;"",$H1111=INDEX(Partidos!$K$4:$K$107,MATCH($A1111,Partidos!$A$4:$A$107,0))),Puntuacion!$B$11,0))),IF(AND($E1111=INDEX(Partidos!$F$4:$F$107,MATCH($A1111,Partidos!$A$4:$A$107,0)),$F1111=INDEX(Partidos!$G$4:$G$107,MATCH($A1111,Partidos!$A$4:$A$107,0))),Puntuacion!$B$9,IF(($E1111-$F1111)=(INDEX(Partidos!$F$4:$F$107,MATCH($A1111,Partidos!$A$4:$A$107,0))-INDEX(Partidos!$G$4:$G$107,MATCH($A1111,Partidos!$A$4:$A$107,0))),Puntuacion!$B$10,IF(AND($H1111&lt;&gt;"",$H1111=INDEX(Partidos!$K$4:$K$107,MATCH($A1111,Partidos!$A$4:$A$107,0))),Puntuacion!$B$11,0))))))),"")</f>
        <v/>
      </c>
      <c r="H1111" s="24">
        <f>IFERROR(INDEX(Felipe!H$4:H$107,MATCH($A1111,Felipe!$A$4:$A$107,0)),"")</f>
        <v/>
      </c>
      <c r="I1111" s="24">
        <f>IFERROR(INDEX(Partidos!$J$4:$J$107,MATCH($A1111,Partidos!$A$4:$A$107,0)),"")</f>
        <v/>
      </c>
      <c r="J1111" s="21">
        <f>IF(AND(INDEX(Partidos!$J$4:$J$107,MATCH($A1111,Partidos!$A$4:$A$107,0))&lt;&gt;"Grupos",INDEX(Partidos!$H$4:$H$107,MATCH($A1111,Partidos!$A$4:$A$107,0))="Finalizado",$H1111&lt;&gt;"",$H1111=INDEX(Partidos!$K$4:$K$107,MATCH($A1111,Partidos!$A$4:$A$107,0))),1,0)</f>
        <v/>
      </c>
    </row>
    <row r="1112">
      <c r="A1112" s="31" t="n">
        <v>101</v>
      </c>
      <c r="B1112" s="24">
        <f>IFERROR(INDEX(Partidos!$D$4:$D$107,MATCH($A1112,Partidos!$A$4:$A$107,0)),"")</f>
        <v/>
      </c>
      <c r="C1112" s="24">
        <f>IFERROR(INDEX(Partidos!$E$4:$E$107,MATCH($A1112,Partidos!$A$4:$A$107,0)),"")</f>
        <v/>
      </c>
      <c r="D1112" s="31" t="inlineStr">
        <is>
          <t>Simón</t>
        </is>
      </c>
      <c r="E1112" s="24">
        <f>IFERROR(INDEX(Simón!F$4:F$107,MATCH($A1112,Simón!$A$4:$A$107,0)),"")</f>
        <v/>
      </c>
      <c r="F1112" s="24">
        <f>IFERROR(INDEX(Simón!G$4:G$107,MATCH($A1112,Simón!$A$4:$A$107,0)),"")</f>
        <v/>
      </c>
      <c r="G1112" s="21">
        <f>IFERROR(IF(INDEX(Partidos!$H$4:$H$107,MATCH($A1112,Partidos!$A$4:$A$107,0))&lt;&gt;"Finalizado","",IF(OR(NOT(ISNUMBER($E1112)),NOT(ISNUMBER($F1112))),"",IF(INDEX(Partidos!$J$4:$J$107,MATCH($A1112,Partidos!$A$4:$A$107,0))="Grupos",IF(AND($E1112=INDEX(Partidos!$F$4:$F$107,MATCH($A1112,Partidos!$A$4:$A$107,0)),$F1112=INDEX(Partidos!$G$4:$G$107,MATCH($A1112,Partidos!$A$4:$A$107,0))),Puntuacion!$B$4,IF(($E1112-$F1112)=(INDEX(Partidos!$F$4:$F$107,MATCH($A1112,Partidos!$A$4:$A$107,0))-INDEX(Partidos!$G$4:$G$107,MATCH($A1112,Partidos!$A$4:$A$107,0))),Puntuacion!$B$5,IF(OR(AND($E1112&gt;$F1112,INDEX(Partidos!$F$4:$F$107,MATCH($A1112,Partidos!$A$4:$A$107,0))&gt;INDEX(Partidos!$G$4:$G$107,MATCH($A1112,Partidos!$A$4:$A$107,0))),AND($E1112=$F1112,INDEX(Partidos!$F$4:$F$107,MATCH($A1112,Partidos!$A$4:$A$107,0))=INDEX(Partidos!$G$4:$G$107,MATCH($A1112,Partidos!$A$4:$A$107,0))),AND($E1112&lt;$F1112,INDEX(Partidos!$F$4:$F$107,MATCH($A1112,Partidos!$A$4:$A$107,0))&lt;INDEX(Partidos!$G$4:$G$107,MATCH($A1112,Partidos!$A$4:$A$107,0)))),Puntuacion!$B$6,0))),IF(INDEX(Partidos!$F$4:$F$107,MATCH($A1112,Partidos!$A$4:$A$107,0))=INDEX(Partidos!$G$4:$G$107,MATCH($A1112,Partidos!$A$4:$A$107,0)),IF(AND($E1112=INDEX(Partidos!$F$4:$F$107,MATCH($A1112,Partidos!$A$4:$A$107,0)),$F1112=INDEX(Partidos!$G$4:$G$107,MATCH($A1112,Partidos!$A$4:$A$107,0))),IF(AND($H1112&lt;&gt;"",$H1112=INDEX(Partidos!$K$4:$K$107,MATCH($A1112,Partidos!$A$4:$A$107,0))),Puntuacion!$B$9,Puntuacion!$B$12),IF(AND($E1112=$F1112,($E1112-$F1112)=(INDEX(Partidos!$F$4:$F$107,MATCH($A1112,Partidos!$A$4:$A$107,0))-INDEX(Partidos!$G$4:$G$107,MATCH($A1112,Partidos!$A$4:$A$107,0)))),IF(AND($H1112&lt;&gt;"",$H1112=INDEX(Partidos!$K$4:$K$107,MATCH($A1112,Partidos!$A$4:$A$107,0))),Puntuacion!$B$13,Puntuacion!$B$14),IF(AND($H1112&lt;&gt;"",$H1112=INDEX(Partidos!$K$4:$K$107,MATCH($A1112,Partidos!$A$4:$A$107,0))),Puntuacion!$B$11,0))),IF(AND($E1112=INDEX(Partidos!$F$4:$F$107,MATCH($A1112,Partidos!$A$4:$A$107,0)),$F1112=INDEX(Partidos!$G$4:$G$107,MATCH($A1112,Partidos!$A$4:$A$107,0))),Puntuacion!$B$9,IF(($E1112-$F1112)=(INDEX(Partidos!$F$4:$F$107,MATCH($A1112,Partidos!$A$4:$A$107,0))-INDEX(Partidos!$G$4:$G$107,MATCH($A1112,Partidos!$A$4:$A$107,0))),Puntuacion!$B$10,IF(AND($H1112&lt;&gt;"",$H1112=INDEX(Partidos!$K$4:$K$107,MATCH($A1112,Partidos!$A$4:$A$107,0))),Puntuacion!$B$11,0))))))),"")</f>
        <v/>
      </c>
      <c r="H1112" s="24">
        <f>IFERROR(INDEX(Simón!H$4:H$107,MATCH($A1112,Simón!$A$4:$A$107,0)),"")</f>
        <v/>
      </c>
      <c r="I1112" s="24">
        <f>IFERROR(INDEX(Partidos!$J$4:$J$107,MATCH($A1112,Partidos!$A$4:$A$107,0)),"")</f>
        <v/>
      </c>
      <c r="J1112" s="21">
        <f>IF(AND(INDEX(Partidos!$J$4:$J$107,MATCH($A1112,Partidos!$A$4:$A$107,0))&lt;&gt;"Grupos",INDEX(Partidos!$H$4:$H$107,MATCH($A1112,Partidos!$A$4:$A$107,0))="Finalizado",$H1112&lt;&gt;"",$H1112=INDEX(Partidos!$K$4:$K$107,MATCH($A1112,Partidos!$A$4:$A$107,0))),1,0)</f>
        <v/>
      </c>
    </row>
    <row r="1113">
      <c r="A1113" s="29" t="n">
        <v>101</v>
      </c>
      <c r="B1113" s="24">
        <f>IFERROR(INDEX(Partidos!$D$4:$D$107,MATCH($A1113,Partidos!$A$4:$A$107,0)),"")</f>
        <v/>
      </c>
      <c r="C1113" s="24">
        <f>IFERROR(INDEX(Partidos!$E$4:$E$107,MATCH($A1113,Partidos!$A$4:$A$107,0)),"")</f>
        <v/>
      </c>
      <c r="D1113" s="29" t="inlineStr">
        <is>
          <t>Muni</t>
        </is>
      </c>
      <c r="E1113" s="24">
        <f>IFERROR(INDEX(Muni!F$4:F$107,MATCH($A1113,Muni!$A$4:$A$107,0)),"")</f>
        <v/>
      </c>
      <c r="F1113" s="24">
        <f>IFERROR(INDEX(Muni!G$4:G$107,MATCH($A1113,Muni!$A$4:$A$107,0)),"")</f>
        <v/>
      </c>
      <c r="G1113" s="21">
        <f>IFERROR(IF(INDEX(Partidos!$H$4:$H$107,MATCH($A1113,Partidos!$A$4:$A$107,0))&lt;&gt;"Finalizado","",IF(OR(NOT(ISNUMBER($E1113)),NOT(ISNUMBER($F1113))),"",IF(INDEX(Partidos!$J$4:$J$107,MATCH($A1113,Partidos!$A$4:$A$107,0))="Grupos",IF(AND($E1113=INDEX(Partidos!$F$4:$F$107,MATCH($A1113,Partidos!$A$4:$A$107,0)),$F1113=INDEX(Partidos!$G$4:$G$107,MATCH($A1113,Partidos!$A$4:$A$107,0))),Puntuacion!$B$4,IF(($E1113-$F1113)=(INDEX(Partidos!$F$4:$F$107,MATCH($A1113,Partidos!$A$4:$A$107,0))-INDEX(Partidos!$G$4:$G$107,MATCH($A1113,Partidos!$A$4:$A$107,0))),Puntuacion!$B$5,IF(OR(AND($E1113&gt;$F1113,INDEX(Partidos!$F$4:$F$107,MATCH($A1113,Partidos!$A$4:$A$107,0))&gt;INDEX(Partidos!$G$4:$G$107,MATCH($A1113,Partidos!$A$4:$A$107,0))),AND($E1113=$F1113,INDEX(Partidos!$F$4:$F$107,MATCH($A1113,Partidos!$A$4:$A$107,0))=INDEX(Partidos!$G$4:$G$107,MATCH($A1113,Partidos!$A$4:$A$107,0))),AND($E1113&lt;$F1113,INDEX(Partidos!$F$4:$F$107,MATCH($A1113,Partidos!$A$4:$A$107,0))&lt;INDEX(Partidos!$G$4:$G$107,MATCH($A1113,Partidos!$A$4:$A$107,0)))),Puntuacion!$B$6,0))),IF(INDEX(Partidos!$F$4:$F$107,MATCH($A1113,Partidos!$A$4:$A$107,0))=INDEX(Partidos!$G$4:$G$107,MATCH($A1113,Partidos!$A$4:$A$107,0)),IF(AND($E1113=INDEX(Partidos!$F$4:$F$107,MATCH($A1113,Partidos!$A$4:$A$107,0)),$F1113=INDEX(Partidos!$G$4:$G$107,MATCH($A1113,Partidos!$A$4:$A$107,0))),IF(AND($H1113&lt;&gt;"",$H1113=INDEX(Partidos!$K$4:$K$107,MATCH($A1113,Partidos!$A$4:$A$107,0))),Puntuacion!$B$9,Puntuacion!$B$12),IF(AND($E1113=$F1113,($E1113-$F1113)=(INDEX(Partidos!$F$4:$F$107,MATCH($A1113,Partidos!$A$4:$A$107,0))-INDEX(Partidos!$G$4:$G$107,MATCH($A1113,Partidos!$A$4:$A$107,0)))),IF(AND($H1113&lt;&gt;"",$H1113=INDEX(Partidos!$K$4:$K$107,MATCH($A1113,Partidos!$A$4:$A$107,0))),Puntuacion!$B$13,Puntuacion!$B$14),IF(AND($H1113&lt;&gt;"",$H1113=INDEX(Partidos!$K$4:$K$107,MATCH($A1113,Partidos!$A$4:$A$107,0))),Puntuacion!$B$11,0))),IF(AND($E1113=INDEX(Partidos!$F$4:$F$107,MATCH($A1113,Partidos!$A$4:$A$107,0)),$F1113=INDEX(Partidos!$G$4:$G$107,MATCH($A1113,Partidos!$A$4:$A$107,0))),Puntuacion!$B$9,IF(($E1113-$F1113)=(INDEX(Partidos!$F$4:$F$107,MATCH($A1113,Partidos!$A$4:$A$107,0))-INDEX(Partidos!$G$4:$G$107,MATCH($A1113,Partidos!$A$4:$A$107,0))),Puntuacion!$B$10,IF(AND($H1113&lt;&gt;"",$H1113=INDEX(Partidos!$K$4:$K$107,MATCH($A1113,Partidos!$A$4:$A$107,0))),Puntuacion!$B$11,0))))))),"")</f>
        <v/>
      </c>
      <c r="H1113" s="24">
        <f>IFERROR(INDEX(Muni!H$4:H$107,MATCH($A1113,Muni!$A$4:$A$107,0)),"")</f>
        <v/>
      </c>
      <c r="I1113" s="24">
        <f>IFERROR(INDEX(Partidos!$J$4:$J$107,MATCH($A1113,Partidos!$A$4:$A$107,0)),"")</f>
        <v/>
      </c>
      <c r="J1113" s="21">
        <f>IF(AND(INDEX(Partidos!$J$4:$J$107,MATCH($A1113,Partidos!$A$4:$A$107,0))&lt;&gt;"Grupos",INDEX(Partidos!$H$4:$H$107,MATCH($A1113,Partidos!$A$4:$A$107,0))="Finalizado",$H1113&lt;&gt;"",$H1113=INDEX(Partidos!$K$4:$K$107,MATCH($A1113,Partidos!$A$4:$A$107,0))),1,0)</f>
        <v/>
      </c>
    </row>
    <row r="1114">
      <c r="A1114" s="31" t="n">
        <v>101</v>
      </c>
      <c r="B1114" s="24">
        <f>IFERROR(INDEX(Partidos!$D$4:$D$107,MATCH($A1114,Partidos!$A$4:$A$107,0)),"")</f>
        <v/>
      </c>
      <c r="C1114" s="24">
        <f>IFERROR(INDEX(Partidos!$E$4:$E$107,MATCH($A1114,Partidos!$A$4:$A$107,0)),"")</f>
        <v/>
      </c>
      <c r="D1114" s="31" t="inlineStr">
        <is>
          <t>Fer</t>
        </is>
      </c>
      <c r="E1114" s="24">
        <f>IFERROR(INDEX(Fer!F$4:F$107,MATCH($A1114,Fer!$A$4:$A$107,0)),"")</f>
        <v/>
      </c>
      <c r="F1114" s="24">
        <f>IFERROR(INDEX(Fer!G$4:G$107,MATCH($A1114,Fer!$A$4:$A$107,0)),"")</f>
        <v/>
      </c>
      <c r="G1114" s="21">
        <f>IFERROR(IF(INDEX(Partidos!$H$4:$H$107,MATCH($A1114,Partidos!$A$4:$A$107,0))&lt;&gt;"Finalizado","",IF(OR(NOT(ISNUMBER($E1114)),NOT(ISNUMBER($F1114))),"",IF(INDEX(Partidos!$J$4:$J$107,MATCH($A1114,Partidos!$A$4:$A$107,0))="Grupos",IF(AND($E1114=INDEX(Partidos!$F$4:$F$107,MATCH($A1114,Partidos!$A$4:$A$107,0)),$F1114=INDEX(Partidos!$G$4:$G$107,MATCH($A1114,Partidos!$A$4:$A$107,0))),Puntuacion!$B$4,IF(($E1114-$F1114)=(INDEX(Partidos!$F$4:$F$107,MATCH($A1114,Partidos!$A$4:$A$107,0))-INDEX(Partidos!$G$4:$G$107,MATCH($A1114,Partidos!$A$4:$A$107,0))),Puntuacion!$B$5,IF(OR(AND($E1114&gt;$F1114,INDEX(Partidos!$F$4:$F$107,MATCH($A1114,Partidos!$A$4:$A$107,0))&gt;INDEX(Partidos!$G$4:$G$107,MATCH($A1114,Partidos!$A$4:$A$107,0))),AND($E1114=$F1114,INDEX(Partidos!$F$4:$F$107,MATCH($A1114,Partidos!$A$4:$A$107,0))=INDEX(Partidos!$G$4:$G$107,MATCH($A1114,Partidos!$A$4:$A$107,0))),AND($E1114&lt;$F1114,INDEX(Partidos!$F$4:$F$107,MATCH($A1114,Partidos!$A$4:$A$107,0))&lt;INDEX(Partidos!$G$4:$G$107,MATCH($A1114,Partidos!$A$4:$A$107,0)))),Puntuacion!$B$6,0))),IF(INDEX(Partidos!$F$4:$F$107,MATCH($A1114,Partidos!$A$4:$A$107,0))=INDEX(Partidos!$G$4:$G$107,MATCH($A1114,Partidos!$A$4:$A$107,0)),IF(AND($E1114=INDEX(Partidos!$F$4:$F$107,MATCH($A1114,Partidos!$A$4:$A$107,0)),$F1114=INDEX(Partidos!$G$4:$G$107,MATCH($A1114,Partidos!$A$4:$A$107,0))),IF(AND($H1114&lt;&gt;"",$H1114=INDEX(Partidos!$K$4:$K$107,MATCH($A1114,Partidos!$A$4:$A$107,0))),Puntuacion!$B$9,Puntuacion!$B$12),IF(AND($E1114=$F1114,($E1114-$F1114)=(INDEX(Partidos!$F$4:$F$107,MATCH($A1114,Partidos!$A$4:$A$107,0))-INDEX(Partidos!$G$4:$G$107,MATCH($A1114,Partidos!$A$4:$A$107,0)))),IF(AND($H1114&lt;&gt;"",$H1114=INDEX(Partidos!$K$4:$K$107,MATCH($A1114,Partidos!$A$4:$A$107,0))),Puntuacion!$B$13,Puntuacion!$B$14),IF(AND($H1114&lt;&gt;"",$H1114=INDEX(Partidos!$K$4:$K$107,MATCH($A1114,Partidos!$A$4:$A$107,0))),Puntuacion!$B$11,0))),IF(AND($E1114=INDEX(Partidos!$F$4:$F$107,MATCH($A1114,Partidos!$A$4:$A$107,0)),$F1114=INDEX(Partidos!$G$4:$G$107,MATCH($A1114,Partidos!$A$4:$A$107,0))),Puntuacion!$B$9,IF(($E1114-$F1114)=(INDEX(Partidos!$F$4:$F$107,MATCH($A1114,Partidos!$A$4:$A$107,0))-INDEX(Partidos!$G$4:$G$107,MATCH($A1114,Partidos!$A$4:$A$107,0))),Puntuacion!$B$10,IF(AND($H1114&lt;&gt;"",$H1114=INDEX(Partidos!$K$4:$K$107,MATCH($A1114,Partidos!$A$4:$A$107,0))),Puntuacion!$B$11,0))))))),"")</f>
        <v/>
      </c>
      <c r="H1114" s="24">
        <f>IFERROR(INDEX(Fer!H$4:H$107,MATCH($A1114,Fer!$A$4:$A$107,0)),"")</f>
        <v/>
      </c>
      <c r="I1114" s="24">
        <f>IFERROR(INDEX(Partidos!$J$4:$J$107,MATCH($A1114,Partidos!$A$4:$A$107,0)),"")</f>
        <v/>
      </c>
      <c r="J1114" s="21">
        <f>IF(AND(INDEX(Partidos!$J$4:$J$107,MATCH($A1114,Partidos!$A$4:$A$107,0))&lt;&gt;"Grupos",INDEX(Partidos!$H$4:$H$107,MATCH($A1114,Partidos!$A$4:$A$107,0))="Finalizado",$H1114&lt;&gt;"",$H1114=INDEX(Partidos!$K$4:$K$107,MATCH($A1114,Partidos!$A$4:$A$107,0))),1,0)</f>
        <v/>
      </c>
    </row>
    <row r="1115">
      <c r="A1115" s="29" t="n">
        <v>102</v>
      </c>
      <c r="B1115" s="24">
        <f>IFERROR(INDEX(Partidos!$D$4:$D$107,MATCH($A1115,Partidos!$A$4:$A$107,0)),"")</f>
        <v/>
      </c>
      <c r="C1115" s="24">
        <f>IFERROR(INDEX(Partidos!$E$4:$E$107,MATCH($A1115,Partidos!$A$4:$A$107,0)),"")</f>
        <v/>
      </c>
      <c r="D1115" s="29" t="inlineStr">
        <is>
          <t>Álvaro</t>
        </is>
      </c>
      <c r="E1115" s="24">
        <f>IFERROR(INDEX(Álvaro!F$4:F$107,MATCH($A1115,Álvaro!$A$4:$A$107,0)),"")</f>
        <v/>
      </c>
      <c r="F1115" s="24">
        <f>IFERROR(INDEX(Álvaro!G$4:G$107,MATCH($A1115,Álvaro!$A$4:$A$107,0)),"")</f>
        <v/>
      </c>
      <c r="G1115" s="21">
        <f>IFERROR(IF(INDEX(Partidos!$H$4:$H$107,MATCH($A1115,Partidos!$A$4:$A$107,0))&lt;&gt;"Finalizado","",IF(OR(NOT(ISNUMBER($E1115)),NOT(ISNUMBER($F1115))),"",IF(INDEX(Partidos!$J$4:$J$107,MATCH($A1115,Partidos!$A$4:$A$107,0))="Grupos",IF(AND($E1115=INDEX(Partidos!$F$4:$F$107,MATCH($A1115,Partidos!$A$4:$A$107,0)),$F1115=INDEX(Partidos!$G$4:$G$107,MATCH($A1115,Partidos!$A$4:$A$107,0))),Puntuacion!$B$4,IF(($E1115-$F1115)=(INDEX(Partidos!$F$4:$F$107,MATCH($A1115,Partidos!$A$4:$A$107,0))-INDEX(Partidos!$G$4:$G$107,MATCH($A1115,Partidos!$A$4:$A$107,0))),Puntuacion!$B$5,IF(OR(AND($E1115&gt;$F1115,INDEX(Partidos!$F$4:$F$107,MATCH($A1115,Partidos!$A$4:$A$107,0))&gt;INDEX(Partidos!$G$4:$G$107,MATCH($A1115,Partidos!$A$4:$A$107,0))),AND($E1115=$F1115,INDEX(Partidos!$F$4:$F$107,MATCH($A1115,Partidos!$A$4:$A$107,0))=INDEX(Partidos!$G$4:$G$107,MATCH($A1115,Partidos!$A$4:$A$107,0))),AND($E1115&lt;$F1115,INDEX(Partidos!$F$4:$F$107,MATCH($A1115,Partidos!$A$4:$A$107,0))&lt;INDEX(Partidos!$G$4:$G$107,MATCH($A1115,Partidos!$A$4:$A$107,0)))),Puntuacion!$B$6,0))),IF(INDEX(Partidos!$F$4:$F$107,MATCH($A1115,Partidos!$A$4:$A$107,0))=INDEX(Partidos!$G$4:$G$107,MATCH($A1115,Partidos!$A$4:$A$107,0)),IF(AND($E1115=INDEX(Partidos!$F$4:$F$107,MATCH($A1115,Partidos!$A$4:$A$107,0)),$F1115=INDEX(Partidos!$G$4:$G$107,MATCH($A1115,Partidos!$A$4:$A$107,0))),IF(AND($H1115&lt;&gt;"",$H1115=INDEX(Partidos!$K$4:$K$107,MATCH($A1115,Partidos!$A$4:$A$107,0))),Puntuacion!$B$9,Puntuacion!$B$12),IF(AND($E1115=$F1115,($E1115-$F1115)=(INDEX(Partidos!$F$4:$F$107,MATCH($A1115,Partidos!$A$4:$A$107,0))-INDEX(Partidos!$G$4:$G$107,MATCH($A1115,Partidos!$A$4:$A$107,0)))),IF(AND($H1115&lt;&gt;"",$H1115=INDEX(Partidos!$K$4:$K$107,MATCH($A1115,Partidos!$A$4:$A$107,0))),Puntuacion!$B$13,Puntuacion!$B$14),IF(AND($H1115&lt;&gt;"",$H1115=INDEX(Partidos!$K$4:$K$107,MATCH($A1115,Partidos!$A$4:$A$107,0))),Puntuacion!$B$11,0))),IF(AND($E1115=INDEX(Partidos!$F$4:$F$107,MATCH($A1115,Partidos!$A$4:$A$107,0)),$F1115=INDEX(Partidos!$G$4:$G$107,MATCH($A1115,Partidos!$A$4:$A$107,0))),Puntuacion!$B$9,IF(($E1115-$F1115)=(INDEX(Partidos!$F$4:$F$107,MATCH($A1115,Partidos!$A$4:$A$107,0))-INDEX(Partidos!$G$4:$G$107,MATCH($A1115,Partidos!$A$4:$A$107,0))),Puntuacion!$B$10,IF(AND($H1115&lt;&gt;"",$H1115=INDEX(Partidos!$K$4:$K$107,MATCH($A1115,Partidos!$A$4:$A$107,0))),Puntuacion!$B$11,0))))))),"")</f>
        <v/>
      </c>
      <c r="H1115" s="24">
        <f>IFERROR(INDEX(Álvaro!H$4:H$107,MATCH($A1115,Álvaro!$A$4:$A$107,0)),"")</f>
        <v/>
      </c>
      <c r="I1115" s="24">
        <f>IFERROR(INDEX(Partidos!$J$4:$J$107,MATCH($A1115,Partidos!$A$4:$A$107,0)),"")</f>
        <v/>
      </c>
      <c r="J1115" s="21">
        <f>IF(AND(INDEX(Partidos!$J$4:$J$107,MATCH($A1115,Partidos!$A$4:$A$107,0))&lt;&gt;"Grupos",INDEX(Partidos!$H$4:$H$107,MATCH($A1115,Partidos!$A$4:$A$107,0))="Finalizado",$H1115&lt;&gt;"",$H1115=INDEX(Partidos!$K$4:$K$107,MATCH($A1115,Partidos!$A$4:$A$107,0))),1,0)</f>
        <v/>
      </c>
    </row>
    <row r="1116">
      <c r="A1116" s="31" t="n">
        <v>102</v>
      </c>
      <c r="B1116" s="24">
        <f>IFERROR(INDEX(Partidos!$D$4:$D$107,MATCH($A1116,Partidos!$A$4:$A$107,0)),"")</f>
        <v/>
      </c>
      <c r="C1116" s="24">
        <f>IFERROR(INDEX(Partidos!$E$4:$E$107,MATCH($A1116,Partidos!$A$4:$A$107,0)),"")</f>
        <v/>
      </c>
      <c r="D1116" s="31" t="inlineStr">
        <is>
          <t>Pepe</t>
        </is>
      </c>
      <c r="E1116" s="24">
        <f>IFERROR(INDEX(Pepe!F$4:F$107,MATCH($A1116,Pepe!$A$4:$A$107,0)),"")</f>
        <v/>
      </c>
      <c r="F1116" s="24">
        <f>IFERROR(INDEX(Pepe!G$4:G$107,MATCH($A1116,Pepe!$A$4:$A$107,0)),"")</f>
        <v/>
      </c>
      <c r="G1116" s="21">
        <f>IFERROR(IF(INDEX(Partidos!$H$4:$H$107,MATCH($A1116,Partidos!$A$4:$A$107,0))&lt;&gt;"Finalizado","",IF(OR(NOT(ISNUMBER($E1116)),NOT(ISNUMBER($F1116))),"",IF(INDEX(Partidos!$J$4:$J$107,MATCH($A1116,Partidos!$A$4:$A$107,0))="Grupos",IF(AND($E1116=INDEX(Partidos!$F$4:$F$107,MATCH($A1116,Partidos!$A$4:$A$107,0)),$F1116=INDEX(Partidos!$G$4:$G$107,MATCH($A1116,Partidos!$A$4:$A$107,0))),Puntuacion!$B$4,IF(($E1116-$F1116)=(INDEX(Partidos!$F$4:$F$107,MATCH($A1116,Partidos!$A$4:$A$107,0))-INDEX(Partidos!$G$4:$G$107,MATCH($A1116,Partidos!$A$4:$A$107,0))),Puntuacion!$B$5,IF(OR(AND($E1116&gt;$F1116,INDEX(Partidos!$F$4:$F$107,MATCH($A1116,Partidos!$A$4:$A$107,0))&gt;INDEX(Partidos!$G$4:$G$107,MATCH($A1116,Partidos!$A$4:$A$107,0))),AND($E1116=$F1116,INDEX(Partidos!$F$4:$F$107,MATCH($A1116,Partidos!$A$4:$A$107,0))=INDEX(Partidos!$G$4:$G$107,MATCH($A1116,Partidos!$A$4:$A$107,0))),AND($E1116&lt;$F1116,INDEX(Partidos!$F$4:$F$107,MATCH($A1116,Partidos!$A$4:$A$107,0))&lt;INDEX(Partidos!$G$4:$G$107,MATCH($A1116,Partidos!$A$4:$A$107,0)))),Puntuacion!$B$6,0))),IF(INDEX(Partidos!$F$4:$F$107,MATCH($A1116,Partidos!$A$4:$A$107,0))=INDEX(Partidos!$G$4:$G$107,MATCH($A1116,Partidos!$A$4:$A$107,0)),IF(AND($E1116=INDEX(Partidos!$F$4:$F$107,MATCH($A1116,Partidos!$A$4:$A$107,0)),$F1116=INDEX(Partidos!$G$4:$G$107,MATCH($A1116,Partidos!$A$4:$A$107,0))),IF(AND($H1116&lt;&gt;"",$H1116=INDEX(Partidos!$K$4:$K$107,MATCH($A1116,Partidos!$A$4:$A$107,0))),Puntuacion!$B$9,Puntuacion!$B$12),IF(AND($E1116=$F1116,($E1116-$F1116)=(INDEX(Partidos!$F$4:$F$107,MATCH($A1116,Partidos!$A$4:$A$107,0))-INDEX(Partidos!$G$4:$G$107,MATCH($A1116,Partidos!$A$4:$A$107,0)))),IF(AND($H1116&lt;&gt;"",$H1116=INDEX(Partidos!$K$4:$K$107,MATCH($A1116,Partidos!$A$4:$A$107,0))),Puntuacion!$B$13,Puntuacion!$B$14),IF(AND($H1116&lt;&gt;"",$H1116=INDEX(Partidos!$K$4:$K$107,MATCH($A1116,Partidos!$A$4:$A$107,0))),Puntuacion!$B$11,0))),IF(AND($E1116=INDEX(Partidos!$F$4:$F$107,MATCH($A1116,Partidos!$A$4:$A$107,0)),$F1116=INDEX(Partidos!$G$4:$G$107,MATCH($A1116,Partidos!$A$4:$A$107,0))),Puntuacion!$B$9,IF(($E1116-$F1116)=(INDEX(Partidos!$F$4:$F$107,MATCH($A1116,Partidos!$A$4:$A$107,0))-INDEX(Partidos!$G$4:$G$107,MATCH($A1116,Partidos!$A$4:$A$107,0))),Puntuacion!$B$10,IF(AND($H1116&lt;&gt;"",$H1116=INDEX(Partidos!$K$4:$K$107,MATCH($A1116,Partidos!$A$4:$A$107,0))),Puntuacion!$B$11,0))))))),"")</f>
        <v/>
      </c>
      <c r="H1116" s="24">
        <f>IFERROR(INDEX(Pepe!H$4:H$107,MATCH($A1116,Pepe!$A$4:$A$107,0)),"")</f>
        <v/>
      </c>
      <c r="I1116" s="24">
        <f>IFERROR(INDEX(Partidos!$J$4:$J$107,MATCH($A1116,Partidos!$A$4:$A$107,0)),"")</f>
        <v/>
      </c>
      <c r="J1116" s="21">
        <f>IF(AND(INDEX(Partidos!$J$4:$J$107,MATCH($A1116,Partidos!$A$4:$A$107,0))&lt;&gt;"Grupos",INDEX(Partidos!$H$4:$H$107,MATCH($A1116,Partidos!$A$4:$A$107,0))="Finalizado",$H1116&lt;&gt;"",$H1116=INDEX(Partidos!$K$4:$K$107,MATCH($A1116,Partidos!$A$4:$A$107,0))),1,0)</f>
        <v/>
      </c>
    </row>
    <row r="1117">
      <c r="A1117" s="29" t="n">
        <v>102</v>
      </c>
      <c r="B1117" s="24">
        <f>IFERROR(INDEX(Partidos!$D$4:$D$107,MATCH($A1117,Partidos!$A$4:$A$107,0)),"")</f>
        <v/>
      </c>
      <c r="C1117" s="24">
        <f>IFERROR(INDEX(Partidos!$E$4:$E$107,MATCH($A1117,Partidos!$A$4:$A$107,0)),"")</f>
        <v/>
      </c>
      <c r="D1117" s="29" t="inlineStr">
        <is>
          <t>Patri</t>
        </is>
      </c>
      <c r="E1117" s="24">
        <f>IFERROR(INDEX(Patri!F$4:F$107,MATCH($A1117,Patri!$A$4:$A$107,0)),"")</f>
        <v/>
      </c>
      <c r="F1117" s="24">
        <f>IFERROR(INDEX(Patri!G$4:G$107,MATCH($A1117,Patri!$A$4:$A$107,0)),"")</f>
        <v/>
      </c>
      <c r="G1117" s="21">
        <f>IFERROR(IF(INDEX(Partidos!$H$4:$H$107,MATCH($A1117,Partidos!$A$4:$A$107,0))&lt;&gt;"Finalizado","",IF(OR(NOT(ISNUMBER($E1117)),NOT(ISNUMBER($F1117))),"",IF(INDEX(Partidos!$J$4:$J$107,MATCH($A1117,Partidos!$A$4:$A$107,0))="Grupos",IF(AND($E1117=INDEX(Partidos!$F$4:$F$107,MATCH($A1117,Partidos!$A$4:$A$107,0)),$F1117=INDEX(Partidos!$G$4:$G$107,MATCH($A1117,Partidos!$A$4:$A$107,0))),Puntuacion!$B$4,IF(($E1117-$F1117)=(INDEX(Partidos!$F$4:$F$107,MATCH($A1117,Partidos!$A$4:$A$107,0))-INDEX(Partidos!$G$4:$G$107,MATCH($A1117,Partidos!$A$4:$A$107,0))),Puntuacion!$B$5,IF(OR(AND($E1117&gt;$F1117,INDEX(Partidos!$F$4:$F$107,MATCH($A1117,Partidos!$A$4:$A$107,0))&gt;INDEX(Partidos!$G$4:$G$107,MATCH($A1117,Partidos!$A$4:$A$107,0))),AND($E1117=$F1117,INDEX(Partidos!$F$4:$F$107,MATCH($A1117,Partidos!$A$4:$A$107,0))=INDEX(Partidos!$G$4:$G$107,MATCH($A1117,Partidos!$A$4:$A$107,0))),AND($E1117&lt;$F1117,INDEX(Partidos!$F$4:$F$107,MATCH($A1117,Partidos!$A$4:$A$107,0))&lt;INDEX(Partidos!$G$4:$G$107,MATCH($A1117,Partidos!$A$4:$A$107,0)))),Puntuacion!$B$6,0))),IF(INDEX(Partidos!$F$4:$F$107,MATCH($A1117,Partidos!$A$4:$A$107,0))=INDEX(Partidos!$G$4:$G$107,MATCH($A1117,Partidos!$A$4:$A$107,0)),IF(AND($E1117=INDEX(Partidos!$F$4:$F$107,MATCH($A1117,Partidos!$A$4:$A$107,0)),$F1117=INDEX(Partidos!$G$4:$G$107,MATCH($A1117,Partidos!$A$4:$A$107,0))),IF(AND($H1117&lt;&gt;"",$H1117=INDEX(Partidos!$K$4:$K$107,MATCH($A1117,Partidos!$A$4:$A$107,0))),Puntuacion!$B$9,Puntuacion!$B$12),IF(AND($E1117=$F1117,($E1117-$F1117)=(INDEX(Partidos!$F$4:$F$107,MATCH($A1117,Partidos!$A$4:$A$107,0))-INDEX(Partidos!$G$4:$G$107,MATCH($A1117,Partidos!$A$4:$A$107,0)))),IF(AND($H1117&lt;&gt;"",$H1117=INDEX(Partidos!$K$4:$K$107,MATCH($A1117,Partidos!$A$4:$A$107,0))),Puntuacion!$B$13,Puntuacion!$B$14),IF(AND($H1117&lt;&gt;"",$H1117=INDEX(Partidos!$K$4:$K$107,MATCH($A1117,Partidos!$A$4:$A$107,0))),Puntuacion!$B$11,0))),IF(AND($E1117=INDEX(Partidos!$F$4:$F$107,MATCH($A1117,Partidos!$A$4:$A$107,0)),$F1117=INDEX(Partidos!$G$4:$G$107,MATCH($A1117,Partidos!$A$4:$A$107,0))),Puntuacion!$B$9,IF(($E1117-$F1117)=(INDEX(Partidos!$F$4:$F$107,MATCH($A1117,Partidos!$A$4:$A$107,0))-INDEX(Partidos!$G$4:$G$107,MATCH($A1117,Partidos!$A$4:$A$107,0))),Puntuacion!$B$10,IF(AND($H1117&lt;&gt;"",$H1117=INDEX(Partidos!$K$4:$K$107,MATCH($A1117,Partidos!$A$4:$A$107,0))),Puntuacion!$B$11,0))))))),"")</f>
        <v/>
      </c>
      <c r="H1117" s="24">
        <f>IFERROR(INDEX(Patri!H$4:H$107,MATCH($A1117,Patri!$A$4:$A$107,0)),"")</f>
        <v/>
      </c>
      <c r="I1117" s="24">
        <f>IFERROR(INDEX(Partidos!$J$4:$J$107,MATCH($A1117,Partidos!$A$4:$A$107,0)),"")</f>
        <v/>
      </c>
      <c r="J1117" s="21">
        <f>IF(AND(INDEX(Partidos!$J$4:$J$107,MATCH($A1117,Partidos!$A$4:$A$107,0))&lt;&gt;"Grupos",INDEX(Partidos!$H$4:$H$107,MATCH($A1117,Partidos!$A$4:$A$107,0))="Finalizado",$H1117&lt;&gt;"",$H1117=INDEX(Partidos!$K$4:$K$107,MATCH($A1117,Partidos!$A$4:$A$107,0))),1,0)</f>
        <v/>
      </c>
    </row>
    <row r="1118">
      <c r="A1118" s="31" t="n">
        <v>102</v>
      </c>
      <c r="B1118" s="24">
        <f>IFERROR(INDEX(Partidos!$D$4:$D$107,MATCH($A1118,Partidos!$A$4:$A$107,0)),"")</f>
        <v/>
      </c>
      <c r="C1118" s="24">
        <f>IFERROR(INDEX(Partidos!$E$4:$E$107,MATCH($A1118,Partidos!$A$4:$A$107,0)),"")</f>
        <v/>
      </c>
      <c r="D1118" s="31" t="inlineStr">
        <is>
          <t>Kike</t>
        </is>
      </c>
      <c r="E1118" s="24">
        <f>IFERROR(INDEX(Kike!F$4:F$107,MATCH($A1118,Kike!$A$4:$A$107,0)),"")</f>
        <v/>
      </c>
      <c r="F1118" s="24">
        <f>IFERROR(INDEX(Kike!G$4:G$107,MATCH($A1118,Kike!$A$4:$A$107,0)),"")</f>
        <v/>
      </c>
      <c r="G1118" s="21">
        <f>IFERROR(IF(INDEX(Partidos!$H$4:$H$107,MATCH($A1118,Partidos!$A$4:$A$107,0))&lt;&gt;"Finalizado","",IF(OR(NOT(ISNUMBER($E1118)),NOT(ISNUMBER($F1118))),"",IF(INDEX(Partidos!$J$4:$J$107,MATCH($A1118,Partidos!$A$4:$A$107,0))="Grupos",IF(AND($E1118=INDEX(Partidos!$F$4:$F$107,MATCH($A1118,Partidos!$A$4:$A$107,0)),$F1118=INDEX(Partidos!$G$4:$G$107,MATCH($A1118,Partidos!$A$4:$A$107,0))),Puntuacion!$B$4,IF(($E1118-$F1118)=(INDEX(Partidos!$F$4:$F$107,MATCH($A1118,Partidos!$A$4:$A$107,0))-INDEX(Partidos!$G$4:$G$107,MATCH($A1118,Partidos!$A$4:$A$107,0))),Puntuacion!$B$5,IF(OR(AND($E1118&gt;$F1118,INDEX(Partidos!$F$4:$F$107,MATCH($A1118,Partidos!$A$4:$A$107,0))&gt;INDEX(Partidos!$G$4:$G$107,MATCH($A1118,Partidos!$A$4:$A$107,0))),AND($E1118=$F1118,INDEX(Partidos!$F$4:$F$107,MATCH($A1118,Partidos!$A$4:$A$107,0))=INDEX(Partidos!$G$4:$G$107,MATCH($A1118,Partidos!$A$4:$A$107,0))),AND($E1118&lt;$F1118,INDEX(Partidos!$F$4:$F$107,MATCH($A1118,Partidos!$A$4:$A$107,0))&lt;INDEX(Partidos!$G$4:$G$107,MATCH($A1118,Partidos!$A$4:$A$107,0)))),Puntuacion!$B$6,0))),IF(INDEX(Partidos!$F$4:$F$107,MATCH($A1118,Partidos!$A$4:$A$107,0))=INDEX(Partidos!$G$4:$G$107,MATCH($A1118,Partidos!$A$4:$A$107,0)),IF(AND($E1118=INDEX(Partidos!$F$4:$F$107,MATCH($A1118,Partidos!$A$4:$A$107,0)),$F1118=INDEX(Partidos!$G$4:$G$107,MATCH($A1118,Partidos!$A$4:$A$107,0))),IF(AND($H1118&lt;&gt;"",$H1118=INDEX(Partidos!$K$4:$K$107,MATCH($A1118,Partidos!$A$4:$A$107,0))),Puntuacion!$B$9,Puntuacion!$B$12),IF(AND($E1118=$F1118,($E1118-$F1118)=(INDEX(Partidos!$F$4:$F$107,MATCH($A1118,Partidos!$A$4:$A$107,0))-INDEX(Partidos!$G$4:$G$107,MATCH($A1118,Partidos!$A$4:$A$107,0)))),IF(AND($H1118&lt;&gt;"",$H1118=INDEX(Partidos!$K$4:$K$107,MATCH($A1118,Partidos!$A$4:$A$107,0))),Puntuacion!$B$13,Puntuacion!$B$14),IF(AND($H1118&lt;&gt;"",$H1118=INDEX(Partidos!$K$4:$K$107,MATCH($A1118,Partidos!$A$4:$A$107,0))),Puntuacion!$B$11,0))),IF(AND($E1118=INDEX(Partidos!$F$4:$F$107,MATCH($A1118,Partidos!$A$4:$A$107,0)),$F1118=INDEX(Partidos!$G$4:$G$107,MATCH($A1118,Partidos!$A$4:$A$107,0))),Puntuacion!$B$9,IF(($E1118-$F1118)=(INDEX(Partidos!$F$4:$F$107,MATCH($A1118,Partidos!$A$4:$A$107,0))-INDEX(Partidos!$G$4:$G$107,MATCH($A1118,Partidos!$A$4:$A$107,0))),Puntuacion!$B$10,IF(AND($H1118&lt;&gt;"",$H1118=INDEX(Partidos!$K$4:$K$107,MATCH($A1118,Partidos!$A$4:$A$107,0))),Puntuacion!$B$11,0))))))),"")</f>
        <v/>
      </c>
      <c r="H1118" s="24">
        <f>IFERROR(INDEX(Kike!H$4:H$107,MATCH($A1118,Kike!$A$4:$A$107,0)),"")</f>
        <v/>
      </c>
      <c r="I1118" s="24">
        <f>IFERROR(INDEX(Partidos!$J$4:$J$107,MATCH($A1118,Partidos!$A$4:$A$107,0)),"")</f>
        <v/>
      </c>
      <c r="J1118" s="21">
        <f>IF(AND(INDEX(Partidos!$J$4:$J$107,MATCH($A1118,Partidos!$A$4:$A$107,0))&lt;&gt;"Grupos",INDEX(Partidos!$H$4:$H$107,MATCH($A1118,Partidos!$A$4:$A$107,0))="Finalizado",$H1118&lt;&gt;"",$H1118=INDEX(Partidos!$K$4:$K$107,MATCH($A1118,Partidos!$A$4:$A$107,0))),1,0)</f>
        <v/>
      </c>
    </row>
    <row r="1119">
      <c r="A1119" s="29" t="n">
        <v>102</v>
      </c>
      <c r="B1119" s="24">
        <f>IFERROR(INDEX(Partidos!$D$4:$D$107,MATCH($A1119,Partidos!$A$4:$A$107,0)),"")</f>
        <v/>
      </c>
      <c r="C1119" s="24">
        <f>IFERROR(INDEX(Partidos!$E$4:$E$107,MATCH($A1119,Partidos!$A$4:$A$107,0)),"")</f>
        <v/>
      </c>
      <c r="D1119" s="29" t="inlineStr">
        <is>
          <t>Quintero</t>
        </is>
      </c>
      <c r="E1119" s="24">
        <f>IFERROR(INDEX(Quintero!F$4:F$107,MATCH($A1119,Quintero!$A$4:$A$107,0)),"")</f>
        <v/>
      </c>
      <c r="F1119" s="24">
        <f>IFERROR(INDEX(Quintero!G$4:G$107,MATCH($A1119,Quintero!$A$4:$A$107,0)),"")</f>
        <v/>
      </c>
      <c r="G1119" s="21">
        <f>IFERROR(IF(INDEX(Partidos!$H$4:$H$107,MATCH($A1119,Partidos!$A$4:$A$107,0))&lt;&gt;"Finalizado","",IF(OR(NOT(ISNUMBER($E1119)),NOT(ISNUMBER($F1119))),"",IF(INDEX(Partidos!$J$4:$J$107,MATCH($A1119,Partidos!$A$4:$A$107,0))="Grupos",IF(AND($E1119=INDEX(Partidos!$F$4:$F$107,MATCH($A1119,Partidos!$A$4:$A$107,0)),$F1119=INDEX(Partidos!$G$4:$G$107,MATCH($A1119,Partidos!$A$4:$A$107,0))),Puntuacion!$B$4,IF(($E1119-$F1119)=(INDEX(Partidos!$F$4:$F$107,MATCH($A1119,Partidos!$A$4:$A$107,0))-INDEX(Partidos!$G$4:$G$107,MATCH($A1119,Partidos!$A$4:$A$107,0))),Puntuacion!$B$5,IF(OR(AND($E1119&gt;$F1119,INDEX(Partidos!$F$4:$F$107,MATCH($A1119,Partidos!$A$4:$A$107,0))&gt;INDEX(Partidos!$G$4:$G$107,MATCH($A1119,Partidos!$A$4:$A$107,0))),AND($E1119=$F1119,INDEX(Partidos!$F$4:$F$107,MATCH($A1119,Partidos!$A$4:$A$107,0))=INDEX(Partidos!$G$4:$G$107,MATCH($A1119,Partidos!$A$4:$A$107,0))),AND($E1119&lt;$F1119,INDEX(Partidos!$F$4:$F$107,MATCH($A1119,Partidos!$A$4:$A$107,0))&lt;INDEX(Partidos!$G$4:$G$107,MATCH($A1119,Partidos!$A$4:$A$107,0)))),Puntuacion!$B$6,0))),IF(INDEX(Partidos!$F$4:$F$107,MATCH($A1119,Partidos!$A$4:$A$107,0))=INDEX(Partidos!$G$4:$G$107,MATCH($A1119,Partidos!$A$4:$A$107,0)),IF(AND($E1119=INDEX(Partidos!$F$4:$F$107,MATCH($A1119,Partidos!$A$4:$A$107,0)),$F1119=INDEX(Partidos!$G$4:$G$107,MATCH($A1119,Partidos!$A$4:$A$107,0))),IF(AND($H1119&lt;&gt;"",$H1119=INDEX(Partidos!$K$4:$K$107,MATCH($A1119,Partidos!$A$4:$A$107,0))),Puntuacion!$B$9,Puntuacion!$B$12),IF(AND($E1119=$F1119,($E1119-$F1119)=(INDEX(Partidos!$F$4:$F$107,MATCH($A1119,Partidos!$A$4:$A$107,0))-INDEX(Partidos!$G$4:$G$107,MATCH($A1119,Partidos!$A$4:$A$107,0)))),IF(AND($H1119&lt;&gt;"",$H1119=INDEX(Partidos!$K$4:$K$107,MATCH($A1119,Partidos!$A$4:$A$107,0))),Puntuacion!$B$13,Puntuacion!$B$14),IF(AND($H1119&lt;&gt;"",$H1119=INDEX(Partidos!$K$4:$K$107,MATCH($A1119,Partidos!$A$4:$A$107,0))),Puntuacion!$B$11,0))),IF(AND($E1119=INDEX(Partidos!$F$4:$F$107,MATCH($A1119,Partidos!$A$4:$A$107,0)),$F1119=INDEX(Partidos!$G$4:$G$107,MATCH($A1119,Partidos!$A$4:$A$107,0))),Puntuacion!$B$9,IF(($E1119-$F1119)=(INDEX(Partidos!$F$4:$F$107,MATCH($A1119,Partidos!$A$4:$A$107,0))-INDEX(Partidos!$G$4:$G$107,MATCH($A1119,Partidos!$A$4:$A$107,0))),Puntuacion!$B$10,IF(AND($H1119&lt;&gt;"",$H1119=INDEX(Partidos!$K$4:$K$107,MATCH($A1119,Partidos!$A$4:$A$107,0))),Puntuacion!$B$11,0))))))),"")</f>
        <v/>
      </c>
      <c r="H1119" s="24">
        <f>IFERROR(INDEX(Quintero!H$4:H$107,MATCH($A1119,Quintero!$A$4:$A$107,0)),"")</f>
        <v/>
      </c>
      <c r="I1119" s="24">
        <f>IFERROR(INDEX(Partidos!$J$4:$J$107,MATCH($A1119,Partidos!$A$4:$A$107,0)),"")</f>
        <v/>
      </c>
      <c r="J1119" s="21">
        <f>IF(AND(INDEX(Partidos!$J$4:$J$107,MATCH($A1119,Partidos!$A$4:$A$107,0))&lt;&gt;"Grupos",INDEX(Partidos!$H$4:$H$107,MATCH($A1119,Partidos!$A$4:$A$107,0))="Finalizado",$H1119&lt;&gt;"",$H1119=INDEX(Partidos!$K$4:$K$107,MATCH($A1119,Partidos!$A$4:$A$107,0))),1,0)</f>
        <v/>
      </c>
    </row>
    <row r="1120">
      <c r="A1120" s="31" t="n">
        <v>102</v>
      </c>
      <c r="B1120" s="24">
        <f>IFERROR(INDEX(Partidos!$D$4:$D$107,MATCH($A1120,Partidos!$A$4:$A$107,0)),"")</f>
        <v/>
      </c>
      <c r="C1120" s="24">
        <f>IFERROR(INDEX(Partidos!$E$4:$E$107,MATCH($A1120,Partidos!$A$4:$A$107,0)),"")</f>
        <v/>
      </c>
      <c r="D1120" s="31" t="inlineStr">
        <is>
          <t>Nacho</t>
        </is>
      </c>
      <c r="E1120" s="24">
        <f>IFERROR(INDEX(Nacho!F$4:F$107,MATCH($A1120,Nacho!$A$4:$A$107,0)),"")</f>
        <v/>
      </c>
      <c r="F1120" s="24">
        <f>IFERROR(INDEX(Nacho!G$4:G$107,MATCH($A1120,Nacho!$A$4:$A$107,0)),"")</f>
        <v/>
      </c>
      <c r="G1120" s="21">
        <f>IFERROR(IF(INDEX(Partidos!$H$4:$H$107,MATCH($A1120,Partidos!$A$4:$A$107,0))&lt;&gt;"Finalizado","",IF(OR(NOT(ISNUMBER($E1120)),NOT(ISNUMBER($F1120))),"",IF(INDEX(Partidos!$J$4:$J$107,MATCH($A1120,Partidos!$A$4:$A$107,0))="Grupos",IF(AND($E1120=INDEX(Partidos!$F$4:$F$107,MATCH($A1120,Partidos!$A$4:$A$107,0)),$F1120=INDEX(Partidos!$G$4:$G$107,MATCH($A1120,Partidos!$A$4:$A$107,0))),Puntuacion!$B$4,IF(($E1120-$F1120)=(INDEX(Partidos!$F$4:$F$107,MATCH($A1120,Partidos!$A$4:$A$107,0))-INDEX(Partidos!$G$4:$G$107,MATCH($A1120,Partidos!$A$4:$A$107,0))),Puntuacion!$B$5,IF(OR(AND($E1120&gt;$F1120,INDEX(Partidos!$F$4:$F$107,MATCH($A1120,Partidos!$A$4:$A$107,0))&gt;INDEX(Partidos!$G$4:$G$107,MATCH($A1120,Partidos!$A$4:$A$107,0))),AND($E1120=$F1120,INDEX(Partidos!$F$4:$F$107,MATCH($A1120,Partidos!$A$4:$A$107,0))=INDEX(Partidos!$G$4:$G$107,MATCH($A1120,Partidos!$A$4:$A$107,0))),AND($E1120&lt;$F1120,INDEX(Partidos!$F$4:$F$107,MATCH($A1120,Partidos!$A$4:$A$107,0))&lt;INDEX(Partidos!$G$4:$G$107,MATCH($A1120,Partidos!$A$4:$A$107,0)))),Puntuacion!$B$6,0))),IF(INDEX(Partidos!$F$4:$F$107,MATCH($A1120,Partidos!$A$4:$A$107,0))=INDEX(Partidos!$G$4:$G$107,MATCH($A1120,Partidos!$A$4:$A$107,0)),IF(AND($E1120=INDEX(Partidos!$F$4:$F$107,MATCH($A1120,Partidos!$A$4:$A$107,0)),$F1120=INDEX(Partidos!$G$4:$G$107,MATCH($A1120,Partidos!$A$4:$A$107,0))),IF(AND($H1120&lt;&gt;"",$H1120=INDEX(Partidos!$K$4:$K$107,MATCH($A1120,Partidos!$A$4:$A$107,0))),Puntuacion!$B$9,Puntuacion!$B$12),IF(AND($E1120=$F1120,($E1120-$F1120)=(INDEX(Partidos!$F$4:$F$107,MATCH($A1120,Partidos!$A$4:$A$107,0))-INDEX(Partidos!$G$4:$G$107,MATCH($A1120,Partidos!$A$4:$A$107,0)))),IF(AND($H1120&lt;&gt;"",$H1120=INDEX(Partidos!$K$4:$K$107,MATCH($A1120,Partidos!$A$4:$A$107,0))),Puntuacion!$B$13,Puntuacion!$B$14),IF(AND($H1120&lt;&gt;"",$H1120=INDEX(Partidos!$K$4:$K$107,MATCH($A1120,Partidos!$A$4:$A$107,0))),Puntuacion!$B$11,0))),IF(AND($E1120=INDEX(Partidos!$F$4:$F$107,MATCH($A1120,Partidos!$A$4:$A$107,0)),$F1120=INDEX(Partidos!$G$4:$G$107,MATCH($A1120,Partidos!$A$4:$A$107,0))),Puntuacion!$B$9,IF(($E1120-$F1120)=(INDEX(Partidos!$F$4:$F$107,MATCH($A1120,Partidos!$A$4:$A$107,0))-INDEX(Partidos!$G$4:$G$107,MATCH($A1120,Partidos!$A$4:$A$107,0))),Puntuacion!$B$10,IF(AND($H1120&lt;&gt;"",$H1120=INDEX(Partidos!$K$4:$K$107,MATCH($A1120,Partidos!$A$4:$A$107,0))),Puntuacion!$B$11,0))))))),"")</f>
        <v/>
      </c>
      <c r="H1120" s="24">
        <f>IFERROR(INDEX(Nacho!H$4:H$107,MATCH($A1120,Nacho!$A$4:$A$107,0)),"")</f>
        <v/>
      </c>
      <c r="I1120" s="24">
        <f>IFERROR(INDEX(Partidos!$J$4:$J$107,MATCH($A1120,Partidos!$A$4:$A$107,0)),"")</f>
        <v/>
      </c>
      <c r="J1120" s="21">
        <f>IF(AND(INDEX(Partidos!$J$4:$J$107,MATCH($A1120,Partidos!$A$4:$A$107,0))&lt;&gt;"Grupos",INDEX(Partidos!$H$4:$H$107,MATCH($A1120,Partidos!$A$4:$A$107,0))="Finalizado",$H1120&lt;&gt;"",$H1120=INDEX(Partidos!$K$4:$K$107,MATCH($A1120,Partidos!$A$4:$A$107,0))),1,0)</f>
        <v/>
      </c>
    </row>
    <row r="1121">
      <c r="A1121" s="29" t="n">
        <v>102</v>
      </c>
      <c r="B1121" s="24">
        <f>IFERROR(INDEX(Partidos!$D$4:$D$107,MATCH($A1121,Partidos!$A$4:$A$107,0)),"")</f>
        <v/>
      </c>
      <c r="C1121" s="24">
        <f>IFERROR(INDEX(Partidos!$E$4:$E$107,MATCH($A1121,Partidos!$A$4:$A$107,0)),"")</f>
        <v/>
      </c>
      <c r="D1121" s="29" t="inlineStr">
        <is>
          <t>Luis</t>
        </is>
      </c>
      <c r="E1121" s="24">
        <f>IFERROR(INDEX(Luis!F$4:F$107,MATCH($A1121,Luis!$A$4:$A$107,0)),"")</f>
        <v/>
      </c>
      <c r="F1121" s="24">
        <f>IFERROR(INDEX(Luis!G$4:G$107,MATCH($A1121,Luis!$A$4:$A$107,0)),"")</f>
        <v/>
      </c>
      <c r="G1121" s="21">
        <f>IFERROR(IF(INDEX(Partidos!$H$4:$H$107,MATCH($A1121,Partidos!$A$4:$A$107,0))&lt;&gt;"Finalizado","",IF(OR(NOT(ISNUMBER($E1121)),NOT(ISNUMBER($F1121))),"",IF(INDEX(Partidos!$J$4:$J$107,MATCH($A1121,Partidos!$A$4:$A$107,0))="Grupos",IF(AND($E1121=INDEX(Partidos!$F$4:$F$107,MATCH($A1121,Partidos!$A$4:$A$107,0)),$F1121=INDEX(Partidos!$G$4:$G$107,MATCH($A1121,Partidos!$A$4:$A$107,0))),Puntuacion!$B$4,IF(($E1121-$F1121)=(INDEX(Partidos!$F$4:$F$107,MATCH($A1121,Partidos!$A$4:$A$107,0))-INDEX(Partidos!$G$4:$G$107,MATCH($A1121,Partidos!$A$4:$A$107,0))),Puntuacion!$B$5,IF(OR(AND($E1121&gt;$F1121,INDEX(Partidos!$F$4:$F$107,MATCH($A1121,Partidos!$A$4:$A$107,0))&gt;INDEX(Partidos!$G$4:$G$107,MATCH($A1121,Partidos!$A$4:$A$107,0))),AND($E1121=$F1121,INDEX(Partidos!$F$4:$F$107,MATCH($A1121,Partidos!$A$4:$A$107,0))=INDEX(Partidos!$G$4:$G$107,MATCH($A1121,Partidos!$A$4:$A$107,0))),AND($E1121&lt;$F1121,INDEX(Partidos!$F$4:$F$107,MATCH($A1121,Partidos!$A$4:$A$107,0))&lt;INDEX(Partidos!$G$4:$G$107,MATCH($A1121,Partidos!$A$4:$A$107,0)))),Puntuacion!$B$6,0))),IF(INDEX(Partidos!$F$4:$F$107,MATCH($A1121,Partidos!$A$4:$A$107,0))=INDEX(Partidos!$G$4:$G$107,MATCH($A1121,Partidos!$A$4:$A$107,0)),IF(AND($E1121=INDEX(Partidos!$F$4:$F$107,MATCH($A1121,Partidos!$A$4:$A$107,0)),$F1121=INDEX(Partidos!$G$4:$G$107,MATCH($A1121,Partidos!$A$4:$A$107,0))),IF(AND($H1121&lt;&gt;"",$H1121=INDEX(Partidos!$K$4:$K$107,MATCH($A1121,Partidos!$A$4:$A$107,0))),Puntuacion!$B$9,Puntuacion!$B$12),IF(AND($E1121=$F1121,($E1121-$F1121)=(INDEX(Partidos!$F$4:$F$107,MATCH($A1121,Partidos!$A$4:$A$107,0))-INDEX(Partidos!$G$4:$G$107,MATCH($A1121,Partidos!$A$4:$A$107,0)))),IF(AND($H1121&lt;&gt;"",$H1121=INDEX(Partidos!$K$4:$K$107,MATCH($A1121,Partidos!$A$4:$A$107,0))),Puntuacion!$B$13,Puntuacion!$B$14),IF(AND($H1121&lt;&gt;"",$H1121=INDEX(Partidos!$K$4:$K$107,MATCH($A1121,Partidos!$A$4:$A$107,0))),Puntuacion!$B$11,0))),IF(AND($E1121=INDEX(Partidos!$F$4:$F$107,MATCH($A1121,Partidos!$A$4:$A$107,0)),$F1121=INDEX(Partidos!$G$4:$G$107,MATCH($A1121,Partidos!$A$4:$A$107,0))),Puntuacion!$B$9,IF(($E1121-$F1121)=(INDEX(Partidos!$F$4:$F$107,MATCH($A1121,Partidos!$A$4:$A$107,0))-INDEX(Partidos!$G$4:$G$107,MATCH($A1121,Partidos!$A$4:$A$107,0))),Puntuacion!$B$10,IF(AND($H1121&lt;&gt;"",$H1121=INDEX(Partidos!$K$4:$K$107,MATCH($A1121,Partidos!$A$4:$A$107,0))),Puntuacion!$B$11,0))))))),"")</f>
        <v/>
      </c>
      <c r="H1121" s="24">
        <f>IFERROR(INDEX(Luis!H$4:H$107,MATCH($A1121,Luis!$A$4:$A$107,0)),"")</f>
        <v/>
      </c>
      <c r="I1121" s="24">
        <f>IFERROR(INDEX(Partidos!$J$4:$J$107,MATCH($A1121,Partidos!$A$4:$A$107,0)),"")</f>
        <v/>
      </c>
      <c r="J1121" s="21">
        <f>IF(AND(INDEX(Partidos!$J$4:$J$107,MATCH($A1121,Partidos!$A$4:$A$107,0))&lt;&gt;"Grupos",INDEX(Partidos!$H$4:$H$107,MATCH($A1121,Partidos!$A$4:$A$107,0))="Finalizado",$H1121&lt;&gt;"",$H1121=INDEX(Partidos!$K$4:$K$107,MATCH($A1121,Partidos!$A$4:$A$107,0))),1,0)</f>
        <v/>
      </c>
    </row>
    <row r="1122">
      <c r="A1122" s="31" t="n">
        <v>102</v>
      </c>
      <c r="B1122" s="24">
        <f>IFERROR(INDEX(Partidos!$D$4:$D$107,MATCH($A1122,Partidos!$A$4:$A$107,0)),"")</f>
        <v/>
      </c>
      <c r="C1122" s="24">
        <f>IFERROR(INDEX(Partidos!$E$4:$E$107,MATCH($A1122,Partidos!$A$4:$A$107,0)),"")</f>
        <v/>
      </c>
      <c r="D1122" s="31" t="inlineStr">
        <is>
          <t>Felipe</t>
        </is>
      </c>
      <c r="E1122" s="24">
        <f>IFERROR(INDEX(Felipe!F$4:F$107,MATCH($A1122,Felipe!$A$4:$A$107,0)),"")</f>
        <v/>
      </c>
      <c r="F1122" s="24">
        <f>IFERROR(INDEX(Felipe!G$4:G$107,MATCH($A1122,Felipe!$A$4:$A$107,0)),"")</f>
        <v/>
      </c>
      <c r="G1122" s="21">
        <f>IFERROR(IF(INDEX(Partidos!$H$4:$H$107,MATCH($A1122,Partidos!$A$4:$A$107,0))&lt;&gt;"Finalizado","",IF(OR(NOT(ISNUMBER($E1122)),NOT(ISNUMBER($F1122))),"",IF(INDEX(Partidos!$J$4:$J$107,MATCH($A1122,Partidos!$A$4:$A$107,0))="Grupos",IF(AND($E1122=INDEX(Partidos!$F$4:$F$107,MATCH($A1122,Partidos!$A$4:$A$107,0)),$F1122=INDEX(Partidos!$G$4:$G$107,MATCH($A1122,Partidos!$A$4:$A$107,0))),Puntuacion!$B$4,IF(($E1122-$F1122)=(INDEX(Partidos!$F$4:$F$107,MATCH($A1122,Partidos!$A$4:$A$107,0))-INDEX(Partidos!$G$4:$G$107,MATCH($A1122,Partidos!$A$4:$A$107,0))),Puntuacion!$B$5,IF(OR(AND($E1122&gt;$F1122,INDEX(Partidos!$F$4:$F$107,MATCH($A1122,Partidos!$A$4:$A$107,0))&gt;INDEX(Partidos!$G$4:$G$107,MATCH($A1122,Partidos!$A$4:$A$107,0))),AND($E1122=$F1122,INDEX(Partidos!$F$4:$F$107,MATCH($A1122,Partidos!$A$4:$A$107,0))=INDEX(Partidos!$G$4:$G$107,MATCH($A1122,Partidos!$A$4:$A$107,0))),AND($E1122&lt;$F1122,INDEX(Partidos!$F$4:$F$107,MATCH($A1122,Partidos!$A$4:$A$107,0))&lt;INDEX(Partidos!$G$4:$G$107,MATCH($A1122,Partidos!$A$4:$A$107,0)))),Puntuacion!$B$6,0))),IF(INDEX(Partidos!$F$4:$F$107,MATCH($A1122,Partidos!$A$4:$A$107,0))=INDEX(Partidos!$G$4:$G$107,MATCH($A1122,Partidos!$A$4:$A$107,0)),IF(AND($E1122=INDEX(Partidos!$F$4:$F$107,MATCH($A1122,Partidos!$A$4:$A$107,0)),$F1122=INDEX(Partidos!$G$4:$G$107,MATCH($A1122,Partidos!$A$4:$A$107,0))),IF(AND($H1122&lt;&gt;"",$H1122=INDEX(Partidos!$K$4:$K$107,MATCH($A1122,Partidos!$A$4:$A$107,0))),Puntuacion!$B$9,Puntuacion!$B$12),IF(AND($E1122=$F1122,($E1122-$F1122)=(INDEX(Partidos!$F$4:$F$107,MATCH($A1122,Partidos!$A$4:$A$107,0))-INDEX(Partidos!$G$4:$G$107,MATCH($A1122,Partidos!$A$4:$A$107,0)))),IF(AND($H1122&lt;&gt;"",$H1122=INDEX(Partidos!$K$4:$K$107,MATCH($A1122,Partidos!$A$4:$A$107,0))),Puntuacion!$B$13,Puntuacion!$B$14),IF(AND($H1122&lt;&gt;"",$H1122=INDEX(Partidos!$K$4:$K$107,MATCH($A1122,Partidos!$A$4:$A$107,0))),Puntuacion!$B$11,0))),IF(AND($E1122=INDEX(Partidos!$F$4:$F$107,MATCH($A1122,Partidos!$A$4:$A$107,0)),$F1122=INDEX(Partidos!$G$4:$G$107,MATCH($A1122,Partidos!$A$4:$A$107,0))),Puntuacion!$B$9,IF(($E1122-$F1122)=(INDEX(Partidos!$F$4:$F$107,MATCH($A1122,Partidos!$A$4:$A$107,0))-INDEX(Partidos!$G$4:$G$107,MATCH($A1122,Partidos!$A$4:$A$107,0))),Puntuacion!$B$10,IF(AND($H1122&lt;&gt;"",$H1122=INDEX(Partidos!$K$4:$K$107,MATCH($A1122,Partidos!$A$4:$A$107,0))),Puntuacion!$B$11,0))))))),"")</f>
        <v/>
      </c>
      <c r="H1122" s="24">
        <f>IFERROR(INDEX(Felipe!H$4:H$107,MATCH($A1122,Felipe!$A$4:$A$107,0)),"")</f>
        <v/>
      </c>
      <c r="I1122" s="24">
        <f>IFERROR(INDEX(Partidos!$J$4:$J$107,MATCH($A1122,Partidos!$A$4:$A$107,0)),"")</f>
        <v/>
      </c>
      <c r="J1122" s="21">
        <f>IF(AND(INDEX(Partidos!$J$4:$J$107,MATCH($A1122,Partidos!$A$4:$A$107,0))&lt;&gt;"Grupos",INDEX(Partidos!$H$4:$H$107,MATCH($A1122,Partidos!$A$4:$A$107,0))="Finalizado",$H1122&lt;&gt;"",$H1122=INDEX(Partidos!$K$4:$K$107,MATCH($A1122,Partidos!$A$4:$A$107,0))),1,0)</f>
        <v/>
      </c>
    </row>
    <row r="1123">
      <c r="A1123" s="29" t="n">
        <v>102</v>
      </c>
      <c r="B1123" s="24">
        <f>IFERROR(INDEX(Partidos!$D$4:$D$107,MATCH($A1123,Partidos!$A$4:$A$107,0)),"")</f>
        <v/>
      </c>
      <c r="C1123" s="24">
        <f>IFERROR(INDEX(Partidos!$E$4:$E$107,MATCH($A1123,Partidos!$A$4:$A$107,0)),"")</f>
        <v/>
      </c>
      <c r="D1123" s="29" t="inlineStr">
        <is>
          <t>Simón</t>
        </is>
      </c>
      <c r="E1123" s="24">
        <f>IFERROR(INDEX(Simón!F$4:F$107,MATCH($A1123,Simón!$A$4:$A$107,0)),"")</f>
        <v/>
      </c>
      <c r="F1123" s="24">
        <f>IFERROR(INDEX(Simón!G$4:G$107,MATCH($A1123,Simón!$A$4:$A$107,0)),"")</f>
        <v/>
      </c>
      <c r="G1123" s="21">
        <f>IFERROR(IF(INDEX(Partidos!$H$4:$H$107,MATCH($A1123,Partidos!$A$4:$A$107,0))&lt;&gt;"Finalizado","",IF(OR(NOT(ISNUMBER($E1123)),NOT(ISNUMBER($F1123))),"",IF(INDEX(Partidos!$J$4:$J$107,MATCH($A1123,Partidos!$A$4:$A$107,0))="Grupos",IF(AND($E1123=INDEX(Partidos!$F$4:$F$107,MATCH($A1123,Partidos!$A$4:$A$107,0)),$F1123=INDEX(Partidos!$G$4:$G$107,MATCH($A1123,Partidos!$A$4:$A$107,0))),Puntuacion!$B$4,IF(($E1123-$F1123)=(INDEX(Partidos!$F$4:$F$107,MATCH($A1123,Partidos!$A$4:$A$107,0))-INDEX(Partidos!$G$4:$G$107,MATCH($A1123,Partidos!$A$4:$A$107,0))),Puntuacion!$B$5,IF(OR(AND($E1123&gt;$F1123,INDEX(Partidos!$F$4:$F$107,MATCH($A1123,Partidos!$A$4:$A$107,0))&gt;INDEX(Partidos!$G$4:$G$107,MATCH($A1123,Partidos!$A$4:$A$107,0))),AND($E1123=$F1123,INDEX(Partidos!$F$4:$F$107,MATCH($A1123,Partidos!$A$4:$A$107,0))=INDEX(Partidos!$G$4:$G$107,MATCH($A1123,Partidos!$A$4:$A$107,0))),AND($E1123&lt;$F1123,INDEX(Partidos!$F$4:$F$107,MATCH($A1123,Partidos!$A$4:$A$107,0))&lt;INDEX(Partidos!$G$4:$G$107,MATCH($A1123,Partidos!$A$4:$A$107,0)))),Puntuacion!$B$6,0))),IF(INDEX(Partidos!$F$4:$F$107,MATCH($A1123,Partidos!$A$4:$A$107,0))=INDEX(Partidos!$G$4:$G$107,MATCH($A1123,Partidos!$A$4:$A$107,0)),IF(AND($E1123=INDEX(Partidos!$F$4:$F$107,MATCH($A1123,Partidos!$A$4:$A$107,0)),$F1123=INDEX(Partidos!$G$4:$G$107,MATCH($A1123,Partidos!$A$4:$A$107,0))),IF(AND($H1123&lt;&gt;"",$H1123=INDEX(Partidos!$K$4:$K$107,MATCH($A1123,Partidos!$A$4:$A$107,0))),Puntuacion!$B$9,Puntuacion!$B$12),IF(AND($E1123=$F1123,($E1123-$F1123)=(INDEX(Partidos!$F$4:$F$107,MATCH($A1123,Partidos!$A$4:$A$107,0))-INDEX(Partidos!$G$4:$G$107,MATCH($A1123,Partidos!$A$4:$A$107,0)))),IF(AND($H1123&lt;&gt;"",$H1123=INDEX(Partidos!$K$4:$K$107,MATCH($A1123,Partidos!$A$4:$A$107,0))),Puntuacion!$B$13,Puntuacion!$B$14),IF(AND($H1123&lt;&gt;"",$H1123=INDEX(Partidos!$K$4:$K$107,MATCH($A1123,Partidos!$A$4:$A$107,0))),Puntuacion!$B$11,0))),IF(AND($E1123=INDEX(Partidos!$F$4:$F$107,MATCH($A1123,Partidos!$A$4:$A$107,0)),$F1123=INDEX(Partidos!$G$4:$G$107,MATCH($A1123,Partidos!$A$4:$A$107,0))),Puntuacion!$B$9,IF(($E1123-$F1123)=(INDEX(Partidos!$F$4:$F$107,MATCH($A1123,Partidos!$A$4:$A$107,0))-INDEX(Partidos!$G$4:$G$107,MATCH($A1123,Partidos!$A$4:$A$107,0))),Puntuacion!$B$10,IF(AND($H1123&lt;&gt;"",$H1123=INDEX(Partidos!$K$4:$K$107,MATCH($A1123,Partidos!$A$4:$A$107,0))),Puntuacion!$B$11,0))))))),"")</f>
        <v/>
      </c>
      <c r="H1123" s="24">
        <f>IFERROR(INDEX(Simón!H$4:H$107,MATCH($A1123,Simón!$A$4:$A$107,0)),"")</f>
        <v/>
      </c>
      <c r="I1123" s="24">
        <f>IFERROR(INDEX(Partidos!$J$4:$J$107,MATCH($A1123,Partidos!$A$4:$A$107,0)),"")</f>
        <v/>
      </c>
      <c r="J1123" s="21">
        <f>IF(AND(INDEX(Partidos!$J$4:$J$107,MATCH($A1123,Partidos!$A$4:$A$107,0))&lt;&gt;"Grupos",INDEX(Partidos!$H$4:$H$107,MATCH($A1123,Partidos!$A$4:$A$107,0))="Finalizado",$H1123&lt;&gt;"",$H1123=INDEX(Partidos!$K$4:$K$107,MATCH($A1123,Partidos!$A$4:$A$107,0))),1,0)</f>
        <v/>
      </c>
    </row>
    <row r="1124">
      <c r="A1124" s="31" t="n">
        <v>102</v>
      </c>
      <c r="B1124" s="24">
        <f>IFERROR(INDEX(Partidos!$D$4:$D$107,MATCH($A1124,Partidos!$A$4:$A$107,0)),"")</f>
        <v/>
      </c>
      <c r="C1124" s="24">
        <f>IFERROR(INDEX(Partidos!$E$4:$E$107,MATCH($A1124,Partidos!$A$4:$A$107,0)),"")</f>
        <v/>
      </c>
      <c r="D1124" s="31" t="inlineStr">
        <is>
          <t>Muni</t>
        </is>
      </c>
      <c r="E1124" s="24">
        <f>IFERROR(INDEX(Muni!F$4:F$107,MATCH($A1124,Muni!$A$4:$A$107,0)),"")</f>
        <v/>
      </c>
      <c r="F1124" s="24">
        <f>IFERROR(INDEX(Muni!G$4:G$107,MATCH($A1124,Muni!$A$4:$A$107,0)),"")</f>
        <v/>
      </c>
      <c r="G1124" s="21">
        <f>IFERROR(IF(INDEX(Partidos!$H$4:$H$107,MATCH($A1124,Partidos!$A$4:$A$107,0))&lt;&gt;"Finalizado","",IF(OR(NOT(ISNUMBER($E1124)),NOT(ISNUMBER($F1124))),"",IF(INDEX(Partidos!$J$4:$J$107,MATCH($A1124,Partidos!$A$4:$A$107,0))="Grupos",IF(AND($E1124=INDEX(Partidos!$F$4:$F$107,MATCH($A1124,Partidos!$A$4:$A$107,0)),$F1124=INDEX(Partidos!$G$4:$G$107,MATCH($A1124,Partidos!$A$4:$A$107,0))),Puntuacion!$B$4,IF(($E1124-$F1124)=(INDEX(Partidos!$F$4:$F$107,MATCH($A1124,Partidos!$A$4:$A$107,0))-INDEX(Partidos!$G$4:$G$107,MATCH($A1124,Partidos!$A$4:$A$107,0))),Puntuacion!$B$5,IF(OR(AND($E1124&gt;$F1124,INDEX(Partidos!$F$4:$F$107,MATCH($A1124,Partidos!$A$4:$A$107,0))&gt;INDEX(Partidos!$G$4:$G$107,MATCH($A1124,Partidos!$A$4:$A$107,0))),AND($E1124=$F1124,INDEX(Partidos!$F$4:$F$107,MATCH($A1124,Partidos!$A$4:$A$107,0))=INDEX(Partidos!$G$4:$G$107,MATCH($A1124,Partidos!$A$4:$A$107,0))),AND($E1124&lt;$F1124,INDEX(Partidos!$F$4:$F$107,MATCH($A1124,Partidos!$A$4:$A$107,0))&lt;INDEX(Partidos!$G$4:$G$107,MATCH($A1124,Partidos!$A$4:$A$107,0)))),Puntuacion!$B$6,0))),IF(INDEX(Partidos!$F$4:$F$107,MATCH($A1124,Partidos!$A$4:$A$107,0))=INDEX(Partidos!$G$4:$G$107,MATCH($A1124,Partidos!$A$4:$A$107,0)),IF(AND($E1124=INDEX(Partidos!$F$4:$F$107,MATCH($A1124,Partidos!$A$4:$A$107,0)),$F1124=INDEX(Partidos!$G$4:$G$107,MATCH($A1124,Partidos!$A$4:$A$107,0))),IF(AND($H1124&lt;&gt;"",$H1124=INDEX(Partidos!$K$4:$K$107,MATCH($A1124,Partidos!$A$4:$A$107,0))),Puntuacion!$B$9,Puntuacion!$B$12),IF(AND($E1124=$F1124,($E1124-$F1124)=(INDEX(Partidos!$F$4:$F$107,MATCH($A1124,Partidos!$A$4:$A$107,0))-INDEX(Partidos!$G$4:$G$107,MATCH($A1124,Partidos!$A$4:$A$107,0)))),IF(AND($H1124&lt;&gt;"",$H1124=INDEX(Partidos!$K$4:$K$107,MATCH($A1124,Partidos!$A$4:$A$107,0))),Puntuacion!$B$13,Puntuacion!$B$14),IF(AND($H1124&lt;&gt;"",$H1124=INDEX(Partidos!$K$4:$K$107,MATCH($A1124,Partidos!$A$4:$A$107,0))),Puntuacion!$B$11,0))),IF(AND($E1124=INDEX(Partidos!$F$4:$F$107,MATCH($A1124,Partidos!$A$4:$A$107,0)),$F1124=INDEX(Partidos!$G$4:$G$107,MATCH($A1124,Partidos!$A$4:$A$107,0))),Puntuacion!$B$9,IF(($E1124-$F1124)=(INDEX(Partidos!$F$4:$F$107,MATCH($A1124,Partidos!$A$4:$A$107,0))-INDEX(Partidos!$G$4:$G$107,MATCH($A1124,Partidos!$A$4:$A$107,0))),Puntuacion!$B$10,IF(AND($H1124&lt;&gt;"",$H1124=INDEX(Partidos!$K$4:$K$107,MATCH($A1124,Partidos!$A$4:$A$107,0))),Puntuacion!$B$11,0))))))),"")</f>
        <v/>
      </c>
      <c r="H1124" s="24">
        <f>IFERROR(INDEX(Muni!H$4:H$107,MATCH($A1124,Muni!$A$4:$A$107,0)),"")</f>
        <v/>
      </c>
      <c r="I1124" s="24">
        <f>IFERROR(INDEX(Partidos!$J$4:$J$107,MATCH($A1124,Partidos!$A$4:$A$107,0)),"")</f>
        <v/>
      </c>
      <c r="J1124" s="21">
        <f>IF(AND(INDEX(Partidos!$J$4:$J$107,MATCH($A1124,Partidos!$A$4:$A$107,0))&lt;&gt;"Grupos",INDEX(Partidos!$H$4:$H$107,MATCH($A1124,Partidos!$A$4:$A$107,0))="Finalizado",$H1124&lt;&gt;"",$H1124=INDEX(Partidos!$K$4:$K$107,MATCH($A1124,Partidos!$A$4:$A$107,0))),1,0)</f>
        <v/>
      </c>
    </row>
    <row r="1125">
      <c r="A1125" s="29" t="n">
        <v>102</v>
      </c>
      <c r="B1125" s="24">
        <f>IFERROR(INDEX(Partidos!$D$4:$D$107,MATCH($A1125,Partidos!$A$4:$A$107,0)),"")</f>
        <v/>
      </c>
      <c r="C1125" s="24">
        <f>IFERROR(INDEX(Partidos!$E$4:$E$107,MATCH($A1125,Partidos!$A$4:$A$107,0)),"")</f>
        <v/>
      </c>
      <c r="D1125" s="29" t="inlineStr">
        <is>
          <t>Fer</t>
        </is>
      </c>
      <c r="E1125" s="24">
        <f>IFERROR(INDEX(Fer!F$4:F$107,MATCH($A1125,Fer!$A$4:$A$107,0)),"")</f>
        <v/>
      </c>
      <c r="F1125" s="24">
        <f>IFERROR(INDEX(Fer!G$4:G$107,MATCH($A1125,Fer!$A$4:$A$107,0)),"")</f>
        <v/>
      </c>
      <c r="G1125" s="21">
        <f>IFERROR(IF(INDEX(Partidos!$H$4:$H$107,MATCH($A1125,Partidos!$A$4:$A$107,0))&lt;&gt;"Finalizado","",IF(OR(NOT(ISNUMBER($E1125)),NOT(ISNUMBER($F1125))),"",IF(INDEX(Partidos!$J$4:$J$107,MATCH($A1125,Partidos!$A$4:$A$107,0))="Grupos",IF(AND($E1125=INDEX(Partidos!$F$4:$F$107,MATCH($A1125,Partidos!$A$4:$A$107,0)),$F1125=INDEX(Partidos!$G$4:$G$107,MATCH($A1125,Partidos!$A$4:$A$107,0))),Puntuacion!$B$4,IF(($E1125-$F1125)=(INDEX(Partidos!$F$4:$F$107,MATCH($A1125,Partidos!$A$4:$A$107,0))-INDEX(Partidos!$G$4:$G$107,MATCH($A1125,Partidos!$A$4:$A$107,0))),Puntuacion!$B$5,IF(OR(AND($E1125&gt;$F1125,INDEX(Partidos!$F$4:$F$107,MATCH($A1125,Partidos!$A$4:$A$107,0))&gt;INDEX(Partidos!$G$4:$G$107,MATCH($A1125,Partidos!$A$4:$A$107,0))),AND($E1125=$F1125,INDEX(Partidos!$F$4:$F$107,MATCH($A1125,Partidos!$A$4:$A$107,0))=INDEX(Partidos!$G$4:$G$107,MATCH($A1125,Partidos!$A$4:$A$107,0))),AND($E1125&lt;$F1125,INDEX(Partidos!$F$4:$F$107,MATCH($A1125,Partidos!$A$4:$A$107,0))&lt;INDEX(Partidos!$G$4:$G$107,MATCH($A1125,Partidos!$A$4:$A$107,0)))),Puntuacion!$B$6,0))),IF(INDEX(Partidos!$F$4:$F$107,MATCH($A1125,Partidos!$A$4:$A$107,0))=INDEX(Partidos!$G$4:$G$107,MATCH($A1125,Partidos!$A$4:$A$107,0)),IF(AND($E1125=INDEX(Partidos!$F$4:$F$107,MATCH($A1125,Partidos!$A$4:$A$107,0)),$F1125=INDEX(Partidos!$G$4:$G$107,MATCH($A1125,Partidos!$A$4:$A$107,0))),IF(AND($H1125&lt;&gt;"",$H1125=INDEX(Partidos!$K$4:$K$107,MATCH($A1125,Partidos!$A$4:$A$107,0))),Puntuacion!$B$9,Puntuacion!$B$12),IF(AND($E1125=$F1125,($E1125-$F1125)=(INDEX(Partidos!$F$4:$F$107,MATCH($A1125,Partidos!$A$4:$A$107,0))-INDEX(Partidos!$G$4:$G$107,MATCH($A1125,Partidos!$A$4:$A$107,0)))),IF(AND($H1125&lt;&gt;"",$H1125=INDEX(Partidos!$K$4:$K$107,MATCH($A1125,Partidos!$A$4:$A$107,0))),Puntuacion!$B$13,Puntuacion!$B$14),IF(AND($H1125&lt;&gt;"",$H1125=INDEX(Partidos!$K$4:$K$107,MATCH($A1125,Partidos!$A$4:$A$107,0))),Puntuacion!$B$11,0))),IF(AND($E1125=INDEX(Partidos!$F$4:$F$107,MATCH($A1125,Partidos!$A$4:$A$107,0)),$F1125=INDEX(Partidos!$G$4:$G$107,MATCH($A1125,Partidos!$A$4:$A$107,0))),Puntuacion!$B$9,IF(($E1125-$F1125)=(INDEX(Partidos!$F$4:$F$107,MATCH($A1125,Partidos!$A$4:$A$107,0))-INDEX(Partidos!$G$4:$G$107,MATCH($A1125,Partidos!$A$4:$A$107,0))),Puntuacion!$B$10,IF(AND($H1125&lt;&gt;"",$H1125=INDEX(Partidos!$K$4:$K$107,MATCH($A1125,Partidos!$A$4:$A$107,0))),Puntuacion!$B$11,0))))))),"")</f>
        <v/>
      </c>
      <c r="H1125" s="24">
        <f>IFERROR(INDEX(Fer!H$4:H$107,MATCH($A1125,Fer!$A$4:$A$107,0)),"")</f>
        <v/>
      </c>
      <c r="I1125" s="24">
        <f>IFERROR(INDEX(Partidos!$J$4:$J$107,MATCH($A1125,Partidos!$A$4:$A$107,0)),"")</f>
        <v/>
      </c>
      <c r="J1125" s="21">
        <f>IF(AND(INDEX(Partidos!$J$4:$J$107,MATCH($A1125,Partidos!$A$4:$A$107,0))&lt;&gt;"Grupos",INDEX(Partidos!$H$4:$H$107,MATCH($A1125,Partidos!$A$4:$A$107,0))="Finalizado",$H1125&lt;&gt;"",$H1125=INDEX(Partidos!$K$4:$K$107,MATCH($A1125,Partidos!$A$4:$A$107,0))),1,0)</f>
        <v/>
      </c>
    </row>
    <row r="1126" ht="28.8" customHeight="1">
      <c r="A1126" s="31" t="n">
        <v>103</v>
      </c>
      <c r="B1126" s="24">
        <f>IFERROR(INDEX(Partidos!$D$4:$D$107,MATCH($A1126,Partidos!$A$4:$A$107,0)),"")</f>
        <v/>
      </c>
      <c r="C1126" s="24">
        <f>IFERROR(INDEX(Partidos!$E$4:$E$107,MATCH($A1126,Partidos!$A$4:$A$107,0)),"")</f>
        <v/>
      </c>
      <c r="D1126" s="31" t="inlineStr">
        <is>
          <t>Álvaro</t>
        </is>
      </c>
      <c r="E1126" s="24">
        <f>IFERROR(INDEX(Álvaro!F$4:F$107,MATCH($A1126,Álvaro!$A$4:$A$107,0)),"")</f>
        <v/>
      </c>
      <c r="F1126" s="24">
        <f>IFERROR(INDEX(Álvaro!G$4:G$107,MATCH($A1126,Álvaro!$A$4:$A$107,0)),"")</f>
        <v/>
      </c>
      <c r="G1126" s="21">
        <f>IFERROR(IF(INDEX(Partidos!$H$4:$H$107,MATCH($A1126,Partidos!$A$4:$A$107,0))&lt;&gt;"Finalizado","",IF(OR(NOT(ISNUMBER($E1126)),NOT(ISNUMBER($F1126))),"",IF(INDEX(Partidos!$J$4:$J$107,MATCH($A1126,Partidos!$A$4:$A$107,0))="Grupos",IF(AND($E1126=INDEX(Partidos!$F$4:$F$107,MATCH($A1126,Partidos!$A$4:$A$107,0)),$F1126=INDEX(Partidos!$G$4:$G$107,MATCH($A1126,Partidos!$A$4:$A$107,0))),Puntuacion!$B$4,IF(($E1126-$F1126)=(INDEX(Partidos!$F$4:$F$107,MATCH($A1126,Partidos!$A$4:$A$107,0))-INDEX(Partidos!$G$4:$G$107,MATCH($A1126,Partidos!$A$4:$A$107,0))),Puntuacion!$B$5,IF(OR(AND($E1126&gt;$F1126,INDEX(Partidos!$F$4:$F$107,MATCH($A1126,Partidos!$A$4:$A$107,0))&gt;INDEX(Partidos!$G$4:$G$107,MATCH($A1126,Partidos!$A$4:$A$107,0))),AND($E1126=$F1126,INDEX(Partidos!$F$4:$F$107,MATCH($A1126,Partidos!$A$4:$A$107,0))=INDEX(Partidos!$G$4:$G$107,MATCH($A1126,Partidos!$A$4:$A$107,0))),AND($E1126&lt;$F1126,INDEX(Partidos!$F$4:$F$107,MATCH($A1126,Partidos!$A$4:$A$107,0))&lt;INDEX(Partidos!$G$4:$G$107,MATCH($A1126,Partidos!$A$4:$A$107,0)))),Puntuacion!$B$6,0))),IF(INDEX(Partidos!$F$4:$F$107,MATCH($A1126,Partidos!$A$4:$A$107,0))=INDEX(Partidos!$G$4:$G$107,MATCH($A1126,Partidos!$A$4:$A$107,0)),IF(AND($E1126=INDEX(Partidos!$F$4:$F$107,MATCH($A1126,Partidos!$A$4:$A$107,0)),$F1126=INDEX(Partidos!$G$4:$G$107,MATCH($A1126,Partidos!$A$4:$A$107,0))),IF(AND($H1126&lt;&gt;"",$H1126=INDEX(Partidos!$K$4:$K$107,MATCH($A1126,Partidos!$A$4:$A$107,0))),Puntuacion!$B$9,Puntuacion!$B$12),IF(AND($E1126=$F1126,($E1126-$F1126)=(INDEX(Partidos!$F$4:$F$107,MATCH($A1126,Partidos!$A$4:$A$107,0))-INDEX(Partidos!$G$4:$G$107,MATCH($A1126,Partidos!$A$4:$A$107,0)))),IF(AND($H1126&lt;&gt;"",$H1126=INDEX(Partidos!$K$4:$K$107,MATCH($A1126,Partidos!$A$4:$A$107,0))),Puntuacion!$B$13,Puntuacion!$B$14),IF(AND($H1126&lt;&gt;"",$H1126=INDEX(Partidos!$K$4:$K$107,MATCH($A1126,Partidos!$A$4:$A$107,0))),Puntuacion!$B$11,0))),IF(AND($E1126=INDEX(Partidos!$F$4:$F$107,MATCH($A1126,Partidos!$A$4:$A$107,0)),$F1126=INDEX(Partidos!$G$4:$G$107,MATCH($A1126,Partidos!$A$4:$A$107,0))),Puntuacion!$B$9,IF(($E1126-$F1126)=(INDEX(Partidos!$F$4:$F$107,MATCH($A1126,Partidos!$A$4:$A$107,0))-INDEX(Partidos!$G$4:$G$107,MATCH($A1126,Partidos!$A$4:$A$107,0))),Puntuacion!$B$10,IF(AND($H1126&lt;&gt;"",$H1126=INDEX(Partidos!$K$4:$K$107,MATCH($A1126,Partidos!$A$4:$A$107,0))),Puntuacion!$B$11,0))))))),"")</f>
        <v/>
      </c>
      <c r="H1126" s="24">
        <f>IFERROR(INDEX(Álvaro!H$4:H$107,MATCH($A1126,Álvaro!$A$4:$A$107,0)),"")</f>
        <v/>
      </c>
      <c r="I1126" s="24">
        <f>IFERROR(INDEX(Partidos!$J$4:$J$107,MATCH($A1126,Partidos!$A$4:$A$107,0)),"")</f>
        <v/>
      </c>
      <c r="J1126" s="21">
        <f>IF(AND(INDEX(Partidos!$J$4:$J$107,MATCH($A1126,Partidos!$A$4:$A$107,0))&lt;&gt;"Grupos",INDEX(Partidos!$H$4:$H$107,MATCH($A1126,Partidos!$A$4:$A$107,0))="Finalizado",$H1126&lt;&gt;"",$H1126=INDEX(Partidos!$K$4:$K$107,MATCH($A1126,Partidos!$A$4:$A$107,0))),1,0)</f>
        <v/>
      </c>
    </row>
    <row r="1127" ht="28.8" customHeight="1">
      <c r="A1127" s="29" t="n">
        <v>103</v>
      </c>
      <c r="B1127" s="24">
        <f>IFERROR(INDEX(Partidos!$D$4:$D$107,MATCH($A1127,Partidos!$A$4:$A$107,0)),"")</f>
        <v/>
      </c>
      <c r="C1127" s="24">
        <f>IFERROR(INDEX(Partidos!$E$4:$E$107,MATCH($A1127,Partidos!$A$4:$A$107,0)),"")</f>
        <v/>
      </c>
      <c r="D1127" s="29" t="inlineStr">
        <is>
          <t>Pepe</t>
        </is>
      </c>
      <c r="E1127" s="24">
        <f>IFERROR(INDEX(Pepe!F$4:F$107,MATCH($A1127,Pepe!$A$4:$A$107,0)),"")</f>
        <v/>
      </c>
      <c r="F1127" s="24">
        <f>IFERROR(INDEX(Pepe!G$4:G$107,MATCH($A1127,Pepe!$A$4:$A$107,0)),"")</f>
        <v/>
      </c>
      <c r="G1127" s="21">
        <f>IFERROR(IF(INDEX(Partidos!$H$4:$H$107,MATCH($A1127,Partidos!$A$4:$A$107,0))&lt;&gt;"Finalizado","",IF(OR(NOT(ISNUMBER($E1127)),NOT(ISNUMBER($F1127))),"",IF(INDEX(Partidos!$J$4:$J$107,MATCH($A1127,Partidos!$A$4:$A$107,0))="Grupos",IF(AND($E1127=INDEX(Partidos!$F$4:$F$107,MATCH($A1127,Partidos!$A$4:$A$107,0)),$F1127=INDEX(Partidos!$G$4:$G$107,MATCH($A1127,Partidos!$A$4:$A$107,0))),Puntuacion!$B$4,IF(($E1127-$F1127)=(INDEX(Partidos!$F$4:$F$107,MATCH($A1127,Partidos!$A$4:$A$107,0))-INDEX(Partidos!$G$4:$G$107,MATCH($A1127,Partidos!$A$4:$A$107,0))),Puntuacion!$B$5,IF(OR(AND($E1127&gt;$F1127,INDEX(Partidos!$F$4:$F$107,MATCH($A1127,Partidos!$A$4:$A$107,0))&gt;INDEX(Partidos!$G$4:$G$107,MATCH($A1127,Partidos!$A$4:$A$107,0))),AND($E1127=$F1127,INDEX(Partidos!$F$4:$F$107,MATCH($A1127,Partidos!$A$4:$A$107,0))=INDEX(Partidos!$G$4:$G$107,MATCH($A1127,Partidos!$A$4:$A$107,0))),AND($E1127&lt;$F1127,INDEX(Partidos!$F$4:$F$107,MATCH($A1127,Partidos!$A$4:$A$107,0))&lt;INDEX(Partidos!$G$4:$G$107,MATCH($A1127,Partidos!$A$4:$A$107,0)))),Puntuacion!$B$6,0))),IF(INDEX(Partidos!$F$4:$F$107,MATCH($A1127,Partidos!$A$4:$A$107,0))=INDEX(Partidos!$G$4:$G$107,MATCH($A1127,Partidos!$A$4:$A$107,0)),IF(AND($E1127=INDEX(Partidos!$F$4:$F$107,MATCH($A1127,Partidos!$A$4:$A$107,0)),$F1127=INDEX(Partidos!$G$4:$G$107,MATCH($A1127,Partidos!$A$4:$A$107,0))),IF(AND($H1127&lt;&gt;"",$H1127=INDEX(Partidos!$K$4:$K$107,MATCH($A1127,Partidos!$A$4:$A$107,0))),Puntuacion!$B$9,Puntuacion!$B$12),IF(AND($E1127=$F1127,($E1127-$F1127)=(INDEX(Partidos!$F$4:$F$107,MATCH($A1127,Partidos!$A$4:$A$107,0))-INDEX(Partidos!$G$4:$G$107,MATCH($A1127,Partidos!$A$4:$A$107,0)))),IF(AND($H1127&lt;&gt;"",$H1127=INDEX(Partidos!$K$4:$K$107,MATCH($A1127,Partidos!$A$4:$A$107,0))),Puntuacion!$B$13,Puntuacion!$B$14),IF(AND($H1127&lt;&gt;"",$H1127=INDEX(Partidos!$K$4:$K$107,MATCH($A1127,Partidos!$A$4:$A$107,0))),Puntuacion!$B$11,0))),IF(AND($E1127=INDEX(Partidos!$F$4:$F$107,MATCH($A1127,Partidos!$A$4:$A$107,0)),$F1127=INDEX(Partidos!$G$4:$G$107,MATCH($A1127,Partidos!$A$4:$A$107,0))),Puntuacion!$B$9,IF(($E1127-$F1127)=(INDEX(Partidos!$F$4:$F$107,MATCH($A1127,Partidos!$A$4:$A$107,0))-INDEX(Partidos!$G$4:$G$107,MATCH($A1127,Partidos!$A$4:$A$107,0))),Puntuacion!$B$10,IF(AND($H1127&lt;&gt;"",$H1127=INDEX(Partidos!$K$4:$K$107,MATCH($A1127,Partidos!$A$4:$A$107,0))),Puntuacion!$B$11,0))))))),"")</f>
        <v/>
      </c>
      <c r="H1127" s="24">
        <f>IFERROR(INDEX(Pepe!H$4:H$107,MATCH($A1127,Pepe!$A$4:$A$107,0)),"")</f>
        <v/>
      </c>
      <c r="I1127" s="24">
        <f>IFERROR(INDEX(Partidos!$J$4:$J$107,MATCH($A1127,Partidos!$A$4:$A$107,0)),"")</f>
        <v/>
      </c>
      <c r="J1127" s="21">
        <f>IF(AND(INDEX(Partidos!$J$4:$J$107,MATCH($A1127,Partidos!$A$4:$A$107,0))&lt;&gt;"Grupos",INDEX(Partidos!$H$4:$H$107,MATCH($A1127,Partidos!$A$4:$A$107,0))="Finalizado",$H1127&lt;&gt;"",$H1127=INDEX(Partidos!$K$4:$K$107,MATCH($A1127,Partidos!$A$4:$A$107,0))),1,0)</f>
        <v/>
      </c>
    </row>
    <row r="1128" ht="28.8" customHeight="1">
      <c r="A1128" s="31" t="n">
        <v>103</v>
      </c>
      <c r="B1128" s="24">
        <f>IFERROR(INDEX(Partidos!$D$4:$D$107,MATCH($A1128,Partidos!$A$4:$A$107,0)),"")</f>
        <v/>
      </c>
      <c r="C1128" s="24">
        <f>IFERROR(INDEX(Partidos!$E$4:$E$107,MATCH($A1128,Partidos!$A$4:$A$107,0)),"")</f>
        <v/>
      </c>
      <c r="D1128" s="31" t="inlineStr">
        <is>
          <t>Patri</t>
        </is>
      </c>
      <c r="E1128" s="24">
        <f>IFERROR(INDEX(Patri!F$4:F$107,MATCH($A1128,Patri!$A$4:$A$107,0)),"")</f>
        <v/>
      </c>
      <c r="F1128" s="24">
        <f>IFERROR(INDEX(Patri!G$4:G$107,MATCH($A1128,Patri!$A$4:$A$107,0)),"")</f>
        <v/>
      </c>
      <c r="G1128" s="21">
        <f>IFERROR(IF(INDEX(Partidos!$H$4:$H$107,MATCH($A1128,Partidos!$A$4:$A$107,0))&lt;&gt;"Finalizado","",IF(OR(NOT(ISNUMBER($E1128)),NOT(ISNUMBER($F1128))),"",IF(INDEX(Partidos!$J$4:$J$107,MATCH($A1128,Partidos!$A$4:$A$107,0))="Grupos",IF(AND($E1128=INDEX(Partidos!$F$4:$F$107,MATCH($A1128,Partidos!$A$4:$A$107,0)),$F1128=INDEX(Partidos!$G$4:$G$107,MATCH($A1128,Partidos!$A$4:$A$107,0))),Puntuacion!$B$4,IF(($E1128-$F1128)=(INDEX(Partidos!$F$4:$F$107,MATCH($A1128,Partidos!$A$4:$A$107,0))-INDEX(Partidos!$G$4:$G$107,MATCH($A1128,Partidos!$A$4:$A$107,0))),Puntuacion!$B$5,IF(OR(AND($E1128&gt;$F1128,INDEX(Partidos!$F$4:$F$107,MATCH($A1128,Partidos!$A$4:$A$107,0))&gt;INDEX(Partidos!$G$4:$G$107,MATCH($A1128,Partidos!$A$4:$A$107,0))),AND($E1128=$F1128,INDEX(Partidos!$F$4:$F$107,MATCH($A1128,Partidos!$A$4:$A$107,0))=INDEX(Partidos!$G$4:$G$107,MATCH($A1128,Partidos!$A$4:$A$107,0))),AND($E1128&lt;$F1128,INDEX(Partidos!$F$4:$F$107,MATCH($A1128,Partidos!$A$4:$A$107,0))&lt;INDEX(Partidos!$G$4:$G$107,MATCH($A1128,Partidos!$A$4:$A$107,0)))),Puntuacion!$B$6,0))),IF(INDEX(Partidos!$F$4:$F$107,MATCH($A1128,Partidos!$A$4:$A$107,0))=INDEX(Partidos!$G$4:$G$107,MATCH($A1128,Partidos!$A$4:$A$107,0)),IF(AND($E1128=INDEX(Partidos!$F$4:$F$107,MATCH($A1128,Partidos!$A$4:$A$107,0)),$F1128=INDEX(Partidos!$G$4:$G$107,MATCH($A1128,Partidos!$A$4:$A$107,0))),IF(AND($H1128&lt;&gt;"",$H1128=INDEX(Partidos!$K$4:$K$107,MATCH($A1128,Partidos!$A$4:$A$107,0))),Puntuacion!$B$9,Puntuacion!$B$12),IF(AND($E1128=$F1128,($E1128-$F1128)=(INDEX(Partidos!$F$4:$F$107,MATCH($A1128,Partidos!$A$4:$A$107,0))-INDEX(Partidos!$G$4:$G$107,MATCH($A1128,Partidos!$A$4:$A$107,0)))),IF(AND($H1128&lt;&gt;"",$H1128=INDEX(Partidos!$K$4:$K$107,MATCH($A1128,Partidos!$A$4:$A$107,0))),Puntuacion!$B$13,Puntuacion!$B$14),IF(AND($H1128&lt;&gt;"",$H1128=INDEX(Partidos!$K$4:$K$107,MATCH($A1128,Partidos!$A$4:$A$107,0))),Puntuacion!$B$11,0))),IF(AND($E1128=INDEX(Partidos!$F$4:$F$107,MATCH($A1128,Partidos!$A$4:$A$107,0)),$F1128=INDEX(Partidos!$G$4:$G$107,MATCH($A1128,Partidos!$A$4:$A$107,0))),Puntuacion!$B$9,IF(($E1128-$F1128)=(INDEX(Partidos!$F$4:$F$107,MATCH($A1128,Partidos!$A$4:$A$107,0))-INDEX(Partidos!$G$4:$G$107,MATCH($A1128,Partidos!$A$4:$A$107,0))),Puntuacion!$B$10,IF(AND($H1128&lt;&gt;"",$H1128=INDEX(Partidos!$K$4:$K$107,MATCH($A1128,Partidos!$A$4:$A$107,0))),Puntuacion!$B$11,0))))))),"")</f>
        <v/>
      </c>
      <c r="H1128" s="24">
        <f>IFERROR(INDEX(Patri!H$4:H$107,MATCH($A1128,Patri!$A$4:$A$107,0)),"")</f>
        <v/>
      </c>
      <c r="I1128" s="24">
        <f>IFERROR(INDEX(Partidos!$J$4:$J$107,MATCH($A1128,Partidos!$A$4:$A$107,0)),"")</f>
        <v/>
      </c>
      <c r="J1128" s="21">
        <f>IF(AND(INDEX(Partidos!$J$4:$J$107,MATCH($A1128,Partidos!$A$4:$A$107,0))&lt;&gt;"Grupos",INDEX(Partidos!$H$4:$H$107,MATCH($A1128,Partidos!$A$4:$A$107,0))="Finalizado",$H1128&lt;&gt;"",$H1128=INDEX(Partidos!$K$4:$K$107,MATCH($A1128,Partidos!$A$4:$A$107,0))),1,0)</f>
        <v/>
      </c>
    </row>
    <row r="1129" ht="28.8" customHeight="1">
      <c r="A1129" s="29" t="n">
        <v>103</v>
      </c>
      <c r="B1129" s="24">
        <f>IFERROR(INDEX(Partidos!$D$4:$D$107,MATCH($A1129,Partidos!$A$4:$A$107,0)),"")</f>
        <v/>
      </c>
      <c r="C1129" s="24">
        <f>IFERROR(INDEX(Partidos!$E$4:$E$107,MATCH($A1129,Partidos!$A$4:$A$107,0)),"")</f>
        <v/>
      </c>
      <c r="D1129" s="29" t="inlineStr">
        <is>
          <t>Kike</t>
        </is>
      </c>
      <c r="E1129" s="24">
        <f>IFERROR(INDEX(Kike!F$4:F$107,MATCH($A1129,Kike!$A$4:$A$107,0)),"")</f>
        <v/>
      </c>
      <c r="F1129" s="24">
        <f>IFERROR(INDEX(Kike!G$4:G$107,MATCH($A1129,Kike!$A$4:$A$107,0)),"")</f>
        <v/>
      </c>
      <c r="G1129" s="21">
        <f>IFERROR(IF(INDEX(Partidos!$H$4:$H$107,MATCH($A1129,Partidos!$A$4:$A$107,0))&lt;&gt;"Finalizado","",IF(OR(NOT(ISNUMBER($E1129)),NOT(ISNUMBER($F1129))),"",IF(INDEX(Partidos!$J$4:$J$107,MATCH($A1129,Partidos!$A$4:$A$107,0))="Grupos",IF(AND($E1129=INDEX(Partidos!$F$4:$F$107,MATCH($A1129,Partidos!$A$4:$A$107,0)),$F1129=INDEX(Partidos!$G$4:$G$107,MATCH($A1129,Partidos!$A$4:$A$107,0))),Puntuacion!$B$4,IF(($E1129-$F1129)=(INDEX(Partidos!$F$4:$F$107,MATCH($A1129,Partidos!$A$4:$A$107,0))-INDEX(Partidos!$G$4:$G$107,MATCH($A1129,Partidos!$A$4:$A$107,0))),Puntuacion!$B$5,IF(OR(AND($E1129&gt;$F1129,INDEX(Partidos!$F$4:$F$107,MATCH($A1129,Partidos!$A$4:$A$107,0))&gt;INDEX(Partidos!$G$4:$G$107,MATCH($A1129,Partidos!$A$4:$A$107,0))),AND($E1129=$F1129,INDEX(Partidos!$F$4:$F$107,MATCH($A1129,Partidos!$A$4:$A$107,0))=INDEX(Partidos!$G$4:$G$107,MATCH($A1129,Partidos!$A$4:$A$107,0))),AND($E1129&lt;$F1129,INDEX(Partidos!$F$4:$F$107,MATCH($A1129,Partidos!$A$4:$A$107,0))&lt;INDEX(Partidos!$G$4:$G$107,MATCH($A1129,Partidos!$A$4:$A$107,0)))),Puntuacion!$B$6,0))),IF(INDEX(Partidos!$F$4:$F$107,MATCH($A1129,Partidos!$A$4:$A$107,0))=INDEX(Partidos!$G$4:$G$107,MATCH($A1129,Partidos!$A$4:$A$107,0)),IF(AND($E1129=INDEX(Partidos!$F$4:$F$107,MATCH($A1129,Partidos!$A$4:$A$107,0)),$F1129=INDEX(Partidos!$G$4:$G$107,MATCH($A1129,Partidos!$A$4:$A$107,0))),IF(AND($H1129&lt;&gt;"",$H1129=INDEX(Partidos!$K$4:$K$107,MATCH($A1129,Partidos!$A$4:$A$107,0))),Puntuacion!$B$9,Puntuacion!$B$12),IF(AND($E1129=$F1129,($E1129-$F1129)=(INDEX(Partidos!$F$4:$F$107,MATCH($A1129,Partidos!$A$4:$A$107,0))-INDEX(Partidos!$G$4:$G$107,MATCH($A1129,Partidos!$A$4:$A$107,0)))),IF(AND($H1129&lt;&gt;"",$H1129=INDEX(Partidos!$K$4:$K$107,MATCH($A1129,Partidos!$A$4:$A$107,0))),Puntuacion!$B$13,Puntuacion!$B$14),IF(AND($H1129&lt;&gt;"",$H1129=INDEX(Partidos!$K$4:$K$107,MATCH($A1129,Partidos!$A$4:$A$107,0))),Puntuacion!$B$11,0))),IF(AND($E1129=INDEX(Partidos!$F$4:$F$107,MATCH($A1129,Partidos!$A$4:$A$107,0)),$F1129=INDEX(Partidos!$G$4:$G$107,MATCH($A1129,Partidos!$A$4:$A$107,0))),Puntuacion!$B$9,IF(($E1129-$F1129)=(INDEX(Partidos!$F$4:$F$107,MATCH($A1129,Partidos!$A$4:$A$107,0))-INDEX(Partidos!$G$4:$G$107,MATCH($A1129,Partidos!$A$4:$A$107,0))),Puntuacion!$B$10,IF(AND($H1129&lt;&gt;"",$H1129=INDEX(Partidos!$K$4:$K$107,MATCH($A1129,Partidos!$A$4:$A$107,0))),Puntuacion!$B$11,0))))))),"")</f>
        <v/>
      </c>
      <c r="H1129" s="24">
        <f>IFERROR(INDEX(Kike!H$4:H$107,MATCH($A1129,Kike!$A$4:$A$107,0)),"")</f>
        <v/>
      </c>
      <c r="I1129" s="24">
        <f>IFERROR(INDEX(Partidos!$J$4:$J$107,MATCH($A1129,Partidos!$A$4:$A$107,0)),"")</f>
        <v/>
      </c>
      <c r="J1129" s="21">
        <f>IF(AND(INDEX(Partidos!$J$4:$J$107,MATCH($A1129,Partidos!$A$4:$A$107,0))&lt;&gt;"Grupos",INDEX(Partidos!$H$4:$H$107,MATCH($A1129,Partidos!$A$4:$A$107,0))="Finalizado",$H1129&lt;&gt;"",$H1129=INDEX(Partidos!$K$4:$K$107,MATCH($A1129,Partidos!$A$4:$A$107,0))),1,0)</f>
        <v/>
      </c>
    </row>
    <row r="1130" ht="28.8" customHeight="1">
      <c r="A1130" s="31" t="n">
        <v>103</v>
      </c>
      <c r="B1130" s="24">
        <f>IFERROR(INDEX(Partidos!$D$4:$D$107,MATCH($A1130,Partidos!$A$4:$A$107,0)),"")</f>
        <v/>
      </c>
      <c r="C1130" s="24">
        <f>IFERROR(INDEX(Partidos!$E$4:$E$107,MATCH($A1130,Partidos!$A$4:$A$107,0)),"")</f>
        <v/>
      </c>
      <c r="D1130" s="31" t="inlineStr">
        <is>
          <t>Quintero</t>
        </is>
      </c>
      <c r="E1130" s="24">
        <f>IFERROR(INDEX(Quintero!F$4:F$107,MATCH($A1130,Quintero!$A$4:$A$107,0)),"")</f>
        <v/>
      </c>
      <c r="F1130" s="24">
        <f>IFERROR(INDEX(Quintero!G$4:G$107,MATCH($A1130,Quintero!$A$4:$A$107,0)),"")</f>
        <v/>
      </c>
      <c r="G1130" s="21">
        <f>IFERROR(IF(INDEX(Partidos!$H$4:$H$107,MATCH($A1130,Partidos!$A$4:$A$107,0))&lt;&gt;"Finalizado","",IF(OR(NOT(ISNUMBER($E1130)),NOT(ISNUMBER($F1130))),"",IF(INDEX(Partidos!$J$4:$J$107,MATCH($A1130,Partidos!$A$4:$A$107,0))="Grupos",IF(AND($E1130=INDEX(Partidos!$F$4:$F$107,MATCH($A1130,Partidos!$A$4:$A$107,0)),$F1130=INDEX(Partidos!$G$4:$G$107,MATCH($A1130,Partidos!$A$4:$A$107,0))),Puntuacion!$B$4,IF(($E1130-$F1130)=(INDEX(Partidos!$F$4:$F$107,MATCH($A1130,Partidos!$A$4:$A$107,0))-INDEX(Partidos!$G$4:$G$107,MATCH($A1130,Partidos!$A$4:$A$107,0))),Puntuacion!$B$5,IF(OR(AND($E1130&gt;$F1130,INDEX(Partidos!$F$4:$F$107,MATCH($A1130,Partidos!$A$4:$A$107,0))&gt;INDEX(Partidos!$G$4:$G$107,MATCH($A1130,Partidos!$A$4:$A$107,0))),AND($E1130=$F1130,INDEX(Partidos!$F$4:$F$107,MATCH($A1130,Partidos!$A$4:$A$107,0))=INDEX(Partidos!$G$4:$G$107,MATCH($A1130,Partidos!$A$4:$A$107,0))),AND($E1130&lt;$F1130,INDEX(Partidos!$F$4:$F$107,MATCH($A1130,Partidos!$A$4:$A$107,0))&lt;INDEX(Partidos!$G$4:$G$107,MATCH($A1130,Partidos!$A$4:$A$107,0)))),Puntuacion!$B$6,0))),IF(INDEX(Partidos!$F$4:$F$107,MATCH($A1130,Partidos!$A$4:$A$107,0))=INDEX(Partidos!$G$4:$G$107,MATCH($A1130,Partidos!$A$4:$A$107,0)),IF(AND($E1130=INDEX(Partidos!$F$4:$F$107,MATCH($A1130,Partidos!$A$4:$A$107,0)),$F1130=INDEX(Partidos!$G$4:$G$107,MATCH($A1130,Partidos!$A$4:$A$107,0))),IF(AND($H1130&lt;&gt;"",$H1130=INDEX(Partidos!$K$4:$K$107,MATCH($A1130,Partidos!$A$4:$A$107,0))),Puntuacion!$B$9,Puntuacion!$B$12),IF(AND($E1130=$F1130,($E1130-$F1130)=(INDEX(Partidos!$F$4:$F$107,MATCH($A1130,Partidos!$A$4:$A$107,0))-INDEX(Partidos!$G$4:$G$107,MATCH($A1130,Partidos!$A$4:$A$107,0)))),IF(AND($H1130&lt;&gt;"",$H1130=INDEX(Partidos!$K$4:$K$107,MATCH($A1130,Partidos!$A$4:$A$107,0))),Puntuacion!$B$13,Puntuacion!$B$14),IF(AND($H1130&lt;&gt;"",$H1130=INDEX(Partidos!$K$4:$K$107,MATCH($A1130,Partidos!$A$4:$A$107,0))),Puntuacion!$B$11,0))),IF(AND($E1130=INDEX(Partidos!$F$4:$F$107,MATCH($A1130,Partidos!$A$4:$A$107,0)),$F1130=INDEX(Partidos!$G$4:$G$107,MATCH($A1130,Partidos!$A$4:$A$107,0))),Puntuacion!$B$9,IF(($E1130-$F1130)=(INDEX(Partidos!$F$4:$F$107,MATCH($A1130,Partidos!$A$4:$A$107,0))-INDEX(Partidos!$G$4:$G$107,MATCH($A1130,Partidos!$A$4:$A$107,0))),Puntuacion!$B$10,IF(AND($H1130&lt;&gt;"",$H1130=INDEX(Partidos!$K$4:$K$107,MATCH($A1130,Partidos!$A$4:$A$107,0))),Puntuacion!$B$11,0))))))),"")</f>
        <v/>
      </c>
      <c r="H1130" s="24">
        <f>IFERROR(INDEX(Quintero!H$4:H$107,MATCH($A1130,Quintero!$A$4:$A$107,0)),"")</f>
        <v/>
      </c>
      <c r="I1130" s="24">
        <f>IFERROR(INDEX(Partidos!$J$4:$J$107,MATCH($A1130,Partidos!$A$4:$A$107,0)),"")</f>
        <v/>
      </c>
      <c r="J1130" s="21">
        <f>IF(AND(INDEX(Partidos!$J$4:$J$107,MATCH($A1130,Partidos!$A$4:$A$107,0))&lt;&gt;"Grupos",INDEX(Partidos!$H$4:$H$107,MATCH($A1130,Partidos!$A$4:$A$107,0))="Finalizado",$H1130&lt;&gt;"",$H1130=INDEX(Partidos!$K$4:$K$107,MATCH($A1130,Partidos!$A$4:$A$107,0))),1,0)</f>
        <v/>
      </c>
    </row>
    <row r="1131" ht="28.8" customHeight="1">
      <c r="A1131" s="29" t="n">
        <v>103</v>
      </c>
      <c r="B1131" s="24">
        <f>IFERROR(INDEX(Partidos!$D$4:$D$107,MATCH($A1131,Partidos!$A$4:$A$107,0)),"")</f>
        <v/>
      </c>
      <c r="C1131" s="24">
        <f>IFERROR(INDEX(Partidos!$E$4:$E$107,MATCH($A1131,Partidos!$A$4:$A$107,0)),"")</f>
        <v/>
      </c>
      <c r="D1131" s="29" t="inlineStr">
        <is>
          <t>Nacho</t>
        </is>
      </c>
      <c r="E1131" s="24">
        <f>IFERROR(INDEX(Nacho!F$4:F$107,MATCH($A1131,Nacho!$A$4:$A$107,0)),"")</f>
        <v/>
      </c>
      <c r="F1131" s="24">
        <f>IFERROR(INDEX(Nacho!G$4:G$107,MATCH($A1131,Nacho!$A$4:$A$107,0)),"")</f>
        <v/>
      </c>
      <c r="G1131" s="21">
        <f>IFERROR(IF(INDEX(Partidos!$H$4:$H$107,MATCH($A1131,Partidos!$A$4:$A$107,0))&lt;&gt;"Finalizado","",IF(OR(NOT(ISNUMBER($E1131)),NOT(ISNUMBER($F1131))),"",IF(INDEX(Partidos!$J$4:$J$107,MATCH($A1131,Partidos!$A$4:$A$107,0))="Grupos",IF(AND($E1131=INDEX(Partidos!$F$4:$F$107,MATCH($A1131,Partidos!$A$4:$A$107,0)),$F1131=INDEX(Partidos!$G$4:$G$107,MATCH($A1131,Partidos!$A$4:$A$107,0))),Puntuacion!$B$4,IF(($E1131-$F1131)=(INDEX(Partidos!$F$4:$F$107,MATCH($A1131,Partidos!$A$4:$A$107,0))-INDEX(Partidos!$G$4:$G$107,MATCH($A1131,Partidos!$A$4:$A$107,0))),Puntuacion!$B$5,IF(OR(AND($E1131&gt;$F1131,INDEX(Partidos!$F$4:$F$107,MATCH($A1131,Partidos!$A$4:$A$107,0))&gt;INDEX(Partidos!$G$4:$G$107,MATCH($A1131,Partidos!$A$4:$A$107,0))),AND($E1131=$F1131,INDEX(Partidos!$F$4:$F$107,MATCH($A1131,Partidos!$A$4:$A$107,0))=INDEX(Partidos!$G$4:$G$107,MATCH($A1131,Partidos!$A$4:$A$107,0))),AND($E1131&lt;$F1131,INDEX(Partidos!$F$4:$F$107,MATCH($A1131,Partidos!$A$4:$A$107,0))&lt;INDEX(Partidos!$G$4:$G$107,MATCH($A1131,Partidos!$A$4:$A$107,0)))),Puntuacion!$B$6,0))),IF(INDEX(Partidos!$F$4:$F$107,MATCH($A1131,Partidos!$A$4:$A$107,0))=INDEX(Partidos!$G$4:$G$107,MATCH($A1131,Partidos!$A$4:$A$107,0)),IF(AND($E1131=INDEX(Partidos!$F$4:$F$107,MATCH($A1131,Partidos!$A$4:$A$107,0)),$F1131=INDEX(Partidos!$G$4:$G$107,MATCH($A1131,Partidos!$A$4:$A$107,0))),IF(AND($H1131&lt;&gt;"",$H1131=INDEX(Partidos!$K$4:$K$107,MATCH($A1131,Partidos!$A$4:$A$107,0))),Puntuacion!$B$9,Puntuacion!$B$12),IF(AND($E1131=$F1131,($E1131-$F1131)=(INDEX(Partidos!$F$4:$F$107,MATCH($A1131,Partidos!$A$4:$A$107,0))-INDEX(Partidos!$G$4:$G$107,MATCH($A1131,Partidos!$A$4:$A$107,0)))),IF(AND($H1131&lt;&gt;"",$H1131=INDEX(Partidos!$K$4:$K$107,MATCH($A1131,Partidos!$A$4:$A$107,0))),Puntuacion!$B$13,Puntuacion!$B$14),IF(AND($H1131&lt;&gt;"",$H1131=INDEX(Partidos!$K$4:$K$107,MATCH($A1131,Partidos!$A$4:$A$107,0))),Puntuacion!$B$11,0))),IF(AND($E1131=INDEX(Partidos!$F$4:$F$107,MATCH($A1131,Partidos!$A$4:$A$107,0)),$F1131=INDEX(Partidos!$G$4:$G$107,MATCH($A1131,Partidos!$A$4:$A$107,0))),Puntuacion!$B$9,IF(($E1131-$F1131)=(INDEX(Partidos!$F$4:$F$107,MATCH($A1131,Partidos!$A$4:$A$107,0))-INDEX(Partidos!$G$4:$G$107,MATCH($A1131,Partidos!$A$4:$A$107,0))),Puntuacion!$B$10,IF(AND($H1131&lt;&gt;"",$H1131=INDEX(Partidos!$K$4:$K$107,MATCH($A1131,Partidos!$A$4:$A$107,0))),Puntuacion!$B$11,0))))))),"")</f>
        <v/>
      </c>
      <c r="H1131" s="24">
        <f>IFERROR(INDEX(Nacho!H$4:H$107,MATCH($A1131,Nacho!$A$4:$A$107,0)),"")</f>
        <v/>
      </c>
      <c r="I1131" s="24">
        <f>IFERROR(INDEX(Partidos!$J$4:$J$107,MATCH($A1131,Partidos!$A$4:$A$107,0)),"")</f>
        <v/>
      </c>
      <c r="J1131" s="21">
        <f>IF(AND(INDEX(Partidos!$J$4:$J$107,MATCH($A1131,Partidos!$A$4:$A$107,0))&lt;&gt;"Grupos",INDEX(Partidos!$H$4:$H$107,MATCH($A1131,Partidos!$A$4:$A$107,0))="Finalizado",$H1131&lt;&gt;"",$H1131=INDEX(Partidos!$K$4:$K$107,MATCH($A1131,Partidos!$A$4:$A$107,0))),1,0)</f>
        <v/>
      </c>
    </row>
    <row r="1132" ht="28.8" customHeight="1">
      <c r="A1132" s="31" t="n">
        <v>103</v>
      </c>
      <c r="B1132" s="24">
        <f>IFERROR(INDEX(Partidos!$D$4:$D$107,MATCH($A1132,Partidos!$A$4:$A$107,0)),"")</f>
        <v/>
      </c>
      <c r="C1132" s="24">
        <f>IFERROR(INDEX(Partidos!$E$4:$E$107,MATCH($A1132,Partidos!$A$4:$A$107,0)),"")</f>
        <v/>
      </c>
      <c r="D1132" s="31" t="inlineStr">
        <is>
          <t>Luis</t>
        </is>
      </c>
      <c r="E1132" s="24">
        <f>IFERROR(INDEX(Luis!F$4:F$107,MATCH($A1132,Luis!$A$4:$A$107,0)),"")</f>
        <v/>
      </c>
      <c r="F1132" s="24">
        <f>IFERROR(INDEX(Luis!G$4:G$107,MATCH($A1132,Luis!$A$4:$A$107,0)),"")</f>
        <v/>
      </c>
      <c r="G1132" s="21">
        <f>IFERROR(IF(INDEX(Partidos!$H$4:$H$107,MATCH($A1132,Partidos!$A$4:$A$107,0))&lt;&gt;"Finalizado","",IF(OR(NOT(ISNUMBER($E1132)),NOT(ISNUMBER($F1132))),"",IF(INDEX(Partidos!$J$4:$J$107,MATCH($A1132,Partidos!$A$4:$A$107,0))="Grupos",IF(AND($E1132=INDEX(Partidos!$F$4:$F$107,MATCH($A1132,Partidos!$A$4:$A$107,0)),$F1132=INDEX(Partidos!$G$4:$G$107,MATCH($A1132,Partidos!$A$4:$A$107,0))),Puntuacion!$B$4,IF(($E1132-$F1132)=(INDEX(Partidos!$F$4:$F$107,MATCH($A1132,Partidos!$A$4:$A$107,0))-INDEX(Partidos!$G$4:$G$107,MATCH($A1132,Partidos!$A$4:$A$107,0))),Puntuacion!$B$5,IF(OR(AND($E1132&gt;$F1132,INDEX(Partidos!$F$4:$F$107,MATCH($A1132,Partidos!$A$4:$A$107,0))&gt;INDEX(Partidos!$G$4:$G$107,MATCH($A1132,Partidos!$A$4:$A$107,0))),AND($E1132=$F1132,INDEX(Partidos!$F$4:$F$107,MATCH($A1132,Partidos!$A$4:$A$107,0))=INDEX(Partidos!$G$4:$G$107,MATCH($A1132,Partidos!$A$4:$A$107,0))),AND($E1132&lt;$F1132,INDEX(Partidos!$F$4:$F$107,MATCH($A1132,Partidos!$A$4:$A$107,0))&lt;INDEX(Partidos!$G$4:$G$107,MATCH($A1132,Partidos!$A$4:$A$107,0)))),Puntuacion!$B$6,0))),IF(INDEX(Partidos!$F$4:$F$107,MATCH($A1132,Partidos!$A$4:$A$107,0))=INDEX(Partidos!$G$4:$G$107,MATCH($A1132,Partidos!$A$4:$A$107,0)),IF(AND($E1132=INDEX(Partidos!$F$4:$F$107,MATCH($A1132,Partidos!$A$4:$A$107,0)),$F1132=INDEX(Partidos!$G$4:$G$107,MATCH($A1132,Partidos!$A$4:$A$107,0))),IF(AND($H1132&lt;&gt;"",$H1132=INDEX(Partidos!$K$4:$K$107,MATCH($A1132,Partidos!$A$4:$A$107,0))),Puntuacion!$B$9,Puntuacion!$B$12),IF(AND($E1132=$F1132,($E1132-$F1132)=(INDEX(Partidos!$F$4:$F$107,MATCH($A1132,Partidos!$A$4:$A$107,0))-INDEX(Partidos!$G$4:$G$107,MATCH($A1132,Partidos!$A$4:$A$107,0)))),IF(AND($H1132&lt;&gt;"",$H1132=INDEX(Partidos!$K$4:$K$107,MATCH($A1132,Partidos!$A$4:$A$107,0))),Puntuacion!$B$13,Puntuacion!$B$14),IF(AND($H1132&lt;&gt;"",$H1132=INDEX(Partidos!$K$4:$K$107,MATCH($A1132,Partidos!$A$4:$A$107,0))),Puntuacion!$B$11,0))),IF(AND($E1132=INDEX(Partidos!$F$4:$F$107,MATCH($A1132,Partidos!$A$4:$A$107,0)),$F1132=INDEX(Partidos!$G$4:$G$107,MATCH($A1132,Partidos!$A$4:$A$107,0))),Puntuacion!$B$9,IF(($E1132-$F1132)=(INDEX(Partidos!$F$4:$F$107,MATCH($A1132,Partidos!$A$4:$A$107,0))-INDEX(Partidos!$G$4:$G$107,MATCH($A1132,Partidos!$A$4:$A$107,0))),Puntuacion!$B$10,IF(AND($H1132&lt;&gt;"",$H1132=INDEX(Partidos!$K$4:$K$107,MATCH($A1132,Partidos!$A$4:$A$107,0))),Puntuacion!$B$11,0))))))),"")</f>
        <v/>
      </c>
      <c r="H1132" s="24">
        <f>IFERROR(INDEX(Luis!H$4:H$107,MATCH($A1132,Luis!$A$4:$A$107,0)),"")</f>
        <v/>
      </c>
      <c r="I1132" s="24">
        <f>IFERROR(INDEX(Partidos!$J$4:$J$107,MATCH($A1132,Partidos!$A$4:$A$107,0)),"")</f>
        <v/>
      </c>
      <c r="J1132" s="21">
        <f>IF(AND(INDEX(Partidos!$J$4:$J$107,MATCH($A1132,Partidos!$A$4:$A$107,0))&lt;&gt;"Grupos",INDEX(Partidos!$H$4:$H$107,MATCH($A1132,Partidos!$A$4:$A$107,0))="Finalizado",$H1132&lt;&gt;"",$H1132=INDEX(Partidos!$K$4:$K$107,MATCH($A1132,Partidos!$A$4:$A$107,0))),1,0)</f>
        <v/>
      </c>
    </row>
    <row r="1133" ht="28.8" customHeight="1">
      <c r="A1133" s="29" t="n">
        <v>103</v>
      </c>
      <c r="B1133" s="24">
        <f>IFERROR(INDEX(Partidos!$D$4:$D$107,MATCH($A1133,Partidos!$A$4:$A$107,0)),"")</f>
        <v/>
      </c>
      <c r="C1133" s="24">
        <f>IFERROR(INDEX(Partidos!$E$4:$E$107,MATCH($A1133,Partidos!$A$4:$A$107,0)),"")</f>
        <v/>
      </c>
      <c r="D1133" s="29" t="inlineStr">
        <is>
          <t>Felipe</t>
        </is>
      </c>
      <c r="E1133" s="24">
        <f>IFERROR(INDEX(Felipe!F$4:F$107,MATCH($A1133,Felipe!$A$4:$A$107,0)),"")</f>
        <v/>
      </c>
      <c r="F1133" s="24">
        <f>IFERROR(INDEX(Felipe!G$4:G$107,MATCH($A1133,Felipe!$A$4:$A$107,0)),"")</f>
        <v/>
      </c>
      <c r="G1133" s="21">
        <f>IFERROR(IF(INDEX(Partidos!$H$4:$H$107,MATCH($A1133,Partidos!$A$4:$A$107,0))&lt;&gt;"Finalizado","",IF(OR(NOT(ISNUMBER($E1133)),NOT(ISNUMBER($F1133))),"",IF(INDEX(Partidos!$J$4:$J$107,MATCH($A1133,Partidos!$A$4:$A$107,0))="Grupos",IF(AND($E1133=INDEX(Partidos!$F$4:$F$107,MATCH($A1133,Partidos!$A$4:$A$107,0)),$F1133=INDEX(Partidos!$G$4:$G$107,MATCH($A1133,Partidos!$A$4:$A$107,0))),Puntuacion!$B$4,IF(($E1133-$F1133)=(INDEX(Partidos!$F$4:$F$107,MATCH($A1133,Partidos!$A$4:$A$107,0))-INDEX(Partidos!$G$4:$G$107,MATCH($A1133,Partidos!$A$4:$A$107,0))),Puntuacion!$B$5,IF(OR(AND($E1133&gt;$F1133,INDEX(Partidos!$F$4:$F$107,MATCH($A1133,Partidos!$A$4:$A$107,0))&gt;INDEX(Partidos!$G$4:$G$107,MATCH($A1133,Partidos!$A$4:$A$107,0))),AND($E1133=$F1133,INDEX(Partidos!$F$4:$F$107,MATCH($A1133,Partidos!$A$4:$A$107,0))=INDEX(Partidos!$G$4:$G$107,MATCH($A1133,Partidos!$A$4:$A$107,0))),AND($E1133&lt;$F1133,INDEX(Partidos!$F$4:$F$107,MATCH($A1133,Partidos!$A$4:$A$107,0))&lt;INDEX(Partidos!$G$4:$G$107,MATCH($A1133,Partidos!$A$4:$A$107,0)))),Puntuacion!$B$6,0))),IF(INDEX(Partidos!$F$4:$F$107,MATCH($A1133,Partidos!$A$4:$A$107,0))=INDEX(Partidos!$G$4:$G$107,MATCH($A1133,Partidos!$A$4:$A$107,0)),IF(AND($E1133=INDEX(Partidos!$F$4:$F$107,MATCH($A1133,Partidos!$A$4:$A$107,0)),$F1133=INDEX(Partidos!$G$4:$G$107,MATCH($A1133,Partidos!$A$4:$A$107,0))),IF(AND($H1133&lt;&gt;"",$H1133=INDEX(Partidos!$K$4:$K$107,MATCH($A1133,Partidos!$A$4:$A$107,0))),Puntuacion!$B$9,Puntuacion!$B$12),IF(AND($E1133=$F1133,($E1133-$F1133)=(INDEX(Partidos!$F$4:$F$107,MATCH($A1133,Partidos!$A$4:$A$107,0))-INDEX(Partidos!$G$4:$G$107,MATCH($A1133,Partidos!$A$4:$A$107,0)))),IF(AND($H1133&lt;&gt;"",$H1133=INDEX(Partidos!$K$4:$K$107,MATCH($A1133,Partidos!$A$4:$A$107,0))),Puntuacion!$B$13,Puntuacion!$B$14),IF(AND($H1133&lt;&gt;"",$H1133=INDEX(Partidos!$K$4:$K$107,MATCH($A1133,Partidos!$A$4:$A$107,0))),Puntuacion!$B$11,0))),IF(AND($E1133=INDEX(Partidos!$F$4:$F$107,MATCH($A1133,Partidos!$A$4:$A$107,0)),$F1133=INDEX(Partidos!$G$4:$G$107,MATCH($A1133,Partidos!$A$4:$A$107,0))),Puntuacion!$B$9,IF(($E1133-$F1133)=(INDEX(Partidos!$F$4:$F$107,MATCH($A1133,Partidos!$A$4:$A$107,0))-INDEX(Partidos!$G$4:$G$107,MATCH($A1133,Partidos!$A$4:$A$107,0))),Puntuacion!$B$10,IF(AND($H1133&lt;&gt;"",$H1133=INDEX(Partidos!$K$4:$K$107,MATCH($A1133,Partidos!$A$4:$A$107,0))),Puntuacion!$B$11,0))))))),"")</f>
        <v/>
      </c>
      <c r="H1133" s="24">
        <f>IFERROR(INDEX(Felipe!H$4:H$107,MATCH($A1133,Felipe!$A$4:$A$107,0)),"")</f>
        <v/>
      </c>
      <c r="I1133" s="24">
        <f>IFERROR(INDEX(Partidos!$J$4:$J$107,MATCH($A1133,Partidos!$A$4:$A$107,0)),"")</f>
        <v/>
      </c>
      <c r="J1133" s="21">
        <f>IF(AND(INDEX(Partidos!$J$4:$J$107,MATCH($A1133,Partidos!$A$4:$A$107,0))&lt;&gt;"Grupos",INDEX(Partidos!$H$4:$H$107,MATCH($A1133,Partidos!$A$4:$A$107,0))="Finalizado",$H1133&lt;&gt;"",$H1133=INDEX(Partidos!$K$4:$K$107,MATCH($A1133,Partidos!$A$4:$A$107,0))),1,0)</f>
        <v/>
      </c>
    </row>
    <row r="1134" ht="28.8" customHeight="1">
      <c r="A1134" s="31" t="n">
        <v>103</v>
      </c>
      <c r="B1134" s="24">
        <f>IFERROR(INDEX(Partidos!$D$4:$D$107,MATCH($A1134,Partidos!$A$4:$A$107,0)),"")</f>
        <v/>
      </c>
      <c r="C1134" s="24">
        <f>IFERROR(INDEX(Partidos!$E$4:$E$107,MATCH($A1134,Partidos!$A$4:$A$107,0)),"")</f>
        <v/>
      </c>
      <c r="D1134" s="31" t="inlineStr">
        <is>
          <t>Simón</t>
        </is>
      </c>
      <c r="E1134" s="24">
        <f>IFERROR(INDEX(Simón!F$4:F$107,MATCH($A1134,Simón!$A$4:$A$107,0)),"")</f>
        <v/>
      </c>
      <c r="F1134" s="24">
        <f>IFERROR(INDEX(Simón!G$4:G$107,MATCH($A1134,Simón!$A$4:$A$107,0)),"")</f>
        <v/>
      </c>
      <c r="G1134" s="21">
        <f>IFERROR(IF(INDEX(Partidos!$H$4:$H$107,MATCH($A1134,Partidos!$A$4:$A$107,0))&lt;&gt;"Finalizado","",IF(OR(NOT(ISNUMBER($E1134)),NOT(ISNUMBER($F1134))),"",IF(INDEX(Partidos!$J$4:$J$107,MATCH($A1134,Partidos!$A$4:$A$107,0))="Grupos",IF(AND($E1134=INDEX(Partidos!$F$4:$F$107,MATCH($A1134,Partidos!$A$4:$A$107,0)),$F1134=INDEX(Partidos!$G$4:$G$107,MATCH($A1134,Partidos!$A$4:$A$107,0))),Puntuacion!$B$4,IF(($E1134-$F1134)=(INDEX(Partidos!$F$4:$F$107,MATCH($A1134,Partidos!$A$4:$A$107,0))-INDEX(Partidos!$G$4:$G$107,MATCH($A1134,Partidos!$A$4:$A$107,0))),Puntuacion!$B$5,IF(OR(AND($E1134&gt;$F1134,INDEX(Partidos!$F$4:$F$107,MATCH($A1134,Partidos!$A$4:$A$107,0))&gt;INDEX(Partidos!$G$4:$G$107,MATCH($A1134,Partidos!$A$4:$A$107,0))),AND($E1134=$F1134,INDEX(Partidos!$F$4:$F$107,MATCH($A1134,Partidos!$A$4:$A$107,0))=INDEX(Partidos!$G$4:$G$107,MATCH($A1134,Partidos!$A$4:$A$107,0))),AND($E1134&lt;$F1134,INDEX(Partidos!$F$4:$F$107,MATCH($A1134,Partidos!$A$4:$A$107,0))&lt;INDEX(Partidos!$G$4:$G$107,MATCH($A1134,Partidos!$A$4:$A$107,0)))),Puntuacion!$B$6,0))),IF(INDEX(Partidos!$F$4:$F$107,MATCH($A1134,Partidos!$A$4:$A$107,0))=INDEX(Partidos!$G$4:$G$107,MATCH($A1134,Partidos!$A$4:$A$107,0)),IF(AND($E1134=INDEX(Partidos!$F$4:$F$107,MATCH($A1134,Partidos!$A$4:$A$107,0)),$F1134=INDEX(Partidos!$G$4:$G$107,MATCH($A1134,Partidos!$A$4:$A$107,0))),IF(AND($H1134&lt;&gt;"",$H1134=INDEX(Partidos!$K$4:$K$107,MATCH($A1134,Partidos!$A$4:$A$107,0))),Puntuacion!$B$9,Puntuacion!$B$12),IF(AND($E1134=$F1134,($E1134-$F1134)=(INDEX(Partidos!$F$4:$F$107,MATCH($A1134,Partidos!$A$4:$A$107,0))-INDEX(Partidos!$G$4:$G$107,MATCH($A1134,Partidos!$A$4:$A$107,0)))),IF(AND($H1134&lt;&gt;"",$H1134=INDEX(Partidos!$K$4:$K$107,MATCH($A1134,Partidos!$A$4:$A$107,0))),Puntuacion!$B$13,Puntuacion!$B$14),IF(AND($H1134&lt;&gt;"",$H1134=INDEX(Partidos!$K$4:$K$107,MATCH($A1134,Partidos!$A$4:$A$107,0))),Puntuacion!$B$11,0))),IF(AND($E1134=INDEX(Partidos!$F$4:$F$107,MATCH($A1134,Partidos!$A$4:$A$107,0)),$F1134=INDEX(Partidos!$G$4:$G$107,MATCH($A1134,Partidos!$A$4:$A$107,0))),Puntuacion!$B$9,IF(($E1134-$F1134)=(INDEX(Partidos!$F$4:$F$107,MATCH($A1134,Partidos!$A$4:$A$107,0))-INDEX(Partidos!$G$4:$G$107,MATCH($A1134,Partidos!$A$4:$A$107,0))),Puntuacion!$B$10,IF(AND($H1134&lt;&gt;"",$H1134=INDEX(Partidos!$K$4:$K$107,MATCH($A1134,Partidos!$A$4:$A$107,0))),Puntuacion!$B$11,0))))))),"")</f>
        <v/>
      </c>
      <c r="H1134" s="24">
        <f>IFERROR(INDEX(Simón!H$4:H$107,MATCH($A1134,Simón!$A$4:$A$107,0)),"")</f>
        <v/>
      </c>
      <c r="I1134" s="24">
        <f>IFERROR(INDEX(Partidos!$J$4:$J$107,MATCH($A1134,Partidos!$A$4:$A$107,0)),"")</f>
        <v/>
      </c>
      <c r="J1134" s="21">
        <f>IF(AND(INDEX(Partidos!$J$4:$J$107,MATCH($A1134,Partidos!$A$4:$A$107,0))&lt;&gt;"Grupos",INDEX(Partidos!$H$4:$H$107,MATCH($A1134,Partidos!$A$4:$A$107,0))="Finalizado",$H1134&lt;&gt;"",$H1134=INDEX(Partidos!$K$4:$K$107,MATCH($A1134,Partidos!$A$4:$A$107,0))),1,0)</f>
        <v/>
      </c>
    </row>
    <row r="1135" ht="28.8" customHeight="1">
      <c r="A1135" s="29" t="n">
        <v>103</v>
      </c>
      <c r="B1135" s="24">
        <f>IFERROR(INDEX(Partidos!$D$4:$D$107,MATCH($A1135,Partidos!$A$4:$A$107,0)),"")</f>
        <v/>
      </c>
      <c r="C1135" s="24">
        <f>IFERROR(INDEX(Partidos!$E$4:$E$107,MATCH($A1135,Partidos!$A$4:$A$107,0)),"")</f>
        <v/>
      </c>
      <c r="D1135" s="29" t="inlineStr">
        <is>
          <t>Muni</t>
        </is>
      </c>
      <c r="E1135" s="24">
        <f>IFERROR(INDEX(Muni!F$4:F$107,MATCH($A1135,Muni!$A$4:$A$107,0)),"")</f>
        <v/>
      </c>
      <c r="F1135" s="24">
        <f>IFERROR(INDEX(Muni!G$4:G$107,MATCH($A1135,Muni!$A$4:$A$107,0)),"")</f>
        <v/>
      </c>
      <c r="G1135" s="21">
        <f>IFERROR(IF(INDEX(Partidos!$H$4:$H$107,MATCH($A1135,Partidos!$A$4:$A$107,0))&lt;&gt;"Finalizado","",IF(OR(NOT(ISNUMBER($E1135)),NOT(ISNUMBER($F1135))),"",IF(INDEX(Partidos!$J$4:$J$107,MATCH($A1135,Partidos!$A$4:$A$107,0))="Grupos",IF(AND($E1135=INDEX(Partidos!$F$4:$F$107,MATCH($A1135,Partidos!$A$4:$A$107,0)),$F1135=INDEX(Partidos!$G$4:$G$107,MATCH($A1135,Partidos!$A$4:$A$107,0))),Puntuacion!$B$4,IF(($E1135-$F1135)=(INDEX(Partidos!$F$4:$F$107,MATCH($A1135,Partidos!$A$4:$A$107,0))-INDEX(Partidos!$G$4:$G$107,MATCH($A1135,Partidos!$A$4:$A$107,0))),Puntuacion!$B$5,IF(OR(AND($E1135&gt;$F1135,INDEX(Partidos!$F$4:$F$107,MATCH($A1135,Partidos!$A$4:$A$107,0))&gt;INDEX(Partidos!$G$4:$G$107,MATCH($A1135,Partidos!$A$4:$A$107,0))),AND($E1135=$F1135,INDEX(Partidos!$F$4:$F$107,MATCH($A1135,Partidos!$A$4:$A$107,0))=INDEX(Partidos!$G$4:$G$107,MATCH($A1135,Partidos!$A$4:$A$107,0))),AND($E1135&lt;$F1135,INDEX(Partidos!$F$4:$F$107,MATCH($A1135,Partidos!$A$4:$A$107,0))&lt;INDEX(Partidos!$G$4:$G$107,MATCH($A1135,Partidos!$A$4:$A$107,0)))),Puntuacion!$B$6,0))),IF(INDEX(Partidos!$F$4:$F$107,MATCH($A1135,Partidos!$A$4:$A$107,0))=INDEX(Partidos!$G$4:$G$107,MATCH($A1135,Partidos!$A$4:$A$107,0)),IF(AND($E1135=INDEX(Partidos!$F$4:$F$107,MATCH($A1135,Partidos!$A$4:$A$107,0)),$F1135=INDEX(Partidos!$G$4:$G$107,MATCH($A1135,Partidos!$A$4:$A$107,0))),IF(AND($H1135&lt;&gt;"",$H1135=INDEX(Partidos!$K$4:$K$107,MATCH($A1135,Partidos!$A$4:$A$107,0))),Puntuacion!$B$9,Puntuacion!$B$12),IF(AND($E1135=$F1135,($E1135-$F1135)=(INDEX(Partidos!$F$4:$F$107,MATCH($A1135,Partidos!$A$4:$A$107,0))-INDEX(Partidos!$G$4:$G$107,MATCH($A1135,Partidos!$A$4:$A$107,0)))),IF(AND($H1135&lt;&gt;"",$H1135=INDEX(Partidos!$K$4:$K$107,MATCH($A1135,Partidos!$A$4:$A$107,0))),Puntuacion!$B$13,Puntuacion!$B$14),IF(AND($H1135&lt;&gt;"",$H1135=INDEX(Partidos!$K$4:$K$107,MATCH($A1135,Partidos!$A$4:$A$107,0))),Puntuacion!$B$11,0))),IF(AND($E1135=INDEX(Partidos!$F$4:$F$107,MATCH($A1135,Partidos!$A$4:$A$107,0)),$F1135=INDEX(Partidos!$G$4:$G$107,MATCH($A1135,Partidos!$A$4:$A$107,0))),Puntuacion!$B$9,IF(($E1135-$F1135)=(INDEX(Partidos!$F$4:$F$107,MATCH($A1135,Partidos!$A$4:$A$107,0))-INDEX(Partidos!$G$4:$G$107,MATCH($A1135,Partidos!$A$4:$A$107,0))),Puntuacion!$B$10,IF(AND($H1135&lt;&gt;"",$H1135=INDEX(Partidos!$K$4:$K$107,MATCH($A1135,Partidos!$A$4:$A$107,0))),Puntuacion!$B$11,0))))))),"")</f>
        <v/>
      </c>
      <c r="H1135" s="24">
        <f>IFERROR(INDEX(Muni!H$4:H$107,MATCH($A1135,Muni!$A$4:$A$107,0)),"")</f>
        <v/>
      </c>
      <c r="I1135" s="24">
        <f>IFERROR(INDEX(Partidos!$J$4:$J$107,MATCH($A1135,Partidos!$A$4:$A$107,0)),"")</f>
        <v/>
      </c>
      <c r="J1135" s="21">
        <f>IF(AND(INDEX(Partidos!$J$4:$J$107,MATCH($A1135,Partidos!$A$4:$A$107,0))&lt;&gt;"Grupos",INDEX(Partidos!$H$4:$H$107,MATCH($A1135,Partidos!$A$4:$A$107,0))="Finalizado",$H1135&lt;&gt;"",$H1135=INDEX(Partidos!$K$4:$K$107,MATCH($A1135,Partidos!$A$4:$A$107,0))),1,0)</f>
        <v/>
      </c>
    </row>
    <row r="1136" ht="28.8" customHeight="1">
      <c r="A1136" s="31" t="n">
        <v>103</v>
      </c>
      <c r="B1136" s="24">
        <f>IFERROR(INDEX(Partidos!$D$4:$D$107,MATCH($A1136,Partidos!$A$4:$A$107,0)),"")</f>
        <v/>
      </c>
      <c r="C1136" s="24">
        <f>IFERROR(INDEX(Partidos!$E$4:$E$107,MATCH($A1136,Partidos!$A$4:$A$107,0)),"")</f>
        <v/>
      </c>
      <c r="D1136" s="31" t="inlineStr">
        <is>
          <t>Fer</t>
        </is>
      </c>
      <c r="E1136" s="24">
        <f>IFERROR(INDEX(Fer!F$4:F$107,MATCH($A1136,Fer!$A$4:$A$107,0)),"")</f>
        <v/>
      </c>
      <c r="F1136" s="24">
        <f>IFERROR(INDEX(Fer!G$4:G$107,MATCH($A1136,Fer!$A$4:$A$107,0)),"")</f>
        <v/>
      </c>
      <c r="G1136" s="21">
        <f>IFERROR(IF(INDEX(Partidos!$H$4:$H$107,MATCH($A1136,Partidos!$A$4:$A$107,0))&lt;&gt;"Finalizado","",IF(OR(NOT(ISNUMBER($E1136)),NOT(ISNUMBER($F1136))),"",IF(INDEX(Partidos!$J$4:$J$107,MATCH($A1136,Partidos!$A$4:$A$107,0))="Grupos",IF(AND($E1136=INDEX(Partidos!$F$4:$F$107,MATCH($A1136,Partidos!$A$4:$A$107,0)),$F1136=INDEX(Partidos!$G$4:$G$107,MATCH($A1136,Partidos!$A$4:$A$107,0))),Puntuacion!$B$4,IF(($E1136-$F1136)=(INDEX(Partidos!$F$4:$F$107,MATCH($A1136,Partidos!$A$4:$A$107,0))-INDEX(Partidos!$G$4:$G$107,MATCH($A1136,Partidos!$A$4:$A$107,0))),Puntuacion!$B$5,IF(OR(AND($E1136&gt;$F1136,INDEX(Partidos!$F$4:$F$107,MATCH($A1136,Partidos!$A$4:$A$107,0))&gt;INDEX(Partidos!$G$4:$G$107,MATCH($A1136,Partidos!$A$4:$A$107,0))),AND($E1136=$F1136,INDEX(Partidos!$F$4:$F$107,MATCH($A1136,Partidos!$A$4:$A$107,0))=INDEX(Partidos!$G$4:$G$107,MATCH($A1136,Partidos!$A$4:$A$107,0))),AND($E1136&lt;$F1136,INDEX(Partidos!$F$4:$F$107,MATCH($A1136,Partidos!$A$4:$A$107,0))&lt;INDEX(Partidos!$G$4:$G$107,MATCH($A1136,Partidos!$A$4:$A$107,0)))),Puntuacion!$B$6,0))),IF(INDEX(Partidos!$F$4:$F$107,MATCH($A1136,Partidos!$A$4:$A$107,0))=INDEX(Partidos!$G$4:$G$107,MATCH($A1136,Partidos!$A$4:$A$107,0)),IF(AND($E1136=INDEX(Partidos!$F$4:$F$107,MATCH($A1136,Partidos!$A$4:$A$107,0)),$F1136=INDEX(Partidos!$G$4:$G$107,MATCH($A1136,Partidos!$A$4:$A$107,0))),IF(AND($H1136&lt;&gt;"",$H1136=INDEX(Partidos!$K$4:$K$107,MATCH($A1136,Partidos!$A$4:$A$107,0))),Puntuacion!$B$9,Puntuacion!$B$12),IF(AND($E1136=$F1136,($E1136-$F1136)=(INDEX(Partidos!$F$4:$F$107,MATCH($A1136,Partidos!$A$4:$A$107,0))-INDEX(Partidos!$G$4:$G$107,MATCH($A1136,Partidos!$A$4:$A$107,0)))),IF(AND($H1136&lt;&gt;"",$H1136=INDEX(Partidos!$K$4:$K$107,MATCH($A1136,Partidos!$A$4:$A$107,0))),Puntuacion!$B$13,Puntuacion!$B$14),IF(AND($H1136&lt;&gt;"",$H1136=INDEX(Partidos!$K$4:$K$107,MATCH($A1136,Partidos!$A$4:$A$107,0))),Puntuacion!$B$11,0))),IF(AND($E1136=INDEX(Partidos!$F$4:$F$107,MATCH($A1136,Partidos!$A$4:$A$107,0)),$F1136=INDEX(Partidos!$G$4:$G$107,MATCH($A1136,Partidos!$A$4:$A$107,0))),Puntuacion!$B$9,IF(($E1136-$F1136)=(INDEX(Partidos!$F$4:$F$107,MATCH($A1136,Partidos!$A$4:$A$107,0))-INDEX(Partidos!$G$4:$G$107,MATCH($A1136,Partidos!$A$4:$A$107,0))),Puntuacion!$B$10,IF(AND($H1136&lt;&gt;"",$H1136=INDEX(Partidos!$K$4:$K$107,MATCH($A1136,Partidos!$A$4:$A$107,0))),Puntuacion!$B$11,0))))))),"")</f>
        <v/>
      </c>
      <c r="H1136" s="24">
        <f>IFERROR(INDEX(Fer!H$4:H$107,MATCH($A1136,Fer!$A$4:$A$107,0)),"")</f>
        <v/>
      </c>
      <c r="I1136" s="24">
        <f>IFERROR(INDEX(Partidos!$J$4:$J$107,MATCH($A1136,Partidos!$A$4:$A$107,0)),"")</f>
        <v/>
      </c>
      <c r="J1136" s="21">
        <f>IF(AND(INDEX(Partidos!$J$4:$J$107,MATCH($A1136,Partidos!$A$4:$A$107,0))&lt;&gt;"Grupos",INDEX(Partidos!$H$4:$H$107,MATCH($A1136,Partidos!$A$4:$A$107,0))="Finalizado",$H1136&lt;&gt;"",$H1136=INDEX(Partidos!$K$4:$K$107,MATCH($A1136,Partidos!$A$4:$A$107,0))),1,0)</f>
        <v/>
      </c>
    </row>
    <row r="1137">
      <c r="A1137" s="29" t="n">
        <v>104</v>
      </c>
      <c r="B1137" s="24">
        <f>IFERROR(INDEX(Partidos!$D$4:$D$107,MATCH($A1137,Partidos!$A$4:$A$107,0)),"")</f>
        <v/>
      </c>
      <c r="C1137" s="24">
        <f>IFERROR(INDEX(Partidos!$E$4:$E$107,MATCH($A1137,Partidos!$A$4:$A$107,0)),"")</f>
        <v/>
      </c>
      <c r="D1137" s="29" t="inlineStr">
        <is>
          <t>Álvaro</t>
        </is>
      </c>
      <c r="E1137" s="24">
        <f>IFERROR(INDEX(Álvaro!F$4:F$107,MATCH($A1137,Álvaro!$A$4:$A$107,0)),"")</f>
        <v/>
      </c>
      <c r="F1137" s="24">
        <f>IFERROR(INDEX(Álvaro!G$4:G$107,MATCH($A1137,Álvaro!$A$4:$A$107,0)),"")</f>
        <v/>
      </c>
      <c r="G1137" s="21">
        <f>IFERROR(IF(INDEX(Partidos!$H$4:$H$107,MATCH($A1137,Partidos!$A$4:$A$107,0))&lt;&gt;"Finalizado","",IF(OR(NOT(ISNUMBER($E1137)),NOT(ISNUMBER($F1137))),"",IF(INDEX(Partidos!$J$4:$J$107,MATCH($A1137,Partidos!$A$4:$A$107,0))="Grupos",IF(AND($E1137=INDEX(Partidos!$F$4:$F$107,MATCH($A1137,Partidos!$A$4:$A$107,0)),$F1137=INDEX(Partidos!$G$4:$G$107,MATCH($A1137,Partidos!$A$4:$A$107,0))),Puntuacion!$B$4,IF(($E1137-$F1137)=(INDEX(Partidos!$F$4:$F$107,MATCH($A1137,Partidos!$A$4:$A$107,0))-INDEX(Partidos!$G$4:$G$107,MATCH($A1137,Partidos!$A$4:$A$107,0))),Puntuacion!$B$5,IF(OR(AND($E1137&gt;$F1137,INDEX(Partidos!$F$4:$F$107,MATCH($A1137,Partidos!$A$4:$A$107,0))&gt;INDEX(Partidos!$G$4:$G$107,MATCH($A1137,Partidos!$A$4:$A$107,0))),AND($E1137=$F1137,INDEX(Partidos!$F$4:$F$107,MATCH($A1137,Partidos!$A$4:$A$107,0))=INDEX(Partidos!$G$4:$G$107,MATCH($A1137,Partidos!$A$4:$A$107,0))),AND($E1137&lt;$F1137,INDEX(Partidos!$F$4:$F$107,MATCH($A1137,Partidos!$A$4:$A$107,0))&lt;INDEX(Partidos!$G$4:$G$107,MATCH($A1137,Partidos!$A$4:$A$107,0)))),Puntuacion!$B$6,0))),IF(INDEX(Partidos!$F$4:$F$107,MATCH($A1137,Partidos!$A$4:$A$107,0))=INDEX(Partidos!$G$4:$G$107,MATCH($A1137,Partidos!$A$4:$A$107,0)),IF(AND($E1137=INDEX(Partidos!$F$4:$F$107,MATCH($A1137,Partidos!$A$4:$A$107,0)),$F1137=INDEX(Partidos!$G$4:$G$107,MATCH($A1137,Partidos!$A$4:$A$107,0))),IF(AND($H1137&lt;&gt;"",$H1137=INDEX(Partidos!$K$4:$K$107,MATCH($A1137,Partidos!$A$4:$A$107,0))),Puntuacion!$B$9,Puntuacion!$B$12),IF(AND($E1137=$F1137,($E1137-$F1137)=(INDEX(Partidos!$F$4:$F$107,MATCH($A1137,Partidos!$A$4:$A$107,0))-INDEX(Partidos!$G$4:$G$107,MATCH($A1137,Partidos!$A$4:$A$107,0)))),IF(AND($H1137&lt;&gt;"",$H1137=INDEX(Partidos!$K$4:$K$107,MATCH($A1137,Partidos!$A$4:$A$107,0))),Puntuacion!$B$13,Puntuacion!$B$14),IF(AND($H1137&lt;&gt;"",$H1137=INDEX(Partidos!$K$4:$K$107,MATCH($A1137,Partidos!$A$4:$A$107,0))),Puntuacion!$B$11,0))),IF(AND($E1137=INDEX(Partidos!$F$4:$F$107,MATCH($A1137,Partidos!$A$4:$A$107,0)),$F1137=INDEX(Partidos!$G$4:$G$107,MATCH($A1137,Partidos!$A$4:$A$107,0))),Puntuacion!$B$9,IF(($E1137-$F1137)=(INDEX(Partidos!$F$4:$F$107,MATCH($A1137,Partidos!$A$4:$A$107,0))-INDEX(Partidos!$G$4:$G$107,MATCH($A1137,Partidos!$A$4:$A$107,0))),Puntuacion!$B$10,IF(AND($H1137&lt;&gt;"",$H1137=INDEX(Partidos!$K$4:$K$107,MATCH($A1137,Partidos!$A$4:$A$107,0))),Puntuacion!$B$11,0))))))),"")</f>
        <v/>
      </c>
      <c r="H1137" s="24">
        <f>IFERROR(INDEX(Álvaro!H$4:H$107,MATCH($A1137,Álvaro!$A$4:$A$107,0)),"")</f>
        <v/>
      </c>
      <c r="I1137" s="24">
        <f>IFERROR(INDEX(Partidos!$J$4:$J$107,MATCH($A1137,Partidos!$A$4:$A$107,0)),"")</f>
        <v/>
      </c>
      <c r="J1137" s="21">
        <f>IF(AND(INDEX(Partidos!$J$4:$J$107,MATCH($A1137,Partidos!$A$4:$A$107,0))&lt;&gt;"Grupos",INDEX(Partidos!$H$4:$H$107,MATCH($A1137,Partidos!$A$4:$A$107,0))="Finalizado",$H1137&lt;&gt;"",$H1137=INDEX(Partidos!$K$4:$K$107,MATCH($A1137,Partidos!$A$4:$A$107,0))),1,0)</f>
        <v/>
      </c>
    </row>
    <row r="1138">
      <c r="A1138" s="31" t="n">
        <v>104</v>
      </c>
      <c r="B1138" s="24">
        <f>IFERROR(INDEX(Partidos!$D$4:$D$107,MATCH($A1138,Partidos!$A$4:$A$107,0)),"")</f>
        <v/>
      </c>
      <c r="C1138" s="24">
        <f>IFERROR(INDEX(Partidos!$E$4:$E$107,MATCH($A1138,Partidos!$A$4:$A$107,0)),"")</f>
        <v/>
      </c>
      <c r="D1138" s="31" t="inlineStr">
        <is>
          <t>Pepe</t>
        </is>
      </c>
      <c r="E1138" s="24">
        <f>IFERROR(INDEX(Pepe!F$4:F$107,MATCH($A1138,Pepe!$A$4:$A$107,0)),"")</f>
        <v/>
      </c>
      <c r="F1138" s="24">
        <f>IFERROR(INDEX(Pepe!G$4:G$107,MATCH($A1138,Pepe!$A$4:$A$107,0)),"")</f>
        <v/>
      </c>
      <c r="G1138" s="21">
        <f>IFERROR(IF(INDEX(Partidos!$H$4:$H$107,MATCH($A1138,Partidos!$A$4:$A$107,0))&lt;&gt;"Finalizado","",IF(OR(NOT(ISNUMBER($E1138)),NOT(ISNUMBER($F1138))),"",IF(INDEX(Partidos!$J$4:$J$107,MATCH($A1138,Partidos!$A$4:$A$107,0))="Grupos",IF(AND($E1138=INDEX(Partidos!$F$4:$F$107,MATCH($A1138,Partidos!$A$4:$A$107,0)),$F1138=INDEX(Partidos!$G$4:$G$107,MATCH($A1138,Partidos!$A$4:$A$107,0))),Puntuacion!$B$4,IF(($E1138-$F1138)=(INDEX(Partidos!$F$4:$F$107,MATCH($A1138,Partidos!$A$4:$A$107,0))-INDEX(Partidos!$G$4:$G$107,MATCH($A1138,Partidos!$A$4:$A$107,0))),Puntuacion!$B$5,IF(OR(AND($E1138&gt;$F1138,INDEX(Partidos!$F$4:$F$107,MATCH($A1138,Partidos!$A$4:$A$107,0))&gt;INDEX(Partidos!$G$4:$G$107,MATCH($A1138,Partidos!$A$4:$A$107,0))),AND($E1138=$F1138,INDEX(Partidos!$F$4:$F$107,MATCH($A1138,Partidos!$A$4:$A$107,0))=INDEX(Partidos!$G$4:$G$107,MATCH($A1138,Partidos!$A$4:$A$107,0))),AND($E1138&lt;$F1138,INDEX(Partidos!$F$4:$F$107,MATCH($A1138,Partidos!$A$4:$A$107,0))&lt;INDEX(Partidos!$G$4:$G$107,MATCH($A1138,Partidos!$A$4:$A$107,0)))),Puntuacion!$B$6,0))),IF(INDEX(Partidos!$F$4:$F$107,MATCH($A1138,Partidos!$A$4:$A$107,0))=INDEX(Partidos!$G$4:$G$107,MATCH($A1138,Partidos!$A$4:$A$107,0)),IF(AND($E1138=INDEX(Partidos!$F$4:$F$107,MATCH($A1138,Partidos!$A$4:$A$107,0)),$F1138=INDEX(Partidos!$G$4:$G$107,MATCH($A1138,Partidos!$A$4:$A$107,0))),IF(AND($H1138&lt;&gt;"",$H1138=INDEX(Partidos!$K$4:$K$107,MATCH($A1138,Partidos!$A$4:$A$107,0))),Puntuacion!$B$9,Puntuacion!$B$12),IF(AND($E1138=$F1138,($E1138-$F1138)=(INDEX(Partidos!$F$4:$F$107,MATCH($A1138,Partidos!$A$4:$A$107,0))-INDEX(Partidos!$G$4:$G$107,MATCH($A1138,Partidos!$A$4:$A$107,0)))),IF(AND($H1138&lt;&gt;"",$H1138=INDEX(Partidos!$K$4:$K$107,MATCH($A1138,Partidos!$A$4:$A$107,0))),Puntuacion!$B$13,Puntuacion!$B$14),IF(AND($H1138&lt;&gt;"",$H1138=INDEX(Partidos!$K$4:$K$107,MATCH($A1138,Partidos!$A$4:$A$107,0))),Puntuacion!$B$11,0))),IF(AND($E1138=INDEX(Partidos!$F$4:$F$107,MATCH($A1138,Partidos!$A$4:$A$107,0)),$F1138=INDEX(Partidos!$G$4:$G$107,MATCH($A1138,Partidos!$A$4:$A$107,0))),Puntuacion!$B$9,IF(($E1138-$F1138)=(INDEX(Partidos!$F$4:$F$107,MATCH($A1138,Partidos!$A$4:$A$107,0))-INDEX(Partidos!$G$4:$G$107,MATCH($A1138,Partidos!$A$4:$A$107,0))),Puntuacion!$B$10,IF(AND($H1138&lt;&gt;"",$H1138=INDEX(Partidos!$K$4:$K$107,MATCH($A1138,Partidos!$A$4:$A$107,0))),Puntuacion!$B$11,0))))))),"")</f>
        <v/>
      </c>
      <c r="H1138" s="24">
        <f>IFERROR(INDEX(Pepe!H$4:H$107,MATCH($A1138,Pepe!$A$4:$A$107,0)),"")</f>
        <v/>
      </c>
      <c r="I1138" s="24">
        <f>IFERROR(INDEX(Partidos!$J$4:$J$107,MATCH($A1138,Partidos!$A$4:$A$107,0)),"")</f>
        <v/>
      </c>
      <c r="J1138" s="21">
        <f>IF(AND(INDEX(Partidos!$J$4:$J$107,MATCH($A1138,Partidos!$A$4:$A$107,0))&lt;&gt;"Grupos",INDEX(Partidos!$H$4:$H$107,MATCH($A1138,Partidos!$A$4:$A$107,0))="Finalizado",$H1138&lt;&gt;"",$H1138=INDEX(Partidos!$K$4:$K$107,MATCH($A1138,Partidos!$A$4:$A$107,0))),1,0)</f>
        <v/>
      </c>
    </row>
    <row r="1139">
      <c r="A1139" s="29" t="n">
        <v>104</v>
      </c>
      <c r="B1139" s="24">
        <f>IFERROR(INDEX(Partidos!$D$4:$D$107,MATCH($A1139,Partidos!$A$4:$A$107,0)),"")</f>
        <v/>
      </c>
      <c r="C1139" s="24">
        <f>IFERROR(INDEX(Partidos!$E$4:$E$107,MATCH($A1139,Partidos!$A$4:$A$107,0)),"")</f>
        <v/>
      </c>
      <c r="D1139" s="29" t="inlineStr">
        <is>
          <t>Patri</t>
        </is>
      </c>
      <c r="E1139" s="24">
        <f>IFERROR(INDEX(Patri!F$4:F$107,MATCH($A1139,Patri!$A$4:$A$107,0)),"")</f>
        <v/>
      </c>
      <c r="F1139" s="24">
        <f>IFERROR(INDEX(Patri!G$4:G$107,MATCH($A1139,Patri!$A$4:$A$107,0)),"")</f>
        <v/>
      </c>
      <c r="G1139" s="21">
        <f>IFERROR(IF(INDEX(Partidos!$H$4:$H$107,MATCH($A1139,Partidos!$A$4:$A$107,0))&lt;&gt;"Finalizado","",IF(OR(NOT(ISNUMBER($E1139)),NOT(ISNUMBER($F1139))),"",IF(INDEX(Partidos!$J$4:$J$107,MATCH($A1139,Partidos!$A$4:$A$107,0))="Grupos",IF(AND($E1139=INDEX(Partidos!$F$4:$F$107,MATCH($A1139,Partidos!$A$4:$A$107,0)),$F1139=INDEX(Partidos!$G$4:$G$107,MATCH($A1139,Partidos!$A$4:$A$107,0))),Puntuacion!$B$4,IF(($E1139-$F1139)=(INDEX(Partidos!$F$4:$F$107,MATCH($A1139,Partidos!$A$4:$A$107,0))-INDEX(Partidos!$G$4:$G$107,MATCH($A1139,Partidos!$A$4:$A$107,0))),Puntuacion!$B$5,IF(OR(AND($E1139&gt;$F1139,INDEX(Partidos!$F$4:$F$107,MATCH($A1139,Partidos!$A$4:$A$107,0))&gt;INDEX(Partidos!$G$4:$G$107,MATCH($A1139,Partidos!$A$4:$A$107,0))),AND($E1139=$F1139,INDEX(Partidos!$F$4:$F$107,MATCH($A1139,Partidos!$A$4:$A$107,0))=INDEX(Partidos!$G$4:$G$107,MATCH($A1139,Partidos!$A$4:$A$107,0))),AND($E1139&lt;$F1139,INDEX(Partidos!$F$4:$F$107,MATCH($A1139,Partidos!$A$4:$A$107,0))&lt;INDEX(Partidos!$G$4:$G$107,MATCH($A1139,Partidos!$A$4:$A$107,0)))),Puntuacion!$B$6,0))),IF(INDEX(Partidos!$F$4:$F$107,MATCH($A1139,Partidos!$A$4:$A$107,0))=INDEX(Partidos!$G$4:$G$107,MATCH($A1139,Partidos!$A$4:$A$107,0)),IF(AND($E1139=INDEX(Partidos!$F$4:$F$107,MATCH($A1139,Partidos!$A$4:$A$107,0)),$F1139=INDEX(Partidos!$G$4:$G$107,MATCH($A1139,Partidos!$A$4:$A$107,0))),IF(AND($H1139&lt;&gt;"",$H1139=INDEX(Partidos!$K$4:$K$107,MATCH($A1139,Partidos!$A$4:$A$107,0))),Puntuacion!$B$9,Puntuacion!$B$12),IF(AND($E1139=$F1139,($E1139-$F1139)=(INDEX(Partidos!$F$4:$F$107,MATCH($A1139,Partidos!$A$4:$A$107,0))-INDEX(Partidos!$G$4:$G$107,MATCH($A1139,Partidos!$A$4:$A$107,0)))),IF(AND($H1139&lt;&gt;"",$H1139=INDEX(Partidos!$K$4:$K$107,MATCH($A1139,Partidos!$A$4:$A$107,0))),Puntuacion!$B$13,Puntuacion!$B$14),IF(AND($H1139&lt;&gt;"",$H1139=INDEX(Partidos!$K$4:$K$107,MATCH($A1139,Partidos!$A$4:$A$107,0))),Puntuacion!$B$11,0))),IF(AND($E1139=INDEX(Partidos!$F$4:$F$107,MATCH($A1139,Partidos!$A$4:$A$107,0)),$F1139=INDEX(Partidos!$G$4:$G$107,MATCH($A1139,Partidos!$A$4:$A$107,0))),Puntuacion!$B$9,IF(($E1139-$F1139)=(INDEX(Partidos!$F$4:$F$107,MATCH($A1139,Partidos!$A$4:$A$107,0))-INDEX(Partidos!$G$4:$G$107,MATCH($A1139,Partidos!$A$4:$A$107,0))),Puntuacion!$B$10,IF(AND($H1139&lt;&gt;"",$H1139=INDEX(Partidos!$K$4:$K$107,MATCH($A1139,Partidos!$A$4:$A$107,0))),Puntuacion!$B$11,0))))))),"")</f>
        <v/>
      </c>
      <c r="H1139" s="24">
        <f>IFERROR(INDEX(Patri!H$4:H$107,MATCH($A1139,Patri!$A$4:$A$107,0)),"")</f>
        <v/>
      </c>
      <c r="I1139" s="24">
        <f>IFERROR(INDEX(Partidos!$J$4:$J$107,MATCH($A1139,Partidos!$A$4:$A$107,0)),"")</f>
        <v/>
      </c>
      <c r="J1139" s="21">
        <f>IF(AND(INDEX(Partidos!$J$4:$J$107,MATCH($A1139,Partidos!$A$4:$A$107,0))&lt;&gt;"Grupos",INDEX(Partidos!$H$4:$H$107,MATCH($A1139,Partidos!$A$4:$A$107,0))="Finalizado",$H1139&lt;&gt;"",$H1139=INDEX(Partidos!$K$4:$K$107,MATCH($A1139,Partidos!$A$4:$A$107,0))),1,0)</f>
        <v/>
      </c>
    </row>
    <row r="1140">
      <c r="A1140" s="31" t="n">
        <v>104</v>
      </c>
      <c r="B1140" s="24">
        <f>IFERROR(INDEX(Partidos!$D$4:$D$107,MATCH($A1140,Partidos!$A$4:$A$107,0)),"")</f>
        <v/>
      </c>
      <c r="C1140" s="24">
        <f>IFERROR(INDEX(Partidos!$E$4:$E$107,MATCH($A1140,Partidos!$A$4:$A$107,0)),"")</f>
        <v/>
      </c>
      <c r="D1140" s="31" t="inlineStr">
        <is>
          <t>Kike</t>
        </is>
      </c>
      <c r="E1140" s="24">
        <f>IFERROR(INDEX(Kike!F$4:F$107,MATCH($A1140,Kike!$A$4:$A$107,0)),"")</f>
        <v/>
      </c>
      <c r="F1140" s="24">
        <f>IFERROR(INDEX(Kike!G$4:G$107,MATCH($A1140,Kike!$A$4:$A$107,0)),"")</f>
        <v/>
      </c>
      <c r="G1140" s="21">
        <f>IFERROR(IF(INDEX(Partidos!$H$4:$H$107,MATCH($A1140,Partidos!$A$4:$A$107,0))&lt;&gt;"Finalizado","",IF(OR(NOT(ISNUMBER($E1140)),NOT(ISNUMBER($F1140))),"",IF(INDEX(Partidos!$J$4:$J$107,MATCH($A1140,Partidos!$A$4:$A$107,0))="Grupos",IF(AND($E1140=INDEX(Partidos!$F$4:$F$107,MATCH($A1140,Partidos!$A$4:$A$107,0)),$F1140=INDEX(Partidos!$G$4:$G$107,MATCH($A1140,Partidos!$A$4:$A$107,0))),Puntuacion!$B$4,IF(($E1140-$F1140)=(INDEX(Partidos!$F$4:$F$107,MATCH($A1140,Partidos!$A$4:$A$107,0))-INDEX(Partidos!$G$4:$G$107,MATCH($A1140,Partidos!$A$4:$A$107,0))),Puntuacion!$B$5,IF(OR(AND($E1140&gt;$F1140,INDEX(Partidos!$F$4:$F$107,MATCH($A1140,Partidos!$A$4:$A$107,0))&gt;INDEX(Partidos!$G$4:$G$107,MATCH($A1140,Partidos!$A$4:$A$107,0))),AND($E1140=$F1140,INDEX(Partidos!$F$4:$F$107,MATCH($A1140,Partidos!$A$4:$A$107,0))=INDEX(Partidos!$G$4:$G$107,MATCH($A1140,Partidos!$A$4:$A$107,0))),AND($E1140&lt;$F1140,INDEX(Partidos!$F$4:$F$107,MATCH($A1140,Partidos!$A$4:$A$107,0))&lt;INDEX(Partidos!$G$4:$G$107,MATCH($A1140,Partidos!$A$4:$A$107,0)))),Puntuacion!$B$6,0))),IF(INDEX(Partidos!$F$4:$F$107,MATCH($A1140,Partidos!$A$4:$A$107,0))=INDEX(Partidos!$G$4:$G$107,MATCH($A1140,Partidos!$A$4:$A$107,0)),IF(AND($E1140=INDEX(Partidos!$F$4:$F$107,MATCH($A1140,Partidos!$A$4:$A$107,0)),$F1140=INDEX(Partidos!$G$4:$G$107,MATCH($A1140,Partidos!$A$4:$A$107,0))),IF(AND($H1140&lt;&gt;"",$H1140=INDEX(Partidos!$K$4:$K$107,MATCH($A1140,Partidos!$A$4:$A$107,0))),Puntuacion!$B$9,Puntuacion!$B$12),IF(AND($E1140=$F1140,($E1140-$F1140)=(INDEX(Partidos!$F$4:$F$107,MATCH($A1140,Partidos!$A$4:$A$107,0))-INDEX(Partidos!$G$4:$G$107,MATCH($A1140,Partidos!$A$4:$A$107,0)))),IF(AND($H1140&lt;&gt;"",$H1140=INDEX(Partidos!$K$4:$K$107,MATCH($A1140,Partidos!$A$4:$A$107,0))),Puntuacion!$B$13,Puntuacion!$B$14),IF(AND($H1140&lt;&gt;"",$H1140=INDEX(Partidos!$K$4:$K$107,MATCH($A1140,Partidos!$A$4:$A$107,0))),Puntuacion!$B$11,0))),IF(AND($E1140=INDEX(Partidos!$F$4:$F$107,MATCH($A1140,Partidos!$A$4:$A$107,0)),$F1140=INDEX(Partidos!$G$4:$G$107,MATCH($A1140,Partidos!$A$4:$A$107,0))),Puntuacion!$B$9,IF(($E1140-$F1140)=(INDEX(Partidos!$F$4:$F$107,MATCH($A1140,Partidos!$A$4:$A$107,0))-INDEX(Partidos!$G$4:$G$107,MATCH($A1140,Partidos!$A$4:$A$107,0))),Puntuacion!$B$10,IF(AND($H1140&lt;&gt;"",$H1140=INDEX(Partidos!$K$4:$K$107,MATCH($A1140,Partidos!$A$4:$A$107,0))),Puntuacion!$B$11,0))))))),"")</f>
        <v/>
      </c>
      <c r="H1140" s="24">
        <f>IFERROR(INDEX(Kike!H$4:H$107,MATCH($A1140,Kike!$A$4:$A$107,0)),"")</f>
        <v/>
      </c>
      <c r="I1140" s="24">
        <f>IFERROR(INDEX(Partidos!$J$4:$J$107,MATCH($A1140,Partidos!$A$4:$A$107,0)),"")</f>
        <v/>
      </c>
      <c r="J1140" s="21">
        <f>IF(AND(INDEX(Partidos!$J$4:$J$107,MATCH($A1140,Partidos!$A$4:$A$107,0))&lt;&gt;"Grupos",INDEX(Partidos!$H$4:$H$107,MATCH($A1140,Partidos!$A$4:$A$107,0))="Finalizado",$H1140&lt;&gt;"",$H1140=INDEX(Partidos!$K$4:$K$107,MATCH($A1140,Partidos!$A$4:$A$107,0))),1,0)</f>
        <v/>
      </c>
    </row>
    <row r="1141">
      <c r="A1141" s="29" t="n">
        <v>104</v>
      </c>
      <c r="B1141" s="24">
        <f>IFERROR(INDEX(Partidos!$D$4:$D$107,MATCH($A1141,Partidos!$A$4:$A$107,0)),"")</f>
        <v/>
      </c>
      <c r="C1141" s="24">
        <f>IFERROR(INDEX(Partidos!$E$4:$E$107,MATCH($A1141,Partidos!$A$4:$A$107,0)),"")</f>
        <v/>
      </c>
      <c r="D1141" s="29" t="inlineStr">
        <is>
          <t>Quintero</t>
        </is>
      </c>
      <c r="E1141" s="24">
        <f>IFERROR(INDEX(Quintero!F$4:F$107,MATCH($A1141,Quintero!$A$4:$A$107,0)),"")</f>
        <v/>
      </c>
      <c r="F1141" s="24">
        <f>IFERROR(INDEX(Quintero!G$4:G$107,MATCH($A1141,Quintero!$A$4:$A$107,0)),"")</f>
        <v/>
      </c>
      <c r="G1141" s="21">
        <f>IFERROR(IF(INDEX(Partidos!$H$4:$H$107,MATCH($A1141,Partidos!$A$4:$A$107,0))&lt;&gt;"Finalizado","",IF(OR(NOT(ISNUMBER($E1141)),NOT(ISNUMBER($F1141))),"",IF(INDEX(Partidos!$J$4:$J$107,MATCH($A1141,Partidos!$A$4:$A$107,0))="Grupos",IF(AND($E1141=INDEX(Partidos!$F$4:$F$107,MATCH($A1141,Partidos!$A$4:$A$107,0)),$F1141=INDEX(Partidos!$G$4:$G$107,MATCH($A1141,Partidos!$A$4:$A$107,0))),Puntuacion!$B$4,IF(($E1141-$F1141)=(INDEX(Partidos!$F$4:$F$107,MATCH($A1141,Partidos!$A$4:$A$107,0))-INDEX(Partidos!$G$4:$G$107,MATCH($A1141,Partidos!$A$4:$A$107,0))),Puntuacion!$B$5,IF(OR(AND($E1141&gt;$F1141,INDEX(Partidos!$F$4:$F$107,MATCH($A1141,Partidos!$A$4:$A$107,0))&gt;INDEX(Partidos!$G$4:$G$107,MATCH($A1141,Partidos!$A$4:$A$107,0))),AND($E1141=$F1141,INDEX(Partidos!$F$4:$F$107,MATCH($A1141,Partidos!$A$4:$A$107,0))=INDEX(Partidos!$G$4:$G$107,MATCH($A1141,Partidos!$A$4:$A$107,0))),AND($E1141&lt;$F1141,INDEX(Partidos!$F$4:$F$107,MATCH($A1141,Partidos!$A$4:$A$107,0))&lt;INDEX(Partidos!$G$4:$G$107,MATCH($A1141,Partidos!$A$4:$A$107,0)))),Puntuacion!$B$6,0))),IF(INDEX(Partidos!$F$4:$F$107,MATCH($A1141,Partidos!$A$4:$A$107,0))=INDEX(Partidos!$G$4:$G$107,MATCH($A1141,Partidos!$A$4:$A$107,0)),IF(AND($E1141=INDEX(Partidos!$F$4:$F$107,MATCH($A1141,Partidos!$A$4:$A$107,0)),$F1141=INDEX(Partidos!$G$4:$G$107,MATCH($A1141,Partidos!$A$4:$A$107,0))),IF(AND($H1141&lt;&gt;"",$H1141=INDEX(Partidos!$K$4:$K$107,MATCH($A1141,Partidos!$A$4:$A$107,0))),Puntuacion!$B$9,Puntuacion!$B$12),IF(AND($E1141=$F1141,($E1141-$F1141)=(INDEX(Partidos!$F$4:$F$107,MATCH($A1141,Partidos!$A$4:$A$107,0))-INDEX(Partidos!$G$4:$G$107,MATCH($A1141,Partidos!$A$4:$A$107,0)))),IF(AND($H1141&lt;&gt;"",$H1141=INDEX(Partidos!$K$4:$K$107,MATCH($A1141,Partidos!$A$4:$A$107,0))),Puntuacion!$B$13,Puntuacion!$B$14),IF(AND($H1141&lt;&gt;"",$H1141=INDEX(Partidos!$K$4:$K$107,MATCH($A1141,Partidos!$A$4:$A$107,0))),Puntuacion!$B$11,0))),IF(AND($E1141=INDEX(Partidos!$F$4:$F$107,MATCH($A1141,Partidos!$A$4:$A$107,0)),$F1141=INDEX(Partidos!$G$4:$G$107,MATCH($A1141,Partidos!$A$4:$A$107,0))),Puntuacion!$B$9,IF(($E1141-$F1141)=(INDEX(Partidos!$F$4:$F$107,MATCH($A1141,Partidos!$A$4:$A$107,0))-INDEX(Partidos!$G$4:$G$107,MATCH($A1141,Partidos!$A$4:$A$107,0))),Puntuacion!$B$10,IF(AND($H1141&lt;&gt;"",$H1141=INDEX(Partidos!$K$4:$K$107,MATCH($A1141,Partidos!$A$4:$A$107,0))),Puntuacion!$B$11,0))))))),"")</f>
        <v/>
      </c>
      <c r="H1141" s="24">
        <f>IFERROR(INDEX(Quintero!H$4:H$107,MATCH($A1141,Quintero!$A$4:$A$107,0)),"")</f>
        <v/>
      </c>
      <c r="I1141" s="24">
        <f>IFERROR(INDEX(Partidos!$J$4:$J$107,MATCH($A1141,Partidos!$A$4:$A$107,0)),"")</f>
        <v/>
      </c>
      <c r="J1141" s="21">
        <f>IF(AND(INDEX(Partidos!$J$4:$J$107,MATCH($A1141,Partidos!$A$4:$A$107,0))&lt;&gt;"Grupos",INDEX(Partidos!$H$4:$H$107,MATCH($A1141,Partidos!$A$4:$A$107,0))="Finalizado",$H1141&lt;&gt;"",$H1141=INDEX(Partidos!$K$4:$K$107,MATCH($A1141,Partidos!$A$4:$A$107,0))),1,0)</f>
        <v/>
      </c>
    </row>
    <row r="1142">
      <c r="A1142" s="31" t="n">
        <v>104</v>
      </c>
      <c r="B1142" s="24">
        <f>IFERROR(INDEX(Partidos!$D$4:$D$107,MATCH($A1142,Partidos!$A$4:$A$107,0)),"")</f>
        <v/>
      </c>
      <c r="C1142" s="24">
        <f>IFERROR(INDEX(Partidos!$E$4:$E$107,MATCH($A1142,Partidos!$A$4:$A$107,0)),"")</f>
        <v/>
      </c>
      <c r="D1142" s="31" t="inlineStr">
        <is>
          <t>Nacho</t>
        </is>
      </c>
      <c r="E1142" s="24">
        <f>IFERROR(INDEX(Nacho!F$4:F$107,MATCH($A1142,Nacho!$A$4:$A$107,0)),"")</f>
        <v/>
      </c>
      <c r="F1142" s="24">
        <f>IFERROR(INDEX(Nacho!G$4:G$107,MATCH($A1142,Nacho!$A$4:$A$107,0)),"")</f>
        <v/>
      </c>
      <c r="G1142" s="21">
        <f>IFERROR(IF(INDEX(Partidos!$H$4:$H$107,MATCH($A1142,Partidos!$A$4:$A$107,0))&lt;&gt;"Finalizado","",IF(OR(NOT(ISNUMBER($E1142)),NOT(ISNUMBER($F1142))),"",IF(INDEX(Partidos!$J$4:$J$107,MATCH($A1142,Partidos!$A$4:$A$107,0))="Grupos",IF(AND($E1142=INDEX(Partidos!$F$4:$F$107,MATCH($A1142,Partidos!$A$4:$A$107,0)),$F1142=INDEX(Partidos!$G$4:$G$107,MATCH($A1142,Partidos!$A$4:$A$107,0))),Puntuacion!$B$4,IF(($E1142-$F1142)=(INDEX(Partidos!$F$4:$F$107,MATCH($A1142,Partidos!$A$4:$A$107,0))-INDEX(Partidos!$G$4:$G$107,MATCH($A1142,Partidos!$A$4:$A$107,0))),Puntuacion!$B$5,IF(OR(AND($E1142&gt;$F1142,INDEX(Partidos!$F$4:$F$107,MATCH($A1142,Partidos!$A$4:$A$107,0))&gt;INDEX(Partidos!$G$4:$G$107,MATCH($A1142,Partidos!$A$4:$A$107,0))),AND($E1142=$F1142,INDEX(Partidos!$F$4:$F$107,MATCH($A1142,Partidos!$A$4:$A$107,0))=INDEX(Partidos!$G$4:$G$107,MATCH($A1142,Partidos!$A$4:$A$107,0))),AND($E1142&lt;$F1142,INDEX(Partidos!$F$4:$F$107,MATCH($A1142,Partidos!$A$4:$A$107,0))&lt;INDEX(Partidos!$G$4:$G$107,MATCH($A1142,Partidos!$A$4:$A$107,0)))),Puntuacion!$B$6,0))),IF(INDEX(Partidos!$F$4:$F$107,MATCH($A1142,Partidos!$A$4:$A$107,0))=INDEX(Partidos!$G$4:$G$107,MATCH($A1142,Partidos!$A$4:$A$107,0)),IF(AND($E1142=INDEX(Partidos!$F$4:$F$107,MATCH($A1142,Partidos!$A$4:$A$107,0)),$F1142=INDEX(Partidos!$G$4:$G$107,MATCH($A1142,Partidos!$A$4:$A$107,0))),IF(AND($H1142&lt;&gt;"",$H1142=INDEX(Partidos!$K$4:$K$107,MATCH($A1142,Partidos!$A$4:$A$107,0))),Puntuacion!$B$9,Puntuacion!$B$12),IF(AND($E1142=$F1142,($E1142-$F1142)=(INDEX(Partidos!$F$4:$F$107,MATCH($A1142,Partidos!$A$4:$A$107,0))-INDEX(Partidos!$G$4:$G$107,MATCH($A1142,Partidos!$A$4:$A$107,0)))),IF(AND($H1142&lt;&gt;"",$H1142=INDEX(Partidos!$K$4:$K$107,MATCH($A1142,Partidos!$A$4:$A$107,0))),Puntuacion!$B$13,Puntuacion!$B$14),IF(AND($H1142&lt;&gt;"",$H1142=INDEX(Partidos!$K$4:$K$107,MATCH($A1142,Partidos!$A$4:$A$107,0))),Puntuacion!$B$11,0))),IF(AND($E1142=INDEX(Partidos!$F$4:$F$107,MATCH($A1142,Partidos!$A$4:$A$107,0)),$F1142=INDEX(Partidos!$G$4:$G$107,MATCH($A1142,Partidos!$A$4:$A$107,0))),Puntuacion!$B$9,IF(($E1142-$F1142)=(INDEX(Partidos!$F$4:$F$107,MATCH($A1142,Partidos!$A$4:$A$107,0))-INDEX(Partidos!$G$4:$G$107,MATCH($A1142,Partidos!$A$4:$A$107,0))),Puntuacion!$B$10,IF(AND($H1142&lt;&gt;"",$H1142=INDEX(Partidos!$K$4:$K$107,MATCH($A1142,Partidos!$A$4:$A$107,0))),Puntuacion!$B$11,0))))))),"")</f>
        <v/>
      </c>
      <c r="H1142" s="24">
        <f>IFERROR(INDEX(Nacho!H$4:H$107,MATCH($A1142,Nacho!$A$4:$A$107,0)),"")</f>
        <v/>
      </c>
      <c r="I1142" s="24">
        <f>IFERROR(INDEX(Partidos!$J$4:$J$107,MATCH($A1142,Partidos!$A$4:$A$107,0)),"")</f>
        <v/>
      </c>
      <c r="J1142" s="21">
        <f>IF(AND(INDEX(Partidos!$J$4:$J$107,MATCH($A1142,Partidos!$A$4:$A$107,0))&lt;&gt;"Grupos",INDEX(Partidos!$H$4:$H$107,MATCH($A1142,Partidos!$A$4:$A$107,0))="Finalizado",$H1142&lt;&gt;"",$H1142=INDEX(Partidos!$K$4:$K$107,MATCH($A1142,Partidos!$A$4:$A$107,0))),1,0)</f>
        <v/>
      </c>
    </row>
    <row r="1143">
      <c r="A1143" s="29" t="n">
        <v>104</v>
      </c>
      <c r="B1143" s="24">
        <f>IFERROR(INDEX(Partidos!$D$4:$D$107,MATCH($A1143,Partidos!$A$4:$A$107,0)),"")</f>
        <v/>
      </c>
      <c r="C1143" s="24">
        <f>IFERROR(INDEX(Partidos!$E$4:$E$107,MATCH($A1143,Partidos!$A$4:$A$107,0)),"")</f>
        <v/>
      </c>
      <c r="D1143" s="29" t="inlineStr">
        <is>
          <t>Luis</t>
        </is>
      </c>
      <c r="E1143" s="24">
        <f>IFERROR(INDEX(Luis!F$4:F$107,MATCH($A1143,Luis!$A$4:$A$107,0)),"")</f>
        <v/>
      </c>
      <c r="F1143" s="24">
        <f>IFERROR(INDEX(Luis!G$4:G$107,MATCH($A1143,Luis!$A$4:$A$107,0)),"")</f>
        <v/>
      </c>
      <c r="G1143" s="21">
        <f>IFERROR(IF(INDEX(Partidos!$H$4:$H$107,MATCH($A1143,Partidos!$A$4:$A$107,0))&lt;&gt;"Finalizado","",IF(OR(NOT(ISNUMBER($E1143)),NOT(ISNUMBER($F1143))),"",IF(INDEX(Partidos!$J$4:$J$107,MATCH($A1143,Partidos!$A$4:$A$107,0))="Grupos",IF(AND($E1143=INDEX(Partidos!$F$4:$F$107,MATCH($A1143,Partidos!$A$4:$A$107,0)),$F1143=INDEX(Partidos!$G$4:$G$107,MATCH($A1143,Partidos!$A$4:$A$107,0))),Puntuacion!$B$4,IF(($E1143-$F1143)=(INDEX(Partidos!$F$4:$F$107,MATCH($A1143,Partidos!$A$4:$A$107,0))-INDEX(Partidos!$G$4:$G$107,MATCH($A1143,Partidos!$A$4:$A$107,0))),Puntuacion!$B$5,IF(OR(AND($E1143&gt;$F1143,INDEX(Partidos!$F$4:$F$107,MATCH($A1143,Partidos!$A$4:$A$107,0))&gt;INDEX(Partidos!$G$4:$G$107,MATCH($A1143,Partidos!$A$4:$A$107,0))),AND($E1143=$F1143,INDEX(Partidos!$F$4:$F$107,MATCH($A1143,Partidos!$A$4:$A$107,0))=INDEX(Partidos!$G$4:$G$107,MATCH($A1143,Partidos!$A$4:$A$107,0))),AND($E1143&lt;$F1143,INDEX(Partidos!$F$4:$F$107,MATCH($A1143,Partidos!$A$4:$A$107,0))&lt;INDEX(Partidos!$G$4:$G$107,MATCH($A1143,Partidos!$A$4:$A$107,0)))),Puntuacion!$B$6,0))),IF(INDEX(Partidos!$F$4:$F$107,MATCH($A1143,Partidos!$A$4:$A$107,0))=INDEX(Partidos!$G$4:$G$107,MATCH($A1143,Partidos!$A$4:$A$107,0)),IF(AND($E1143=INDEX(Partidos!$F$4:$F$107,MATCH($A1143,Partidos!$A$4:$A$107,0)),$F1143=INDEX(Partidos!$G$4:$G$107,MATCH($A1143,Partidos!$A$4:$A$107,0))),IF(AND($H1143&lt;&gt;"",$H1143=INDEX(Partidos!$K$4:$K$107,MATCH($A1143,Partidos!$A$4:$A$107,0))),Puntuacion!$B$9,Puntuacion!$B$12),IF(AND($E1143=$F1143,($E1143-$F1143)=(INDEX(Partidos!$F$4:$F$107,MATCH($A1143,Partidos!$A$4:$A$107,0))-INDEX(Partidos!$G$4:$G$107,MATCH($A1143,Partidos!$A$4:$A$107,0)))),IF(AND($H1143&lt;&gt;"",$H1143=INDEX(Partidos!$K$4:$K$107,MATCH($A1143,Partidos!$A$4:$A$107,0))),Puntuacion!$B$13,Puntuacion!$B$14),IF(AND($H1143&lt;&gt;"",$H1143=INDEX(Partidos!$K$4:$K$107,MATCH($A1143,Partidos!$A$4:$A$107,0))),Puntuacion!$B$11,0))),IF(AND($E1143=INDEX(Partidos!$F$4:$F$107,MATCH($A1143,Partidos!$A$4:$A$107,0)),$F1143=INDEX(Partidos!$G$4:$G$107,MATCH($A1143,Partidos!$A$4:$A$107,0))),Puntuacion!$B$9,IF(($E1143-$F1143)=(INDEX(Partidos!$F$4:$F$107,MATCH($A1143,Partidos!$A$4:$A$107,0))-INDEX(Partidos!$G$4:$G$107,MATCH($A1143,Partidos!$A$4:$A$107,0))),Puntuacion!$B$10,IF(AND($H1143&lt;&gt;"",$H1143=INDEX(Partidos!$K$4:$K$107,MATCH($A1143,Partidos!$A$4:$A$107,0))),Puntuacion!$B$11,0))))))),"")</f>
        <v/>
      </c>
      <c r="H1143" s="24">
        <f>IFERROR(INDEX(Luis!H$4:H$107,MATCH($A1143,Luis!$A$4:$A$107,0)),"")</f>
        <v/>
      </c>
      <c r="I1143" s="24">
        <f>IFERROR(INDEX(Partidos!$J$4:$J$107,MATCH($A1143,Partidos!$A$4:$A$107,0)),"")</f>
        <v/>
      </c>
      <c r="J1143" s="21">
        <f>IF(AND(INDEX(Partidos!$J$4:$J$107,MATCH($A1143,Partidos!$A$4:$A$107,0))&lt;&gt;"Grupos",INDEX(Partidos!$H$4:$H$107,MATCH($A1143,Partidos!$A$4:$A$107,0))="Finalizado",$H1143&lt;&gt;"",$H1143=INDEX(Partidos!$K$4:$K$107,MATCH($A1143,Partidos!$A$4:$A$107,0))),1,0)</f>
        <v/>
      </c>
    </row>
    <row r="1144">
      <c r="A1144" s="31" t="n">
        <v>104</v>
      </c>
      <c r="B1144" s="24">
        <f>IFERROR(INDEX(Partidos!$D$4:$D$107,MATCH($A1144,Partidos!$A$4:$A$107,0)),"")</f>
        <v/>
      </c>
      <c r="C1144" s="24">
        <f>IFERROR(INDEX(Partidos!$E$4:$E$107,MATCH($A1144,Partidos!$A$4:$A$107,0)),"")</f>
        <v/>
      </c>
      <c r="D1144" s="31" t="inlineStr">
        <is>
          <t>Felipe</t>
        </is>
      </c>
      <c r="E1144" s="24">
        <f>IFERROR(INDEX(Felipe!F$4:F$107,MATCH($A1144,Felipe!$A$4:$A$107,0)),"")</f>
        <v/>
      </c>
      <c r="F1144" s="24">
        <f>IFERROR(INDEX(Felipe!G$4:G$107,MATCH($A1144,Felipe!$A$4:$A$107,0)),"")</f>
        <v/>
      </c>
      <c r="G1144" s="21">
        <f>IFERROR(IF(INDEX(Partidos!$H$4:$H$107,MATCH($A1144,Partidos!$A$4:$A$107,0))&lt;&gt;"Finalizado","",IF(OR(NOT(ISNUMBER($E1144)),NOT(ISNUMBER($F1144))),"",IF(INDEX(Partidos!$J$4:$J$107,MATCH($A1144,Partidos!$A$4:$A$107,0))="Grupos",IF(AND($E1144=INDEX(Partidos!$F$4:$F$107,MATCH($A1144,Partidos!$A$4:$A$107,0)),$F1144=INDEX(Partidos!$G$4:$G$107,MATCH($A1144,Partidos!$A$4:$A$107,0))),Puntuacion!$B$4,IF(($E1144-$F1144)=(INDEX(Partidos!$F$4:$F$107,MATCH($A1144,Partidos!$A$4:$A$107,0))-INDEX(Partidos!$G$4:$G$107,MATCH($A1144,Partidos!$A$4:$A$107,0))),Puntuacion!$B$5,IF(OR(AND($E1144&gt;$F1144,INDEX(Partidos!$F$4:$F$107,MATCH($A1144,Partidos!$A$4:$A$107,0))&gt;INDEX(Partidos!$G$4:$G$107,MATCH($A1144,Partidos!$A$4:$A$107,0))),AND($E1144=$F1144,INDEX(Partidos!$F$4:$F$107,MATCH($A1144,Partidos!$A$4:$A$107,0))=INDEX(Partidos!$G$4:$G$107,MATCH($A1144,Partidos!$A$4:$A$107,0))),AND($E1144&lt;$F1144,INDEX(Partidos!$F$4:$F$107,MATCH($A1144,Partidos!$A$4:$A$107,0))&lt;INDEX(Partidos!$G$4:$G$107,MATCH($A1144,Partidos!$A$4:$A$107,0)))),Puntuacion!$B$6,0))),IF(INDEX(Partidos!$F$4:$F$107,MATCH($A1144,Partidos!$A$4:$A$107,0))=INDEX(Partidos!$G$4:$G$107,MATCH($A1144,Partidos!$A$4:$A$107,0)),IF(AND($E1144=INDEX(Partidos!$F$4:$F$107,MATCH($A1144,Partidos!$A$4:$A$107,0)),$F1144=INDEX(Partidos!$G$4:$G$107,MATCH($A1144,Partidos!$A$4:$A$107,0))),IF(AND($H1144&lt;&gt;"",$H1144=INDEX(Partidos!$K$4:$K$107,MATCH($A1144,Partidos!$A$4:$A$107,0))),Puntuacion!$B$9,Puntuacion!$B$12),IF(AND($E1144=$F1144,($E1144-$F1144)=(INDEX(Partidos!$F$4:$F$107,MATCH($A1144,Partidos!$A$4:$A$107,0))-INDEX(Partidos!$G$4:$G$107,MATCH($A1144,Partidos!$A$4:$A$107,0)))),IF(AND($H1144&lt;&gt;"",$H1144=INDEX(Partidos!$K$4:$K$107,MATCH($A1144,Partidos!$A$4:$A$107,0))),Puntuacion!$B$13,Puntuacion!$B$14),IF(AND($H1144&lt;&gt;"",$H1144=INDEX(Partidos!$K$4:$K$107,MATCH($A1144,Partidos!$A$4:$A$107,0))),Puntuacion!$B$11,0))),IF(AND($E1144=INDEX(Partidos!$F$4:$F$107,MATCH($A1144,Partidos!$A$4:$A$107,0)),$F1144=INDEX(Partidos!$G$4:$G$107,MATCH($A1144,Partidos!$A$4:$A$107,0))),Puntuacion!$B$9,IF(($E1144-$F1144)=(INDEX(Partidos!$F$4:$F$107,MATCH($A1144,Partidos!$A$4:$A$107,0))-INDEX(Partidos!$G$4:$G$107,MATCH($A1144,Partidos!$A$4:$A$107,0))),Puntuacion!$B$10,IF(AND($H1144&lt;&gt;"",$H1144=INDEX(Partidos!$K$4:$K$107,MATCH($A1144,Partidos!$A$4:$A$107,0))),Puntuacion!$B$11,0))))))),"")</f>
        <v/>
      </c>
      <c r="H1144" s="24">
        <f>IFERROR(INDEX(Felipe!H$4:H$107,MATCH($A1144,Felipe!$A$4:$A$107,0)),"")</f>
        <v/>
      </c>
      <c r="I1144" s="24">
        <f>IFERROR(INDEX(Partidos!$J$4:$J$107,MATCH($A1144,Partidos!$A$4:$A$107,0)),"")</f>
        <v/>
      </c>
      <c r="J1144" s="21">
        <f>IF(AND(INDEX(Partidos!$J$4:$J$107,MATCH($A1144,Partidos!$A$4:$A$107,0))&lt;&gt;"Grupos",INDEX(Partidos!$H$4:$H$107,MATCH($A1144,Partidos!$A$4:$A$107,0))="Finalizado",$H1144&lt;&gt;"",$H1144=INDEX(Partidos!$K$4:$K$107,MATCH($A1144,Partidos!$A$4:$A$107,0))),1,0)</f>
        <v/>
      </c>
    </row>
    <row r="1145">
      <c r="A1145" s="29" t="n">
        <v>104</v>
      </c>
      <c r="B1145" s="24">
        <f>IFERROR(INDEX(Partidos!$D$4:$D$107,MATCH($A1145,Partidos!$A$4:$A$107,0)),"")</f>
        <v/>
      </c>
      <c r="C1145" s="24">
        <f>IFERROR(INDEX(Partidos!$E$4:$E$107,MATCH($A1145,Partidos!$A$4:$A$107,0)),"")</f>
        <v/>
      </c>
      <c r="D1145" s="29" t="inlineStr">
        <is>
          <t>Simón</t>
        </is>
      </c>
      <c r="E1145" s="24">
        <f>IFERROR(INDEX(Simón!F$4:F$107,MATCH($A1145,Simón!$A$4:$A$107,0)),"")</f>
        <v/>
      </c>
      <c r="F1145" s="24">
        <f>IFERROR(INDEX(Simón!G$4:G$107,MATCH($A1145,Simón!$A$4:$A$107,0)),"")</f>
        <v/>
      </c>
      <c r="G1145" s="21">
        <f>IFERROR(IF(INDEX(Partidos!$H$4:$H$107,MATCH($A1145,Partidos!$A$4:$A$107,0))&lt;&gt;"Finalizado","",IF(OR(NOT(ISNUMBER($E1145)),NOT(ISNUMBER($F1145))),"",IF(INDEX(Partidos!$J$4:$J$107,MATCH($A1145,Partidos!$A$4:$A$107,0))="Grupos",IF(AND($E1145=INDEX(Partidos!$F$4:$F$107,MATCH($A1145,Partidos!$A$4:$A$107,0)),$F1145=INDEX(Partidos!$G$4:$G$107,MATCH($A1145,Partidos!$A$4:$A$107,0))),Puntuacion!$B$4,IF(($E1145-$F1145)=(INDEX(Partidos!$F$4:$F$107,MATCH($A1145,Partidos!$A$4:$A$107,0))-INDEX(Partidos!$G$4:$G$107,MATCH($A1145,Partidos!$A$4:$A$107,0))),Puntuacion!$B$5,IF(OR(AND($E1145&gt;$F1145,INDEX(Partidos!$F$4:$F$107,MATCH($A1145,Partidos!$A$4:$A$107,0))&gt;INDEX(Partidos!$G$4:$G$107,MATCH($A1145,Partidos!$A$4:$A$107,0))),AND($E1145=$F1145,INDEX(Partidos!$F$4:$F$107,MATCH($A1145,Partidos!$A$4:$A$107,0))=INDEX(Partidos!$G$4:$G$107,MATCH($A1145,Partidos!$A$4:$A$107,0))),AND($E1145&lt;$F1145,INDEX(Partidos!$F$4:$F$107,MATCH($A1145,Partidos!$A$4:$A$107,0))&lt;INDEX(Partidos!$G$4:$G$107,MATCH($A1145,Partidos!$A$4:$A$107,0)))),Puntuacion!$B$6,0))),IF(INDEX(Partidos!$F$4:$F$107,MATCH($A1145,Partidos!$A$4:$A$107,0))=INDEX(Partidos!$G$4:$G$107,MATCH($A1145,Partidos!$A$4:$A$107,0)),IF(AND($E1145=INDEX(Partidos!$F$4:$F$107,MATCH($A1145,Partidos!$A$4:$A$107,0)),$F1145=INDEX(Partidos!$G$4:$G$107,MATCH($A1145,Partidos!$A$4:$A$107,0))),IF(AND($H1145&lt;&gt;"",$H1145=INDEX(Partidos!$K$4:$K$107,MATCH($A1145,Partidos!$A$4:$A$107,0))),Puntuacion!$B$9,Puntuacion!$B$12),IF(AND($E1145=$F1145,($E1145-$F1145)=(INDEX(Partidos!$F$4:$F$107,MATCH($A1145,Partidos!$A$4:$A$107,0))-INDEX(Partidos!$G$4:$G$107,MATCH($A1145,Partidos!$A$4:$A$107,0)))),IF(AND($H1145&lt;&gt;"",$H1145=INDEX(Partidos!$K$4:$K$107,MATCH($A1145,Partidos!$A$4:$A$107,0))),Puntuacion!$B$13,Puntuacion!$B$14),IF(AND($H1145&lt;&gt;"",$H1145=INDEX(Partidos!$K$4:$K$107,MATCH($A1145,Partidos!$A$4:$A$107,0))),Puntuacion!$B$11,0))),IF(AND($E1145=INDEX(Partidos!$F$4:$F$107,MATCH($A1145,Partidos!$A$4:$A$107,0)),$F1145=INDEX(Partidos!$G$4:$G$107,MATCH($A1145,Partidos!$A$4:$A$107,0))),Puntuacion!$B$9,IF(($E1145-$F1145)=(INDEX(Partidos!$F$4:$F$107,MATCH($A1145,Partidos!$A$4:$A$107,0))-INDEX(Partidos!$G$4:$G$107,MATCH($A1145,Partidos!$A$4:$A$107,0))),Puntuacion!$B$10,IF(AND($H1145&lt;&gt;"",$H1145=INDEX(Partidos!$K$4:$K$107,MATCH($A1145,Partidos!$A$4:$A$107,0))),Puntuacion!$B$11,0))))))),"")</f>
        <v/>
      </c>
      <c r="H1145" s="24">
        <f>IFERROR(INDEX(Simón!H$4:H$107,MATCH($A1145,Simón!$A$4:$A$107,0)),"")</f>
        <v/>
      </c>
      <c r="I1145" s="24">
        <f>IFERROR(INDEX(Partidos!$J$4:$J$107,MATCH($A1145,Partidos!$A$4:$A$107,0)),"")</f>
        <v/>
      </c>
      <c r="J1145" s="21">
        <f>IF(AND(INDEX(Partidos!$J$4:$J$107,MATCH($A1145,Partidos!$A$4:$A$107,0))&lt;&gt;"Grupos",INDEX(Partidos!$H$4:$H$107,MATCH($A1145,Partidos!$A$4:$A$107,0))="Finalizado",$H1145&lt;&gt;"",$H1145=INDEX(Partidos!$K$4:$K$107,MATCH($A1145,Partidos!$A$4:$A$107,0))),1,0)</f>
        <v/>
      </c>
    </row>
    <row r="1146">
      <c r="A1146" s="31" t="n">
        <v>104</v>
      </c>
      <c r="B1146" s="24">
        <f>IFERROR(INDEX(Partidos!$D$4:$D$107,MATCH($A1146,Partidos!$A$4:$A$107,0)),"")</f>
        <v/>
      </c>
      <c r="C1146" s="24">
        <f>IFERROR(INDEX(Partidos!$E$4:$E$107,MATCH($A1146,Partidos!$A$4:$A$107,0)),"")</f>
        <v/>
      </c>
      <c r="D1146" s="31" t="inlineStr">
        <is>
          <t>Muni</t>
        </is>
      </c>
      <c r="E1146" s="24">
        <f>IFERROR(INDEX(Muni!F$4:F$107,MATCH($A1146,Muni!$A$4:$A$107,0)),"")</f>
        <v/>
      </c>
      <c r="F1146" s="24">
        <f>IFERROR(INDEX(Muni!G$4:G$107,MATCH($A1146,Muni!$A$4:$A$107,0)),"")</f>
        <v/>
      </c>
      <c r="G1146" s="21">
        <f>IFERROR(IF(INDEX(Partidos!$H$4:$H$107,MATCH($A1146,Partidos!$A$4:$A$107,0))&lt;&gt;"Finalizado","",IF(OR(NOT(ISNUMBER($E1146)),NOT(ISNUMBER($F1146))),"",IF(INDEX(Partidos!$J$4:$J$107,MATCH($A1146,Partidos!$A$4:$A$107,0))="Grupos",IF(AND($E1146=INDEX(Partidos!$F$4:$F$107,MATCH($A1146,Partidos!$A$4:$A$107,0)),$F1146=INDEX(Partidos!$G$4:$G$107,MATCH($A1146,Partidos!$A$4:$A$107,0))),Puntuacion!$B$4,IF(($E1146-$F1146)=(INDEX(Partidos!$F$4:$F$107,MATCH($A1146,Partidos!$A$4:$A$107,0))-INDEX(Partidos!$G$4:$G$107,MATCH($A1146,Partidos!$A$4:$A$107,0))),Puntuacion!$B$5,IF(OR(AND($E1146&gt;$F1146,INDEX(Partidos!$F$4:$F$107,MATCH($A1146,Partidos!$A$4:$A$107,0))&gt;INDEX(Partidos!$G$4:$G$107,MATCH($A1146,Partidos!$A$4:$A$107,0))),AND($E1146=$F1146,INDEX(Partidos!$F$4:$F$107,MATCH($A1146,Partidos!$A$4:$A$107,0))=INDEX(Partidos!$G$4:$G$107,MATCH($A1146,Partidos!$A$4:$A$107,0))),AND($E1146&lt;$F1146,INDEX(Partidos!$F$4:$F$107,MATCH($A1146,Partidos!$A$4:$A$107,0))&lt;INDEX(Partidos!$G$4:$G$107,MATCH($A1146,Partidos!$A$4:$A$107,0)))),Puntuacion!$B$6,0))),IF(INDEX(Partidos!$F$4:$F$107,MATCH($A1146,Partidos!$A$4:$A$107,0))=INDEX(Partidos!$G$4:$G$107,MATCH($A1146,Partidos!$A$4:$A$107,0)),IF(AND($E1146=INDEX(Partidos!$F$4:$F$107,MATCH($A1146,Partidos!$A$4:$A$107,0)),$F1146=INDEX(Partidos!$G$4:$G$107,MATCH($A1146,Partidos!$A$4:$A$107,0))),IF(AND($H1146&lt;&gt;"",$H1146=INDEX(Partidos!$K$4:$K$107,MATCH($A1146,Partidos!$A$4:$A$107,0))),Puntuacion!$B$9,Puntuacion!$B$12),IF(AND($E1146=$F1146,($E1146-$F1146)=(INDEX(Partidos!$F$4:$F$107,MATCH($A1146,Partidos!$A$4:$A$107,0))-INDEX(Partidos!$G$4:$G$107,MATCH($A1146,Partidos!$A$4:$A$107,0)))),IF(AND($H1146&lt;&gt;"",$H1146=INDEX(Partidos!$K$4:$K$107,MATCH($A1146,Partidos!$A$4:$A$107,0))),Puntuacion!$B$13,Puntuacion!$B$14),IF(AND($H1146&lt;&gt;"",$H1146=INDEX(Partidos!$K$4:$K$107,MATCH($A1146,Partidos!$A$4:$A$107,0))),Puntuacion!$B$11,0))),IF(AND($E1146=INDEX(Partidos!$F$4:$F$107,MATCH($A1146,Partidos!$A$4:$A$107,0)),$F1146=INDEX(Partidos!$G$4:$G$107,MATCH($A1146,Partidos!$A$4:$A$107,0))),Puntuacion!$B$9,IF(($E1146-$F1146)=(INDEX(Partidos!$F$4:$F$107,MATCH($A1146,Partidos!$A$4:$A$107,0))-INDEX(Partidos!$G$4:$G$107,MATCH($A1146,Partidos!$A$4:$A$107,0))),Puntuacion!$B$10,IF(AND($H1146&lt;&gt;"",$H1146=INDEX(Partidos!$K$4:$K$107,MATCH($A1146,Partidos!$A$4:$A$107,0))),Puntuacion!$B$11,0))))))),"")</f>
        <v/>
      </c>
      <c r="H1146" s="24">
        <f>IFERROR(INDEX(Muni!H$4:H$107,MATCH($A1146,Muni!$A$4:$A$107,0)),"")</f>
        <v/>
      </c>
      <c r="I1146" s="24">
        <f>IFERROR(INDEX(Partidos!$J$4:$J$107,MATCH($A1146,Partidos!$A$4:$A$107,0)),"")</f>
        <v/>
      </c>
      <c r="J1146" s="21">
        <f>IF(AND(INDEX(Partidos!$J$4:$J$107,MATCH($A1146,Partidos!$A$4:$A$107,0))&lt;&gt;"Grupos",INDEX(Partidos!$H$4:$H$107,MATCH($A1146,Partidos!$A$4:$A$107,0))="Finalizado",$H1146&lt;&gt;"",$H1146=INDEX(Partidos!$K$4:$K$107,MATCH($A1146,Partidos!$A$4:$A$107,0))),1,0)</f>
        <v/>
      </c>
    </row>
    <row r="1147">
      <c r="A1147" s="29" t="n">
        <v>104</v>
      </c>
      <c r="B1147" s="24">
        <f>IFERROR(INDEX(Partidos!$D$4:$D$107,MATCH($A1147,Partidos!$A$4:$A$107,0)),"")</f>
        <v/>
      </c>
      <c r="C1147" s="24">
        <f>IFERROR(INDEX(Partidos!$E$4:$E$107,MATCH($A1147,Partidos!$A$4:$A$107,0)),"")</f>
        <v/>
      </c>
      <c r="D1147" s="29" t="inlineStr">
        <is>
          <t>Fer</t>
        </is>
      </c>
      <c r="E1147" s="24">
        <f>IFERROR(INDEX(Fer!F$4:F$107,MATCH($A1147,Fer!$A$4:$A$107,0)),"")</f>
        <v/>
      </c>
      <c r="F1147" s="24">
        <f>IFERROR(INDEX(Fer!G$4:G$107,MATCH($A1147,Fer!$A$4:$A$107,0)),"")</f>
        <v/>
      </c>
      <c r="G1147" s="21">
        <f>IFERROR(IF(INDEX(Partidos!$H$4:$H$107,MATCH($A1147,Partidos!$A$4:$A$107,0))&lt;&gt;"Finalizado","",IF(OR(NOT(ISNUMBER($E1147)),NOT(ISNUMBER($F1147))),"",IF(INDEX(Partidos!$J$4:$J$107,MATCH($A1147,Partidos!$A$4:$A$107,0))="Grupos",IF(AND($E1147=INDEX(Partidos!$F$4:$F$107,MATCH($A1147,Partidos!$A$4:$A$107,0)),$F1147=INDEX(Partidos!$G$4:$G$107,MATCH($A1147,Partidos!$A$4:$A$107,0))),Puntuacion!$B$4,IF(($E1147-$F1147)=(INDEX(Partidos!$F$4:$F$107,MATCH($A1147,Partidos!$A$4:$A$107,0))-INDEX(Partidos!$G$4:$G$107,MATCH($A1147,Partidos!$A$4:$A$107,0))),Puntuacion!$B$5,IF(OR(AND($E1147&gt;$F1147,INDEX(Partidos!$F$4:$F$107,MATCH($A1147,Partidos!$A$4:$A$107,0))&gt;INDEX(Partidos!$G$4:$G$107,MATCH($A1147,Partidos!$A$4:$A$107,0))),AND($E1147=$F1147,INDEX(Partidos!$F$4:$F$107,MATCH($A1147,Partidos!$A$4:$A$107,0))=INDEX(Partidos!$G$4:$G$107,MATCH($A1147,Partidos!$A$4:$A$107,0))),AND($E1147&lt;$F1147,INDEX(Partidos!$F$4:$F$107,MATCH($A1147,Partidos!$A$4:$A$107,0))&lt;INDEX(Partidos!$G$4:$G$107,MATCH($A1147,Partidos!$A$4:$A$107,0)))),Puntuacion!$B$6,0))),IF(INDEX(Partidos!$F$4:$F$107,MATCH($A1147,Partidos!$A$4:$A$107,0))=INDEX(Partidos!$G$4:$G$107,MATCH($A1147,Partidos!$A$4:$A$107,0)),IF(AND($E1147=INDEX(Partidos!$F$4:$F$107,MATCH($A1147,Partidos!$A$4:$A$107,0)),$F1147=INDEX(Partidos!$G$4:$G$107,MATCH($A1147,Partidos!$A$4:$A$107,0))),IF(AND($H1147&lt;&gt;"",$H1147=INDEX(Partidos!$K$4:$K$107,MATCH($A1147,Partidos!$A$4:$A$107,0))),Puntuacion!$B$9,Puntuacion!$B$12),IF(AND($E1147=$F1147,($E1147-$F1147)=(INDEX(Partidos!$F$4:$F$107,MATCH($A1147,Partidos!$A$4:$A$107,0))-INDEX(Partidos!$G$4:$G$107,MATCH($A1147,Partidos!$A$4:$A$107,0)))),IF(AND($H1147&lt;&gt;"",$H1147=INDEX(Partidos!$K$4:$K$107,MATCH($A1147,Partidos!$A$4:$A$107,0))),Puntuacion!$B$13,Puntuacion!$B$14),IF(AND($H1147&lt;&gt;"",$H1147=INDEX(Partidos!$K$4:$K$107,MATCH($A1147,Partidos!$A$4:$A$107,0))),Puntuacion!$B$11,0))),IF(AND($E1147=INDEX(Partidos!$F$4:$F$107,MATCH($A1147,Partidos!$A$4:$A$107,0)),$F1147=INDEX(Partidos!$G$4:$G$107,MATCH($A1147,Partidos!$A$4:$A$107,0))),Puntuacion!$B$9,IF(($E1147-$F1147)=(INDEX(Partidos!$F$4:$F$107,MATCH($A1147,Partidos!$A$4:$A$107,0))-INDEX(Partidos!$G$4:$G$107,MATCH($A1147,Partidos!$A$4:$A$107,0))),Puntuacion!$B$10,IF(AND($H1147&lt;&gt;"",$H1147=INDEX(Partidos!$K$4:$K$107,MATCH($A1147,Partidos!$A$4:$A$107,0))),Puntuacion!$B$11,0))))))),"")</f>
        <v/>
      </c>
      <c r="H1147" s="24">
        <f>IFERROR(INDEX(Fer!H$4:H$107,MATCH($A1147,Fer!$A$4:$A$107,0)),"")</f>
        <v/>
      </c>
      <c r="I1147" s="24">
        <f>IFERROR(INDEX(Partidos!$J$4:$J$107,MATCH($A1147,Partidos!$A$4:$A$107,0)),"")</f>
        <v/>
      </c>
      <c r="J1147" s="21">
        <f>IF(AND(INDEX(Partidos!$J$4:$J$107,MATCH($A1147,Partidos!$A$4:$A$107,0))&lt;&gt;"Grupos",INDEX(Partidos!$H$4:$H$107,MATCH($A1147,Partidos!$A$4:$A$107,0))="Finalizado",$H1147&lt;&gt;"",$H1147=INDEX(Partidos!$K$4:$K$107,MATCH($A1147,Partidos!$A$4:$A$107,0))),1,0)</f>
        <v/>
      </c>
    </row>
  </sheetData>
  <autoFilter ref="A3:H1147"/>
  <conditionalFormatting sqref="G4:G1147">
    <cfRule type="cellIs" priority="1" operator="equal" dxfId="5">
      <formula>10</formula>
    </cfRule>
    <cfRule type="cellIs" priority="2" operator="equal" dxfId="5">
      <formula>5</formula>
    </cfRule>
    <cfRule type="cellIs" priority="3" operator="equal" dxfId="1">
      <formula>6</formula>
    </cfRule>
    <cfRule type="cellIs" priority="4" operator="equal" dxfId="1">
      <formula>3</formula>
    </cfRule>
    <cfRule type="cellIs" priority="5" operator="equal" dxfId="1">
      <formula>4</formula>
    </cfRule>
    <cfRule type="cellIs" priority="6" operator="equal" dxfId="1">
      <formula>2</formula>
    </cfRule>
    <cfRule type="cellIs" priority="7" operator="equal" dxfId="0">
      <formula>0</formula>
    </cfRule>
  </conditionalFormatting>
  <pageMargins left="0.75" right="0.75" top="1" bottom="1" header="0.5" footer="0.5"/>
</worksheet>
</file>

<file path=xl/worksheets/sheet6.xml><?xml version="1.0" encoding="utf-8"?>
<worksheet xmlns="http://schemas.openxmlformats.org/spreadsheetml/2006/main">
  <sheetPr>
    <tabColor rgb="FF9E9E9E"/>
    <outlinePr summaryBelow="1" summaryRight="1"/>
    <pageSetUpPr/>
  </sheetPr>
  <dimension ref="A1:A1"/>
  <sheetViews>
    <sheetView showGridLines="0" workbookViewId="0">
      <selection activeCell="A1" sqref="A1"/>
    </sheetView>
  </sheetViews>
  <sheetFormatPr baseColWidth="8" defaultRowHeight="14.4"/>
  <sheetData>
    <row r="1" ht="18" customHeight="1">
      <c r="A1" s="34" t="inlineStr">
        <is>
          <t>Helpers &gt;&gt;</t>
        </is>
      </c>
    </row>
  </sheetData>
  <pageMargins left="0.75" right="0.75" top="1" bottom="1" header="0.5" footer="0.5"/>
</worksheet>
</file>

<file path=xl/worksheets/sheet7.xml><?xml version="1.0" encoding="utf-8"?>
<worksheet xmlns="http://schemas.openxmlformats.org/spreadsheetml/2006/main">
  <sheetPr>
    <tabColor rgb="FF9E9E9E"/>
    <outlinePr summaryBelow="1" summaryRight="1"/>
    <pageSetUpPr/>
  </sheetPr>
  <dimension ref="A1:H118"/>
  <sheetViews>
    <sheetView showGridLines="0" workbookViewId="0">
      <pane ySplit="3" topLeftCell="A86" activePane="bottomLeft" state="frozen"/>
      <selection pane="bottomLeft" activeCell="F77" sqref="F77"/>
    </sheetView>
  </sheetViews>
  <sheetFormatPr baseColWidth="8" defaultRowHeight="14.4"/>
  <cols>
    <col width="30" customWidth="1" min="1" max="1"/>
    <col width="11" customWidth="1" min="2" max="2"/>
    <col width="18" customWidth="1" min="3" max="3"/>
    <col width="22" customWidth="1" min="4" max="5"/>
    <col width="12" customWidth="1" min="6" max="7"/>
    <col width="14" customWidth="1" min="8" max="8"/>
  </cols>
  <sheetData>
    <row r="1" ht="43.95" customHeight="1">
      <c r="A1" s="7" t="inlineStr">
        <is>
          <t>MIS PRONÓSTICOS — ÁLVARO</t>
        </is>
      </c>
      <c r="B1" s="1" t="n"/>
      <c r="C1" s="1" t="n"/>
      <c r="D1" s="1" t="n"/>
      <c r="E1" s="1" t="n"/>
      <c r="F1" s="1" t="n"/>
      <c r="G1" s="1" t="n"/>
      <c r="H1" s="1" t="n"/>
    </row>
    <row r="2" ht="18" customHeight="1">
      <c r="A2" s="8" t="inlineStr">
        <is>
          <t>Rellena goles en todos los partidos y Clasificado solo en eliminatorias; abajo van tus apuestas especiales.</t>
        </is>
      </c>
      <c r="B2" s="9" t="n"/>
      <c r="C2" s="9" t="n"/>
      <c r="D2" s="9" t="n"/>
      <c r="E2" s="9" t="n"/>
      <c r="F2" s="9" t="n"/>
      <c r="G2" s="9" t="n"/>
      <c r="H2" s="9" t="n"/>
    </row>
    <row r="3" ht="28.8" customHeight="1">
      <c r="A3" s="19" t="inlineStr">
        <is>
          <t>Partido</t>
        </is>
      </c>
      <c r="B3" s="19" t="inlineStr">
        <is>
          <t>Fecha</t>
        </is>
      </c>
      <c r="C3" s="19" t="inlineStr">
        <is>
          <t>Fase</t>
        </is>
      </c>
      <c r="D3" s="19" t="inlineStr">
        <is>
          <t>Equipo local</t>
        </is>
      </c>
      <c r="E3" s="19" t="inlineStr">
        <is>
          <t>Equipo visitante</t>
        </is>
      </c>
      <c r="F3" s="19" t="inlineStr">
        <is>
          <t>Mis goles local</t>
        </is>
      </c>
      <c r="G3" s="19" t="inlineStr">
        <is>
          <t>Mis goles visit.</t>
        </is>
      </c>
      <c r="H3" s="19" t="inlineStr">
        <is>
          <t>Clasificado</t>
        </is>
      </c>
    </row>
    <row r="4">
      <c r="A4" s="31" t="n">
        <v>1</v>
      </c>
      <c r="B4" s="31" t="inlineStr">
        <is>
          <t>11/06/2026</t>
        </is>
      </c>
      <c r="C4" s="24" t="inlineStr">
        <is>
          <t>Grupos</t>
        </is>
      </c>
      <c r="D4" s="24">
        <f>IFERROR(INDEX(Partidos!$D$4:$D$107,MATCH($A4,Partidos!$A$4:$A$107,0)),"")</f>
        <v/>
      </c>
      <c r="E4" s="24">
        <f>IFERROR(INDEX(Partidos!$E$4:$E$107,MATCH($A4,Partidos!$A$4:$A$107,0)),"")</f>
        <v/>
      </c>
      <c r="F4" s="32" t="n">
        <v>1</v>
      </c>
      <c r="G4" s="32" t="n">
        <v>0</v>
      </c>
      <c r="H4" s="33" t="inlineStr">
        <is>
          <t>-</t>
        </is>
      </c>
    </row>
    <row r="5">
      <c r="A5" s="29" t="n">
        <v>2</v>
      </c>
      <c r="B5" s="29" t="inlineStr">
        <is>
          <t>11/06/2026</t>
        </is>
      </c>
      <c r="C5" s="24" t="inlineStr">
        <is>
          <t>Grupos</t>
        </is>
      </c>
      <c r="D5" s="24">
        <f>IFERROR(INDEX(Partidos!$D$4:$D$107,MATCH($A5,Partidos!$A$4:$A$107,0)),"")</f>
        <v/>
      </c>
      <c r="E5" s="24">
        <f>IFERROR(INDEX(Partidos!$E$4:$E$107,MATCH($A5,Partidos!$A$4:$A$107,0)),"")</f>
        <v/>
      </c>
      <c r="F5" s="32" t="n">
        <v>1</v>
      </c>
      <c r="G5" s="32" t="n">
        <v>1</v>
      </c>
      <c r="H5" s="33" t="inlineStr">
        <is>
          <t>-</t>
        </is>
      </c>
    </row>
    <row r="6">
      <c r="A6" s="31" t="n">
        <v>3</v>
      </c>
      <c r="B6" s="31" t="inlineStr">
        <is>
          <t>12/06/2026</t>
        </is>
      </c>
      <c r="C6" s="24" t="inlineStr">
        <is>
          <t>Grupos</t>
        </is>
      </c>
      <c r="D6" s="24">
        <f>IFERROR(INDEX(Partidos!$D$4:$D$107,MATCH($A6,Partidos!$A$4:$A$107,0)),"")</f>
        <v/>
      </c>
      <c r="E6" s="24">
        <f>IFERROR(INDEX(Partidos!$E$4:$E$107,MATCH($A6,Partidos!$A$4:$A$107,0)),"")</f>
        <v/>
      </c>
      <c r="F6" s="32" t="n">
        <v>1</v>
      </c>
      <c r="G6" s="32" t="n">
        <v>0</v>
      </c>
      <c r="H6" s="33" t="inlineStr">
        <is>
          <t>-</t>
        </is>
      </c>
    </row>
    <row r="7">
      <c r="A7" s="29" t="n">
        <v>4</v>
      </c>
      <c r="B7" s="29" t="inlineStr">
        <is>
          <t>12/06/2026</t>
        </is>
      </c>
      <c r="C7" s="24" t="inlineStr">
        <is>
          <t>Grupos</t>
        </is>
      </c>
      <c r="D7" s="24">
        <f>IFERROR(INDEX(Partidos!$D$4:$D$107,MATCH($A7,Partidos!$A$4:$A$107,0)),"")</f>
        <v/>
      </c>
      <c r="E7" s="24">
        <f>IFERROR(INDEX(Partidos!$E$4:$E$107,MATCH($A7,Partidos!$A$4:$A$107,0)),"")</f>
        <v/>
      </c>
      <c r="F7" s="32" t="n">
        <v>1</v>
      </c>
      <c r="G7" s="32" t="n">
        <v>1</v>
      </c>
      <c r="H7" s="33" t="inlineStr">
        <is>
          <t>-</t>
        </is>
      </c>
    </row>
    <row r="8">
      <c r="A8" s="31" t="n">
        <v>5</v>
      </c>
      <c r="B8" s="31" t="inlineStr">
        <is>
          <t>13/06/2026</t>
        </is>
      </c>
      <c r="C8" s="24" t="inlineStr">
        <is>
          <t>Grupos</t>
        </is>
      </c>
      <c r="D8" s="24">
        <f>IFERROR(INDEX(Partidos!$D$4:$D$107,MATCH($A8,Partidos!$A$4:$A$107,0)),"")</f>
        <v/>
      </c>
      <c r="E8" s="24">
        <f>IFERROR(INDEX(Partidos!$E$4:$E$107,MATCH($A8,Partidos!$A$4:$A$107,0)),"")</f>
        <v/>
      </c>
      <c r="F8" s="32" t="n">
        <v>0</v>
      </c>
      <c r="G8" s="32" t="n">
        <v>2</v>
      </c>
      <c r="H8" s="33" t="inlineStr">
        <is>
          <t>-</t>
        </is>
      </c>
    </row>
    <row r="9">
      <c r="A9" s="29" t="n">
        <v>6</v>
      </c>
      <c r="B9" s="29" t="inlineStr">
        <is>
          <t>13/06/2026</t>
        </is>
      </c>
      <c r="C9" s="24" t="inlineStr">
        <is>
          <t>Grupos</t>
        </is>
      </c>
      <c r="D9" s="24">
        <f>IFERROR(INDEX(Partidos!$D$4:$D$107,MATCH($A9,Partidos!$A$4:$A$107,0)),"")</f>
        <v/>
      </c>
      <c r="E9" s="24">
        <f>IFERROR(INDEX(Partidos!$E$4:$E$107,MATCH($A9,Partidos!$A$4:$A$107,0)),"")</f>
        <v/>
      </c>
      <c r="F9" s="32" t="n">
        <v>1</v>
      </c>
      <c r="G9" s="32" t="n">
        <v>1</v>
      </c>
      <c r="H9" s="33" t="inlineStr">
        <is>
          <t>-</t>
        </is>
      </c>
    </row>
    <row r="10">
      <c r="A10" s="31" t="n">
        <v>7</v>
      </c>
      <c r="B10" s="31" t="inlineStr">
        <is>
          <t>13/06/2026</t>
        </is>
      </c>
      <c r="C10" s="24" t="inlineStr">
        <is>
          <t>Grupos</t>
        </is>
      </c>
      <c r="D10" s="24">
        <f>IFERROR(INDEX(Partidos!$D$4:$D$107,MATCH($A10,Partidos!$A$4:$A$107,0)),"")</f>
        <v/>
      </c>
      <c r="E10" s="24">
        <f>IFERROR(INDEX(Partidos!$E$4:$E$107,MATCH($A10,Partidos!$A$4:$A$107,0)),"")</f>
        <v/>
      </c>
      <c r="F10" s="32" t="n">
        <v>0</v>
      </c>
      <c r="G10" s="32" t="n">
        <v>2</v>
      </c>
      <c r="H10" s="33" t="inlineStr">
        <is>
          <t>-</t>
        </is>
      </c>
    </row>
    <row r="11">
      <c r="A11" s="29" t="n">
        <v>8</v>
      </c>
      <c r="B11" s="29" t="inlineStr">
        <is>
          <t>13/06/2026</t>
        </is>
      </c>
      <c r="C11" s="24" t="inlineStr">
        <is>
          <t>Grupos</t>
        </is>
      </c>
      <c r="D11" s="24">
        <f>IFERROR(INDEX(Partidos!$D$4:$D$107,MATCH($A11,Partidos!$A$4:$A$107,0)),"")</f>
        <v/>
      </c>
      <c r="E11" s="24">
        <f>IFERROR(INDEX(Partidos!$E$4:$E$107,MATCH($A11,Partidos!$A$4:$A$107,0)),"")</f>
        <v/>
      </c>
      <c r="F11" s="32" t="n">
        <v>0</v>
      </c>
      <c r="G11" s="32" t="n">
        <v>2</v>
      </c>
      <c r="H11" s="33" t="inlineStr">
        <is>
          <t>-</t>
        </is>
      </c>
    </row>
    <row r="12">
      <c r="A12" s="31" t="n">
        <v>9</v>
      </c>
      <c r="B12" s="31" t="inlineStr">
        <is>
          <t>14/06/2026</t>
        </is>
      </c>
      <c r="C12" s="24" t="inlineStr">
        <is>
          <t>Grupos</t>
        </is>
      </c>
      <c r="D12" s="24">
        <f>IFERROR(INDEX(Partidos!$D$4:$D$107,MATCH($A12,Partidos!$A$4:$A$107,0)),"")</f>
        <v/>
      </c>
      <c r="E12" s="24">
        <f>IFERROR(INDEX(Partidos!$E$4:$E$107,MATCH($A12,Partidos!$A$4:$A$107,0)),"")</f>
        <v/>
      </c>
      <c r="F12" s="32" t="n">
        <v>4</v>
      </c>
      <c r="G12" s="32" t="n">
        <v>0</v>
      </c>
      <c r="H12" s="33" t="inlineStr">
        <is>
          <t>-</t>
        </is>
      </c>
    </row>
    <row r="13">
      <c r="A13" s="29" t="n">
        <v>10</v>
      </c>
      <c r="B13" s="29" t="inlineStr">
        <is>
          <t>14/06/2026</t>
        </is>
      </c>
      <c r="C13" s="24" t="inlineStr">
        <is>
          <t>Grupos</t>
        </is>
      </c>
      <c r="D13" s="24">
        <f>IFERROR(INDEX(Partidos!$D$4:$D$107,MATCH($A13,Partidos!$A$4:$A$107,0)),"")</f>
        <v/>
      </c>
      <c r="E13" s="24">
        <f>IFERROR(INDEX(Partidos!$E$4:$E$107,MATCH($A13,Partidos!$A$4:$A$107,0)),"")</f>
        <v/>
      </c>
      <c r="F13" s="32" t="n">
        <v>1</v>
      </c>
      <c r="G13" s="32" t="n">
        <v>1</v>
      </c>
      <c r="H13" s="33" t="inlineStr">
        <is>
          <t>-</t>
        </is>
      </c>
    </row>
    <row r="14">
      <c r="A14" s="31" t="n">
        <v>11</v>
      </c>
      <c r="B14" s="31" t="inlineStr">
        <is>
          <t>14/06/2026</t>
        </is>
      </c>
      <c r="C14" s="24" t="inlineStr">
        <is>
          <t>Grupos</t>
        </is>
      </c>
      <c r="D14" s="24">
        <f>IFERROR(INDEX(Partidos!$D$4:$D$107,MATCH($A14,Partidos!$A$4:$A$107,0)),"")</f>
        <v/>
      </c>
      <c r="E14" s="24">
        <f>IFERROR(INDEX(Partidos!$E$4:$E$107,MATCH($A14,Partidos!$A$4:$A$107,0)),"")</f>
        <v/>
      </c>
      <c r="F14" s="32" t="n">
        <v>1</v>
      </c>
      <c r="G14" s="32" t="n">
        <v>1</v>
      </c>
      <c r="H14" s="33" t="inlineStr">
        <is>
          <t>-</t>
        </is>
      </c>
    </row>
    <row r="15">
      <c r="A15" s="29" t="n">
        <v>12</v>
      </c>
      <c r="B15" s="29" t="inlineStr">
        <is>
          <t>14/06/2026</t>
        </is>
      </c>
      <c r="C15" s="24" t="inlineStr">
        <is>
          <t>Grupos</t>
        </is>
      </c>
      <c r="D15" s="24">
        <f>IFERROR(INDEX(Partidos!$D$4:$D$107,MATCH($A15,Partidos!$A$4:$A$107,0)),"")</f>
        <v/>
      </c>
      <c r="E15" s="24">
        <f>IFERROR(INDEX(Partidos!$E$4:$E$107,MATCH($A15,Partidos!$A$4:$A$107,0)),"")</f>
        <v/>
      </c>
      <c r="F15" s="32" t="n">
        <v>1</v>
      </c>
      <c r="G15" s="32" t="n">
        <v>1</v>
      </c>
      <c r="H15" s="33" t="inlineStr">
        <is>
          <t>-</t>
        </is>
      </c>
    </row>
    <row r="16">
      <c r="A16" s="31" t="n">
        <v>13</v>
      </c>
      <c r="B16" s="31" t="inlineStr">
        <is>
          <t>15/06/2026</t>
        </is>
      </c>
      <c r="C16" s="24" t="inlineStr">
        <is>
          <t>Grupos</t>
        </is>
      </c>
      <c r="D16" s="24">
        <f>IFERROR(INDEX(Partidos!$D$4:$D$107,MATCH($A16,Partidos!$A$4:$A$107,0)),"")</f>
        <v/>
      </c>
      <c r="E16" s="24">
        <f>IFERROR(INDEX(Partidos!$E$4:$E$107,MATCH($A16,Partidos!$A$4:$A$107,0)),"")</f>
        <v/>
      </c>
      <c r="F16" s="32" t="n">
        <v>3</v>
      </c>
      <c r="G16" s="32" t="n">
        <v>0</v>
      </c>
      <c r="H16" s="33" t="inlineStr">
        <is>
          <t>-</t>
        </is>
      </c>
    </row>
    <row r="17">
      <c r="A17" s="29" t="n">
        <v>14</v>
      </c>
      <c r="B17" s="29" t="inlineStr">
        <is>
          <t>15/06/2026</t>
        </is>
      </c>
      <c r="C17" s="24" t="inlineStr">
        <is>
          <t>Grupos</t>
        </is>
      </c>
      <c r="D17" s="24">
        <f>IFERROR(INDEX(Partidos!$D$4:$D$107,MATCH($A17,Partidos!$A$4:$A$107,0)),"")</f>
        <v/>
      </c>
      <c r="E17" s="24">
        <f>IFERROR(INDEX(Partidos!$E$4:$E$107,MATCH($A17,Partidos!$A$4:$A$107,0)),"")</f>
        <v/>
      </c>
      <c r="F17" s="32" t="n">
        <v>1</v>
      </c>
      <c r="G17" s="32" t="n">
        <v>0</v>
      </c>
      <c r="H17" s="33" t="inlineStr">
        <is>
          <t>-</t>
        </is>
      </c>
    </row>
    <row r="18">
      <c r="A18" s="31" t="n">
        <v>15</v>
      </c>
      <c r="B18" s="31" t="inlineStr">
        <is>
          <t>15/06/2026</t>
        </is>
      </c>
      <c r="C18" s="24" t="inlineStr">
        <is>
          <t>Grupos</t>
        </is>
      </c>
      <c r="D18" s="24">
        <f>IFERROR(INDEX(Partidos!$D$4:$D$107,MATCH($A18,Partidos!$A$4:$A$107,0)),"")</f>
        <v/>
      </c>
      <c r="E18" s="24">
        <f>IFERROR(INDEX(Partidos!$E$4:$E$107,MATCH($A18,Partidos!$A$4:$A$107,0)),"")</f>
        <v/>
      </c>
      <c r="F18" s="32" t="n">
        <v>0</v>
      </c>
      <c r="G18" s="32" t="n">
        <v>2</v>
      </c>
      <c r="H18" s="33" t="inlineStr">
        <is>
          <t>-</t>
        </is>
      </c>
    </row>
    <row r="19">
      <c r="A19" s="29" t="n">
        <v>16</v>
      </c>
      <c r="B19" s="29" t="inlineStr">
        <is>
          <t>15/06/2026</t>
        </is>
      </c>
      <c r="C19" s="24" t="inlineStr">
        <is>
          <t>Grupos</t>
        </is>
      </c>
      <c r="D19" s="24">
        <f>IFERROR(INDEX(Partidos!$D$4:$D$107,MATCH($A19,Partidos!$A$4:$A$107,0)),"")</f>
        <v/>
      </c>
      <c r="E19" s="24">
        <f>IFERROR(INDEX(Partidos!$E$4:$E$107,MATCH($A19,Partidos!$A$4:$A$107,0)),"")</f>
        <v/>
      </c>
      <c r="F19" s="32" t="n">
        <v>1</v>
      </c>
      <c r="G19" s="32" t="n">
        <v>1</v>
      </c>
      <c r="H19" s="33" t="inlineStr">
        <is>
          <t>-</t>
        </is>
      </c>
    </row>
    <row r="20">
      <c r="A20" s="31" t="n">
        <v>17</v>
      </c>
      <c r="B20" s="31" t="inlineStr">
        <is>
          <t>16/06/2026</t>
        </is>
      </c>
      <c r="C20" s="24" t="inlineStr">
        <is>
          <t>Grupos</t>
        </is>
      </c>
      <c r="D20" s="24">
        <f>IFERROR(INDEX(Partidos!$D$4:$D$107,MATCH($A20,Partidos!$A$4:$A$107,0)),"")</f>
        <v/>
      </c>
      <c r="E20" s="24">
        <f>IFERROR(INDEX(Partidos!$E$4:$E$107,MATCH($A20,Partidos!$A$4:$A$107,0)),"")</f>
        <v/>
      </c>
      <c r="F20" s="32" t="n">
        <v>2</v>
      </c>
      <c r="G20" s="32" t="n">
        <v>0</v>
      </c>
      <c r="H20" s="33" t="inlineStr">
        <is>
          <t>-</t>
        </is>
      </c>
    </row>
    <row r="21">
      <c r="A21" s="29" t="n">
        <v>18</v>
      </c>
      <c r="B21" s="29" t="inlineStr">
        <is>
          <t>16/06/2026</t>
        </is>
      </c>
      <c r="C21" s="24" t="inlineStr">
        <is>
          <t>Grupos</t>
        </is>
      </c>
      <c r="D21" s="24">
        <f>IFERROR(INDEX(Partidos!$D$4:$D$107,MATCH($A21,Partidos!$A$4:$A$107,0)),"")</f>
        <v/>
      </c>
      <c r="E21" s="24">
        <f>IFERROR(INDEX(Partidos!$E$4:$E$107,MATCH($A21,Partidos!$A$4:$A$107,0)),"")</f>
        <v/>
      </c>
      <c r="F21" s="32" t="n">
        <v>0</v>
      </c>
      <c r="G21" s="32" t="n">
        <v>2</v>
      </c>
      <c r="H21" s="33" t="inlineStr">
        <is>
          <t>-</t>
        </is>
      </c>
    </row>
    <row r="22">
      <c r="A22" s="31" t="n">
        <v>19</v>
      </c>
      <c r="B22" s="31" t="inlineStr">
        <is>
          <t>16/06/2026</t>
        </is>
      </c>
      <c r="C22" s="24" t="inlineStr">
        <is>
          <t>Grupos</t>
        </is>
      </c>
      <c r="D22" s="24">
        <f>IFERROR(INDEX(Partidos!$D$4:$D$107,MATCH($A22,Partidos!$A$4:$A$107,0)),"")</f>
        <v/>
      </c>
      <c r="E22" s="24">
        <f>IFERROR(INDEX(Partidos!$E$4:$E$107,MATCH($A22,Partidos!$A$4:$A$107,0)),"")</f>
        <v/>
      </c>
      <c r="F22" s="32" t="n">
        <v>2</v>
      </c>
      <c r="G22" s="32" t="n">
        <v>0</v>
      </c>
      <c r="H22" s="33" t="inlineStr">
        <is>
          <t>-</t>
        </is>
      </c>
    </row>
    <row r="23">
      <c r="A23" s="29" t="n">
        <v>20</v>
      </c>
      <c r="B23" s="29" t="inlineStr">
        <is>
          <t>16/06/2026</t>
        </is>
      </c>
      <c r="C23" s="24" t="inlineStr">
        <is>
          <t>Grupos</t>
        </is>
      </c>
      <c r="D23" s="24">
        <f>IFERROR(INDEX(Partidos!$D$4:$D$107,MATCH($A23,Partidos!$A$4:$A$107,0)),"")</f>
        <v/>
      </c>
      <c r="E23" s="24">
        <f>IFERROR(INDEX(Partidos!$E$4:$E$107,MATCH($A23,Partidos!$A$4:$A$107,0)),"")</f>
        <v/>
      </c>
      <c r="F23" s="32" t="n">
        <v>2</v>
      </c>
      <c r="G23" s="32" t="n">
        <v>0</v>
      </c>
      <c r="H23" s="33" t="inlineStr">
        <is>
          <t>-</t>
        </is>
      </c>
    </row>
    <row r="24">
      <c r="A24" s="31" t="n">
        <v>21</v>
      </c>
      <c r="B24" s="31" t="inlineStr">
        <is>
          <t>17/06/2026</t>
        </is>
      </c>
      <c r="C24" s="24" t="inlineStr">
        <is>
          <t>Grupos</t>
        </is>
      </c>
      <c r="D24" s="24">
        <f>IFERROR(INDEX(Partidos!$D$4:$D$107,MATCH($A24,Partidos!$A$4:$A$107,0)),"")</f>
        <v/>
      </c>
      <c r="E24" s="24">
        <f>IFERROR(INDEX(Partidos!$E$4:$E$107,MATCH($A24,Partidos!$A$4:$A$107,0)),"")</f>
        <v/>
      </c>
      <c r="F24" s="32" t="n">
        <v>2</v>
      </c>
      <c r="G24" s="32" t="n">
        <v>0</v>
      </c>
      <c r="H24" s="33" t="inlineStr">
        <is>
          <t>-</t>
        </is>
      </c>
    </row>
    <row r="25">
      <c r="A25" s="29" t="n">
        <v>22</v>
      </c>
      <c r="B25" s="29" t="inlineStr">
        <is>
          <t>17/06/2026</t>
        </is>
      </c>
      <c r="C25" s="24" t="inlineStr">
        <is>
          <t>Grupos</t>
        </is>
      </c>
      <c r="D25" s="24">
        <f>IFERROR(INDEX(Partidos!$D$4:$D$107,MATCH($A25,Partidos!$A$4:$A$107,0)),"")</f>
        <v/>
      </c>
      <c r="E25" s="24">
        <f>IFERROR(INDEX(Partidos!$E$4:$E$107,MATCH($A25,Partidos!$A$4:$A$107,0)),"")</f>
        <v/>
      </c>
      <c r="F25" s="32" t="n">
        <v>1</v>
      </c>
      <c r="G25" s="32" t="n">
        <v>1</v>
      </c>
      <c r="H25" s="33" t="inlineStr">
        <is>
          <t>-</t>
        </is>
      </c>
    </row>
    <row r="26">
      <c r="A26" s="31" t="n">
        <v>23</v>
      </c>
      <c r="B26" s="31" t="inlineStr">
        <is>
          <t>17/06/2026</t>
        </is>
      </c>
      <c r="C26" s="24" t="inlineStr">
        <is>
          <t>Grupos</t>
        </is>
      </c>
      <c r="D26" s="24">
        <f>IFERROR(INDEX(Partidos!$D$4:$D$107,MATCH($A26,Partidos!$A$4:$A$107,0)),"")</f>
        <v/>
      </c>
      <c r="E26" s="24">
        <f>IFERROR(INDEX(Partidos!$E$4:$E$107,MATCH($A26,Partidos!$A$4:$A$107,0)),"")</f>
        <v/>
      </c>
      <c r="F26" s="32" t="n">
        <v>1</v>
      </c>
      <c r="G26" s="32" t="n">
        <v>1</v>
      </c>
      <c r="H26" s="33" t="inlineStr">
        <is>
          <t>-</t>
        </is>
      </c>
    </row>
    <row r="27">
      <c r="A27" s="29" t="n">
        <v>24</v>
      </c>
      <c r="B27" s="29" t="inlineStr">
        <is>
          <t>17/06/2026</t>
        </is>
      </c>
      <c r="C27" s="24" t="inlineStr">
        <is>
          <t>Grupos</t>
        </is>
      </c>
      <c r="D27" s="24">
        <f>IFERROR(INDEX(Partidos!$D$4:$D$107,MATCH($A27,Partidos!$A$4:$A$107,0)),"")</f>
        <v/>
      </c>
      <c r="E27" s="24">
        <f>IFERROR(INDEX(Partidos!$E$4:$E$107,MATCH($A27,Partidos!$A$4:$A$107,0)),"")</f>
        <v/>
      </c>
      <c r="F27" s="32" t="n">
        <v>0</v>
      </c>
      <c r="G27" s="32" t="n">
        <v>2</v>
      </c>
      <c r="H27" s="33" t="inlineStr">
        <is>
          <t>-</t>
        </is>
      </c>
    </row>
    <row r="28">
      <c r="A28" s="31" t="n">
        <v>25</v>
      </c>
      <c r="B28" s="31" t="inlineStr">
        <is>
          <t>18/06/2026</t>
        </is>
      </c>
      <c r="C28" s="24" t="inlineStr">
        <is>
          <t>Grupos</t>
        </is>
      </c>
      <c r="D28" s="24">
        <f>IFERROR(INDEX(Partidos!$D$4:$D$107,MATCH($A28,Partidos!$A$4:$A$107,0)),"")</f>
        <v/>
      </c>
      <c r="E28" s="24">
        <f>IFERROR(INDEX(Partidos!$E$4:$E$107,MATCH($A28,Partidos!$A$4:$A$107,0)),"")</f>
        <v/>
      </c>
      <c r="F28" s="32" t="n">
        <v>1</v>
      </c>
      <c r="G28" s="32" t="n">
        <v>1</v>
      </c>
      <c r="H28" s="33" t="inlineStr">
        <is>
          <t>-</t>
        </is>
      </c>
    </row>
    <row r="29">
      <c r="A29" s="29" t="n">
        <v>26</v>
      </c>
      <c r="B29" s="29" t="inlineStr">
        <is>
          <t>18/06/2026</t>
        </is>
      </c>
      <c r="C29" s="24" t="inlineStr">
        <is>
          <t>Grupos</t>
        </is>
      </c>
      <c r="D29" s="24">
        <f>IFERROR(INDEX(Partidos!$D$4:$D$107,MATCH($A29,Partidos!$A$4:$A$107,0)),"")</f>
        <v/>
      </c>
      <c r="E29" s="24">
        <f>IFERROR(INDEX(Partidos!$E$4:$E$107,MATCH($A29,Partidos!$A$4:$A$107,0)),"")</f>
        <v/>
      </c>
      <c r="F29" s="32" t="n">
        <v>1</v>
      </c>
      <c r="G29" s="32" t="n">
        <v>1</v>
      </c>
      <c r="H29" s="33" t="inlineStr">
        <is>
          <t>-</t>
        </is>
      </c>
    </row>
    <row r="30">
      <c r="A30" s="31" t="n">
        <v>27</v>
      </c>
      <c r="B30" s="31" t="inlineStr">
        <is>
          <t>18/06/2026</t>
        </is>
      </c>
      <c r="C30" s="24" t="inlineStr">
        <is>
          <t>Grupos</t>
        </is>
      </c>
      <c r="D30" s="24">
        <f>IFERROR(INDEX(Partidos!$D$4:$D$107,MATCH($A30,Partidos!$A$4:$A$107,0)),"")</f>
        <v/>
      </c>
      <c r="E30" s="24">
        <f>IFERROR(INDEX(Partidos!$E$4:$E$107,MATCH($A30,Partidos!$A$4:$A$107,0)),"")</f>
        <v/>
      </c>
      <c r="F30" s="32" t="n">
        <v>2</v>
      </c>
      <c r="G30" s="32" t="n">
        <v>0</v>
      </c>
      <c r="H30" s="33" t="inlineStr">
        <is>
          <t>-</t>
        </is>
      </c>
    </row>
    <row r="31">
      <c r="A31" s="29" t="n">
        <v>28</v>
      </c>
      <c r="B31" s="29" t="inlineStr">
        <is>
          <t>18/06/2026</t>
        </is>
      </c>
      <c r="C31" s="24" t="inlineStr">
        <is>
          <t>Grupos</t>
        </is>
      </c>
      <c r="D31" s="24">
        <f>IFERROR(INDEX(Partidos!$D$4:$D$107,MATCH($A31,Partidos!$A$4:$A$107,0)),"")</f>
        <v/>
      </c>
      <c r="E31" s="24">
        <f>IFERROR(INDEX(Partidos!$E$4:$E$107,MATCH($A31,Partidos!$A$4:$A$107,0)),"")</f>
        <v/>
      </c>
      <c r="F31" s="32" t="n">
        <v>1</v>
      </c>
      <c r="G31" s="32" t="n">
        <v>1</v>
      </c>
      <c r="H31" s="33" t="inlineStr">
        <is>
          <t>-</t>
        </is>
      </c>
    </row>
    <row r="32">
      <c r="A32" s="31" t="n">
        <v>29</v>
      </c>
      <c r="B32" s="31" t="inlineStr">
        <is>
          <t>19/06/2026</t>
        </is>
      </c>
      <c r="C32" s="24" t="inlineStr">
        <is>
          <t>Grupos</t>
        </is>
      </c>
      <c r="D32" s="24">
        <f>IFERROR(INDEX(Partidos!$D$4:$D$107,MATCH($A32,Partidos!$A$4:$A$107,0)),"")</f>
        <v/>
      </c>
      <c r="E32" s="24">
        <f>IFERROR(INDEX(Partidos!$E$4:$E$107,MATCH($A32,Partidos!$A$4:$A$107,0)),"")</f>
        <v/>
      </c>
      <c r="F32" s="32" t="n">
        <v>1</v>
      </c>
      <c r="G32" s="32" t="n">
        <v>0</v>
      </c>
      <c r="H32" s="33" t="inlineStr">
        <is>
          <t>-</t>
        </is>
      </c>
    </row>
    <row r="33">
      <c r="A33" s="29" t="n">
        <v>30</v>
      </c>
      <c r="B33" s="29" t="inlineStr">
        <is>
          <t>19/06/2026</t>
        </is>
      </c>
      <c r="C33" s="24" t="inlineStr">
        <is>
          <t>Grupos</t>
        </is>
      </c>
      <c r="D33" s="24">
        <f>IFERROR(INDEX(Partidos!$D$4:$D$107,MATCH($A33,Partidos!$A$4:$A$107,0)),"")</f>
        <v/>
      </c>
      <c r="E33" s="24">
        <f>IFERROR(INDEX(Partidos!$E$4:$E$107,MATCH($A33,Partidos!$A$4:$A$107,0)),"")</f>
        <v/>
      </c>
      <c r="F33" s="32" t="n">
        <v>0</v>
      </c>
      <c r="G33" s="32" t="n">
        <v>1</v>
      </c>
      <c r="H33" s="33" t="inlineStr">
        <is>
          <t>-</t>
        </is>
      </c>
    </row>
    <row r="34">
      <c r="A34" s="31" t="n">
        <v>31</v>
      </c>
      <c r="B34" s="31" t="inlineStr">
        <is>
          <t>19/06/2026</t>
        </is>
      </c>
      <c r="C34" s="24" t="inlineStr">
        <is>
          <t>Grupos</t>
        </is>
      </c>
      <c r="D34" s="24">
        <f>IFERROR(INDEX(Partidos!$D$4:$D$107,MATCH($A34,Partidos!$A$4:$A$107,0)),"")</f>
        <v/>
      </c>
      <c r="E34" s="24">
        <f>IFERROR(INDEX(Partidos!$E$4:$E$107,MATCH($A34,Partidos!$A$4:$A$107,0)),"")</f>
        <v/>
      </c>
      <c r="F34" s="32" t="n">
        <v>3</v>
      </c>
      <c r="G34" s="32" t="n">
        <v>0</v>
      </c>
      <c r="H34" s="33" t="inlineStr">
        <is>
          <t>-</t>
        </is>
      </c>
    </row>
    <row r="35">
      <c r="A35" s="29" t="n">
        <v>32</v>
      </c>
      <c r="B35" s="29" t="inlineStr">
        <is>
          <t>19/06/2026</t>
        </is>
      </c>
      <c r="C35" s="24" t="inlineStr">
        <is>
          <t>Grupos</t>
        </is>
      </c>
      <c r="D35" s="24">
        <f>IFERROR(INDEX(Partidos!$D$4:$D$107,MATCH($A35,Partidos!$A$4:$A$107,0)),"")</f>
        <v/>
      </c>
      <c r="E35" s="24">
        <f>IFERROR(INDEX(Partidos!$E$4:$E$107,MATCH($A35,Partidos!$A$4:$A$107,0)),"")</f>
        <v/>
      </c>
      <c r="F35" s="32" t="n">
        <v>1</v>
      </c>
      <c r="G35" s="32" t="n">
        <v>1</v>
      </c>
      <c r="H35" s="33" t="inlineStr">
        <is>
          <t>-</t>
        </is>
      </c>
    </row>
    <row r="36">
      <c r="A36" s="31" t="n">
        <v>33</v>
      </c>
      <c r="B36" s="31" t="inlineStr">
        <is>
          <t>20/06/2026</t>
        </is>
      </c>
      <c r="C36" s="24" t="inlineStr">
        <is>
          <t>Grupos</t>
        </is>
      </c>
      <c r="D36" s="24">
        <f>IFERROR(INDEX(Partidos!$D$4:$D$107,MATCH($A36,Partidos!$A$4:$A$107,0)),"")</f>
        <v/>
      </c>
      <c r="E36" s="24">
        <f>IFERROR(INDEX(Partidos!$E$4:$E$107,MATCH($A36,Partidos!$A$4:$A$107,0)),"")</f>
        <v/>
      </c>
      <c r="F36" s="32" t="n">
        <v>1</v>
      </c>
      <c r="G36" s="32" t="n">
        <v>0</v>
      </c>
      <c r="H36" s="33" t="inlineStr">
        <is>
          <t>-</t>
        </is>
      </c>
    </row>
    <row r="37">
      <c r="A37" s="29" t="n">
        <v>34</v>
      </c>
      <c r="B37" s="29" t="inlineStr">
        <is>
          <t>20/06/2026</t>
        </is>
      </c>
      <c r="C37" s="24" t="inlineStr">
        <is>
          <t>Grupos</t>
        </is>
      </c>
      <c r="D37" s="24">
        <f>IFERROR(INDEX(Partidos!$D$4:$D$107,MATCH($A37,Partidos!$A$4:$A$107,0)),"")</f>
        <v/>
      </c>
      <c r="E37" s="24">
        <f>IFERROR(INDEX(Partidos!$E$4:$E$107,MATCH($A37,Partidos!$A$4:$A$107,0)),"")</f>
        <v/>
      </c>
      <c r="F37" s="32" t="n">
        <v>2</v>
      </c>
      <c r="G37" s="32" t="n">
        <v>0</v>
      </c>
      <c r="H37" s="33" t="inlineStr">
        <is>
          <t>-</t>
        </is>
      </c>
    </row>
    <row r="38">
      <c r="A38" s="31" t="n">
        <v>35</v>
      </c>
      <c r="B38" s="31" t="inlineStr">
        <is>
          <t>20/06/2026</t>
        </is>
      </c>
      <c r="C38" s="24" t="inlineStr">
        <is>
          <t>Grupos</t>
        </is>
      </c>
      <c r="D38" s="24">
        <f>IFERROR(INDEX(Partidos!$D$4:$D$107,MATCH($A38,Partidos!$A$4:$A$107,0)),"")</f>
        <v/>
      </c>
      <c r="E38" s="24">
        <f>IFERROR(INDEX(Partidos!$E$4:$E$107,MATCH($A38,Partidos!$A$4:$A$107,0)),"")</f>
        <v/>
      </c>
      <c r="F38" s="32" t="n">
        <v>2</v>
      </c>
      <c r="G38" s="32" t="n">
        <v>0</v>
      </c>
      <c r="H38" s="33" t="inlineStr">
        <is>
          <t>-</t>
        </is>
      </c>
    </row>
    <row r="39">
      <c r="A39" s="29" t="n">
        <v>36</v>
      </c>
      <c r="B39" s="29" t="inlineStr">
        <is>
          <t>20/06/2026</t>
        </is>
      </c>
      <c r="C39" s="24" t="inlineStr">
        <is>
          <t>Grupos</t>
        </is>
      </c>
      <c r="D39" s="24">
        <f>IFERROR(INDEX(Partidos!$D$4:$D$107,MATCH($A39,Partidos!$A$4:$A$107,0)),"")</f>
        <v/>
      </c>
      <c r="E39" s="24">
        <f>IFERROR(INDEX(Partidos!$E$4:$E$107,MATCH($A39,Partidos!$A$4:$A$107,0)),"")</f>
        <v/>
      </c>
      <c r="F39" s="32" t="n">
        <v>0</v>
      </c>
      <c r="G39" s="32" t="n">
        <v>1</v>
      </c>
      <c r="H39" s="33" t="inlineStr">
        <is>
          <t>-</t>
        </is>
      </c>
    </row>
    <row r="40">
      <c r="A40" s="31" t="n">
        <v>37</v>
      </c>
      <c r="B40" s="31" t="inlineStr">
        <is>
          <t>21/06/2026</t>
        </is>
      </c>
      <c r="C40" s="24" t="inlineStr">
        <is>
          <t>Grupos</t>
        </is>
      </c>
      <c r="D40" s="24">
        <f>IFERROR(INDEX(Partidos!$D$4:$D$107,MATCH($A40,Partidos!$A$4:$A$107,0)),"")</f>
        <v/>
      </c>
      <c r="E40" s="24">
        <f>IFERROR(INDEX(Partidos!$E$4:$E$107,MATCH($A40,Partidos!$A$4:$A$107,0)),"")</f>
        <v/>
      </c>
      <c r="F40" s="32" t="n">
        <v>3</v>
      </c>
      <c r="G40" s="32" t="n">
        <v>0</v>
      </c>
      <c r="H40" s="33" t="inlineStr">
        <is>
          <t>-</t>
        </is>
      </c>
    </row>
    <row r="41">
      <c r="A41" s="29" t="n">
        <v>38</v>
      </c>
      <c r="B41" s="29" t="inlineStr">
        <is>
          <t>21/06/2026</t>
        </is>
      </c>
      <c r="C41" s="24" t="inlineStr">
        <is>
          <t>Grupos</t>
        </is>
      </c>
      <c r="D41" s="24">
        <f>IFERROR(INDEX(Partidos!$D$4:$D$107,MATCH($A41,Partidos!$A$4:$A$107,0)),"")</f>
        <v/>
      </c>
      <c r="E41" s="24">
        <f>IFERROR(INDEX(Partidos!$E$4:$E$107,MATCH($A41,Partidos!$A$4:$A$107,0)),"")</f>
        <v/>
      </c>
      <c r="F41" s="32" t="n">
        <v>2</v>
      </c>
      <c r="G41" s="32" t="n">
        <v>0</v>
      </c>
      <c r="H41" s="33" t="inlineStr">
        <is>
          <t>-</t>
        </is>
      </c>
    </row>
    <row r="42">
      <c r="A42" s="31" t="n">
        <v>39</v>
      </c>
      <c r="B42" s="31" t="inlineStr">
        <is>
          <t>21/06/2026</t>
        </is>
      </c>
      <c r="C42" s="24" t="inlineStr">
        <is>
          <t>Grupos</t>
        </is>
      </c>
      <c r="D42" s="24">
        <f>IFERROR(INDEX(Partidos!$D$4:$D$107,MATCH($A42,Partidos!$A$4:$A$107,0)),"")</f>
        <v/>
      </c>
      <c r="E42" s="24">
        <f>IFERROR(INDEX(Partidos!$E$4:$E$107,MATCH($A42,Partidos!$A$4:$A$107,0)),"")</f>
        <v/>
      </c>
      <c r="F42" s="32" t="n">
        <v>2</v>
      </c>
      <c r="G42" s="32" t="n">
        <v>0</v>
      </c>
      <c r="H42" s="33" t="inlineStr">
        <is>
          <t>-</t>
        </is>
      </c>
    </row>
    <row r="43">
      <c r="A43" s="29" t="n">
        <v>40</v>
      </c>
      <c r="B43" s="29" t="inlineStr">
        <is>
          <t>21/06/2026</t>
        </is>
      </c>
      <c r="C43" s="24" t="inlineStr">
        <is>
          <t>Grupos</t>
        </is>
      </c>
      <c r="D43" s="24">
        <f>IFERROR(INDEX(Partidos!$D$4:$D$107,MATCH($A43,Partidos!$A$4:$A$107,0)),"")</f>
        <v/>
      </c>
      <c r="E43" s="24">
        <f>IFERROR(INDEX(Partidos!$E$4:$E$107,MATCH($A43,Partidos!$A$4:$A$107,0)),"")</f>
        <v/>
      </c>
      <c r="F43" s="32" t="n">
        <v>0</v>
      </c>
      <c r="G43" s="32" t="n">
        <v>1</v>
      </c>
      <c r="H43" s="33" t="inlineStr">
        <is>
          <t>-</t>
        </is>
      </c>
    </row>
    <row r="44">
      <c r="A44" s="31" t="n">
        <v>41</v>
      </c>
      <c r="B44" s="31" t="inlineStr">
        <is>
          <t>22/06/2026</t>
        </is>
      </c>
      <c r="C44" s="24" t="inlineStr">
        <is>
          <t>Grupos</t>
        </is>
      </c>
      <c r="D44" s="24">
        <f>IFERROR(INDEX(Partidos!$D$4:$D$107,MATCH($A44,Partidos!$A$4:$A$107,0)),"")</f>
        <v/>
      </c>
      <c r="E44" s="24">
        <f>IFERROR(INDEX(Partidos!$E$4:$E$107,MATCH($A44,Partidos!$A$4:$A$107,0)),"")</f>
        <v/>
      </c>
      <c r="F44" s="32" t="n">
        <v>1</v>
      </c>
      <c r="G44" s="32" t="n">
        <v>1</v>
      </c>
      <c r="H44" s="33" t="inlineStr">
        <is>
          <t>-</t>
        </is>
      </c>
    </row>
    <row r="45">
      <c r="A45" s="29" t="n">
        <v>42</v>
      </c>
      <c r="B45" s="29" t="inlineStr">
        <is>
          <t>22/06/2026</t>
        </is>
      </c>
      <c r="C45" s="24" t="inlineStr">
        <is>
          <t>Grupos</t>
        </is>
      </c>
      <c r="D45" s="24">
        <f>IFERROR(INDEX(Partidos!$D$4:$D$107,MATCH($A45,Partidos!$A$4:$A$107,0)),"")</f>
        <v/>
      </c>
      <c r="E45" s="24">
        <f>IFERROR(INDEX(Partidos!$E$4:$E$107,MATCH($A45,Partidos!$A$4:$A$107,0)),"")</f>
        <v/>
      </c>
      <c r="F45" s="32" t="n">
        <v>3</v>
      </c>
      <c r="G45" s="32" t="n">
        <v>0</v>
      </c>
      <c r="H45" s="33" t="inlineStr">
        <is>
          <t>-</t>
        </is>
      </c>
    </row>
    <row r="46">
      <c r="A46" s="31" t="n">
        <v>43</v>
      </c>
      <c r="B46" s="31" t="inlineStr">
        <is>
          <t>22/06/2026</t>
        </is>
      </c>
      <c r="C46" s="24" t="inlineStr">
        <is>
          <t>Grupos</t>
        </is>
      </c>
      <c r="D46" s="24">
        <f>IFERROR(INDEX(Partidos!$D$4:$D$107,MATCH($A46,Partidos!$A$4:$A$107,0)),"")</f>
        <v/>
      </c>
      <c r="E46" s="24">
        <f>IFERROR(INDEX(Partidos!$E$4:$E$107,MATCH($A46,Partidos!$A$4:$A$107,0)),"")</f>
        <v/>
      </c>
      <c r="F46" s="32" t="n">
        <v>1</v>
      </c>
      <c r="G46" s="32" t="n">
        <v>1</v>
      </c>
      <c r="H46" s="33" t="inlineStr">
        <is>
          <t>-</t>
        </is>
      </c>
    </row>
    <row r="47">
      <c r="A47" s="29" t="n">
        <v>44</v>
      </c>
      <c r="B47" s="29" t="inlineStr">
        <is>
          <t>22/06/2026</t>
        </is>
      </c>
      <c r="C47" s="24" t="inlineStr">
        <is>
          <t>Grupos</t>
        </is>
      </c>
      <c r="D47" s="24">
        <f>IFERROR(INDEX(Partidos!$D$4:$D$107,MATCH($A47,Partidos!$A$4:$A$107,0)),"")</f>
        <v/>
      </c>
      <c r="E47" s="24">
        <f>IFERROR(INDEX(Partidos!$E$4:$E$107,MATCH($A47,Partidos!$A$4:$A$107,0)),"")</f>
        <v/>
      </c>
      <c r="F47" s="32" t="n">
        <v>0</v>
      </c>
      <c r="G47" s="32" t="n">
        <v>2</v>
      </c>
      <c r="H47" s="33" t="inlineStr">
        <is>
          <t>-</t>
        </is>
      </c>
    </row>
    <row r="48">
      <c r="A48" s="31" t="n">
        <v>45</v>
      </c>
      <c r="B48" s="31" t="inlineStr">
        <is>
          <t>23/06/2026</t>
        </is>
      </c>
      <c r="C48" s="24" t="inlineStr">
        <is>
          <t>Grupos</t>
        </is>
      </c>
      <c r="D48" s="24">
        <f>IFERROR(INDEX(Partidos!$D$4:$D$107,MATCH($A48,Partidos!$A$4:$A$107,0)),"")</f>
        <v/>
      </c>
      <c r="E48" s="24">
        <f>IFERROR(INDEX(Partidos!$E$4:$E$107,MATCH($A48,Partidos!$A$4:$A$107,0)),"")</f>
        <v/>
      </c>
      <c r="F48" s="32" t="n">
        <v>2</v>
      </c>
      <c r="G48" s="32" t="n">
        <v>0</v>
      </c>
      <c r="H48" s="33" t="inlineStr">
        <is>
          <t>-</t>
        </is>
      </c>
    </row>
    <row r="49">
      <c r="A49" s="29" t="n">
        <v>46</v>
      </c>
      <c r="B49" s="29" t="inlineStr">
        <is>
          <t>23/06/2026</t>
        </is>
      </c>
      <c r="C49" s="24" t="inlineStr">
        <is>
          <t>Grupos</t>
        </is>
      </c>
      <c r="D49" s="24">
        <f>IFERROR(INDEX(Partidos!$D$4:$D$107,MATCH($A49,Partidos!$A$4:$A$107,0)),"")</f>
        <v/>
      </c>
      <c r="E49" s="24">
        <f>IFERROR(INDEX(Partidos!$E$4:$E$107,MATCH($A49,Partidos!$A$4:$A$107,0)),"")</f>
        <v/>
      </c>
      <c r="F49" s="32" t="n">
        <v>2</v>
      </c>
      <c r="G49" s="32" t="n">
        <v>0</v>
      </c>
      <c r="H49" s="33" t="inlineStr">
        <is>
          <t>-</t>
        </is>
      </c>
    </row>
    <row r="50">
      <c r="A50" s="31" t="n">
        <v>47</v>
      </c>
      <c r="B50" s="31" t="inlineStr">
        <is>
          <t>23/06/2026</t>
        </is>
      </c>
      <c r="C50" s="24" t="inlineStr">
        <is>
          <t>Grupos</t>
        </is>
      </c>
      <c r="D50" s="24">
        <f>IFERROR(INDEX(Partidos!$D$4:$D$107,MATCH($A50,Partidos!$A$4:$A$107,0)),"")</f>
        <v/>
      </c>
      <c r="E50" s="24">
        <f>IFERROR(INDEX(Partidos!$E$4:$E$107,MATCH($A50,Partidos!$A$4:$A$107,0)),"")</f>
        <v/>
      </c>
      <c r="F50" s="32" t="n">
        <v>0</v>
      </c>
      <c r="G50" s="32" t="n">
        <v>1</v>
      </c>
      <c r="H50" s="33" t="inlineStr">
        <is>
          <t>-</t>
        </is>
      </c>
    </row>
    <row r="51">
      <c r="A51" s="29" t="n">
        <v>48</v>
      </c>
      <c r="B51" s="29" t="inlineStr">
        <is>
          <t>23/06/2026</t>
        </is>
      </c>
      <c r="C51" s="24" t="inlineStr">
        <is>
          <t>Grupos</t>
        </is>
      </c>
      <c r="D51" s="24">
        <f>IFERROR(INDEX(Partidos!$D$4:$D$107,MATCH($A51,Partidos!$A$4:$A$107,0)),"")</f>
        <v/>
      </c>
      <c r="E51" s="24">
        <f>IFERROR(INDEX(Partidos!$E$4:$E$107,MATCH($A51,Partidos!$A$4:$A$107,0)),"")</f>
        <v/>
      </c>
      <c r="F51" s="32" t="n">
        <v>2</v>
      </c>
      <c r="G51" s="32" t="n">
        <v>0</v>
      </c>
      <c r="H51" s="33" t="inlineStr">
        <is>
          <t>-</t>
        </is>
      </c>
    </row>
    <row r="52">
      <c r="A52" s="31" t="n">
        <v>49</v>
      </c>
      <c r="B52" s="31" t="inlineStr">
        <is>
          <t>24/06/2026</t>
        </is>
      </c>
      <c r="C52" s="24" t="inlineStr">
        <is>
          <t>Grupos</t>
        </is>
      </c>
      <c r="D52" s="24">
        <f>IFERROR(INDEX(Partidos!$D$4:$D$107,MATCH($A52,Partidos!$A$4:$A$107,0)),"")</f>
        <v/>
      </c>
      <c r="E52" s="24">
        <f>IFERROR(INDEX(Partidos!$E$4:$E$107,MATCH($A52,Partidos!$A$4:$A$107,0)),"")</f>
        <v/>
      </c>
      <c r="F52" s="32" t="n">
        <v>1</v>
      </c>
      <c r="G52" s="32" t="n">
        <v>0</v>
      </c>
      <c r="H52" s="33" t="inlineStr">
        <is>
          <t>-</t>
        </is>
      </c>
    </row>
    <row r="53">
      <c r="A53" s="29" t="n">
        <v>50</v>
      </c>
      <c r="B53" s="29" t="inlineStr">
        <is>
          <t>24/06/2026</t>
        </is>
      </c>
      <c r="C53" s="24" t="inlineStr">
        <is>
          <t>Grupos</t>
        </is>
      </c>
      <c r="D53" s="24">
        <f>IFERROR(INDEX(Partidos!$D$4:$D$107,MATCH($A53,Partidos!$A$4:$A$107,0)),"")</f>
        <v/>
      </c>
      <c r="E53" s="24">
        <f>IFERROR(INDEX(Partidos!$E$4:$E$107,MATCH($A53,Partidos!$A$4:$A$107,0)),"")</f>
        <v/>
      </c>
      <c r="F53" s="32" t="n">
        <v>2</v>
      </c>
      <c r="G53" s="32" t="n">
        <v>0</v>
      </c>
      <c r="H53" s="33" t="inlineStr">
        <is>
          <t>-</t>
        </is>
      </c>
    </row>
    <row r="54">
      <c r="A54" s="31" t="n">
        <v>51</v>
      </c>
      <c r="B54" s="31" t="inlineStr">
        <is>
          <t>24/06/2026</t>
        </is>
      </c>
      <c r="C54" s="24" t="inlineStr">
        <is>
          <t>Grupos</t>
        </is>
      </c>
      <c r="D54" s="24">
        <f>IFERROR(INDEX(Partidos!$D$4:$D$107,MATCH($A54,Partidos!$A$4:$A$107,0)),"")</f>
        <v/>
      </c>
      <c r="E54" s="24">
        <f>IFERROR(INDEX(Partidos!$E$4:$E$107,MATCH($A54,Partidos!$A$4:$A$107,0)),"")</f>
        <v/>
      </c>
      <c r="F54" s="32" t="n">
        <v>0</v>
      </c>
      <c r="G54" s="32" t="n">
        <v>2</v>
      </c>
      <c r="H54" s="33" t="inlineStr">
        <is>
          <t>-</t>
        </is>
      </c>
    </row>
    <row r="55">
      <c r="A55" s="29" t="n">
        <v>52</v>
      </c>
      <c r="B55" s="29" t="inlineStr">
        <is>
          <t>24/06/2026</t>
        </is>
      </c>
      <c r="C55" s="24" t="inlineStr">
        <is>
          <t>Grupos</t>
        </is>
      </c>
      <c r="D55" s="24">
        <f>IFERROR(INDEX(Partidos!$D$4:$D$107,MATCH($A55,Partidos!$A$4:$A$107,0)),"")</f>
        <v/>
      </c>
      <c r="E55" s="24">
        <f>IFERROR(INDEX(Partidos!$E$4:$E$107,MATCH($A55,Partidos!$A$4:$A$107,0)),"")</f>
        <v/>
      </c>
      <c r="F55" s="32" t="n">
        <v>3</v>
      </c>
      <c r="G55" s="32" t="n">
        <v>0</v>
      </c>
      <c r="H55" s="33" t="inlineStr">
        <is>
          <t>-</t>
        </is>
      </c>
    </row>
    <row r="56">
      <c r="A56" s="31" t="n">
        <v>53</v>
      </c>
      <c r="B56" s="31" t="inlineStr">
        <is>
          <t>24/06/2026</t>
        </is>
      </c>
      <c r="C56" s="24" t="inlineStr">
        <is>
          <t>Grupos</t>
        </is>
      </c>
      <c r="D56" s="24">
        <f>IFERROR(INDEX(Partidos!$D$4:$D$107,MATCH($A56,Partidos!$A$4:$A$107,0)),"")</f>
        <v/>
      </c>
      <c r="E56" s="24">
        <f>IFERROR(INDEX(Partidos!$E$4:$E$107,MATCH($A56,Partidos!$A$4:$A$107,0)),"")</f>
        <v/>
      </c>
      <c r="F56" s="32" t="n">
        <v>0</v>
      </c>
      <c r="G56" s="32" t="n">
        <v>2</v>
      </c>
      <c r="H56" s="33" t="inlineStr">
        <is>
          <t>-</t>
        </is>
      </c>
    </row>
    <row r="57">
      <c r="A57" s="29" t="n">
        <v>54</v>
      </c>
      <c r="B57" s="29" t="inlineStr">
        <is>
          <t>24/06/2026</t>
        </is>
      </c>
      <c r="C57" s="24" t="inlineStr">
        <is>
          <t>Grupos</t>
        </is>
      </c>
      <c r="D57" s="24">
        <f>IFERROR(INDEX(Partidos!$D$4:$D$107,MATCH($A57,Partidos!$A$4:$A$107,0)),"")</f>
        <v/>
      </c>
      <c r="E57" s="24">
        <f>IFERROR(INDEX(Partidos!$E$4:$E$107,MATCH($A57,Partidos!$A$4:$A$107,0)),"")</f>
        <v/>
      </c>
      <c r="F57" s="32" t="n">
        <v>0</v>
      </c>
      <c r="G57" s="32" t="n">
        <v>1</v>
      </c>
      <c r="H57" s="33" t="inlineStr">
        <is>
          <t>-</t>
        </is>
      </c>
    </row>
    <row r="58">
      <c r="A58" s="31" t="n">
        <v>55</v>
      </c>
      <c r="B58" s="31" t="inlineStr">
        <is>
          <t>25/06/2026</t>
        </is>
      </c>
      <c r="C58" s="24" t="inlineStr">
        <is>
          <t>Grupos</t>
        </is>
      </c>
      <c r="D58" s="24">
        <f>IFERROR(INDEX(Partidos!$D$4:$D$107,MATCH($A58,Partidos!$A$4:$A$107,0)),"")</f>
        <v/>
      </c>
      <c r="E58" s="24">
        <f>IFERROR(INDEX(Partidos!$E$4:$E$107,MATCH($A58,Partidos!$A$4:$A$107,0)),"")</f>
        <v/>
      </c>
      <c r="F58" s="32" t="n">
        <v>0</v>
      </c>
      <c r="G58" s="32" t="n">
        <v>2</v>
      </c>
      <c r="H58" s="33" t="inlineStr">
        <is>
          <t>-</t>
        </is>
      </c>
    </row>
    <row r="59">
      <c r="A59" s="29" t="n">
        <v>56</v>
      </c>
      <c r="B59" s="29" t="inlineStr">
        <is>
          <t>25/06/2026</t>
        </is>
      </c>
      <c r="C59" s="24" t="inlineStr">
        <is>
          <t>Grupos</t>
        </is>
      </c>
      <c r="D59" s="24">
        <f>IFERROR(INDEX(Partidos!$D$4:$D$107,MATCH($A59,Partidos!$A$4:$A$107,0)),"")</f>
        <v/>
      </c>
      <c r="E59" s="24">
        <f>IFERROR(INDEX(Partidos!$E$4:$E$107,MATCH($A59,Partidos!$A$4:$A$107,0)),"")</f>
        <v/>
      </c>
      <c r="F59" s="32" t="n">
        <v>1</v>
      </c>
      <c r="G59" s="32" t="n">
        <v>1</v>
      </c>
      <c r="H59" s="33" t="inlineStr">
        <is>
          <t>-</t>
        </is>
      </c>
    </row>
    <row r="60">
      <c r="A60" s="31" t="n">
        <v>57</v>
      </c>
      <c r="B60" s="31" t="inlineStr">
        <is>
          <t>25/06/2026</t>
        </is>
      </c>
      <c r="C60" s="24" t="inlineStr">
        <is>
          <t>Grupos</t>
        </is>
      </c>
      <c r="D60" s="24">
        <f>IFERROR(INDEX(Partidos!$D$4:$D$107,MATCH($A60,Partidos!$A$4:$A$107,0)),"")</f>
        <v/>
      </c>
      <c r="E60" s="24">
        <f>IFERROR(INDEX(Partidos!$E$4:$E$107,MATCH($A60,Partidos!$A$4:$A$107,0)),"")</f>
        <v/>
      </c>
      <c r="F60" s="32" t="n">
        <v>1</v>
      </c>
      <c r="G60" s="32" t="n">
        <v>0</v>
      </c>
      <c r="H60" s="33" t="inlineStr">
        <is>
          <t>-</t>
        </is>
      </c>
    </row>
    <row r="61">
      <c r="A61" s="29" t="n">
        <v>58</v>
      </c>
      <c r="B61" s="29" t="inlineStr">
        <is>
          <t>25/06/2026</t>
        </is>
      </c>
      <c r="C61" s="24" t="inlineStr">
        <is>
          <t>Grupos</t>
        </is>
      </c>
      <c r="D61" s="24">
        <f>IFERROR(INDEX(Partidos!$D$4:$D$107,MATCH($A61,Partidos!$A$4:$A$107,0)),"")</f>
        <v/>
      </c>
      <c r="E61" s="24">
        <f>IFERROR(INDEX(Partidos!$E$4:$E$107,MATCH($A61,Partidos!$A$4:$A$107,0)),"")</f>
        <v/>
      </c>
      <c r="F61" s="32" t="n">
        <v>0</v>
      </c>
      <c r="G61" s="32" t="n">
        <v>2</v>
      </c>
      <c r="H61" s="33" t="inlineStr">
        <is>
          <t>-</t>
        </is>
      </c>
    </row>
    <row r="62">
      <c r="A62" s="31" t="n">
        <v>59</v>
      </c>
      <c r="B62" s="31" t="inlineStr">
        <is>
          <t>25/06/2026</t>
        </is>
      </c>
      <c r="C62" s="24" t="inlineStr">
        <is>
          <t>Grupos</t>
        </is>
      </c>
      <c r="D62" s="24">
        <f>IFERROR(INDEX(Partidos!$D$4:$D$107,MATCH($A62,Partidos!$A$4:$A$107,0)),"")</f>
        <v/>
      </c>
      <c r="E62" s="24">
        <f>IFERROR(INDEX(Partidos!$E$4:$E$107,MATCH($A62,Partidos!$A$4:$A$107,0)),"")</f>
        <v/>
      </c>
      <c r="F62" s="32" t="n">
        <v>1</v>
      </c>
      <c r="G62" s="32" t="n">
        <v>0</v>
      </c>
      <c r="H62" s="33" t="inlineStr">
        <is>
          <t>-</t>
        </is>
      </c>
    </row>
    <row r="63">
      <c r="A63" s="29" t="n">
        <v>60</v>
      </c>
      <c r="B63" s="29" t="inlineStr">
        <is>
          <t>25/06/2026</t>
        </is>
      </c>
      <c r="C63" s="24" t="inlineStr">
        <is>
          <t>Grupos</t>
        </is>
      </c>
      <c r="D63" s="24">
        <f>IFERROR(INDEX(Partidos!$D$4:$D$107,MATCH($A63,Partidos!$A$4:$A$107,0)),"")</f>
        <v/>
      </c>
      <c r="E63" s="24">
        <f>IFERROR(INDEX(Partidos!$E$4:$E$107,MATCH($A63,Partidos!$A$4:$A$107,0)),"")</f>
        <v/>
      </c>
      <c r="F63" s="32" t="n">
        <v>2</v>
      </c>
      <c r="G63" s="32" t="n">
        <v>0</v>
      </c>
      <c r="H63" s="33" t="inlineStr">
        <is>
          <t>-</t>
        </is>
      </c>
    </row>
    <row r="64">
      <c r="A64" s="31" t="n">
        <v>61</v>
      </c>
      <c r="B64" s="31" t="inlineStr">
        <is>
          <t>26/06/2026</t>
        </is>
      </c>
      <c r="C64" s="24" t="inlineStr">
        <is>
          <t>Grupos</t>
        </is>
      </c>
      <c r="D64" s="24">
        <f>IFERROR(INDEX(Partidos!$D$4:$D$107,MATCH($A64,Partidos!$A$4:$A$107,0)),"")</f>
        <v/>
      </c>
      <c r="E64" s="24">
        <f>IFERROR(INDEX(Partidos!$E$4:$E$107,MATCH($A64,Partidos!$A$4:$A$107,0)),"")</f>
        <v/>
      </c>
      <c r="F64" s="32" t="n">
        <v>0</v>
      </c>
      <c r="G64" s="32" t="n">
        <v>2</v>
      </c>
      <c r="H64" s="33" t="inlineStr">
        <is>
          <t>-</t>
        </is>
      </c>
    </row>
    <row r="65">
      <c r="A65" s="29" t="n">
        <v>62</v>
      </c>
      <c r="B65" s="29" t="inlineStr">
        <is>
          <t>26/06/2026</t>
        </is>
      </c>
      <c r="C65" s="24" t="inlineStr">
        <is>
          <t>Grupos</t>
        </is>
      </c>
      <c r="D65" s="24">
        <f>IFERROR(INDEX(Partidos!$D$4:$D$107,MATCH($A65,Partidos!$A$4:$A$107,0)),"")</f>
        <v/>
      </c>
      <c r="E65" s="24">
        <f>IFERROR(INDEX(Partidos!$E$4:$E$107,MATCH($A65,Partidos!$A$4:$A$107,0)),"")</f>
        <v/>
      </c>
      <c r="F65" s="32" t="n">
        <v>2</v>
      </c>
      <c r="G65" s="32" t="n">
        <v>0</v>
      </c>
      <c r="H65" s="33" t="inlineStr">
        <is>
          <t>-</t>
        </is>
      </c>
    </row>
    <row r="66">
      <c r="A66" s="31" t="n">
        <v>63</v>
      </c>
      <c r="B66" s="31" t="inlineStr">
        <is>
          <t>26/06/2026</t>
        </is>
      </c>
      <c r="C66" s="24" t="inlineStr">
        <is>
          <t>Grupos</t>
        </is>
      </c>
      <c r="D66" s="24">
        <f>IFERROR(INDEX(Partidos!$D$4:$D$107,MATCH($A66,Partidos!$A$4:$A$107,0)),"")</f>
        <v/>
      </c>
      <c r="E66" s="24">
        <f>IFERROR(INDEX(Partidos!$E$4:$E$107,MATCH($A66,Partidos!$A$4:$A$107,0)),"")</f>
        <v/>
      </c>
      <c r="F66" s="32" t="n">
        <v>0</v>
      </c>
      <c r="G66" s="32" t="n">
        <v>1</v>
      </c>
      <c r="H66" s="33" t="inlineStr">
        <is>
          <t>-</t>
        </is>
      </c>
    </row>
    <row r="67">
      <c r="A67" s="29" t="n">
        <v>64</v>
      </c>
      <c r="B67" s="29" t="inlineStr">
        <is>
          <t>26/06/2026</t>
        </is>
      </c>
      <c r="C67" s="24" t="inlineStr">
        <is>
          <t>Grupos</t>
        </is>
      </c>
      <c r="D67" s="24">
        <f>IFERROR(INDEX(Partidos!$D$4:$D$107,MATCH($A67,Partidos!$A$4:$A$107,0)),"")</f>
        <v/>
      </c>
      <c r="E67" s="24">
        <f>IFERROR(INDEX(Partidos!$E$4:$E$107,MATCH($A67,Partidos!$A$4:$A$107,0)),"")</f>
        <v/>
      </c>
      <c r="F67" s="32" t="n">
        <v>1</v>
      </c>
      <c r="G67" s="32" t="n">
        <v>1</v>
      </c>
      <c r="H67" s="33" t="inlineStr">
        <is>
          <t>-</t>
        </is>
      </c>
    </row>
    <row r="68">
      <c r="A68" s="31" t="n">
        <v>65</v>
      </c>
      <c r="B68" s="31" t="inlineStr">
        <is>
          <t>26/06/2026</t>
        </is>
      </c>
      <c r="C68" s="24" t="inlineStr">
        <is>
          <t>Grupos</t>
        </is>
      </c>
      <c r="D68" s="24">
        <f>IFERROR(INDEX(Partidos!$D$4:$D$107,MATCH($A68,Partidos!$A$4:$A$107,0)),"")</f>
        <v/>
      </c>
      <c r="E68" s="24">
        <f>IFERROR(INDEX(Partidos!$E$4:$E$107,MATCH($A68,Partidos!$A$4:$A$107,0)),"")</f>
        <v/>
      </c>
      <c r="F68" s="32" t="n">
        <v>1</v>
      </c>
      <c r="G68" s="32" t="n">
        <v>1</v>
      </c>
      <c r="H68" s="33" t="inlineStr">
        <is>
          <t>-</t>
        </is>
      </c>
    </row>
    <row r="69">
      <c r="A69" s="29" t="n">
        <v>66</v>
      </c>
      <c r="B69" s="29" t="inlineStr">
        <is>
          <t>26/06/2026</t>
        </is>
      </c>
      <c r="C69" s="24" t="inlineStr">
        <is>
          <t>Grupos</t>
        </is>
      </c>
      <c r="D69" s="24">
        <f>IFERROR(INDEX(Partidos!$D$4:$D$107,MATCH($A69,Partidos!$A$4:$A$107,0)),"")</f>
        <v/>
      </c>
      <c r="E69" s="24">
        <f>IFERROR(INDEX(Partidos!$E$4:$E$107,MATCH($A69,Partidos!$A$4:$A$107,0)),"")</f>
        <v/>
      </c>
      <c r="F69" s="32" t="n">
        <v>0</v>
      </c>
      <c r="G69" s="32" t="n">
        <v>3</v>
      </c>
      <c r="H69" s="33" t="inlineStr">
        <is>
          <t>-</t>
        </is>
      </c>
    </row>
    <row r="70">
      <c r="A70" s="31" t="n">
        <v>67</v>
      </c>
      <c r="B70" s="31" t="inlineStr">
        <is>
          <t>27/06/2026</t>
        </is>
      </c>
      <c r="C70" s="24" t="inlineStr">
        <is>
          <t>Grupos</t>
        </is>
      </c>
      <c r="D70" s="24">
        <f>IFERROR(INDEX(Partidos!$D$4:$D$107,MATCH($A70,Partidos!$A$4:$A$107,0)),"")</f>
        <v/>
      </c>
      <c r="E70" s="24">
        <f>IFERROR(INDEX(Partidos!$E$4:$E$107,MATCH($A70,Partidos!$A$4:$A$107,0)),"")</f>
        <v/>
      </c>
      <c r="F70" s="32" t="n">
        <v>0</v>
      </c>
      <c r="G70" s="32" t="n">
        <v>3</v>
      </c>
      <c r="H70" s="33" t="inlineStr">
        <is>
          <t>-</t>
        </is>
      </c>
    </row>
    <row r="71">
      <c r="A71" s="29" t="n">
        <v>68</v>
      </c>
      <c r="B71" s="29" t="inlineStr">
        <is>
          <t>27/06/2026</t>
        </is>
      </c>
      <c r="C71" s="24" t="inlineStr">
        <is>
          <t>Grupos</t>
        </is>
      </c>
      <c r="D71" s="24">
        <f>IFERROR(INDEX(Partidos!$D$4:$D$107,MATCH($A71,Partidos!$A$4:$A$107,0)),"")</f>
        <v/>
      </c>
      <c r="E71" s="24">
        <f>IFERROR(INDEX(Partidos!$E$4:$E$107,MATCH($A71,Partidos!$A$4:$A$107,0)),"")</f>
        <v/>
      </c>
      <c r="F71" s="32" t="n">
        <v>1</v>
      </c>
      <c r="G71" s="32" t="n">
        <v>0</v>
      </c>
      <c r="H71" s="33" t="inlineStr">
        <is>
          <t>-</t>
        </is>
      </c>
    </row>
    <row r="72">
      <c r="A72" s="31" t="n">
        <v>69</v>
      </c>
      <c r="B72" s="31" t="inlineStr">
        <is>
          <t>27/06/2026</t>
        </is>
      </c>
      <c r="C72" s="24" t="inlineStr">
        <is>
          <t>Grupos</t>
        </is>
      </c>
      <c r="D72" s="24">
        <f>IFERROR(INDEX(Partidos!$D$4:$D$107,MATCH($A72,Partidos!$A$4:$A$107,0)),"")</f>
        <v/>
      </c>
      <c r="E72" s="24">
        <f>IFERROR(INDEX(Partidos!$E$4:$E$107,MATCH($A72,Partidos!$A$4:$A$107,0)),"")</f>
        <v/>
      </c>
      <c r="F72" s="32" t="n">
        <v>1</v>
      </c>
      <c r="G72" s="32" t="n">
        <v>1</v>
      </c>
      <c r="H72" s="33" t="inlineStr">
        <is>
          <t>-</t>
        </is>
      </c>
    </row>
    <row r="73">
      <c r="A73" s="29" t="n">
        <v>70</v>
      </c>
      <c r="B73" s="29" t="inlineStr">
        <is>
          <t>27/06/2026</t>
        </is>
      </c>
      <c r="C73" s="24" t="inlineStr">
        <is>
          <t>Grupos</t>
        </is>
      </c>
      <c r="D73" s="24">
        <f>IFERROR(INDEX(Partidos!$D$4:$D$107,MATCH($A73,Partidos!$A$4:$A$107,0)),"")</f>
        <v/>
      </c>
      <c r="E73" s="24">
        <f>IFERROR(INDEX(Partidos!$E$4:$E$107,MATCH($A73,Partidos!$A$4:$A$107,0)),"")</f>
        <v/>
      </c>
      <c r="F73" s="32" t="n">
        <v>1</v>
      </c>
      <c r="G73" s="32" t="n">
        <v>1</v>
      </c>
      <c r="H73" s="33" t="inlineStr">
        <is>
          <t>-</t>
        </is>
      </c>
    </row>
    <row r="74">
      <c r="A74" s="31" t="n">
        <v>71</v>
      </c>
      <c r="B74" s="31" t="inlineStr">
        <is>
          <t>27/06/2026</t>
        </is>
      </c>
      <c r="C74" s="24" t="inlineStr">
        <is>
          <t>Grupos</t>
        </is>
      </c>
      <c r="D74" s="24">
        <f>IFERROR(INDEX(Partidos!$D$4:$D$107,MATCH($A74,Partidos!$A$4:$A$107,0)),"")</f>
        <v/>
      </c>
      <c r="E74" s="24">
        <f>IFERROR(INDEX(Partidos!$E$4:$E$107,MATCH($A74,Partidos!$A$4:$A$107,0)),"")</f>
        <v/>
      </c>
      <c r="F74" s="32" t="n">
        <v>1</v>
      </c>
      <c r="G74" s="32" t="n">
        <v>1</v>
      </c>
      <c r="H74" s="33" t="inlineStr">
        <is>
          <t>-</t>
        </is>
      </c>
    </row>
    <row r="75">
      <c r="A75" s="29" t="n">
        <v>72</v>
      </c>
      <c r="B75" s="29" t="inlineStr">
        <is>
          <t>27/06/2026</t>
        </is>
      </c>
      <c r="C75" s="24" t="inlineStr">
        <is>
          <t>Grupos</t>
        </is>
      </c>
      <c r="D75" s="24">
        <f>IFERROR(INDEX(Partidos!$D$4:$D$107,MATCH($A75,Partidos!$A$4:$A$107,0)),"")</f>
        <v/>
      </c>
      <c r="E75" s="24">
        <f>IFERROR(INDEX(Partidos!$E$4:$E$107,MATCH($A75,Partidos!$A$4:$A$107,0)),"")</f>
        <v/>
      </c>
      <c r="F75" s="32" t="n">
        <v>0</v>
      </c>
      <c r="G75" s="32" t="n">
        <v>3</v>
      </c>
      <c r="H75" s="33" t="inlineStr">
        <is>
          <t>-</t>
        </is>
      </c>
    </row>
    <row r="76">
      <c r="A76" s="31" t="n">
        <v>73</v>
      </c>
      <c r="B76" s="31" t="inlineStr">
        <is>
          <t>28/06/2026</t>
        </is>
      </c>
      <c r="C76" s="24" t="inlineStr">
        <is>
          <t>Dieciseisavos</t>
        </is>
      </c>
      <c r="D76" s="24">
        <f>IFERROR(INDEX(Partidos!$D$4:$D$107,MATCH($A76,Partidos!$A$4:$A$107,0)),"")</f>
        <v/>
      </c>
      <c r="E76" s="24">
        <f>IFERROR(INDEX(Partidos!$E$4:$E$107,MATCH($A76,Partidos!$A$4:$A$107,0)),"")</f>
        <v/>
      </c>
      <c r="F76" s="32" t="n">
        <v>0</v>
      </c>
      <c r="G76" s="32" t="n">
        <v>1</v>
      </c>
      <c r="H76" s="32" t="inlineStr">
        <is>
          <t>Visitante</t>
        </is>
      </c>
    </row>
    <row r="77">
      <c r="A77" s="29" t="n">
        <v>74</v>
      </c>
      <c r="B77" s="29" t="inlineStr">
        <is>
          <t>29/06/2026</t>
        </is>
      </c>
      <c r="C77" s="24" t="inlineStr">
        <is>
          <t>Dieciseisavos</t>
        </is>
      </c>
      <c r="D77" s="24">
        <f>IFERROR(INDEX(Partidos!$D$4:$D$107,MATCH($A77,Partidos!$A$4:$A$107,0)),"")</f>
        <v/>
      </c>
      <c r="E77" s="24">
        <f>IFERROR(INDEX(Partidos!$E$4:$E$107,MATCH($A77,Partidos!$A$4:$A$107,0)),"")</f>
        <v/>
      </c>
      <c r="F77" s="32" t="n">
        <v>1</v>
      </c>
      <c r="G77" s="32" t="n">
        <v>0</v>
      </c>
      <c r="H77" s="32" t="inlineStr">
        <is>
          <t>Local</t>
        </is>
      </c>
    </row>
    <row r="78">
      <c r="A78" s="31" t="n">
        <v>75</v>
      </c>
      <c r="B78" s="31" t="inlineStr">
        <is>
          <t>29/06/2026</t>
        </is>
      </c>
      <c r="C78" s="24" t="inlineStr">
        <is>
          <t>Dieciseisavos</t>
        </is>
      </c>
      <c r="D78" s="24">
        <f>IFERROR(INDEX(Partidos!$D$4:$D$107,MATCH($A78,Partidos!$A$4:$A$107,0)),"")</f>
        <v/>
      </c>
      <c r="E78" s="24">
        <f>IFERROR(INDEX(Partidos!$E$4:$E$107,MATCH($A78,Partidos!$A$4:$A$107,0)),"")</f>
        <v/>
      </c>
      <c r="F78" s="32" t="n">
        <v>2</v>
      </c>
      <c r="G78" s="32" t="n">
        <v>0</v>
      </c>
      <c r="H78" s="32" t="inlineStr">
        <is>
          <t>Local</t>
        </is>
      </c>
    </row>
    <row r="79">
      <c r="A79" s="29" t="n">
        <v>76</v>
      </c>
      <c r="B79" s="29" t="inlineStr">
        <is>
          <t>29/06/2026</t>
        </is>
      </c>
      <c r="C79" s="24" t="inlineStr">
        <is>
          <t>Dieciseisavos</t>
        </is>
      </c>
      <c r="D79" s="24">
        <f>IFERROR(INDEX(Partidos!$D$4:$D$107,MATCH($A79,Partidos!$A$4:$A$107,0)),"")</f>
        <v/>
      </c>
      <c r="E79" s="24">
        <f>IFERROR(INDEX(Partidos!$E$4:$E$107,MATCH($A79,Partidos!$A$4:$A$107,0)),"")</f>
        <v/>
      </c>
      <c r="F79" s="32" t="n">
        <v>1</v>
      </c>
      <c r="G79" s="32" t="n">
        <v>1</v>
      </c>
      <c r="H79" s="32" t="inlineStr">
        <is>
          <t>Local</t>
        </is>
      </c>
    </row>
    <row r="80">
      <c r="A80" s="31" t="n">
        <v>77</v>
      </c>
      <c r="B80" s="31" t="inlineStr">
        <is>
          <t>30/06/2026</t>
        </is>
      </c>
      <c r="C80" s="24" t="inlineStr">
        <is>
          <t>Dieciseisavos</t>
        </is>
      </c>
      <c r="D80" s="24">
        <f>IFERROR(INDEX(Partidos!$D$4:$D$107,MATCH($A80,Partidos!$A$4:$A$107,0)),"")</f>
        <v/>
      </c>
      <c r="E80" s="24">
        <f>IFERROR(INDEX(Partidos!$E$4:$E$107,MATCH($A80,Partidos!$A$4:$A$107,0)),"")</f>
        <v/>
      </c>
      <c r="F80" s="32" t="n">
        <v>1</v>
      </c>
      <c r="G80" s="32" t="n">
        <v>1</v>
      </c>
      <c r="H80" s="32" t="inlineStr">
        <is>
          <t>Visitante</t>
        </is>
      </c>
    </row>
    <row r="81">
      <c r="A81" s="29" t="n">
        <v>78</v>
      </c>
      <c r="B81" s="29" t="inlineStr">
        <is>
          <t>30/06/2026</t>
        </is>
      </c>
      <c r="C81" s="24" t="inlineStr">
        <is>
          <t>Dieciseisavos</t>
        </is>
      </c>
      <c r="D81" s="24">
        <f>IFERROR(INDEX(Partidos!$D$4:$D$107,MATCH($A81,Partidos!$A$4:$A$107,0)),"")</f>
        <v/>
      </c>
      <c r="E81" s="24">
        <f>IFERROR(INDEX(Partidos!$E$4:$E$107,MATCH($A81,Partidos!$A$4:$A$107,0)),"")</f>
        <v/>
      </c>
      <c r="F81" s="32" t="n">
        <v>2</v>
      </c>
      <c r="G81" s="32" t="n">
        <v>0</v>
      </c>
      <c r="H81" s="32" t="inlineStr">
        <is>
          <t>Local</t>
        </is>
      </c>
    </row>
    <row r="82">
      <c r="A82" s="31" t="n">
        <v>79</v>
      </c>
      <c r="B82" s="31" t="inlineStr">
        <is>
          <t>30/06/2026</t>
        </is>
      </c>
      <c r="C82" s="24" t="inlineStr">
        <is>
          <t>Dieciseisavos</t>
        </is>
      </c>
      <c r="D82" s="24">
        <f>IFERROR(INDEX(Partidos!$D$4:$D$107,MATCH($A82,Partidos!$A$4:$A$107,0)),"")</f>
        <v/>
      </c>
      <c r="E82" s="24">
        <f>IFERROR(INDEX(Partidos!$E$4:$E$107,MATCH($A82,Partidos!$A$4:$A$107,0)),"")</f>
        <v/>
      </c>
      <c r="F82" s="32" t="n">
        <v>0</v>
      </c>
      <c r="G82" s="32" t="n">
        <v>0</v>
      </c>
      <c r="H82" s="32" t="inlineStr">
        <is>
          <t>Local</t>
        </is>
      </c>
    </row>
    <row r="83">
      <c r="A83" s="29" t="n">
        <v>80</v>
      </c>
      <c r="B83" s="29" t="inlineStr">
        <is>
          <t>01/07/2026</t>
        </is>
      </c>
      <c r="C83" s="24" t="inlineStr">
        <is>
          <t>Dieciseisavos</t>
        </is>
      </c>
      <c r="D83" s="24">
        <f>IFERROR(INDEX(Partidos!$D$4:$D$107,MATCH($A83,Partidos!$A$4:$A$107,0)),"")</f>
        <v/>
      </c>
      <c r="E83" s="24">
        <f>IFERROR(INDEX(Partidos!$E$4:$E$107,MATCH($A83,Partidos!$A$4:$A$107,0)),"")</f>
        <v/>
      </c>
      <c r="F83" s="32" t="n">
        <v>2</v>
      </c>
      <c r="G83" s="32" t="n">
        <v>0</v>
      </c>
      <c r="H83" s="32" t="inlineStr">
        <is>
          <t>Local</t>
        </is>
      </c>
    </row>
    <row r="84">
      <c r="A84" s="31" t="n">
        <v>81</v>
      </c>
      <c r="B84" s="31" t="inlineStr">
        <is>
          <t>01/07/2026</t>
        </is>
      </c>
      <c r="C84" s="24" t="inlineStr">
        <is>
          <t>Dieciseisavos</t>
        </is>
      </c>
      <c r="D84" s="24">
        <f>IFERROR(INDEX(Partidos!$D$4:$D$107,MATCH($A84,Partidos!$A$4:$A$107,0)),"")</f>
        <v/>
      </c>
      <c r="E84" s="24">
        <f>IFERROR(INDEX(Partidos!$E$4:$E$107,MATCH($A84,Partidos!$A$4:$A$107,0)),"")</f>
        <v/>
      </c>
      <c r="F84" s="32" t="n">
        <v>1</v>
      </c>
      <c r="G84" s="32" t="n">
        <v>1</v>
      </c>
      <c r="H84" s="32" t="inlineStr">
        <is>
          <t>Local</t>
        </is>
      </c>
    </row>
    <row r="85">
      <c r="A85" s="29" t="n">
        <v>82</v>
      </c>
      <c r="B85" s="29" t="inlineStr">
        <is>
          <t>01/07/2026</t>
        </is>
      </c>
      <c r="C85" s="24" t="inlineStr">
        <is>
          <t>Dieciseisavos</t>
        </is>
      </c>
      <c r="D85" s="24">
        <f>IFERROR(INDEX(Partidos!$D$4:$D$107,MATCH($A85,Partidos!$A$4:$A$107,0)),"")</f>
        <v/>
      </c>
      <c r="E85" s="24">
        <f>IFERROR(INDEX(Partidos!$E$4:$E$107,MATCH($A85,Partidos!$A$4:$A$107,0)),"")</f>
        <v/>
      </c>
      <c r="F85" s="32" t="n">
        <v>2</v>
      </c>
      <c r="G85" s="32" t="n">
        <v>0</v>
      </c>
      <c r="H85" s="32" t="inlineStr">
        <is>
          <t>Local</t>
        </is>
      </c>
    </row>
    <row r="86">
      <c r="A86" s="31" t="n">
        <v>83</v>
      </c>
      <c r="B86" s="31" t="inlineStr">
        <is>
          <t>02/07/2026</t>
        </is>
      </c>
      <c r="C86" s="24" t="inlineStr">
        <is>
          <t>Dieciseisavos</t>
        </is>
      </c>
      <c r="D86" s="24">
        <f>IFERROR(INDEX(Partidos!$D$4:$D$107,MATCH($A86,Partidos!$A$4:$A$107,0)),"")</f>
        <v/>
      </c>
      <c r="E86" s="24">
        <f>IFERROR(INDEX(Partidos!$E$4:$E$107,MATCH($A86,Partidos!$A$4:$A$107,0)),"")</f>
        <v/>
      </c>
      <c r="F86" s="32" t="n">
        <v>2</v>
      </c>
      <c r="G86" s="32" t="n">
        <v>0</v>
      </c>
      <c r="H86" s="32" t="inlineStr">
        <is>
          <t>Local</t>
        </is>
      </c>
    </row>
    <row r="87">
      <c r="A87" s="29" t="n">
        <v>84</v>
      </c>
      <c r="B87" s="29" t="inlineStr">
        <is>
          <t>02/07/2026</t>
        </is>
      </c>
      <c r="C87" s="24" t="inlineStr">
        <is>
          <t>Dieciseisavos</t>
        </is>
      </c>
      <c r="D87" s="24">
        <f>IFERROR(INDEX(Partidos!$D$4:$D$107,MATCH($A87,Partidos!$A$4:$A$107,0)),"")</f>
        <v/>
      </c>
      <c r="E87" s="24">
        <f>IFERROR(INDEX(Partidos!$E$4:$E$107,MATCH($A87,Partidos!$A$4:$A$107,0)),"")</f>
        <v/>
      </c>
      <c r="F87" s="32" t="n">
        <v>1</v>
      </c>
      <c r="G87" s="32" t="n">
        <v>1</v>
      </c>
      <c r="H87" s="32" t="inlineStr">
        <is>
          <t>Local</t>
        </is>
      </c>
    </row>
    <row r="88">
      <c r="A88" s="31" t="n">
        <v>85</v>
      </c>
      <c r="B88" s="31" t="inlineStr">
        <is>
          <t>02/07/2026</t>
        </is>
      </c>
      <c r="C88" s="24" t="inlineStr">
        <is>
          <t>Dieciseisavos</t>
        </is>
      </c>
      <c r="D88" s="24">
        <f>IFERROR(INDEX(Partidos!$D$4:$D$107,MATCH($A88,Partidos!$A$4:$A$107,0)),"")</f>
        <v/>
      </c>
      <c r="E88" s="24">
        <f>IFERROR(INDEX(Partidos!$E$4:$E$107,MATCH($A88,Partidos!$A$4:$A$107,0)),"")</f>
        <v/>
      </c>
      <c r="F88" s="32" t="n">
        <v>1</v>
      </c>
      <c r="G88" s="32" t="n">
        <v>1</v>
      </c>
      <c r="H88" s="32" t="inlineStr">
        <is>
          <t>Local</t>
        </is>
      </c>
    </row>
    <row r="89">
      <c r="A89" s="29" t="n">
        <v>86</v>
      </c>
      <c r="B89" s="29" t="inlineStr">
        <is>
          <t>03/07/2026</t>
        </is>
      </c>
      <c r="C89" s="24" t="inlineStr">
        <is>
          <t>Dieciseisavos</t>
        </is>
      </c>
      <c r="D89" s="24">
        <f>IFERROR(INDEX(Partidos!$D$4:$D$107,MATCH($A89,Partidos!$A$4:$A$107,0)),"")</f>
        <v/>
      </c>
      <c r="E89" s="24">
        <f>IFERROR(INDEX(Partidos!$E$4:$E$107,MATCH($A89,Partidos!$A$4:$A$107,0)),"")</f>
        <v/>
      </c>
      <c r="F89" s="32" t="n">
        <v>1</v>
      </c>
      <c r="G89" s="32" t="n">
        <v>1</v>
      </c>
      <c r="H89" s="32" t="inlineStr">
        <is>
          <t>Visitante</t>
        </is>
      </c>
    </row>
    <row r="90">
      <c r="A90" s="31" t="n">
        <v>87</v>
      </c>
      <c r="B90" s="31" t="inlineStr">
        <is>
          <t>03/07/2026</t>
        </is>
      </c>
      <c r="C90" s="24" t="inlineStr">
        <is>
          <t>Dieciseisavos</t>
        </is>
      </c>
      <c r="D90" s="24">
        <f>IFERROR(INDEX(Partidos!$D$4:$D$107,MATCH($A90,Partidos!$A$4:$A$107,0)),"")</f>
        <v/>
      </c>
      <c r="E90" s="24">
        <f>IFERROR(INDEX(Partidos!$E$4:$E$107,MATCH($A90,Partidos!$A$4:$A$107,0)),"")</f>
        <v/>
      </c>
      <c r="F90" s="32" t="n">
        <v>2</v>
      </c>
      <c r="G90" s="32" t="n">
        <v>0</v>
      </c>
      <c r="H90" s="32" t="inlineStr">
        <is>
          <t>Local</t>
        </is>
      </c>
    </row>
    <row r="91">
      <c r="A91" s="29" t="n">
        <v>88</v>
      </c>
      <c r="B91" s="29" t="inlineStr">
        <is>
          <t>03/07/2026</t>
        </is>
      </c>
      <c r="C91" s="24" t="inlineStr">
        <is>
          <t>Dieciseisavos</t>
        </is>
      </c>
      <c r="D91" s="24">
        <f>IFERROR(INDEX(Partidos!$D$4:$D$107,MATCH($A91,Partidos!$A$4:$A$107,0)),"")</f>
        <v/>
      </c>
      <c r="E91" s="24">
        <f>IFERROR(INDEX(Partidos!$E$4:$E$107,MATCH($A91,Partidos!$A$4:$A$107,0)),"")</f>
        <v/>
      </c>
      <c r="F91" s="32" t="n">
        <v>1</v>
      </c>
      <c r="G91" s="32" t="n">
        <v>0</v>
      </c>
      <c r="H91" s="32" t="inlineStr">
        <is>
          <t>Local</t>
        </is>
      </c>
    </row>
    <row r="92">
      <c r="A92" s="31" t="n">
        <v>89</v>
      </c>
      <c r="B92" s="31" t="inlineStr">
        <is>
          <t>04/07/2026</t>
        </is>
      </c>
      <c r="C92" s="24" t="inlineStr">
        <is>
          <t>Octavos</t>
        </is>
      </c>
      <c r="D92" s="24">
        <f>IFERROR(INDEX(Partidos!$D$4:$D$107,MATCH($A92,Partidos!$A$4:$A$107,0)),"")</f>
        <v/>
      </c>
      <c r="E92" s="24">
        <f>IFERROR(INDEX(Partidos!$E$4:$E$107,MATCH($A92,Partidos!$A$4:$A$107,0)),"")</f>
        <v/>
      </c>
      <c r="F92" s="32" t="n">
        <v>0</v>
      </c>
      <c r="G92" s="32" t="n">
        <v>2</v>
      </c>
      <c r="H92" s="32" t="inlineStr">
        <is>
          <t>Visitante</t>
        </is>
      </c>
    </row>
    <row r="93">
      <c r="A93" s="29" t="n">
        <v>90</v>
      </c>
      <c r="B93" s="29" t="inlineStr">
        <is>
          <t>04/07/2026</t>
        </is>
      </c>
      <c r="C93" s="24" t="inlineStr">
        <is>
          <t>Octavos</t>
        </is>
      </c>
      <c r="D93" s="24">
        <f>IFERROR(INDEX(Partidos!$D$4:$D$107,MATCH($A93,Partidos!$A$4:$A$107,0)),"")</f>
        <v/>
      </c>
      <c r="E93" s="24">
        <f>IFERROR(INDEX(Partidos!$E$4:$E$107,MATCH($A93,Partidos!$A$4:$A$107,0)),"")</f>
        <v/>
      </c>
      <c r="F93" s="32" t="n">
        <v>1</v>
      </c>
      <c r="G93" s="32" t="n">
        <v>1</v>
      </c>
      <c r="H93" s="32" t="inlineStr">
        <is>
          <t>Visitante</t>
        </is>
      </c>
    </row>
    <row r="94">
      <c r="A94" s="31" t="n">
        <v>91</v>
      </c>
      <c r="B94" s="31" t="inlineStr">
        <is>
          <t>05/07/2026</t>
        </is>
      </c>
      <c r="C94" s="24" t="inlineStr">
        <is>
          <t>Octavos</t>
        </is>
      </c>
      <c r="D94" s="24">
        <f>IFERROR(INDEX(Partidos!$D$4:$D$107,MATCH($A94,Partidos!$A$4:$A$107,0)),"")</f>
        <v/>
      </c>
      <c r="E94" s="24">
        <f>IFERROR(INDEX(Partidos!$E$4:$E$107,MATCH($A94,Partidos!$A$4:$A$107,0)),"")</f>
        <v/>
      </c>
      <c r="F94" s="32" t="n">
        <v>1</v>
      </c>
      <c r="G94" s="32" t="n">
        <v>1</v>
      </c>
      <c r="H94" s="32" t="inlineStr">
        <is>
          <t>Local</t>
        </is>
      </c>
    </row>
    <row r="95">
      <c r="A95" s="29" t="n">
        <v>92</v>
      </c>
      <c r="B95" s="29" t="inlineStr">
        <is>
          <t>05/07/2026</t>
        </is>
      </c>
      <c r="C95" s="24" t="inlineStr">
        <is>
          <t>Octavos</t>
        </is>
      </c>
      <c r="D95" s="24">
        <f>IFERROR(INDEX(Partidos!$D$4:$D$107,MATCH($A95,Partidos!$A$4:$A$107,0)),"")</f>
        <v/>
      </c>
      <c r="E95" s="24">
        <f>IFERROR(INDEX(Partidos!$E$4:$E$107,MATCH($A95,Partidos!$A$4:$A$107,0)),"")</f>
        <v/>
      </c>
      <c r="F95" s="32" t="n">
        <v>1</v>
      </c>
      <c r="G95" s="32" t="n">
        <v>1</v>
      </c>
      <c r="H95" s="32" t="inlineStr">
        <is>
          <t>Local</t>
        </is>
      </c>
    </row>
    <row r="96">
      <c r="A96" s="31" t="n">
        <v>93</v>
      </c>
      <c r="B96" s="31" t="inlineStr">
        <is>
          <t>06/07/2026</t>
        </is>
      </c>
      <c r="C96" s="24" t="inlineStr">
        <is>
          <t>Octavos</t>
        </is>
      </c>
      <c r="D96" s="24">
        <f>IFERROR(INDEX(Partidos!$D$4:$D$107,MATCH($A96,Partidos!$A$4:$A$107,0)),"")</f>
        <v/>
      </c>
      <c r="E96" s="24">
        <f>IFERROR(INDEX(Partidos!$E$4:$E$107,MATCH($A96,Partidos!$A$4:$A$107,0)),"")</f>
        <v/>
      </c>
      <c r="F96" s="32" t="n">
        <v>1</v>
      </c>
      <c r="G96" s="32" t="n">
        <v>1</v>
      </c>
      <c r="H96" s="32" t="inlineStr">
        <is>
          <t>Visitante</t>
        </is>
      </c>
    </row>
    <row r="97">
      <c r="A97" s="29" t="n">
        <v>94</v>
      </c>
      <c r="B97" s="29" t="inlineStr">
        <is>
          <t>06/07/2026</t>
        </is>
      </c>
      <c r="C97" s="24" t="inlineStr">
        <is>
          <t>Octavos</t>
        </is>
      </c>
      <c r="D97" s="24">
        <f>IFERROR(INDEX(Partidos!$D$4:$D$107,MATCH($A97,Partidos!$A$4:$A$107,0)),"")</f>
        <v/>
      </c>
      <c r="E97" s="24">
        <f>IFERROR(INDEX(Partidos!$E$4:$E$107,MATCH($A97,Partidos!$A$4:$A$107,0)),"")</f>
        <v/>
      </c>
      <c r="F97" s="32" t="n">
        <v>1</v>
      </c>
      <c r="G97" s="32" t="n">
        <v>1</v>
      </c>
      <c r="H97" s="32" t="inlineStr">
        <is>
          <t>Local</t>
        </is>
      </c>
    </row>
    <row r="98">
      <c r="A98" s="31" t="n">
        <v>95</v>
      </c>
      <c r="B98" s="31" t="inlineStr">
        <is>
          <t>07/07/2026</t>
        </is>
      </c>
      <c r="C98" s="24" t="inlineStr">
        <is>
          <t>Octavos</t>
        </is>
      </c>
      <c r="D98" s="24">
        <f>IFERROR(INDEX(Partidos!$D$4:$D$107,MATCH($A98,Partidos!$A$4:$A$107,0)),"")</f>
        <v/>
      </c>
      <c r="E98" s="24">
        <f>IFERROR(INDEX(Partidos!$E$4:$E$107,MATCH($A98,Partidos!$A$4:$A$107,0)),"")</f>
        <v/>
      </c>
      <c r="F98" s="32" t="n">
        <v>2</v>
      </c>
      <c r="G98" s="32" t="n">
        <v>0</v>
      </c>
      <c r="H98" s="32" t="inlineStr">
        <is>
          <t>Local</t>
        </is>
      </c>
    </row>
    <row r="99">
      <c r="A99" s="29" t="n">
        <v>96</v>
      </c>
      <c r="B99" s="29" t="inlineStr">
        <is>
          <t>07/07/2026</t>
        </is>
      </c>
      <c r="C99" s="24" t="inlineStr">
        <is>
          <t>Octavos</t>
        </is>
      </c>
      <c r="D99" s="24">
        <f>IFERROR(INDEX(Partidos!$D$4:$D$107,MATCH($A99,Partidos!$A$4:$A$107,0)),"")</f>
        <v/>
      </c>
      <c r="E99" s="24">
        <f>IFERROR(INDEX(Partidos!$E$4:$E$107,MATCH($A99,Partidos!$A$4:$A$107,0)),"")</f>
        <v/>
      </c>
      <c r="F99" s="32" t="n">
        <v>1</v>
      </c>
      <c r="G99" s="32" t="n">
        <v>1</v>
      </c>
      <c r="H99" s="32" t="inlineStr">
        <is>
          <t>Visitante</t>
        </is>
      </c>
    </row>
    <row r="100">
      <c r="A100" s="31" t="n">
        <v>97</v>
      </c>
      <c r="B100" s="31" t="inlineStr">
        <is>
          <t>09/07/2026</t>
        </is>
      </c>
      <c r="C100" s="24" t="inlineStr">
        <is>
          <t>Cuartos</t>
        </is>
      </c>
      <c r="D100" s="24">
        <f>IFERROR(INDEX(Partidos!$D$4:$D$107,MATCH($A100,Partidos!$A$4:$A$107,0)),"")</f>
        <v/>
      </c>
      <c r="E100" s="24">
        <f>IFERROR(INDEX(Partidos!$E$4:$E$107,MATCH($A100,Partidos!$A$4:$A$107,0)),"")</f>
        <v/>
      </c>
      <c r="F100" s="32" t="n">
        <v>1</v>
      </c>
      <c r="G100" s="32" t="n">
        <v>0</v>
      </c>
      <c r="H100" s="32" t="inlineStr">
        <is>
          <t>Local</t>
        </is>
      </c>
    </row>
    <row r="101">
      <c r="A101" s="29" t="n">
        <v>98</v>
      </c>
      <c r="B101" s="29" t="inlineStr">
        <is>
          <t>10/07/2026</t>
        </is>
      </c>
      <c r="C101" s="24" t="inlineStr">
        <is>
          <t>Cuartos</t>
        </is>
      </c>
      <c r="D101" s="24">
        <f>IFERROR(INDEX(Partidos!$D$4:$D$107,MATCH($A101,Partidos!$A$4:$A$107,0)),"")</f>
        <v/>
      </c>
      <c r="E101" s="24">
        <f>IFERROR(INDEX(Partidos!$E$4:$E$107,MATCH($A101,Partidos!$A$4:$A$107,0)),"")</f>
        <v/>
      </c>
      <c r="F101" s="32" t="n">
        <v>1</v>
      </c>
      <c r="G101" s="32" t="n">
        <v>1</v>
      </c>
      <c r="H101" s="32" t="inlineStr">
        <is>
          <t>Visitante</t>
        </is>
      </c>
    </row>
    <row r="102">
      <c r="A102" s="31" t="n">
        <v>99</v>
      </c>
      <c r="B102" s="31" t="inlineStr">
        <is>
          <t>11/07/2026</t>
        </is>
      </c>
      <c r="C102" s="24" t="inlineStr">
        <is>
          <t>Cuartos</t>
        </is>
      </c>
      <c r="D102" s="24">
        <f>IFERROR(INDEX(Partidos!$D$4:$D$107,MATCH($A102,Partidos!$A$4:$A$107,0)),"")</f>
        <v/>
      </c>
      <c r="E102" s="24">
        <f>IFERROR(INDEX(Partidos!$E$4:$E$107,MATCH($A102,Partidos!$A$4:$A$107,0)),"")</f>
        <v/>
      </c>
      <c r="F102" s="32" t="n">
        <v>1</v>
      </c>
      <c r="G102" s="32" t="n">
        <v>0</v>
      </c>
      <c r="H102" s="32" t="inlineStr">
        <is>
          <t>Local</t>
        </is>
      </c>
    </row>
    <row r="103">
      <c r="A103" s="29" t="n">
        <v>100</v>
      </c>
      <c r="B103" s="29" t="inlineStr">
        <is>
          <t>11/07/2026</t>
        </is>
      </c>
      <c r="C103" s="24" t="inlineStr">
        <is>
          <t>Cuartos</t>
        </is>
      </c>
      <c r="D103" s="24">
        <f>IFERROR(INDEX(Partidos!$D$4:$D$107,MATCH($A103,Partidos!$A$4:$A$107,0)),"")</f>
        <v/>
      </c>
      <c r="E103" s="24">
        <f>IFERROR(INDEX(Partidos!$E$4:$E$107,MATCH($A103,Partidos!$A$4:$A$107,0)),"")</f>
        <v/>
      </c>
      <c r="F103" s="32" t="n">
        <v>1</v>
      </c>
      <c r="G103" s="32" t="n">
        <v>0</v>
      </c>
      <c r="H103" s="32" t="inlineStr">
        <is>
          <t>Local</t>
        </is>
      </c>
    </row>
    <row r="104">
      <c r="A104" s="31" t="n">
        <v>101</v>
      </c>
      <c r="B104" s="31" t="inlineStr">
        <is>
          <t>14/07/2026</t>
        </is>
      </c>
      <c r="C104" s="24" t="inlineStr">
        <is>
          <t>Semifinal</t>
        </is>
      </c>
      <c r="D104" s="24">
        <f>IFERROR(INDEX(Partidos!$D$4:$D$107,MATCH($A104,Partidos!$A$4:$A$107,0)),"")</f>
        <v/>
      </c>
      <c r="E104" s="24">
        <f>IFERROR(INDEX(Partidos!$E$4:$E$107,MATCH($A104,Partidos!$A$4:$A$107,0)),"")</f>
        <v/>
      </c>
      <c r="F104" s="32" t="n"/>
      <c r="G104" s="32" t="n"/>
      <c r="H104" s="32" t="n"/>
    </row>
    <row r="105">
      <c r="A105" s="29" t="n">
        <v>102</v>
      </c>
      <c r="B105" s="29" t="inlineStr">
        <is>
          <t>15/07/2026</t>
        </is>
      </c>
      <c r="C105" s="24" t="inlineStr">
        <is>
          <t>Semifinal</t>
        </is>
      </c>
      <c r="D105" s="24">
        <f>IFERROR(INDEX(Partidos!$D$4:$D$107,MATCH($A105,Partidos!$A$4:$A$107,0)),"")</f>
        <v/>
      </c>
      <c r="E105" s="24">
        <f>IFERROR(INDEX(Partidos!$E$4:$E$107,MATCH($A105,Partidos!$A$4:$A$107,0)),"")</f>
        <v/>
      </c>
      <c r="F105" s="32" t="n"/>
      <c r="G105" s="32" t="n"/>
      <c r="H105" s="32" t="n"/>
    </row>
    <row r="106">
      <c r="A106" s="31" t="n">
        <v>103</v>
      </c>
      <c r="B106" s="31" t="inlineStr">
        <is>
          <t>18/07/2026</t>
        </is>
      </c>
      <c r="C106" s="24" t="inlineStr">
        <is>
          <t>Tercer puesto</t>
        </is>
      </c>
      <c r="D106" s="24">
        <f>IFERROR(INDEX(Partidos!$D$4:$D$107,MATCH($A106,Partidos!$A$4:$A$107,0)),"")</f>
        <v/>
      </c>
      <c r="E106" s="24">
        <f>IFERROR(INDEX(Partidos!$E$4:$E$107,MATCH($A106,Partidos!$A$4:$A$107,0)),"")</f>
        <v/>
      </c>
      <c r="F106" s="32" t="n"/>
      <c r="G106" s="32" t="n"/>
      <c r="H106" s="32" t="n"/>
    </row>
    <row r="107">
      <c r="A107" s="29" t="n">
        <v>104</v>
      </c>
      <c r="B107" s="29" t="inlineStr">
        <is>
          <t>19/07/2026</t>
        </is>
      </c>
      <c r="C107" s="24" t="inlineStr">
        <is>
          <t>Final</t>
        </is>
      </c>
      <c r="D107" s="24">
        <f>IFERROR(INDEX(Partidos!$D$4:$D$107,MATCH($A107,Partidos!$A$4:$A$107,0)),"")</f>
        <v/>
      </c>
      <c r="E107" s="24">
        <f>IFERROR(INDEX(Partidos!$E$4:$E$107,MATCH($A107,Partidos!$A$4:$A$107,0)),"")</f>
        <v/>
      </c>
      <c r="F107" s="32" t="n"/>
      <c r="G107" s="32" t="n"/>
      <c r="H107" s="32" t="n"/>
    </row>
    <row r="109" ht="15.6" customHeight="1">
      <c r="A109" s="13" t="inlineStr">
        <is>
          <t>Mis apuestas especiales</t>
        </is>
      </c>
      <c r="B109" s="14" t="n"/>
      <c r="C109" s="14" t="n"/>
    </row>
    <row r="110">
      <c r="A110" s="19" t="inlineStr">
        <is>
          <t>Categoría</t>
        </is>
      </c>
      <c r="B110" s="19" t="inlineStr">
        <is>
          <t>Mi apuesta</t>
        </is>
      </c>
      <c r="C110" s="19" t="inlineStr">
        <is>
          <t>Resultado oficial</t>
        </is>
      </c>
    </row>
    <row r="111">
      <c r="A111" s="29" t="inlineStr">
        <is>
          <t>Campeón del Mundial</t>
        </is>
      </c>
      <c r="B111" s="35" t="inlineStr">
        <is>
          <t>España</t>
        </is>
      </c>
      <c r="C111" s="31">
        <f>IFERROR(Resumen!$B$34,"")</f>
        <v/>
      </c>
    </row>
    <row r="112">
      <c r="A112" s="31" t="inlineStr">
        <is>
          <t>Subcampeón</t>
        </is>
      </c>
      <c r="B112" s="35" t="inlineStr">
        <is>
          <t>Portugal</t>
        </is>
      </c>
      <c r="C112" s="31">
        <f>IFERROR(Resumen!$B$35,"")</f>
        <v/>
      </c>
    </row>
    <row r="113">
      <c r="A113" s="29" t="inlineStr">
        <is>
          <t>Tercer equipo</t>
        </is>
      </c>
      <c r="B113" s="35" t="inlineStr">
        <is>
          <t>Francia</t>
        </is>
      </c>
      <c r="C113" s="31">
        <f>IFERROR(Resumen!$B$36,"")</f>
        <v/>
      </c>
    </row>
    <row r="114">
      <c r="A114" s="31" t="inlineStr">
        <is>
          <t>Balón de oro de la FIFA</t>
        </is>
      </c>
      <c r="B114" s="35" t="inlineStr">
        <is>
          <t>Mbappe</t>
        </is>
      </c>
      <c r="C114" s="31">
        <f>IFERROR(Resumen!$B$37,"")</f>
        <v/>
      </c>
    </row>
    <row r="115" ht="28.8" customHeight="1">
      <c r="A115" s="29" t="inlineStr">
        <is>
          <t>Premio de la FIFA al mejor jugador joven</t>
        </is>
      </c>
      <c r="B115" s="35" t="inlineStr">
        <is>
          <t>Lamine Yamal</t>
        </is>
      </c>
      <c r="C115" s="31">
        <f>IFERROR(Resumen!$B$38,"")</f>
        <v/>
      </c>
    </row>
    <row r="116">
      <c r="A116" s="31" t="inlineStr">
        <is>
          <t>Guante de oro de la FIFA</t>
        </is>
      </c>
      <c r="B116" s="35" t="inlineStr">
        <is>
          <t>Dibu</t>
        </is>
      </c>
      <c r="C116" s="31">
        <f>IFERROR(Resumen!$B$39,"")</f>
        <v/>
      </c>
    </row>
    <row r="117">
      <c r="A117" s="29" t="inlineStr">
        <is>
          <t>Bota de oro de la FIFA</t>
        </is>
      </c>
      <c r="B117" s="35" t="inlineStr">
        <is>
          <t>Mbappé</t>
        </is>
      </c>
      <c r="C117" s="31">
        <f>IFERROR(Resumen!$B$40,"")</f>
        <v/>
      </c>
    </row>
    <row r="118">
      <c r="A118" s="31" t="inlineStr">
        <is>
          <t>Máximo goleador España</t>
        </is>
      </c>
      <c r="B118" s="35" t="inlineStr">
        <is>
          <t>Oyarzabal</t>
        </is>
      </c>
      <c r="C118" s="31">
        <f>IFERROR(Resumen!$B$41,"")</f>
        <v/>
      </c>
    </row>
  </sheetData>
  <autoFilter ref="A3:H107"/>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tabColor rgb="FF9E9E9E"/>
    <outlinePr summaryBelow="1" summaryRight="1"/>
    <pageSetUpPr/>
  </sheetPr>
  <dimension ref="A1:H118"/>
  <sheetViews>
    <sheetView showGridLines="0" workbookViewId="0">
      <pane ySplit="3" topLeftCell="A85" activePane="bottomLeft" state="frozen"/>
      <selection pane="bottomLeft" activeCell="D100" sqref="D100"/>
    </sheetView>
  </sheetViews>
  <sheetFormatPr baseColWidth="8" defaultRowHeight="14.4"/>
  <cols>
    <col width="30" customWidth="1" min="1" max="1"/>
    <col width="11" customWidth="1" min="2" max="2"/>
    <col width="18" customWidth="1" min="3" max="3"/>
    <col width="22" customWidth="1" min="4" max="5"/>
    <col width="12" customWidth="1" min="6" max="7"/>
    <col width="14" customWidth="1" min="8" max="8"/>
  </cols>
  <sheetData>
    <row r="1" ht="43.95" customHeight="1">
      <c r="A1" s="7" t="inlineStr">
        <is>
          <t>MIS PRONÓSTICOS — PEPE</t>
        </is>
      </c>
      <c r="B1" s="1" t="n"/>
      <c r="C1" s="1" t="n"/>
      <c r="D1" s="1" t="n"/>
      <c r="E1" s="1" t="n"/>
      <c r="F1" s="1" t="n"/>
      <c r="G1" s="1" t="n"/>
      <c r="H1" s="1" t="n"/>
    </row>
    <row r="2" ht="18" customHeight="1">
      <c r="A2" s="8" t="inlineStr">
        <is>
          <t>Rellena goles en todos los partidos y Clasificado solo en eliminatorias; abajo van tus apuestas especiales.</t>
        </is>
      </c>
      <c r="B2" s="9" t="n"/>
      <c r="C2" s="9" t="n"/>
      <c r="D2" s="9" t="n"/>
      <c r="E2" s="9" t="n"/>
      <c r="F2" s="9" t="n"/>
      <c r="G2" s="9" t="n"/>
      <c r="H2" s="9" t="n"/>
    </row>
    <row r="3" ht="28.8" customHeight="1">
      <c r="A3" s="19" t="inlineStr">
        <is>
          <t>Partido</t>
        </is>
      </c>
      <c r="B3" s="19" t="inlineStr">
        <is>
          <t>Fecha</t>
        </is>
      </c>
      <c r="C3" s="19" t="inlineStr">
        <is>
          <t>Fase</t>
        </is>
      </c>
      <c r="D3" s="19" t="inlineStr">
        <is>
          <t>Equipo local</t>
        </is>
      </c>
      <c r="E3" s="19" t="inlineStr">
        <is>
          <t>Equipo visitante</t>
        </is>
      </c>
      <c r="F3" s="19" t="inlineStr">
        <is>
          <t>Mis goles local</t>
        </is>
      </c>
      <c r="G3" s="19" t="inlineStr">
        <is>
          <t>Mis goles visit.</t>
        </is>
      </c>
      <c r="H3" s="19" t="inlineStr">
        <is>
          <t>Clasificado</t>
        </is>
      </c>
    </row>
    <row r="4">
      <c r="A4" s="31" t="n">
        <v>1</v>
      </c>
      <c r="B4" s="31" t="inlineStr">
        <is>
          <t>11/06/2026</t>
        </is>
      </c>
      <c r="C4" s="24" t="inlineStr">
        <is>
          <t>Grupos</t>
        </is>
      </c>
      <c r="D4" s="24">
        <f>IFERROR(INDEX(Partidos!$D$4:$D$107,MATCH($A4,Partidos!$A$4:$A$107,0)),"")</f>
        <v/>
      </c>
      <c r="E4" s="24">
        <f>IFERROR(INDEX(Partidos!$E$4:$E$107,MATCH($A4,Partidos!$A$4:$A$107,0)),"")</f>
        <v/>
      </c>
      <c r="F4" s="32" t="n">
        <v>2</v>
      </c>
      <c r="G4" s="32" t="n">
        <v>0</v>
      </c>
      <c r="H4" s="33" t="inlineStr">
        <is>
          <t>-</t>
        </is>
      </c>
    </row>
    <row r="5">
      <c r="A5" s="29" t="n">
        <v>2</v>
      </c>
      <c r="B5" s="29" t="inlineStr">
        <is>
          <t>11/06/2026</t>
        </is>
      </c>
      <c r="C5" s="24" t="inlineStr">
        <is>
          <t>Grupos</t>
        </is>
      </c>
      <c r="D5" s="24">
        <f>IFERROR(INDEX(Partidos!$D$4:$D$107,MATCH($A5,Partidos!$A$4:$A$107,0)),"")</f>
        <v/>
      </c>
      <c r="E5" s="24">
        <f>IFERROR(INDEX(Partidos!$E$4:$E$107,MATCH($A5,Partidos!$A$4:$A$107,0)),"")</f>
        <v/>
      </c>
      <c r="F5" s="32" t="n">
        <v>1</v>
      </c>
      <c r="G5" s="32" t="n">
        <v>1</v>
      </c>
      <c r="H5" s="33" t="inlineStr">
        <is>
          <t>-</t>
        </is>
      </c>
    </row>
    <row r="6">
      <c r="A6" s="31" t="n">
        <v>3</v>
      </c>
      <c r="B6" s="31" t="inlineStr">
        <is>
          <t>12/06/2026</t>
        </is>
      </c>
      <c r="C6" s="24" t="inlineStr">
        <is>
          <t>Grupos</t>
        </is>
      </c>
      <c r="D6" s="24">
        <f>IFERROR(INDEX(Partidos!$D$4:$D$107,MATCH($A6,Partidos!$A$4:$A$107,0)),"")</f>
        <v/>
      </c>
      <c r="E6" s="24">
        <f>IFERROR(INDEX(Partidos!$E$4:$E$107,MATCH($A6,Partidos!$A$4:$A$107,0)),"")</f>
        <v/>
      </c>
      <c r="F6" s="32" t="n">
        <v>2</v>
      </c>
      <c r="G6" s="32" t="n">
        <v>1</v>
      </c>
      <c r="H6" s="33" t="inlineStr">
        <is>
          <t>-</t>
        </is>
      </c>
    </row>
    <row r="7">
      <c r="A7" s="29" t="n">
        <v>4</v>
      </c>
      <c r="B7" s="29" t="inlineStr">
        <is>
          <t>12/06/2026</t>
        </is>
      </c>
      <c r="C7" s="24" t="inlineStr">
        <is>
          <t>Grupos</t>
        </is>
      </c>
      <c r="D7" s="24">
        <f>IFERROR(INDEX(Partidos!$D$4:$D$107,MATCH($A7,Partidos!$A$4:$A$107,0)),"")</f>
        <v/>
      </c>
      <c r="E7" s="24">
        <f>IFERROR(INDEX(Partidos!$E$4:$E$107,MATCH($A7,Partidos!$A$4:$A$107,0)),"")</f>
        <v/>
      </c>
      <c r="F7" s="32" t="n">
        <v>2</v>
      </c>
      <c r="G7" s="32" t="n">
        <v>1</v>
      </c>
      <c r="H7" s="33" t="inlineStr">
        <is>
          <t>-</t>
        </is>
      </c>
    </row>
    <row r="8">
      <c r="A8" s="31" t="n">
        <v>5</v>
      </c>
      <c r="B8" s="31" t="inlineStr">
        <is>
          <t>13/06/2026</t>
        </is>
      </c>
      <c r="C8" s="24" t="inlineStr">
        <is>
          <t>Grupos</t>
        </is>
      </c>
      <c r="D8" s="24">
        <f>IFERROR(INDEX(Partidos!$D$4:$D$107,MATCH($A8,Partidos!$A$4:$A$107,0)),"")</f>
        <v/>
      </c>
      <c r="E8" s="24">
        <f>IFERROR(INDEX(Partidos!$E$4:$E$107,MATCH($A8,Partidos!$A$4:$A$107,0)),"")</f>
        <v/>
      </c>
      <c r="F8" s="32" t="n">
        <v>0</v>
      </c>
      <c r="G8" s="32" t="n">
        <v>2</v>
      </c>
      <c r="H8" s="33" t="inlineStr">
        <is>
          <t>-</t>
        </is>
      </c>
    </row>
    <row r="9">
      <c r="A9" s="29" t="n">
        <v>6</v>
      </c>
      <c r="B9" s="29" t="inlineStr">
        <is>
          <t>13/06/2026</t>
        </is>
      </c>
      <c r="C9" s="24" t="inlineStr">
        <is>
          <t>Grupos</t>
        </is>
      </c>
      <c r="D9" s="24">
        <f>IFERROR(INDEX(Partidos!$D$4:$D$107,MATCH($A9,Partidos!$A$4:$A$107,0)),"")</f>
        <v/>
      </c>
      <c r="E9" s="24">
        <f>IFERROR(INDEX(Partidos!$E$4:$E$107,MATCH($A9,Partidos!$A$4:$A$107,0)),"")</f>
        <v/>
      </c>
      <c r="F9" s="32" t="n">
        <v>4</v>
      </c>
      <c r="G9" s="32" t="n">
        <v>2</v>
      </c>
      <c r="H9" s="33" t="inlineStr">
        <is>
          <t>-</t>
        </is>
      </c>
    </row>
    <row r="10">
      <c r="A10" s="31" t="n">
        <v>7</v>
      </c>
      <c r="B10" s="31" t="inlineStr">
        <is>
          <t>13/06/2026</t>
        </is>
      </c>
      <c r="C10" s="24" t="inlineStr">
        <is>
          <t>Grupos</t>
        </is>
      </c>
      <c r="D10" s="24">
        <f>IFERROR(INDEX(Partidos!$D$4:$D$107,MATCH($A10,Partidos!$A$4:$A$107,0)),"")</f>
        <v/>
      </c>
      <c r="E10" s="24">
        <f>IFERROR(INDEX(Partidos!$E$4:$E$107,MATCH($A10,Partidos!$A$4:$A$107,0)),"")</f>
        <v/>
      </c>
      <c r="F10" s="32" t="n">
        <v>0</v>
      </c>
      <c r="G10" s="32" t="n">
        <v>2</v>
      </c>
      <c r="H10" s="33" t="inlineStr">
        <is>
          <t>-</t>
        </is>
      </c>
    </row>
    <row r="11">
      <c r="A11" s="29" t="n">
        <v>8</v>
      </c>
      <c r="B11" s="29" t="inlineStr">
        <is>
          <t>13/06/2026</t>
        </is>
      </c>
      <c r="C11" s="24" t="inlineStr">
        <is>
          <t>Grupos</t>
        </is>
      </c>
      <c r="D11" s="24">
        <f>IFERROR(INDEX(Partidos!$D$4:$D$107,MATCH($A11,Partidos!$A$4:$A$107,0)),"")</f>
        <v/>
      </c>
      <c r="E11" s="24">
        <f>IFERROR(INDEX(Partidos!$E$4:$E$107,MATCH($A11,Partidos!$A$4:$A$107,0)),"")</f>
        <v/>
      </c>
      <c r="F11" s="32" t="n">
        <v>0</v>
      </c>
      <c r="G11" s="32" t="n">
        <v>1</v>
      </c>
      <c r="H11" s="33" t="inlineStr">
        <is>
          <t>-</t>
        </is>
      </c>
    </row>
    <row r="12">
      <c r="A12" s="31" t="n">
        <v>9</v>
      </c>
      <c r="B12" s="31" t="inlineStr">
        <is>
          <t>14/06/2026</t>
        </is>
      </c>
      <c r="C12" s="24" t="inlineStr">
        <is>
          <t>Grupos</t>
        </is>
      </c>
      <c r="D12" s="24">
        <f>IFERROR(INDEX(Partidos!$D$4:$D$107,MATCH($A12,Partidos!$A$4:$A$107,0)),"")</f>
        <v/>
      </c>
      <c r="E12" s="24">
        <f>IFERROR(INDEX(Partidos!$E$4:$E$107,MATCH($A12,Partidos!$A$4:$A$107,0)),"")</f>
        <v/>
      </c>
      <c r="F12" s="32" t="n">
        <v>4</v>
      </c>
      <c r="G12" s="32" t="n">
        <v>0</v>
      </c>
      <c r="H12" s="33" t="inlineStr">
        <is>
          <t>-</t>
        </is>
      </c>
    </row>
    <row r="13">
      <c r="A13" s="29" t="n">
        <v>10</v>
      </c>
      <c r="B13" s="29" t="inlineStr">
        <is>
          <t>14/06/2026</t>
        </is>
      </c>
      <c r="C13" s="24" t="inlineStr">
        <is>
          <t>Grupos</t>
        </is>
      </c>
      <c r="D13" s="24">
        <f>IFERROR(INDEX(Partidos!$D$4:$D$107,MATCH($A13,Partidos!$A$4:$A$107,0)),"")</f>
        <v/>
      </c>
      <c r="E13" s="24">
        <f>IFERROR(INDEX(Partidos!$E$4:$E$107,MATCH($A13,Partidos!$A$4:$A$107,0)),"")</f>
        <v/>
      </c>
      <c r="F13" s="32" t="n">
        <v>1</v>
      </c>
      <c r="G13" s="32" t="n">
        <v>1</v>
      </c>
      <c r="H13" s="33" t="inlineStr">
        <is>
          <t>-</t>
        </is>
      </c>
    </row>
    <row r="14">
      <c r="A14" s="31" t="n">
        <v>11</v>
      </c>
      <c r="B14" s="31" t="inlineStr">
        <is>
          <t>14/06/2026</t>
        </is>
      </c>
      <c r="C14" s="24" t="inlineStr">
        <is>
          <t>Grupos</t>
        </is>
      </c>
      <c r="D14" s="24">
        <f>IFERROR(INDEX(Partidos!$D$4:$D$107,MATCH($A14,Partidos!$A$4:$A$107,0)),"")</f>
        <v/>
      </c>
      <c r="E14" s="24">
        <f>IFERROR(INDEX(Partidos!$E$4:$E$107,MATCH($A14,Partidos!$A$4:$A$107,0)),"")</f>
        <v/>
      </c>
      <c r="F14" s="32" t="n">
        <v>1</v>
      </c>
      <c r="G14" s="32" t="n">
        <v>1</v>
      </c>
      <c r="H14" s="33" t="inlineStr">
        <is>
          <t>-</t>
        </is>
      </c>
    </row>
    <row r="15">
      <c r="A15" s="29" t="n">
        <v>12</v>
      </c>
      <c r="B15" s="29" t="inlineStr">
        <is>
          <t>14/06/2026</t>
        </is>
      </c>
      <c r="C15" s="24" t="inlineStr">
        <is>
          <t>Grupos</t>
        </is>
      </c>
      <c r="D15" s="24">
        <f>IFERROR(INDEX(Partidos!$D$4:$D$107,MATCH($A15,Partidos!$A$4:$A$107,0)),"")</f>
        <v/>
      </c>
      <c r="E15" s="24">
        <f>IFERROR(INDEX(Partidos!$E$4:$E$107,MATCH($A15,Partidos!$A$4:$A$107,0)),"")</f>
        <v/>
      </c>
      <c r="F15" s="32" t="n">
        <v>2</v>
      </c>
      <c r="G15" s="32" t="n">
        <v>0</v>
      </c>
      <c r="H15" s="33" t="inlineStr">
        <is>
          <t>-</t>
        </is>
      </c>
    </row>
    <row r="16">
      <c r="A16" s="31" t="n">
        <v>13</v>
      </c>
      <c r="B16" s="31" t="inlineStr">
        <is>
          <t>15/06/2026</t>
        </is>
      </c>
      <c r="C16" s="24" t="inlineStr">
        <is>
          <t>Grupos</t>
        </is>
      </c>
      <c r="D16" s="24">
        <f>IFERROR(INDEX(Partidos!$D$4:$D$107,MATCH($A16,Partidos!$A$4:$A$107,0)),"")</f>
        <v/>
      </c>
      <c r="E16" s="24">
        <f>IFERROR(INDEX(Partidos!$E$4:$E$107,MATCH($A16,Partidos!$A$4:$A$107,0)),"")</f>
        <v/>
      </c>
      <c r="F16" s="32" t="n">
        <v>6</v>
      </c>
      <c r="G16" s="32" t="n">
        <v>0</v>
      </c>
      <c r="H16" s="33" t="inlineStr">
        <is>
          <t>-</t>
        </is>
      </c>
    </row>
    <row r="17">
      <c r="A17" s="29" t="n">
        <v>14</v>
      </c>
      <c r="B17" s="29" t="inlineStr">
        <is>
          <t>15/06/2026</t>
        </is>
      </c>
      <c r="C17" s="24" t="inlineStr">
        <is>
          <t>Grupos</t>
        </is>
      </c>
      <c r="D17" s="24">
        <f>IFERROR(INDEX(Partidos!$D$4:$D$107,MATCH($A17,Partidos!$A$4:$A$107,0)),"")</f>
        <v/>
      </c>
      <c r="E17" s="24">
        <f>IFERROR(INDEX(Partidos!$E$4:$E$107,MATCH($A17,Partidos!$A$4:$A$107,0)),"")</f>
        <v/>
      </c>
      <c r="F17" s="32" t="n">
        <v>3</v>
      </c>
      <c r="G17" s="32" t="n">
        <v>0</v>
      </c>
      <c r="H17" s="33" t="inlineStr">
        <is>
          <t>-</t>
        </is>
      </c>
    </row>
    <row r="18">
      <c r="A18" s="31" t="n">
        <v>15</v>
      </c>
      <c r="B18" s="31" t="inlineStr">
        <is>
          <t>15/06/2026</t>
        </is>
      </c>
      <c r="C18" s="24" t="inlineStr">
        <is>
          <t>Grupos</t>
        </is>
      </c>
      <c r="D18" s="24">
        <f>IFERROR(INDEX(Partidos!$D$4:$D$107,MATCH($A18,Partidos!$A$4:$A$107,0)),"")</f>
        <v/>
      </c>
      <c r="E18" s="24">
        <f>IFERROR(INDEX(Partidos!$E$4:$E$107,MATCH($A18,Partidos!$A$4:$A$107,0)),"")</f>
        <v/>
      </c>
      <c r="F18" s="32" t="n">
        <v>1</v>
      </c>
      <c r="G18" s="32" t="n">
        <v>3</v>
      </c>
      <c r="H18" s="33" t="inlineStr">
        <is>
          <t>-</t>
        </is>
      </c>
    </row>
    <row r="19">
      <c r="A19" s="29" t="n">
        <v>16</v>
      </c>
      <c r="B19" s="29" t="inlineStr">
        <is>
          <t>15/06/2026</t>
        </is>
      </c>
      <c r="C19" s="24" t="inlineStr">
        <is>
          <t>Grupos</t>
        </is>
      </c>
      <c r="D19" s="24">
        <f>IFERROR(INDEX(Partidos!$D$4:$D$107,MATCH($A19,Partidos!$A$4:$A$107,0)),"")</f>
        <v/>
      </c>
      <c r="E19" s="24">
        <f>IFERROR(INDEX(Partidos!$E$4:$E$107,MATCH($A19,Partidos!$A$4:$A$107,0)),"")</f>
        <v/>
      </c>
      <c r="F19" s="32" t="n">
        <v>1</v>
      </c>
      <c r="G19" s="32" t="n">
        <v>0</v>
      </c>
      <c r="H19" s="33" t="inlineStr">
        <is>
          <t>-</t>
        </is>
      </c>
    </row>
    <row r="20">
      <c r="A20" s="31" t="n">
        <v>17</v>
      </c>
      <c r="B20" s="31" t="inlineStr">
        <is>
          <t>16/06/2026</t>
        </is>
      </c>
      <c r="C20" s="24" t="inlineStr">
        <is>
          <t>Grupos</t>
        </is>
      </c>
      <c r="D20" s="24">
        <f>IFERROR(INDEX(Partidos!$D$4:$D$107,MATCH($A20,Partidos!$A$4:$A$107,0)),"")</f>
        <v/>
      </c>
      <c r="E20" s="24">
        <f>IFERROR(INDEX(Partidos!$E$4:$E$107,MATCH($A20,Partidos!$A$4:$A$107,0)),"")</f>
        <v/>
      </c>
      <c r="F20" s="32" t="n">
        <v>4</v>
      </c>
      <c r="G20" s="32" t="n">
        <v>1</v>
      </c>
      <c r="H20" s="33" t="inlineStr">
        <is>
          <t>-</t>
        </is>
      </c>
    </row>
    <row r="21">
      <c r="A21" s="29" t="n">
        <v>18</v>
      </c>
      <c r="B21" s="29" t="inlineStr">
        <is>
          <t>16/06/2026</t>
        </is>
      </c>
      <c r="C21" s="24" t="inlineStr">
        <is>
          <t>Grupos</t>
        </is>
      </c>
      <c r="D21" s="24">
        <f>IFERROR(INDEX(Partidos!$D$4:$D$107,MATCH($A21,Partidos!$A$4:$A$107,0)),"")</f>
        <v/>
      </c>
      <c r="E21" s="24">
        <f>IFERROR(INDEX(Partidos!$E$4:$E$107,MATCH($A21,Partidos!$A$4:$A$107,0)),"")</f>
        <v/>
      </c>
      <c r="F21" s="32" t="n">
        <v>0</v>
      </c>
      <c r="G21" s="32" t="n">
        <v>2</v>
      </c>
      <c r="H21" s="33" t="inlineStr">
        <is>
          <t>-</t>
        </is>
      </c>
    </row>
    <row r="22">
      <c r="A22" s="31" t="n">
        <v>19</v>
      </c>
      <c r="B22" s="31" t="inlineStr">
        <is>
          <t>16/06/2026</t>
        </is>
      </c>
      <c r="C22" s="24" t="inlineStr">
        <is>
          <t>Grupos</t>
        </is>
      </c>
      <c r="D22" s="24">
        <f>IFERROR(INDEX(Partidos!$D$4:$D$107,MATCH($A22,Partidos!$A$4:$A$107,0)),"")</f>
        <v/>
      </c>
      <c r="E22" s="24">
        <f>IFERROR(INDEX(Partidos!$E$4:$E$107,MATCH($A22,Partidos!$A$4:$A$107,0)),"")</f>
        <v/>
      </c>
      <c r="F22" s="32" t="n">
        <v>3</v>
      </c>
      <c r="G22" s="32" t="n">
        <v>0</v>
      </c>
      <c r="H22" s="33" t="inlineStr">
        <is>
          <t>-</t>
        </is>
      </c>
    </row>
    <row r="23">
      <c r="A23" s="29" t="n">
        <v>20</v>
      </c>
      <c r="B23" s="29" t="inlineStr">
        <is>
          <t>16/06/2026</t>
        </is>
      </c>
      <c r="C23" s="24" t="inlineStr">
        <is>
          <t>Grupos</t>
        </is>
      </c>
      <c r="D23" s="24">
        <f>IFERROR(INDEX(Partidos!$D$4:$D$107,MATCH($A23,Partidos!$A$4:$A$107,0)),"")</f>
        <v/>
      </c>
      <c r="E23" s="24">
        <f>IFERROR(INDEX(Partidos!$E$4:$E$107,MATCH($A23,Partidos!$A$4:$A$107,0)),"")</f>
        <v/>
      </c>
      <c r="F23" s="32" t="n">
        <v>2</v>
      </c>
      <c r="G23" s="32" t="n">
        <v>0</v>
      </c>
      <c r="H23" s="33" t="inlineStr">
        <is>
          <t>-</t>
        </is>
      </c>
    </row>
    <row r="24">
      <c r="A24" s="31" t="n">
        <v>21</v>
      </c>
      <c r="B24" s="31" t="inlineStr">
        <is>
          <t>17/06/2026</t>
        </is>
      </c>
      <c r="C24" s="24" t="inlineStr">
        <is>
          <t>Grupos</t>
        </is>
      </c>
      <c r="D24" s="24">
        <f>IFERROR(INDEX(Partidos!$D$4:$D$107,MATCH($A24,Partidos!$A$4:$A$107,0)),"")</f>
        <v/>
      </c>
      <c r="E24" s="24">
        <f>IFERROR(INDEX(Partidos!$E$4:$E$107,MATCH($A24,Partidos!$A$4:$A$107,0)),"")</f>
        <v/>
      </c>
      <c r="F24" s="32" t="n">
        <v>3</v>
      </c>
      <c r="G24" s="32" t="n">
        <v>1</v>
      </c>
      <c r="H24" s="33" t="inlineStr">
        <is>
          <t>-</t>
        </is>
      </c>
    </row>
    <row r="25">
      <c r="A25" s="29" t="n">
        <v>22</v>
      </c>
      <c r="B25" s="29" t="inlineStr">
        <is>
          <t>17/06/2026</t>
        </is>
      </c>
      <c r="C25" s="24" t="inlineStr">
        <is>
          <t>Grupos</t>
        </is>
      </c>
      <c r="D25" s="24">
        <f>IFERROR(INDEX(Partidos!$D$4:$D$107,MATCH($A25,Partidos!$A$4:$A$107,0)),"")</f>
        <v/>
      </c>
      <c r="E25" s="24">
        <f>IFERROR(INDEX(Partidos!$E$4:$E$107,MATCH($A25,Partidos!$A$4:$A$107,0)),"")</f>
        <v/>
      </c>
      <c r="F25" s="32" t="n">
        <v>1</v>
      </c>
      <c r="G25" s="32" t="n">
        <v>1</v>
      </c>
      <c r="H25" s="33" t="inlineStr">
        <is>
          <t>-</t>
        </is>
      </c>
    </row>
    <row r="26">
      <c r="A26" s="31" t="n">
        <v>23</v>
      </c>
      <c r="B26" s="31" t="inlineStr">
        <is>
          <t>17/06/2026</t>
        </is>
      </c>
      <c r="C26" s="24" t="inlineStr">
        <is>
          <t>Grupos</t>
        </is>
      </c>
      <c r="D26" s="24">
        <f>IFERROR(INDEX(Partidos!$D$4:$D$107,MATCH($A26,Partidos!$A$4:$A$107,0)),"")</f>
        <v/>
      </c>
      <c r="E26" s="24">
        <f>IFERROR(INDEX(Partidos!$E$4:$E$107,MATCH($A26,Partidos!$A$4:$A$107,0)),"")</f>
        <v/>
      </c>
      <c r="F26" s="32" t="n">
        <v>1</v>
      </c>
      <c r="G26" s="32" t="n">
        <v>1</v>
      </c>
      <c r="H26" s="33" t="inlineStr">
        <is>
          <t>-</t>
        </is>
      </c>
    </row>
    <row r="27">
      <c r="A27" s="29" t="n">
        <v>24</v>
      </c>
      <c r="B27" s="29" t="inlineStr">
        <is>
          <t>17/06/2026</t>
        </is>
      </c>
      <c r="C27" s="24" t="inlineStr">
        <is>
          <t>Grupos</t>
        </is>
      </c>
      <c r="D27" s="24">
        <f>IFERROR(INDEX(Partidos!$D$4:$D$107,MATCH($A27,Partidos!$A$4:$A$107,0)),"")</f>
        <v/>
      </c>
      <c r="E27" s="24">
        <f>IFERROR(INDEX(Partidos!$E$4:$E$107,MATCH($A27,Partidos!$A$4:$A$107,0)),"")</f>
        <v/>
      </c>
      <c r="F27" s="32" t="n">
        <v>0</v>
      </c>
      <c r="G27" s="32" t="n">
        <v>2</v>
      </c>
      <c r="H27" s="33" t="inlineStr">
        <is>
          <t>-</t>
        </is>
      </c>
    </row>
    <row r="28">
      <c r="A28" s="31" t="n">
        <v>25</v>
      </c>
      <c r="B28" s="31" t="inlineStr">
        <is>
          <t>18/06/2026</t>
        </is>
      </c>
      <c r="C28" s="24" t="inlineStr">
        <is>
          <t>Grupos</t>
        </is>
      </c>
      <c r="D28" s="24">
        <f>IFERROR(INDEX(Partidos!$D$4:$D$107,MATCH($A28,Partidos!$A$4:$A$107,0)),"")</f>
        <v/>
      </c>
      <c r="E28" s="24">
        <f>IFERROR(INDEX(Partidos!$E$4:$E$107,MATCH($A28,Partidos!$A$4:$A$107,0)),"")</f>
        <v/>
      </c>
      <c r="F28" s="32" t="n">
        <v>2</v>
      </c>
      <c r="G28" s="32" t="n">
        <v>1</v>
      </c>
      <c r="H28" s="33" t="inlineStr">
        <is>
          <t>-</t>
        </is>
      </c>
    </row>
    <row r="29">
      <c r="A29" s="29" t="n">
        <v>26</v>
      </c>
      <c r="B29" s="29" t="inlineStr">
        <is>
          <t>18/06/2026</t>
        </is>
      </c>
      <c r="C29" s="24" t="inlineStr">
        <is>
          <t>Grupos</t>
        </is>
      </c>
      <c r="D29" s="24">
        <f>IFERROR(INDEX(Partidos!$D$4:$D$107,MATCH($A29,Partidos!$A$4:$A$107,0)),"")</f>
        <v/>
      </c>
      <c r="E29" s="24">
        <f>IFERROR(INDEX(Partidos!$E$4:$E$107,MATCH($A29,Partidos!$A$4:$A$107,0)),"")</f>
        <v/>
      </c>
      <c r="F29" s="32" t="n">
        <v>1</v>
      </c>
      <c r="G29" s="32" t="n">
        <v>0</v>
      </c>
      <c r="H29" s="33" t="inlineStr">
        <is>
          <t>-</t>
        </is>
      </c>
    </row>
    <row r="30">
      <c r="A30" s="31" t="n">
        <v>27</v>
      </c>
      <c r="B30" s="31" t="inlineStr">
        <is>
          <t>18/06/2026</t>
        </is>
      </c>
      <c r="C30" s="24" t="inlineStr">
        <is>
          <t>Grupos</t>
        </is>
      </c>
      <c r="D30" s="24">
        <f>IFERROR(INDEX(Partidos!$D$4:$D$107,MATCH($A30,Partidos!$A$4:$A$107,0)),"")</f>
        <v/>
      </c>
      <c r="E30" s="24">
        <f>IFERROR(INDEX(Partidos!$E$4:$E$107,MATCH($A30,Partidos!$A$4:$A$107,0)),"")</f>
        <v/>
      </c>
      <c r="F30" s="32" t="n">
        <v>2</v>
      </c>
      <c r="G30" s="32" t="n">
        <v>1</v>
      </c>
      <c r="H30" s="33" t="inlineStr">
        <is>
          <t>-</t>
        </is>
      </c>
    </row>
    <row r="31">
      <c r="A31" s="29" t="n">
        <v>28</v>
      </c>
      <c r="B31" s="29" t="inlineStr">
        <is>
          <t>18/06/2026</t>
        </is>
      </c>
      <c r="C31" s="24" t="inlineStr">
        <is>
          <t>Grupos</t>
        </is>
      </c>
      <c r="D31" s="24">
        <f>IFERROR(INDEX(Partidos!$D$4:$D$107,MATCH($A31,Partidos!$A$4:$A$107,0)),"")</f>
        <v/>
      </c>
      <c r="E31" s="24">
        <f>IFERROR(INDEX(Partidos!$E$4:$E$107,MATCH($A31,Partidos!$A$4:$A$107,0)),"")</f>
        <v/>
      </c>
      <c r="F31" s="32" t="n">
        <v>2</v>
      </c>
      <c r="G31" s="32" t="n">
        <v>1</v>
      </c>
      <c r="H31" s="33" t="inlineStr">
        <is>
          <t>-</t>
        </is>
      </c>
    </row>
    <row r="32">
      <c r="A32" s="31" t="n">
        <v>29</v>
      </c>
      <c r="B32" s="31" t="inlineStr">
        <is>
          <t>19/06/2026</t>
        </is>
      </c>
      <c r="C32" s="24" t="inlineStr">
        <is>
          <t>Grupos</t>
        </is>
      </c>
      <c r="D32" s="24">
        <f>IFERROR(INDEX(Partidos!$D$4:$D$107,MATCH($A32,Partidos!$A$4:$A$107,0)),"")</f>
        <v/>
      </c>
      <c r="E32" s="24">
        <f>IFERROR(INDEX(Partidos!$E$4:$E$107,MATCH($A32,Partidos!$A$4:$A$107,0)),"")</f>
        <v/>
      </c>
      <c r="F32" s="32" t="n">
        <v>2</v>
      </c>
      <c r="G32" s="32" t="n">
        <v>1</v>
      </c>
      <c r="H32" s="33" t="inlineStr">
        <is>
          <t>-</t>
        </is>
      </c>
    </row>
    <row r="33">
      <c r="A33" s="29" t="n">
        <v>30</v>
      </c>
      <c r="B33" s="29" t="inlineStr">
        <is>
          <t>19/06/2026</t>
        </is>
      </c>
      <c r="C33" s="24" t="inlineStr">
        <is>
          <t>Grupos</t>
        </is>
      </c>
      <c r="D33" s="24">
        <f>IFERROR(INDEX(Partidos!$D$4:$D$107,MATCH($A33,Partidos!$A$4:$A$107,0)),"")</f>
        <v/>
      </c>
      <c r="E33" s="24">
        <f>IFERROR(INDEX(Partidos!$E$4:$E$107,MATCH($A33,Partidos!$A$4:$A$107,0)),"")</f>
        <v/>
      </c>
      <c r="F33" s="32" t="n">
        <v>1</v>
      </c>
      <c r="G33" s="32" t="n">
        <v>3</v>
      </c>
      <c r="H33" s="33" t="inlineStr">
        <is>
          <t>-</t>
        </is>
      </c>
    </row>
    <row r="34">
      <c r="A34" s="31" t="n">
        <v>31</v>
      </c>
      <c r="B34" s="31" t="inlineStr">
        <is>
          <t>19/06/2026</t>
        </is>
      </c>
      <c r="C34" s="24" t="inlineStr">
        <is>
          <t>Grupos</t>
        </is>
      </c>
      <c r="D34" s="24">
        <f>IFERROR(INDEX(Partidos!$D$4:$D$107,MATCH($A34,Partidos!$A$4:$A$107,0)),"")</f>
        <v/>
      </c>
      <c r="E34" s="24">
        <f>IFERROR(INDEX(Partidos!$E$4:$E$107,MATCH($A34,Partidos!$A$4:$A$107,0)),"")</f>
        <v/>
      </c>
      <c r="F34" s="32" t="n">
        <v>5</v>
      </c>
      <c r="G34" s="32" t="n">
        <v>0</v>
      </c>
      <c r="H34" s="33" t="inlineStr">
        <is>
          <t>-</t>
        </is>
      </c>
    </row>
    <row r="35">
      <c r="A35" s="29" t="n">
        <v>32</v>
      </c>
      <c r="B35" s="29" t="inlineStr">
        <is>
          <t>19/06/2026</t>
        </is>
      </c>
      <c r="C35" s="24" t="inlineStr">
        <is>
          <t>Grupos</t>
        </is>
      </c>
      <c r="D35" s="24">
        <f>IFERROR(INDEX(Partidos!$D$4:$D$107,MATCH($A35,Partidos!$A$4:$A$107,0)),"")</f>
        <v/>
      </c>
      <c r="E35" s="24">
        <f>IFERROR(INDEX(Partidos!$E$4:$E$107,MATCH($A35,Partidos!$A$4:$A$107,0)),"")</f>
        <v/>
      </c>
      <c r="F35" s="32" t="n">
        <v>1</v>
      </c>
      <c r="G35" s="32" t="n">
        <v>1</v>
      </c>
      <c r="H35" s="33" t="inlineStr">
        <is>
          <t>-</t>
        </is>
      </c>
    </row>
    <row r="36">
      <c r="A36" s="31" t="n">
        <v>33</v>
      </c>
      <c r="B36" s="31" t="inlineStr">
        <is>
          <t>20/06/2026</t>
        </is>
      </c>
      <c r="C36" s="24" t="inlineStr">
        <is>
          <t>Grupos</t>
        </is>
      </c>
      <c r="D36" s="24">
        <f>IFERROR(INDEX(Partidos!$D$4:$D$107,MATCH($A36,Partidos!$A$4:$A$107,0)),"")</f>
        <v/>
      </c>
      <c r="E36" s="24">
        <f>IFERROR(INDEX(Partidos!$E$4:$E$107,MATCH($A36,Partidos!$A$4:$A$107,0)),"")</f>
        <v/>
      </c>
      <c r="F36" s="32" t="n">
        <v>3</v>
      </c>
      <c r="G36" s="32" t="n">
        <v>1</v>
      </c>
      <c r="H36" s="33" t="inlineStr">
        <is>
          <t>-</t>
        </is>
      </c>
    </row>
    <row r="37">
      <c r="A37" s="29" t="n">
        <v>34</v>
      </c>
      <c r="B37" s="29" t="inlineStr">
        <is>
          <t>20/06/2026</t>
        </is>
      </c>
      <c r="C37" s="24" t="inlineStr">
        <is>
          <t>Grupos</t>
        </is>
      </c>
      <c r="D37" s="24">
        <f>IFERROR(INDEX(Partidos!$D$4:$D$107,MATCH($A37,Partidos!$A$4:$A$107,0)),"")</f>
        <v/>
      </c>
      <c r="E37" s="24">
        <f>IFERROR(INDEX(Partidos!$E$4:$E$107,MATCH($A37,Partidos!$A$4:$A$107,0)),"")</f>
        <v/>
      </c>
      <c r="F37" s="32" t="n">
        <v>2</v>
      </c>
      <c r="G37" s="32" t="n">
        <v>1</v>
      </c>
      <c r="H37" s="33" t="inlineStr">
        <is>
          <t>-</t>
        </is>
      </c>
    </row>
    <row r="38">
      <c r="A38" s="31" t="n">
        <v>35</v>
      </c>
      <c r="B38" s="31" t="inlineStr">
        <is>
          <t>20/06/2026</t>
        </is>
      </c>
      <c r="C38" s="24" t="inlineStr">
        <is>
          <t>Grupos</t>
        </is>
      </c>
      <c r="D38" s="24">
        <f>IFERROR(INDEX(Partidos!$D$4:$D$107,MATCH($A38,Partidos!$A$4:$A$107,0)),"")</f>
        <v/>
      </c>
      <c r="E38" s="24">
        <f>IFERROR(INDEX(Partidos!$E$4:$E$107,MATCH($A38,Partidos!$A$4:$A$107,0)),"")</f>
        <v/>
      </c>
      <c r="F38" s="32" t="n">
        <v>3</v>
      </c>
      <c r="G38" s="32" t="n">
        <v>0</v>
      </c>
      <c r="H38" s="33" t="inlineStr">
        <is>
          <t>-</t>
        </is>
      </c>
    </row>
    <row r="39">
      <c r="A39" s="29" t="n">
        <v>36</v>
      </c>
      <c r="B39" s="29" t="inlineStr">
        <is>
          <t>20/06/2026</t>
        </is>
      </c>
      <c r="C39" s="24" t="inlineStr">
        <is>
          <t>Grupos</t>
        </is>
      </c>
      <c r="D39" s="24">
        <f>IFERROR(INDEX(Partidos!$D$4:$D$107,MATCH($A39,Partidos!$A$4:$A$107,0)),"")</f>
        <v/>
      </c>
      <c r="E39" s="24">
        <f>IFERROR(INDEX(Partidos!$E$4:$E$107,MATCH($A39,Partidos!$A$4:$A$107,0)),"")</f>
        <v/>
      </c>
      <c r="F39" s="32" t="n">
        <v>1</v>
      </c>
      <c r="G39" s="32" t="n">
        <v>2</v>
      </c>
      <c r="H39" s="33" t="inlineStr">
        <is>
          <t>-</t>
        </is>
      </c>
    </row>
    <row r="40">
      <c r="A40" s="31" t="n">
        <v>37</v>
      </c>
      <c r="B40" s="31" t="inlineStr">
        <is>
          <t>21/06/2026</t>
        </is>
      </c>
      <c r="C40" s="24" t="inlineStr">
        <is>
          <t>Grupos</t>
        </is>
      </c>
      <c r="D40" s="24">
        <f>IFERROR(INDEX(Partidos!$D$4:$D$107,MATCH($A40,Partidos!$A$4:$A$107,0)),"")</f>
        <v/>
      </c>
      <c r="E40" s="24">
        <f>IFERROR(INDEX(Partidos!$E$4:$E$107,MATCH($A40,Partidos!$A$4:$A$107,0)),"")</f>
        <v/>
      </c>
      <c r="F40" s="32" t="n">
        <v>3</v>
      </c>
      <c r="G40" s="32" t="n">
        <v>1</v>
      </c>
      <c r="H40" s="33" t="inlineStr">
        <is>
          <t>-</t>
        </is>
      </c>
    </row>
    <row r="41">
      <c r="A41" s="29" t="n">
        <v>38</v>
      </c>
      <c r="B41" s="29" t="inlineStr">
        <is>
          <t>21/06/2026</t>
        </is>
      </c>
      <c r="C41" s="24" t="inlineStr">
        <is>
          <t>Grupos</t>
        </is>
      </c>
      <c r="D41" s="24">
        <f>IFERROR(INDEX(Partidos!$D$4:$D$107,MATCH($A41,Partidos!$A$4:$A$107,0)),"")</f>
        <v/>
      </c>
      <c r="E41" s="24">
        <f>IFERROR(INDEX(Partidos!$E$4:$E$107,MATCH($A41,Partidos!$A$4:$A$107,0)),"")</f>
        <v/>
      </c>
      <c r="F41" s="32" t="n">
        <v>2</v>
      </c>
      <c r="G41" s="32" t="n">
        <v>0</v>
      </c>
      <c r="H41" s="33" t="inlineStr">
        <is>
          <t>-</t>
        </is>
      </c>
    </row>
    <row r="42">
      <c r="A42" s="31" t="n">
        <v>39</v>
      </c>
      <c r="B42" s="31" t="inlineStr">
        <is>
          <t>21/06/2026</t>
        </is>
      </c>
      <c r="C42" s="24" t="inlineStr">
        <is>
          <t>Grupos</t>
        </is>
      </c>
      <c r="D42" s="24">
        <f>IFERROR(INDEX(Partidos!$D$4:$D$107,MATCH($A42,Partidos!$A$4:$A$107,0)),"")</f>
        <v/>
      </c>
      <c r="E42" s="24">
        <f>IFERROR(INDEX(Partidos!$E$4:$E$107,MATCH($A42,Partidos!$A$4:$A$107,0)),"")</f>
        <v/>
      </c>
      <c r="F42" s="32" t="n">
        <v>2</v>
      </c>
      <c r="G42" s="32" t="n">
        <v>0</v>
      </c>
      <c r="H42" s="33" t="inlineStr">
        <is>
          <t>-</t>
        </is>
      </c>
    </row>
    <row r="43">
      <c r="A43" s="29" t="n">
        <v>40</v>
      </c>
      <c r="B43" s="29" t="inlineStr">
        <is>
          <t>21/06/2026</t>
        </is>
      </c>
      <c r="C43" s="24" t="inlineStr">
        <is>
          <t>Grupos</t>
        </is>
      </c>
      <c r="D43" s="24">
        <f>IFERROR(INDEX(Partidos!$D$4:$D$107,MATCH($A43,Partidos!$A$4:$A$107,0)),"")</f>
        <v/>
      </c>
      <c r="E43" s="24">
        <f>IFERROR(INDEX(Partidos!$E$4:$E$107,MATCH($A43,Partidos!$A$4:$A$107,0)),"")</f>
        <v/>
      </c>
      <c r="F43" s="32" t="n">
        <v>1</v>
      </c>
      <c r="G43" s="32" t="n">
        <v>2</v>
      </c>
      <c r="H43" s="33" t="inlineStr">
        <is>
          <t>-</t>
        </is>
      </c>
    </row>
    <row r="44">
      <c r="A44" s="31" t="n">
        <v>41</v>
      </c>
      <c r="B44" s="31" t="inlineStr">
        <is>
          <t>22/06/2026</t>
        </is>
      </c>
      <c r="C44" s="24" t="inlineStr">
        <is>
          <t>Grupos</t>
        </is>
      </c>
      <c r="D44" s="24">
        <f>IFERROR(INDEX(Partidos!$D$4:$D$107,MATCH($A44,Partidos!$A$4:$A$107,0)),"")</f>
        <v/>
      </c>
      <c r="E44" s="24">
        <f>IFERROR(INDEX(Partidos!$E$4:$E$107,MATCH($A44,Partidos!$A$4:$A$107,0)),"")</f>
        <v/>
      </c>
      <c r="F44" s="32" t="n">
        <v>2</v>
      </c>
      <c r="G44" s="32" t="n">
        <v>1</v>
      </c>
      <c r="H44" s="33" t="inlineStr">
        <is>
          <t>-</t>
        </is>
      </c>
    </row>
    <row r="45">
      <c r="A45" s="29" t="n">
        <v>42</v>
      </c>
      <c r="B45" s="29" t="inlineStr">
        <is>
          <t>22/06/2026</t>
        </is>
      </c>
      <c r="C45" s="24" t="inlineStr">
        <is>
          <t>Grupos</t>
        </is>
      </c>
      <c r="D45" s="24">
        <f>IFERROR(INDEX(Partidos!$D$4:$D$107,MATCH($A45,Partidos!$A$4:$A$107,0)),"")</f>
        <v/>
      </c>
      <c r="E45" s="24">
        <f>IFERROR(INDEX(Partidos!$E$4:$E$107,MATCH($A45,Partidos!$A$4:$A$107,0)),"")</f>
        <v/>
      </c>
      <c r="F45" s="32" t="n">
        <v>3</v>
      </c>
      <c r="G45" s="32" t="n">
        <v>0</v>
      </c>
      <c r="H45" s="33" t="inlineStr">
        <is>
          <t>-</t>
        </is>
      </c>
    </row>
    <row r="46">
      <c r="A46" s="31" t="n">
        <v>43</v>
      </c>
      <c r="B46" s="31" t="inlineStr">
        <is>
          <t>22/06/2026</t>
        </is>
      </c>
      <c r="C46" s="24" t="inlineStr">
        <is>
          <t>Grupos</t>
        </is>
      </c>
      <c r="D46" s="24">
        <f>IFERROR(INDEX(Partidos!$D$4:$D$107,MATCH($A46,Partidos!$A$4:$A$107,0)),"")</f>
        <v/>
      </c>
      <c r="E46" s="24">
        <f>IFERROR(INDEX(Partidos!$E$4:$E$107,MATCH($A46,Partidos!$A$4:$A$107,0)),"")</f>
        <v/>
      </c>
      <c r="F46" s="32" t="n">
        <v>1</v>
      </c>
      <c r="G46" s="32" t="n">
        <v>1</v>
      </c>
      <c r="H46" s="33" t="inlineStr">
        <is>
          <t>-</t>
        </is>
      </c>
    </row>
    <row r="47">
      <c r="A47" s="29" t="n">
        <v>44</v>
      </c>
      <c r="B47" s="29" t="inlineStr">
        <is>
          <t>22/06/2026</t>
        </is>
      </c>
      <c r="C47" s="24" t="inlineStr">
        <is>
          <t>Grupos</t>
        </is>
      </c>
      <c r="D47" s="24">
        <f>IFERROR(INDEX(Partidos!$D$4:$D$107,MATCH($A47,Partidos!$A$4:$A$107,0)),"")</f>
        <v/>
      </c>
      <c r="E47" s="24">
        <f>IFERROR(INDEX(Partidos!$E$4:$E$107,MATCH($A47,Partidos!$A$4:$A$107,0)),"")</f>
        <v/>
      </c>
      <c r="F47" s="32" t="n">
        <v>0</v>
      </c>
      <c r="G47" s="32" t="n">
        <v>2</v>
      </c>
      <c r="H47" s="33" t="inlineStr">
        <is>
          <t>-</t>
        </is>
      </c>
    </row>
    <row r="48">
      <c r="A48" s="31" t="n">
        <v>45</v>
      </c>
      <c r="B48" s="31" t="inlineStr">
        <is>
          <t>23/06/2026</t>
        </is>
      </c>
      <c r="C48" s="24" t="inlineStr">
        <is>
          <t>Grupos</t>
        </is>
      </c>
      <c r="D48" s="24">
        <f>IFERROR(INDEX(Partidos!$D$4:$D$107,MATCH($A48,Partidos!$A$4:$A$107,0)),"")</f>
        <v/>
      </c>
      <c r="E48" s="24">
        <f>IFERROR(INDEX(Partidos!$E$4:$E$107,MATCH($A48,Partidos!$A$4:$A$107,0)),"")</f>
        <v/>
      </c>
      <c r="F48" s="32" t="n">
        <v>3</v>
      </c>
      <c r="G48" s="32" t="n">
        <v>0</v>
      </c>
      <c r="H48" s="33" t="inlineStr">
        <is>
          <t>-</t>
        </is>
      </c>
    </row>
    <row r="49">
      <c r="A49" s="29" t="n">
        <v>46</v>
      </c>
      <c r="B49" s="29" t="inlineStr">
        <is>
          <t>23/06/2026</t>
        </is>
      </c>
      <c r="C49" s="24" t="inlineStr">
        <is>
          <t>Grupos</t>
        </is>
      </c>
      <c r="D49" s="24">
        <f>IFERROR(INDEX(Partidos!$D$4:$D$107,MATCH($A49,Partidos!$A$4:$A$107,0)),"")</f>
        <v/>
      </c>
      <c r="E49" s="24">
        <f>IFERROR(INDEX(Partidos!$E$4:$E$107,MATCH($A49,Partidos!$A$4:$A$107,0)),"")</f>
        <v/>
      </c>
      <c r="F49" s="32" t="n">
        <v>2</v>
      </c>
      <c r="G49" s="32" t="n">
        <v>0</v>
      </c>
      <c r="H49" s="33" t="inlineStr">
        <is>
          <t>-</t>
        </is>
      </c>
    </row>
    <row r="50">
      <c r="A50" s="31" t="n">
        <v>47</v>
      </c>
      <c r="B50" s="31" t="inlineStr">
        <is>
          <t>23/06/2026</t>
        </is>
      </c>
      <c r="C50" s="24" t="inlineStr">
        <is>
          <t>Grupos</t>
        </is>
      </c>
      <c r="D50" s="24">
        <f>IFERROR(INDEX(Partidos!$D$4:$D$107,MATCH($A50,Partidos!$A$4:$A$107,0)),"")</f>
        <v/>
      </c>
      <c r="E50" s="24">
        <f>IFERROR(INDEX(Partidos!$E$4:$E$107,MATCH($A50,Partidos!$A$4:$A$107,0)),"")</f>
        <v/>
      </c>
      <c r="F50" s="32" t="n">
        <v>0</v>
      </c>
      <c r="G50" s="32" t="n">
        <v>2</v>
      </c>
      <c r="H50" s="33" t="inlineStr">
        <is>
          <t>-</t>
        </is>
      </c>
    </row>
    <row r="51">
      <c r="A51" s="29" t="n">
        <v>48</v>
      </c>
      <c r="B51" s="29" t="inlineStr">
        <is>
          <t>23/06/2026</t>
        </is>
      </c>
      <c r="C51" s="24" t="inlineStr">
        <is>
          <t>Grupos</t>
        </is>
      </c>
      <c r="D51" s="24">
        <f>IFERROR(INDEX(Partidos!$D$4:$D$107,MATCH($A51,Partidos!$A$4:$A$107,0)),"")</f>
        <v/>
      </c>
      <c r="E51" s="24">
        <f>IFERROR(INDEX(Partidos!$E$4:$E$107,MATCH($A51,Partidos!$A$4:$A$107,0)),"")</f>
        <v/>
      </c>
      <c r="F51" s="32" t="n">
        <v>4</v>
      </c>
      <c r="G51" s="32" t="n">
        <v>0</v>
      </c>
      <c r="H51" s="33" t="inlineStr">
        <is>
          <t>-</t>
        </is>
      </c>
    </row>
    <row r="52">
      <c r="A52" s="31" t="n">
        <v>49</v>
      </c>
      <c r="B52" s="31" t="inlineStr">
        <is>
          <t>24/06/2026</t>
        </is>
      </c>
      <c r="C52" s="24" t="inlineStr">
        <is>
          <t>Grupos</t>
        </is>
      </c>
      <c r="D52" s="24">
        <f>IFERROR(INDEX(Partidos!$D$4:$D$107,MATCH($A52,Partidos!$A$4:$A$107,0)),"")</f>
        <v/>
      </c>
      <c r="E52" s="24">
        <f>IFERROR(INDEX(Partidos!$E$4:$E$107,MATCH($A52,Partidos!$A$4:$A$107,0)),"")</f>
        <v/>
      </c>
      <c r="F52" s="32" t="n">
        <v>1</v>
      </c>
      <c r="G52" s="32" t="n">
        <v>1</v>
      </c>
      <c r="H52" s="33" t="inlineStr">
        <is>
          <t>-</t>
        </is>
      </c>
    </row>
    <row r="53">
      <c r="A53" s="29" t="n">
        <v>50</v>
      </c>
      <c r="B53" s="29" t="inlineStr">
        <is>
          <t>24/06/2026</t>
        </is>
      </c>
      <c r="C53" s="24" t="inlineStr">
        <is>
          <t>Grupos</t>
        </is>
      </c>
      <c r="D53" s="24">
        <f>IFERROR(INDEX(Partidos!$D$4:$D$107,MATCH($A53,Partidos!$A$4:$A$107,0)),"")</f>
        <v/>
      </c>
      <c r="E53" s="24">
        <f>IFERROR(INDEX(Partidos!$E$4:$E$107,MATCH($A53,Partidos!$A$4:$A$107,0)),"")</f>
        <v/>
      </c>
      <c r="F53" s="32" t="n">
        <v>1</v>
      </c>
      <c r="G53" s="32" t="n">
        <v>0</v>
      </c>
      <c r="H53" s="33" t="inlineStr">
        <is>
          <t>-</t>
        </is>
      </c>
    </row>
    <row r="54">
      <c r="A54" s="31" t="n">
        <v>51</v>
      </c>
      <c r="B54" s="31" t="inlineStr">
        <is>
          <t>24/06/2026</t>
        </is>
      </c>
      <c r="C54" s="24" t="inlineStr">
        <is>
          <t>Grupos</t>
        </is>
      </c>
      <c r="D54" s="24">
        <f>IFERROR(INDEX(Partidos!$D$4:$D$107,MATCH($A54,Partidos!$A$4:$A$107,0)),"")</f>
        <v/>
      </c>
      <c r="E54" s="24">
        <f>IFERROR(INDEX(Partidos!$E$4:$E$107,MATCH($A54,Partidos!$A$4:$A$107,0)),"")</f>
        <v/>
      </c>
      <c r="F54" s="32" t="n">
        <v>1</v>
      </c>
      <c r="G54" s="32" t="n">
        <v>3</v>
      </c>
      <c r="H54" s="33" t="inlineStr">
        <is>
          <t>-</t>
        </is>
      </c>
    </row>
    <row r="55">
      <c r="A55" s="29" t="n">
        <v>52</v>
      </c>
      <c r="B55" s="29" t="inlineStr">
        <is>
          <t>24/06/2026</t>
        </is>
      </c>
      <c r="C55" s="24" t="inlineStr">
        <is>
          <t>Grupos</t>
        </is>
      </c>
      <c r="D55" s="24">
        <f>IFERROR(INDEX(Partidos!$D$4:$D$107,MATCH($A55,Partidos!$A$4:$A$107,0)),"")</f>
        <v/>
      </c>
      <c r="E55" s="24">
        <f>IFERROR(INDEX(Partidos!$E$4:$E$107,MATCH($A55,Partidos!$A$4:$A$107,0)),"")</f>
        <v/>
      </c>
      <c r="F55" s="32" t="n">
        <v>3</v>
      </c>
      <c r="G55" s="32" t="n">
        <v>0</v>
      </c>
      <c r="H55" s="33" t="inlineStr">
        <is>
          <t>-</t>
        </is>
      </c>
    </row>
    <row r="56">
      <c r="A56" s="31" t="n">
        <v>53</v>
      </c>
      <c r="B56" s="31" t="inlineStr">
        <is>
          <t>24/06/2026</t>
        </is>
      </c>
      <c r="C56" s="24" t="inlineStr">
        <is>
          <t>Grupos</t>
        </is>
      </c>
      <c r="D56" s="24">
        <f>IFERROR(INDEX(Partidos!$D$4:$D$107,MATCH($A56,Partidos!$A$4:$A$107,0)),"")</f>
        <v/>
      </c>
      <c r="E56" s="24">
        <f>IFERROR(INDEX(Partidos!$E$4:$E$107,MATCH($A56,Partidos!$A$4:$A$107,0)),"")</f>
        <v/>
      </c>
      <c r="F56" s="32" t="n">
        <v>1</v>
      </c>
      <c r="G56" s="32" t="n">
        <v>1</v>
      </c>
      <c r="H56" s="33" t="inlineStr">
        <is>
          <t>-</t>
        </is>
      </c>
    </row>
    <row r="57">
      <c r="A57" s="29" t="n">
        <v>54</v>
      </c>
      <c r="B57" s="29" t="inlineStr">
        <is>
          <t>24/06/2026</t>
        </is>
      </c>
      <c r="C57" s="24" t="inlineStr">
        <is>
          <t>Grupos</t>
        </is>
      </c>
      <c r="D57" s="24">
        <f>IFERROR(INDEX(Partidos!$D$4:$D$107,MATCH($A57,Partidos!$A$4:$A$107,0)),"")</f>
        <v/>
      </c>
      <c r="E57" s="24">
        <f>IFERROR(INDEX(Partidos!$E$4:$E$107,MATCH($A57,Partidos!$A$4:$A$107,0)),"")</f>
        <v/>
      </c>
      <c r="F57" s="32" t="n">
        <v>0</v>
      </c>
      <c r="G57" s="32" t="n">
        <v>1</v>
      </c>
      <c r="H57" s="33" t="inlineStr">
        <is>
          <t>-</t>
        </is>
      </c>
    </row>
    <row r="58">
      <c r="A58" s="31" t="n">
        <v>55</v>
      </c>
      <c r="B58" s="31" t="inlineStr">
        <is>
          <t>25/06/2026</t>
        </is>
      </c>
      <c r="C58" s="24" t="inlineStr">
        <is>
          <t>Grupos</t>
        </is>
      </c>
      <c r="D58" s="24">
        <f>IFERROR(INDEX(Partidos!$D$4:$D$107,MATCH($A58,Partidos!$A$4:$A$107,0)),"")</f>
        <v/>
      </c>
      <c r="E58" s="24">
        <f>IFERROR(INDEX(Partidos!$E$4:$E$107,MATCH($A58,Partidos!$A$4:$A$107,0)),"")</f>
        <v/>
      </c>
      <c r="F58" s="32" t="n">
        <v>1</v>
      </c>
      <c r="G58" s="32" t="n">
        <v>2</v>
      </c>
      <c r="H58" s="33" t="inlineStr">
        <is>
          <t>-</t>
        </is>
      </c>
    </row>
    <row r="59">
      <c r="A59" s="29" t="n">
        <v>56</v>
      </c>
      <c r="B59" s="29" t="inlineStr">
        <is>
          <t>25/06/2026</t>
        </is>
      </c>
      <c r="C59" s="24" t="inlineStr">
        <is>
          <t>Grupos</t>
        </is>
      </c>
      <c r="D59" s="24">
        <f>IFERROR(INDEX(Partidos!$D$4:$D$107,MATCH($A59,Partidos!$A$4:$A$107,0)),"")</f>
        <v/>
      </c>
      <c r="E59" s="24">
        <f>IFERROR(INDEX(Partidos!$E$4:$E$107,MATCH($A59,Partidos!$A$4:$A$107,0)),"")</f>
        <v/>
      </c>
      <c r="F59" s="32" t="n">
        <v>1</v>
      </c>
      <c r="G59" s="32" t="n">
        <v>1</v>
      </c>
      <c r="H59" s="33" t="inlineStr">
        <is>
          <t>-</t>
        </is>
      </c>
    </row>
    <row r="60">
      <c r="A60" s="31" t="n">
        <v>57</v>
      </c>
      <c r="B60" s="31" t="inlineStr">
        <is>
          <t>25/06/2026</t>
        </is>
      </c>
      <c r="C60" s="24" t="inlineStr">
        <is>
          <t>Grupos</t>
        </is>
      </c>
      <c r="D60" s="24">
        <f>IFERROR(INDEX(Partidos!$D$4:$D$107,MATCH($A60,Partidos!$A$4:$A$107,0)),"")</f>
        <v/>
      </c>
      <c r="E60" s="24">
        <f>IFERROR(INDEX(Partidos!$E$4:$E$107,MATCH($A60,Partidos!$A$4:$A$107,0)),"")</f>
        <v/>
      </c>
      <c r="F60" s="32" t="n">
        <v>1</v>
      </c>
      <c r="G60" s="32" t="n">
        <v>0</v>
      </c>
      <c r="H60" s="33" t="inlineStr">
        <is>
          <t>-</t>
        </is>
      </c>
    </row>
    <row r="61">
      <c r="A61" s="29" t="n">
        <v>58</v>
      </c>
      <c r="B61" s="29" t="inlineStr">
        <is>
          <t>25/06/2026</t>
        </is>
      </c>
      <c r="C61" s="24" t="inlineStr">
        <is>
          <t>Grupos</t>
        </is>
      </c>
      <c r="D61" s="24">
        <f>IFERROR(INDEX(Partidos!$D$4:$D$107,MATCH($A61,Partidos!$A$4:$A$107,0)),"")</f>
        <v/>
      </c>
      <c r="E61" s="24">
        <f>IFERROR(INDEX(Partidos!$E$4:$E$107,MATCH($A61,Partidos!$A$4:$A$107,0)),"")</f>
        <v/>
      </c>
      <c r="F61" s="32" t="n">
        <v>1</v>
      </c>
      <c r="G61" s="32" t="n">
        <v>3</v>
      </c>
      <c r="H61" s="33" t="inlineStr">
        <is>
          <t>-</t>
        </is>
      </c>
    </row>
    <row r="62">
      <c r="A62" s="31" t="n">
        <v>59</v>
      </c>
      <c r="B62" s="31" t="inlineStr">
        <is>
          <t>25/06/2026</t>
        </is>
      </c>
      <c r="C62" s="24" t="inlineStr">
        <is>
          <t>Grupos</t>
        </is>
      </c>
      <c r="D62" s="24">
        <f>IFERROR(INDEX(Partidos!$D$4:$D$107,MATCH($A62,Partidos!$A$4:$A$107,0)),"")</f>
        <v/>
      </c>
      <c r="E62" s="24">
        <f>IFERROR(INDEX(Partidos!$E$4:$E$107,MATCH($A62,Partidos!$A$4:$A$107,0)),"")</f>
        <v/>
      </c>
      <c r="F62" s="32" t="n">
        <v>1</v>
      </c>
      <c r="G62" s="32" t="n">
        <v>1</v>
      </c>
      <c r="H62" s="33" t="inlineStr">
        <is>
          <t>-</t>
        </is>
      </c>
    </row>
    <row r="63">
      <c r="A63" s="29" t="n">
        <v>60</v>
      </c>
      <c r="B63" s="29" t="inlineStr">
        <is>
          <t>25/06/2026</t>
        </is>
      </c>
      <c r="C63" s="24" t="inlineStr">
        <is>
          <t>Grupos</t>
        </is>
      </c>
      <c r="D63" s="24">
        <f>IFERROR(INDEX(Partidos!$D$4:$D$107,MATCH($A63,Partidos!$A$4:$A$107,0)),"")</f>
        <v/>
      </c>
      <c r="E63" s="24">
        <f>IFERROR(INDEX(Partidos!$E$4:$E$107,MATCH($A63,Partidos!$A$4:$A$107,0)),"")</f>
        <v/>
      </c>
      <c r="F63" s="32" t="n">
        <v>0</v>
      </c>
      <c r="G63" s="32" t="n">
        <v>0</v>
      </c>
      <c r="H63" s="33" t="inlineStr">
        <is>
          <t>-</t>
        </is>
      </c>
    </row>
    <row r="64">
      <c r="A64" s="31" t="n">
        <v>61</v>
      </c>
      <c r="B64" s="31" t="inlineStr">
        <is>
          <t>26/06/2026</t>
        </is>
      </c>
      <c r="C64" s="24" t="inlineStr">
        <is>
          <t>Grupos</t>
        </is>
      </c>
      <c r="D64" s="24">
        <f>IFERROR(INDEX(Partidos!$D$4:$D$107,MATCH($A64,Partidos!$A$4:$A$107,0)),"")</f>
        <v/>
      </c>
      <c r="E64" s="24">
        <f>IFERROR(INDEX(Partidos!$E$4:$E$107,MATCH($A64,Partidos!$A$4:$A$107,0)),"")</f>
        <v/>
      </c>
      <c r="F64" s="32" t="n">
        <v>2</v>
      </c>
      <c r="G64" s="32" t="n">
        <v>3</v>
      </c>
      <c r="H64" s="33" t="inlineStr">
        <is>
          <t>-</t>
        </is>
      </c>
    </row>
    <row r="65">
      <c r="A65" s="29" t="n">
        <v>62</v>
      </c>
      <c r="B65" s="29" t="inlineStr">
        <is>
          <t>26/06/2026</t>
        </is>
      </c>
      <c r="C65" s="24" t="inlineStr">
        <is>
          <t>Grupos</t>
        </is>
      </c>
      <c r="D65" s="24">
        <f>IFERROR(INDEX(Partidos!$D$4:$D$107,MATCH($A65,Partidos!$A$4:$A$107,0)),"")</f>
        <v/>
      </c>
      <c r="E65" s="24">
        <f>IFERROR(INDEX(Partidos!$E$4:$E$107,MATCH($A65,Partidos!$A$4:$A$107,0)),"")</f>
        <v/>
      </c>
      <c r="F65" s="32" t="n">
        <v>2</v>
      </c>
      <c r="G65" s="32" t="n">
        <v>0</v>
      </c>
      <c r="H65" s="33" t="inlineStr">
        <is>
          <t>-</t>
        </is>
      </c>
    </row>
    <row r="66">
      <c r="A66" s="31" t="n">
        <v>63</v>
      </c>
      <c r="B66" s="31" t="inlineStr">
        <is>
          <t>26/06/2026</t>
        </is>
      </c>
      <c r="C66" s="24" t="inlineStr">
        <is>
          <t>Grupos</t>
        </is>
      </c>
      <c r="D66" s="24">
        <f>IFERROR(INDEX(Partidos!$D$4:$D$107,MATCH($A66,Partidos!$A$4:$A$107,0)),"")</f>
        <v/>
      </c>
      <c r="E66" s="24">
        <f>IFERROR(INDEX(Partidos!$E$4:$E$107,MATCH($A66,Partidos!$A$4:$A$107,0)),"")</f>
        <v/>
      </c>
      <c r="F66" s="32" t="n">
        <v>1</v>
      </c>
      <c r="G66" s="32" t="n">
        <v>1</v>
      </c>
      <c r="H66" s="33" t="inlineStr">
        <is>
          <t>-</t>
        </is>
      </c>
    </row>
    <row r="67">
      <c r="A67" s="29" t="n">
        <v>64</v>
      </c>
      <c r="B67" s="29" t="inlineStr">
        <is>
          <t>26/06/2026</t>
        </is>
      </c>
      <c r="C67" s="24" t="inlineStr">
        <is>
          <t>Grupos</t>
        </is>
      </c>
      <c r="D67" s="24">
        <f>IFERROR(INDEX(Partidos!$D$4:$D$107,MATCH($A67,Partidos!$A$4:$A$107,0)),"")</f>
        <v/>
      </c>
      <c r="E67" s="24">
        <f>IFERROR(INDEX(Partidos!$E$4:$E$107,MATCH($A67,Partidos!$A$4:$A$107,0)),"")</f>
        <v/>
      </c>
      <c r="F67" s="32" t="n">
        <v>1</v>
      </c>
      <c r="G67" s="32" t="n">
        <v>2</v>
      </c>
      <c r="H67" s="33" t="inlineStr">
        <is>
          <t>-</t>
        </is>
      </c>
    </row>
    <row r="68">
      <c r="A68" s="31" t="n">
        <v>65</v>
      </c>
      <c r="B68" s="31" t="inlineStr">
        <is>
          <t>26/06/2026</t>
        </is>
      </c>
      <c r="C68" s="24" t="inlineStr">
        <is>
          <t>Grupos</t>
        </is>
      </c>
      <c r="D68" s="24">
        <f>IFERROR(INDEX(Partidos!$D$4:$D$107,MATCH($A68,Partidos!$A$4:$A$107,0)),"")</f>
        <v/>
      </c>
      <c r="E68" s="24">
        <f>IFERROR(INDEX(Partidos!$E$4:$E$107,MATCH($A68,Partidos!$A$4:$A$107,0)),"")</f>
        <v/>
      </c>
      <c r="F68" s="32" t="n">
        <v>1</v>
      </c>
      <c r="G68" s="32" t="n">
        <v>0</v>
      </c>
      <c r="H68" s="33" t="inlineStr">
        <is>
          <t>-</t>
        </is>
      </c>
    </row>
    <row r="69">
      <c r="A69" s="29" t="n">
        <v>66</v>
      </c>
      <c r="B69" s="29" t="inlineStr">
        <is>
          <t>26/06/2026</t>
        </is>
      </c>
      <c r="C69" s="24" t="inlineStr">
        <is>
          <t>Grupos</t>
        </is>
      </c>
      <c r="D69" s="24">
        <f>IFERROR(INDEX(Partidos!$D$4:$D$107,MATCH($A69,Partidos!$A$4:$A$107,0)),"")</f>
        <v/>
      </c>
      <c r="E69" s="24">
        <f>IFERROR(INDEX(Partidos!$E$4:$E$107,MATCH($A69,Partidos!$A$4:$A$107,0)),"")</f>
        <v/>
      </c>
      <c r="F69" s="32" t="n">
        <v>0</v>
      </c>
      <c r="G69" s="32" t="n">
        <v>2</v>
      </c>
      <c r="H69" s="33" t="inlineStr">
        <is>
          <t>-</t>
        </is>
      </c>
    </row>
    <row r="70">
      <c r="A70" s="31" t="n">
        <v>67</v>
      </c>
      <c r="B70" s="31" t="inlineStr">
        <is>
          <t>27/06/2026</t>
        </is>
      </c>
      <c r="C70" s="24" t="inlineStr">
        <is>
          <t>Grupos</t>
        </is>
      </c>
      <c r="D70" s="24">
        <f>IFERROR(INDEX(Partidos!$D$4:$D$107,MATCH($A70,Partidos!$A$4:$A$107,0)),"")</f>
        <v/>
      </c>
      <c r="E70" s="24">
        <f>IFERROR(INDEX(Partidos!$E$4:$E$107,MATCH($A70,Partidos!$A$4:$A$107,0)),"")</f>
        <v/>
      </c>
      <c r="F70" s="32" t="n">
        <v>1</v>
      </c>
      <c r="G70" s="32" t="n">
        <v>3</v>
      </c>
      <c r="H70" s="33" t="inlineStr">
        <is>
          <t>-</t>
        </is>
      </c>
    </row>
    <row r="71">
      <c r="A71" s="29" t="n">
        <v>68</v>
      </c>
      <c r="B71" s="29" t="inlineStr">
        <is>
          <t>27/06/2026</t>
        </is>
      </c>
      <c r="C71" s="24" t="inlineStr">
        <is>
          <t>Grupos</t>
        </is>
      </c>
      <c r="D71" s="24">
        <f>IFERROR(INDEX(Partidos!$D$4:$D$107,MATCH($A71,Partidos!$A$4:$A$107,0)),"")</f>
        <v/>
      </c>
      <c r="E71" s="24">
        <f>IFERROR(INDEX(Partidos!$E$4:$E$107,MATCH($A71,Partidos!$A$4:$A$107,0)),"")</f>
        <v/>
      </c>
      <c r="F71" s="32" t="n">
        <v>2</v>
      </c>
      <c r="G71" s="32" t="n">
        <v>2</v>
      </c>
      <c r="H71" s="33" t="inlineStr">
        <is>
          <t>-</t>
        </is>
      </c>
    </row>
    <row r="72">
      <c r="A72" s="31" t="n">
        <v>69</v>
      </c>
      <c r="B72" s="31" t="inlineStr">
        <is>
          <t>27/06/2026</t>
        </is>
      </c>
      <c r="C72" s="24" t="inlineStr">
        <is>
          <t>Grupos</t>
        </is>
      </c>
      <c r="D72" s="24">
        <f>IFERROR(INDEX(Partidos!$D$4:$D$107,MATCH($A72,Partidos!$A$4:$A$107,0)),"")</f>
        <v/>
      </c>
      <c r="E72" s="24">
        <f>IFERROR(INDEX(Partidos!$E$4:$E$107,MATCH($A72,Partidos!$A$4:$A$107,0)),"")</f>
        <v/>
      </c>
      <c r="F72" s="32" t="n">
        <v>2</v>
      </c>
      <c r="G72" s="32" t="n">
        <v>3</v>
      </c>
      <c r="H72" s="33" t="inlineStr">
        <is>
          <t>-</t>
        </is>
      </c>
    </row>
    <row r="73">
      <c r="A73" s="29" t="n">
        <v>70</v>
      </c>
      <c r="B73" s="29" t="inlineStr">
        <is>
          <t>27/06/2026</t>
        </is>
      </c>
      <c r="C73" s="24" t="inlineStr">
        <is>
          <t>Grupos</t>
        </is>
      </c>
      <c r="D73" s="24">
        <f>IFERROR(INDEX(Partidos!$D$4:$D$107,MATCH($A73,Partidos!$A$4:$A$107,0)),"")</f>
        <v/>
      </c>
      <c r="E73" s="24">
        <f>IFERROR(INDEX(Partidos!$E$4:$E$107,MATCH($A73,Partidos!$A$4:$A$107,0)),"")</f>
        <v/>
      </c>
      <c r="F73" s="32" t="n">
        <v>0</v>
      </c>
      <c r="G73" s="32" t="n">
        <v>0</v>
      </c>
      <c r="H73" s="33" t="inlineStr">
        <is>
          <t>-</t>
        </is>
      </c>
    </row>
    <row r="74">
      <c r="A74" s="31" t="n">
        <v>71</v>
      </c>
      <c r="B74" s="31" t="inlineStr">
        <is>
          <t>27/06/2026</t>
        </is>
      </c>
      <c r="C74" s="24" t="inlineStr">
        <is>
          <t>Grupos</t>
        </is>
      </c>
      <c r="D74" s="24">
        <f>IFERROR(INDEX(Partidos!$D$4:$D$107,MATCH($A74,Partidos!$A$4:$A$107,0)),"")</f>
        <v/>
      </c>
      <c r="E74" s="24">
        <f>IFERROR(INDEX(Partidos!$E$4:$E$107,MATCH($A74,Partidos!$A$4:$A$107,0)),"")</f>
        <v/>
      </c>
      <c r="F74" s="32" t="n">
        <v>0</v>
      </c>
      <c r="G74" s="32" t="n">
        <v>2</v>
      </c>
      <c r="H74" s="33" t="inlineStr">
        <is>
          <t>-</t>
        </is>
      </c>
    </row>
    <row r="75">
      <c r="A75" s="29" t="n">
        <v>72</v>
      </c>
      <c r="B75" s="29" t="inlineStr">
        <is>
          <t>27/06/2026</t>
        </is>
      </c>
      <c r="C75" s="24" t="inlineStr">
        <is>
          <t>Grupos</t>
        </is>
      </c>
      <c r="D75" s="24">
        <f>IFERROR(INDEX(Partidos!$D$4:$D$107,MATCH($A75,Partidos!$A$4:$A$107,0)),"")</f>
        <v/>
      </c>
      <c r="E75" s="24">
        <f>IFERROR(INDEX(Partidos!$E$4:$E$107,MATCH($A75,Partidos!$A$4:$A$107,0)),"")</f>
        <v/>
      </c>
      <c r="F75" s="32" t="n">
        <v>1</v>
      </c>
      <c r="G75" s="32" t="n">
        <v>3</v>
      </c>
      <c r="H75" s="33" t="inlineStr">
        <is>
          <t>-</t>
        </is>
      </c>
    </row>
    <row r="76">
      <c r="A76" s="31" t="n">
        <v>73</v>
      </c>
      <c r="B76" s="31" t="inlineStr">
        <is>
          <t>28/06/2026</t>
        </is>
      </c>
      <c r="C76" s="24" t="inlineStr">
        <is>
          <t>Dieciseisavos</t>
        </is>
      </c>
      <c r="D76" s="24">
        <f>IFERROR(INDEX(Partidos!$D$4:$D$107,MATCH($A76,Partidos!$A$4:$A$107,0)),"")</f>
        <v/>
      </c>
      <c r="E76" s="24">
        <f>IFERROR(INDEX(Partidos!$E$4:$E$107,MATCH($A76,Partidos!$A$4:$A$107,0)),"")</f>
        <v/>
      </c>
      <c r="F76" s="32" t="n">
        <v>0</v>
      </c>
      <c r="G76" s="32" t="n">
        <v>2</v>
      </c>
      <c r="H76" s="32" t="inlineStr">
        <is>
          <t>Visitante</t>
        </is>
      </c>
    </row>
    <row r="77">
      <c r="A77" s="29" t="n">
        <v>74</v>
      </c>
      <c r="B77" s="29" t="inlineStr">
        <is>
          <t>29/06/2026</t>
        </is>
      </c>
      <c r="C77" s="24" t="inlineStr">
        <is>
          <t>Dieciseisavos</t>
        </is>
      </c>
      <c r="D77" s="24">
        <f>IFERROR(INDEX(Partidos!$D$4:$D$107,MATCH($A77,Partidos!$A$4:$A$107,0)),"")</f>
        <v/>
      </c>
      <c r="E77" s="24">
        <f>IFERROR(INDEX(Partidos!$E$4:$E$107,MATCH($A77,Partidos!$A$4:$A$107,0)),"")</f>
        <v/>
      </c>
      <c r="F77" s="32" t="n">
        <v>2</v>
      </c>
      <c r="G77" s="32" t="n">
        <v>2</v>
      </c>
      <c r="H77" s="32" t="inlineStr">
        <is>
          <t>Local</t>
        </is>
      </c>
    </row>
    <row r="78">
      <c r="A78" s="31" t="n">
        <v>75</v>
      </c>
      <c r="B78" s="31" t="inlineStr">
        <is>
          <t>29/06/2026</t>
        </is>
      </c>
      <c r="C78" s="24" t="inlineStr">
        <is>
          <t>Dieciseisavos</t>
        </is>
      </c>
      <c r="D78" s="24">
        <f>IFERROR(INDEX(Partidos!$D$4:$D$107,MATCH($A78,Partidos!$A$4:$A$107,0)),"")</f>
        <v/>
      </c>
      <c r="E78" s="24">
        <f>IFERROR(INDEX(Partidos!$E$4:$E$107,MATCH($A78,Partidos!$A$4:$A$107,0)),"")</f>
        <v/>
      </c>
      <c r="F78" s="32" t="n">
        <v>3</v>
      </c>
      <c r="G78" s="32" t="n">
        <v>1</v>
      </c>
      <c r="H78" s="32" t="inlineStr">
        <is>
          <t>Local</t>
        </is>
      </c>
    </row>
    <row r="79">
      <c r="A79" s="29" t="n">
        <v>76</v>
      </c>
      <c r="B79" s="29" t="inlineStr">
        <is>
          <t>29/06/2026</t>
        </is>
      </c>
      <c r="C79" s="24" t="inlineStr">
        <is>
          <t>Dieciseisavos</t>
        </is>
      </c>
      <c r="D79" s="24">
        <f>IFERROR(INDEX(Partidos!$D$4:$D$107,MATCH($A79,Partidos!$A$4:$A$107,0)),"")</f>
        <v/>
      </c>
      <c r="E79" s="24">
        <f>IFERROR(INDEX(Partidos!$E$4:$E$107,MATCH($A79,Partidos!$A$4:$A$107,0)),"")</f>
        <v/>
      </c>
      <c r="F79" s="32" t="n">
        <v>2</v>
      </c>
      <c r="G79" s="32" t="n">
        <v>2</v>
      </c>
      <c r="H79" s="32" t="inlineStr">
        <is>
          <t>Visitante</t>
        </is>
      </c>
    </row>
    <row r="80">
      <c r="A80" s="31" t="n">
        <v>77</v>
      </c>
      <c r="B80" s="31" t="inlineStr">
        <is>
          <t>30/06/2026</t>
        </is>
      </c>
      <c r="C80" s="24" t="inlineStr">
        <is>
          <t>Dieciseisavos</t>
        </is>
      </c>
      <c r="D80" s="24">
        <f>IFERROR(INDEX(Partidos!$D$4:$D$107,MATCH($A80,Partidos!$A$4:$A$107,0)),"")</f>
        <v/>
      </c>
      <c r="E80" s="24">
        <f>IFERROR(INDEX(Partidos!$E$4:$E$107,MATCH($A80,Partidos!$A$4:$A$107,0)),"")</f>
        <v/>
      </c>
      <c r="F80" s="32" t="n">
        <v>1</v>
      </c>
      <c r="G80" s="32" t="n">
        <v>1</v>
      </c>
      <c r="H80" s="32" t="inlineStr">
        <is>
          <t>Visitante</t>
        </is>
      </c>
    </row>
    <row r="81">
      <c r="A81" s="29" t="n">
        <v>78</v>
      </c>
      <c r="B81" s="29" t="inlineStr">
        <is>
          <t>30/06/2026</t>
        </is>
      </c>
      <c r="C81" s="24" t="inlineStr">
        <is>
          <t>Dieciseisavos</t>
        </is>
      </c>
      <c r="D81" s="24">
        <f>IFERROR(INDEX(Partidos!$D$4:$D$107,MATCH($A81,Partidos!$A$4:$A$107,0)),"")</f>
        <v/>
      </c>
      <c r="E81" s="24">
        <f>IFERROR(INDEX(Partidos!$E$4:$E$107,MATCH($A81,Partidos!$A$4:$A$107,0)),"")</f>
        <v/>
      </c>
      <c r="F81" s="32" t="n">
        <v>4</v>
      </c>
      <c r="G81" s="32" t="n">
        <v>2</v>
      </c>
      <c r="H81" s="32" t="inlineStr">
        <is>
          <t>Local</t>
        </is>
      </c>
    </row>
    <row r="82">
      <c r="A82" s="31" t="n">
        <v>79</v>
      </c>
      <c r="B82" s="31" t="inlineStr">
        <is>
          <t>30/06/2026</t>
        </is>
      </c>
      <c r="C82" s="24" t="inlineStr">
        <is>
          <t>Dieciseisavos</t>
        </is>
      </c>
      <c r="D82" s="24">
        <f>IFERROR(INDEX(Partidos!$D$4:$D$107,MATCH($A82,Partidos!$A$4:$A$107,0)),"")</f>
        <v/>
      </c>
      <c r="E82" s="24">
        <f>IFERROR(INDEX(Partidos!$E$4:$E$107,MATCH($A82,Partidos!$A$4:$A$107,0)),"")</f>
        <v/>
      </c>
      <c r="F82" s="32" t="n">
        <v>2</v>
      </c>
      <c r="G82" s="32" t="n">
        <v>0</v>
      </c>
      <c r="H82" s="32" t="inlineStr">
        <is>
          <t>Local</t>
        </is>
      </c>
    </row>
    <row r="83">
      <c r="A83" s="29" t="n">
        <v>80</v>
      </c>
      <c r="B83" s="29" t="inlineStr">
        <is>
          <t>01/07/2026</t>
        </is>
      </c>
      <c r="C83" s="24" t="inlineStr">
        <is>
          <t>Dieciseisavos</t>
        </is>
      </c>
      <c r="D83" s="24">
        <f>IFERROR(INDEX(Partidos!$D$4:$D$107,MATCH($A83,Partidos!$A$4:$A$107,0)),"")</f>
        <v/>
      </c>
      <c r="E83" s="24">
        <f>IFERROR(INDEX(Partidos!$E$4:$E$107,MATCH($A83,Partidos!$A$4:$A$107,0)),"")</f>
        <v/>
      </c>
      <c r="F83" s="32" t="n">
        <v>3</v>
      </c>
      <c r="G83" s="32" t="n">
        <v>0</v>
      </c>
      <c r="H83" s="32" t="inlineStr">
        <is>
          <t>Local</t>
        </is>
      </c>
    </row>
    <row r="84">
      <c r="A84" s="31" t="n">
        <v>81</v>
      </c>
      <c r="B84" s="31" t="inlineStr">
        <is>
          <t>01/07/2026</t>
        </is>
      </c>
      <c r="C84" s="24" t="inlineStr">
        <is>
          <t>Dieciseisavos</t>
        </is>
      </c>
      <c r="D84" s="24">
        <f>IFERROR(INDEX(Partidos!$D$4:$D$107,MATCH($A84,Partidos!$A$4:$A$107,0)),"")</f>
        <v/>
      </c>
      <c r="E84" s="24">
        <f>IFERROR(INDEX(Partidos!$E$4:$E$107,MATCH($A84,Partidos!$A$4:$A$107,0)),"")</f>
        <v/>
      </c>
      <c r="F84" s="32" t="n">
        <v>3</v>
      </c>
      <c r="G84" s="32" t="n">
        <v>1</v>
      </c>
      <c r="H84" s="32" t="inlineStr">
        <is>
          <t>Local</t>
        </is>
      </c>
    </row>
    <row r="85">
      <c r="A85" s="29" t="n">
        <v>82</v>
      </c>
      <c r="B85" s="29" t="inlineStr">
        <is>
          <t>01/07/2026</t>
        </is>
      </c>
      <c r="C85" s="24" t="inlineStr">
        <is>
          <t>Dieciseisavos</t>
        </is>
      </c>
      <c r="D85" s="24">
        <f>IFERROR(INDEX(Partidos!$D$4:$D$107,MATCH($A85,Partidos!$A$4:$A$107,0)),"")</f>
        <v/>
      </c>
      <c r="E85" s="24">
        <f>IFERROR(INDEX(Partidos!$E$4:$E$107,MATCH($A85,Partidos!$A$4:$A$107,0)),"")</f>
        <v/>
      </c>
      <c r="F85" s="32" t="n">
        <v>2</v>
      </c>
      <c r="G85" s="32" t="n">
        <v>0</v>
      </c>
      <c r="H85" s="32" t="inlineStr">
        <is>
          <t>Local</t>
        </is>
      </c>
    </row>
    <row r="86">
      <c r="A86" s="31" t="n">
        <v>83</v>
      </c>
      <c r="B86" s="31" t="inlineStr">
        <is>
          <t>02/07/2026</t>
        </is>
      </c>
      <c r="C86" s="24" t="inlineStr">
        <is>
          <t>Dieciseisavos</t>
        </is>
      </c>
      <c r="D86" s="24">
        <f>IFERROR(INDEX(Partidos!$D$4:$D$107,MATCH($A86,Partidos!$A$4:$A$107,0)),"")</f>
        <v/>
      </c>
      <c r="E86" s="24">
        <f>IFERROR(INDEX(Partidos!$E$4:$E$107,MATCH($A86,Partidos!$A$4:$A$107,0)),"")</f>
        <v/>
      </c>
      <c r="F86" s="32" t="n">
        <v>3</v>
      </c>
      <c r="G86" s="32" t="n">
        <v>1</v>
      </c>
      <c r="H86" s="32" t="inlineStr">
        <is>
          <t>Local</t>
        </is>
      </c>
    </row>
    <row r="87">
      <c r="A87" s="29" t="n">
        <v>84</v>
      </c>
      <c r="B87" s="29" t="inlineStr">
        <is>
          <t>02/07/2026</t>
        </is>
      </c>
      <c r="C87" s="24" t="inlineStr">
        <is>
          <t>Dieciseisavos</t>
        </is>
      </c>
      <c r="D87" s="24">
        <f>IFERROR(INDEX(Partidos!$D$4:$D$107,MATCH($A87,Partidos!$A$4:$A$107,0)),"")</f>
        <v/>
      </c>
      <c r="E87" s="24">
        <f>IFERROR(INDEX(Partidos!$E$4:$E$107,MATCH($A87,Partidos!$A$4:$A$107,0)),"")</f>
        <v/>
      </c>
      <c r="F87" s="32" t="n">
        <v>2</v>
      </c>
      <c r="G87" s="32" t="n">
        <v>1</v>
      </c>
      <c r="H87" s="32" t="inlineStr">
        <is>
          <t>Local</t>
        </is>
      </c>
    </row>
    <row r="88">
      <c r="A88" s="31" t="n">
        <v>85</v>
      </c>
      <c r="B88" s="31" t="inlineStr">
        <is>
          <t>02/07/2026</t>
        </is>
      </c>
      <c r="C88" s="24" t="inlineStr">
        <is>
          <t>Dieciseisavos</t>
        </is>
      </c>
      <c r="D88" s="24">
        <f>IFERROR(INDEX(Partidos!$D$4:$D$107,MATCH($A88,Partidos!$A$4:$A$107,0)),"")</f>
        <v/>
      </c>
      <c r="E88" s="24">
        <f>IFERROR(INDEX(Partidos!$E$4:$E$107,MATCH($A88,Partidos!$A$4:$A$107,0)),"")</f>
        <v/>
      </c>
      <c r="F88" s="32" t="n">
        <v>2</v>
      </c>
      <c r="G88" s="32" t="n">
        <v>1</v>
      </c>
      <c r="H88" s="32" t="inlineStr">
        <is>
          <t>Local</t>
        </is>
      </c>
    </row>
    <row r="89">
      <c r="A89" s="29" t="n">
        <v>86</v>
      </c>
      <c r="B89" s="29" t="inlineStr">
        <is>
          <t>03/07/2026</t>
        </is>
      </c>
      <c r="C89" s="24" t="inlineStr">
        <is>
          <t>Dieciseisavos</t>
        </is>
      </c>
      <c r="D89" s="24">
        <f>IFERROR(INDEX(Partidos!$D$4:$D$107,MATCH($A89,Partidos!$A$4:$A$107,0)),"")</f>
        <v/>
      </c>
      <c r="E89" s="24">
        <f>IFERROR(INDEX(Partidos!$E$4:$E$107,MATCH($A89,Partidos!$A$4:$A$107,0)),"")</f>
        <v/>
      </c>
      <c r="F89" s="32" t="n">
        <v>1</v>
      </c>
      <c r="G89" s="32" t="n">
        <v>1</v>
      </c>
      <c r="H89" s="32" t="inlineStr">
        <is>
          <t>Local</t>
        </is>
      </c>
    </row>
    <row r="90">
      <c r="A90" s="31" t="n">
        <v>87</v>
      </c>
      <c r="B90" s="31" t="inlineStr">
        <is>
          <t>03/07/2026</t>
        </is>
      </c>
      <c r="C90" s="24" t="inlineStr">
        <is>
          <t>Dieciseisavos</t>
        </is>
      </c>
      <c r="D90" s="24">
        <f>IFERROR(INDEX(Partidos!$D$4:$D$107,MATCH($A90,Partidos!$A$4:$A$107,0)),"")</f>
        <v/>
      </c>
      <c r="E90" s="24">
        <f>IFERROR(INDEX(Partidos!$E$4:$E$107,MATCH($A90,Partidos!$A$4:$A$107,0)),"")</f>
        <v/>
      </c>
      <c r="F90" s="32" t="n">
        <v>3</v>
      </c>
      <c r="G90" s="32" t="n">
        <v>0</v>
      </c>
      <c r="H90" s="32" t="inlineStr">
        <is>
          <t>Local</t>
        </is>
      </c>
    </row>
    <row r="91">
      <c r="A91" s="29" t="n">
        <v>88</v>
      </c>
      <c r="B91" s="29" t="inlineStr">
        <is>
          <t>03/07/2026</t>
        </is>
      </c>
      <c r="C91" s="24" t="inlineStr">
        <is>
          <t>Dieciseisavos</t>
        </is>
      </c>
      <c r="D91" s="24">
        <f>IFERROR(INDEX(Partidos!$D$4:$D$107,MATCH($A91,Partidos!$A$4:$A$107,0)),"")</f>
        <v/>
      </c>
      <c r="E91" s="24">
        <f>IFERROR(INDEX(Partidos!$E$4:$E$107,MATCH($A91,Partidos!$A$4:$A$107,0)),"")</f>
        <v/>
      </c>
      <c r="F91" s="32" t="n">
        <v>2</v>
      </c>
      <c r="G91" s="32" t="n">
        <v>0</v>
      </c>
      <c r="H91" s="32" t="inlineStr">
        <is>
          <t>Local</t>
        </is>
      </c>
    </row>
    <row r="92">
      <c r="A92" s="31" t="n">
        <v>89</v>
      </c>
      <c r="B92" s="31" t="inlineStr">
        <is>
          <t>04/07/2026</t>
        </is>
      </c>
      <c r="C92" s="24" t="inlineStr">
        <is>
          <t>Octavos</t>
        </is>
      </c>
      <c r="D92" s="24">
        <f>IFERROR(INDEX(Partidos!$D$4:$D$107,MATCH($A92,Partidos!$A$4:$A$107,0)),"")</f>
        <v/>
      </c>
      <c r="E92" s="24">
        <f>IFERROR(INDEX(Partidos!$E$4:$E$107,MATCH($A92,Partidos!$A$4:$A$107,0)),"")</f>
        <v/>
      </c>
      <c r="F92" s="32" t="n">
        <v>0</v>
      </c>
      <c r="G92" s="32" t="n">
        <v>3</v>
      </c>
      <c r="H92" s="32" t="inlineStr">
        <is>
          <t>Visitante</t>
        </is>
      </c>
    </row>
    <row r="93">
      <c r="A93" s="29" t="n">
        <v>90</v>
      </c>
      <c r="B93" s="29" t="inlineStr">
        <is>
          <t>04/07/2026</t>
        </is>
      </c>
      <c r="C93" s="24" t="inlineStr">
        <is>
          <t>Octavos</t>
        </is>
      </c>
      <c r="D93" s="24">
        <f>IFERROR(INDEX(Partidos!$D$4:$D$107,MATCH($A93,Partidos!$A$4:$A$107,0)),"")</f>
        <v/>
      </c>
      <c r="E93" s="24">
        <f>IFERROR(INDEX(Partidos!$E$4:$E$107,MATCH($A93,Partidos!$A$4:$A$107,0)),"")</f>
        <v/>
      </c>
      <c r="F93" s="32" t="n">
        <v>0</v>
      </c>
      <c r="G93" s="32" t="n">
        <v>2</v>
      </c>
      <c r="H93" s="32" t="inlineStr">
        <is>
          <t>Visitante</t>
        </is>
      </c>
    </row>
    <row r="94">
      <c r="A94" s="31" t="n">
        <v>91</v>
      </c>
      <c r="B94" s="31" t="inlineStr">
        <is>
          <t>05/07/2026</t>
        </is>
      </c>
      <c r="C94" s="24" t="inlineStr">
        <is>
          <t>Octavos</t>
        </is>
      </c>
      <c r="D94" s="24">
        <f>IFERROR(INDEX(Partidos!$D$4:$D$107,MATCH($A94,Partidos!$A$4:$A$107,0)),"")</f>
        <v/>
      </c>
      <c r="E94" s="24">
        <f>IFERROR(INDEX(Partidos!$E$4:$E$107,MATCH($A94,Partidos!$A$4:$A$107,0)),"")</f>
        <v/>
      </c>
      <c r="F94" s="32" t="n">
        <v>1</v>
      </c>
      <c r="G94" s="32" t="n">
        <v>1</v>
      </c>
      <c r="H94" s="32" t="inlineStr">
        <is>
          <t>Local</t>
        </is>
      </c>
    </row>
    <row r="95">
      <c r="A95" s="29" t="n">
        <v>92</v>
      </c>
      <c r="B95" s="29" t="inlineStr">
        <is>
          <t>05/07/2026</t>
        </is>
      </c>
      <c r="C95" s="24" t="inlineStr">
        <is>
          <t>Octavos</t>
        </is>
      </c>
      <c r="D95" s="24">
        <f>IFERROR(INDEX(Partidos!$D$4:$D$107,MATCH($A95,Partidos!$A$4:$A$107,0)),"")</f>
        <v/>
      </c>
      <c r="E95" s="24">
        <f>IFERROR(INDEX(Partidos!$E$4:$E$107,MATCH($A95,Partidos!$A$4:$A$107,0)),"")</f>
        <v/>
      </c>
      <c r="F95" s="32" t="n">
        <v>2</v>
      </c>
      <c r="G95" s="32" t="n">
        <v>1</v>
      </c>
      <c r="H95" s="32" t="inlineStr">
        <is>
          <t>Local</t>
        </is>
      </c>
    </row>
    <row r="96">
      <c r="A96" s="31" t="n">
        <v>93</v>
      </c>
      <c r="B96" s="31" t="inlineStr">
        <is>
          <t>06/07/2026</t>
        </is>
      </c>
      <c r="C96" s="24" t="inlineStr">
        <is>
          <t>Octavos</t>
        </is>
      </c>
      <c r="D96" s="24">
        <f>IFERROR(INDEX(Partidos!$D$4:$D$107,MATCH($A96,Partidos!$A$4:$A$107,0)),"")</f>
        <v/>
      </c>
      <c r="E96" s="24">
        <f>IFERROR(INDEX(Partidos!$E$4:$E$107,MATCH($A96,Partidos!$A$4:$A$107,0)),"")</f>
        <v/>
      </c>
      <c r="F96" s="32" t="n">
        <v>1</v>
      </c>
      <c r="G96" s="32" t="n">
        <v>3</v>
      </c>
      <c r="H96" s="32" t="inlineStr">
        <is>
          <t>Visitante</t>
        </is>
      </c>
    </row>
    <row r="97">
      <c r="A97" s="29" t="n">
        <v>94</v>
      </c>
      <c r="B97" s="29" t="inlineStr">
        <is>
          <t>06/07/2026</t>
        </is>
      </c>
      <c r="C97" s="24" t="inlineStr">
        <is>
          <t>Octavos</t>
        </is>
      </c>
      <c r="D97" s="24">
        <f>IFERROR(INDEX(Partidos!$D$4:$D$107,MATCH($A97,Partidos!$A$4:$A$107,0)),"")</f>
        <v/>
      </c>
      <c r="E97" s="24">
        <f>IFERROR(INDEX(Partidos!$E$4:$E$107,MATCH($A97,Partidos!$A$4:$A$107,0)),"")</f>
        <v/>
      </c>
      <c r="F97" s="32" t="n">
        <v>2</v>
      </c>
      <c r="G97" s="32" t="n">
        <v>1</v>
      </c>
      <c r="H97" s="32" t="inlineStr">
        <is>
          <t>Local</t>
        </is>
      </c>
    </row>
    <row r="98">
      <c r="A98" s="31" t="n">
        <v>95</v>
      </c>
      <c r="B98" s="31" t="inlineStr">
        <is>
          <t>07/07/2026</t>
        </is>
      </c>
      <c r="C98" s="24" t="inlineStr">
        <is>
          <t>Octavos</t>
        </is>
      </c>
      <c r="D98" s="24">
        <f>IFERROR(INDEX(Partidos!$D$4:$D$107,MATCH($A98,Partidos!$A$4:$A$107,0)),"")</f>
        <v/>
      </c>
      <c r="E98" s="24">
        <f>IFERROR(INDEX(Partidos!$E$4:$E$107,MATCH($A98,Partidos!$A$4:$A$107,0)),"")</f>
        <v/>
      </c>
      <c r="F98" s="32" t="n">
        <v>2</v>
      </c>
      <c r="G98" s="32" t="n">
        <v>0</v>
      </c>
      <c r="H98" s="32" t="inlineStr">
        <is>
          <t>Local</t>
        </is>
      </c>
    </row>
    <row r="99">
      <c r="A99" s="29" t="n">
        <v>96</v>
      </c>
      <c r="B99" s="29" t="inlineStr">
        <is>
          <t>07/07/2026</t>
        </is>
      </c>
      <c r="C99" s="24" t="inlineStr">
        <is>
          <t>Octavos</t>
        </is>
      </c>
      <c r="D99" s="24">
        <f>IFERROR(INDEX(Partidos!$D$4:$D$107,MATCH($A99,Partidos!$A$4:$A$107,0)),"")</f>
        <v/>
      </c>
      <c r="E99" s="24">
        <f>IFERROR(INDEX(Partidos!$E$4:$E$107,MATCH($A99,Partidos!$A$4:$A$107,0)),"")</f>
        <v/>
      </c>
      <c r="F99" s="32" t="n">
        <v>0</v>
      </c>
      <c r="G99" s="32" t="n">
        <v>2</v>
      </c>
      <c r="H99" s="32" t="inlineStr">
        <is>
          <t>Visitante</t>
        </is>
      </c>
    </row>
    <row r="100">
      <c r="A100" s="31" t="n">
        <v>97</v>
      </c>
      <c r="B100" s="31" t="inlineStr">
        <is>
          <t>09/07/2026</t>
        </is>
      </c>
      <c r="C100" s="24" t="inlineStr">
        <is>
          <t>Cuartos</t>
        </is>
      </c>
      <c r="D100" s="24">
        <f>IFERROR(INDEX(Partidos!$D$4:$D$107,MATCH($A100,Partidos!$A$4:$A$107,0)),"")</f>
        <v/>
      </c>
      <c r="E100" s="24">
        <f>IFERROR(INDEX(Partidos!$E$4:$E$107,MATCH($A100,Partidos!$A$4:$A$107,0)),"")</f>
        <v/>
      </c>
      <c r="F100" s="32" t="n">
        <v>2</v>
      </c>
      <c r="G100" s="32" t="n">
        <v>1</v>
      </c>
      <c r="H100" s="32" t="inlineStr">
        <is>
          <t>Local</t>
        </is>
      </c>
    </row>
    <row r="101">
      <c r="A101" s="29" t="n">
        <v>98</v>
      </c>
      <c r="B101" s="29" t="inlineStr">
        <is>
          <t>10/07/2026</t>
        </is>
      </c>
      <c r="C101" s="24" t="inlineStr">
        <is>
          <t>Cuartos</t>
        </is>
      </c>
      <c r="D101" s="24">
        <f>IFERROR(INDEX(Partidos!$D$4:$D$107,MATCH($A101,Partidos!$A$4:$A$107,0)),"")</f>
        <v/>
      </c>
      <c r="E101" s="24">
        <f>IFERROR(INDEX(Partidos!$E$4:$E$107,MATCH($A101,Partidos!$A$4:$A$107,0)),"")</f>
        <v/>
      </c>
      <c r="F101" s="32" t="n">
        <v>2</v>
      </c>
      <c r="G101" s="32" t="n">
        <v>2</v>
      </c>
      <c r="H101" s="32" t="inlineStr">
        <is>
          <t>Visitante</t>
        </is>
      </c>
    </row>
    <row r="102">
      <c r="A102" s="31" t="n">
        <v>99</v>
      </c>
      <c r="B102" s="31" t="inlineStr">
        <is>
          <t>11/07/2026</t>
        </is>
      </c>
      <c r="C102" s="24" t="inlineStr">
        <is>
          <t>Cuartos</t>
        </is>
      </c>
      <c r="D102" s="24">
        <f>IFERROR(INDEX(Partidos!$D$4:$D$107,MATCH($A102,Partidos!$A$4:$A$107,0)),"")</f>
        <v/>
      </c>
      <c r="E102" s="24">
        <f>IFERROR(INDEX(Partidos!$E$4:$E$107,MATCH($A102,Partidos!$A$4:$A$107,0)),"")</f>
        <v/>
      </c>
      <c r="F102" s="32" t="n">
        <v>1</v>
      </c>
      <c r="G102" s="32" t="n">
        <v>0</v>
      </c>
      <c r="H102" s="32" t="inlineStr">
        <is>
          <t>Local</t>
        </is>
      </c>
    </row>
    <row r="103">
      <c r="A103" s="29" t="n">
        <v>100</v>
      </c>
      <c r="B103" s="29" t="inlineStr">
        <is>
          <t>11/07/2026</t>
        </is>
      </c>
      <c r="C103" s="24" t="inlineStr">
        <is>
          <t>Cuartos</t>
        </is>
      </c>
      <c r="D103" s="24">
        <f>IFERROR(INDEX(Partidos!$D$4:$D$107,MATCH($A103,Partidos!$A$4:$A$107,0)),"")</f>
        <v/>
      </c>
      <c r="E103" s="24">
        <f>IFERROR(INDEX(Partidos!$E$4:$E$107,MATCH($A103,Partidos!$A$4:$A$107,0)),"")</f>
        <v/>
      </c>
      <c r="F103" s="32" t="n">
        <v>2</v>
      </c>
      <c r="G103" s="32" t="n">
        <v>0</v>
      </c>
      <c r="H103" s="32" t="inlineStr">
        <is>
          <t>Local</t>
        </is>
      </c>
    </row>
    <row r="104">
      <c r="A104" s="31" t="n">
        <v>101</v>
      </c>
      <c r="B104" s="31" t="inlineStr">
        <is>
          <t>14/07/2026</t>
        </is>
      </c>
      <c r="C104" s="24" t="inlineStr">
        <is>
          <t>Semifinal</t>
        </is>
      </c>
      <c r="D104" s="24">
        <f>IFERROR(INDEX(Partidos!$D$4:$D$107,MATCH($A104,Partidos!$A$4:$A$107,0)),"")</f>
        <v/>
      </c>
      <c r="E104" s="24">
        <f>IFERROR(INDEX(Partidos!$E$4:$E$107,MATCH($A104,Partidos!$A$4:$A$107,0)),"")</f>
        <v/>
      </c>
      <c r="F104" s="32" t="n"/>
      <c r="G104" s="32" t="n"/>
      <c r="H104" s="32" t="n"/>
    </row>
    <row r="105">
      <c r="A105" s="29" t="n">
        <v>102</v>
      </c>
      <c r="B105" s="29" t="inlineStr">
        <is>
          <t>15/07/2026</t>
        </is>
      </c>
      <c r="C105" s="24" t="inlineStr">
        <is>
          <t>Semifinal</t>
        </is>
      </c>
      <c r="D105" s="24">
        <f>IFERROR(INDEX(Partidos!$D$4:$D$107,MATCH($A105,Partidos!$A$4:$A$107,0)),"")</f>
        <v/>
      </c>
      <c r="E105" s="24">
        <f>IFERROR(INDEX(Partidos!$E$4:$E$107,MATCH($A105,Partidos!$A$4:$A$107,0)),"")</f>
        <v/>
      </c>
      <c r="F105" s="32" t="n"/>
      <c r="G105" s="32" t="n"/>
      <c r="H105" s="32" t="n"/>
    </row>
    <row r="106">
      <c r="A106" s="31" t="n">
        <v>103</v>
      </c>
      <c r="B106" s="31" t="inlineStr">
        <is>
          <t>18/07/2026</t>
        </is>
      </c>
      <c r="C106" s="24" t="inlineStr">
        <is>
          <t>Tercer puesto</t>
        </is>
      </c>
      <c r="D106" s="24">
        <f>IFERROR(INDEX(Partidos!$D$4:$D$107,MATCH($A106,Partidos!$A$4:$A$107,0)),"")</f>
        <v/>
      </c>
      <c r="E106" s="24">
        <f>IFERROR(INDEX(Partidos!$E$4:$E$107,MATCH($A106,Partidos!$A$4:$A$107,0)),"")</f>
        <v/>
      </c>
      <c r="F106" s="32" t="n"/>
      <c r="G106" s="32" t="n"/>
      <c r="H106" s="32" t="n"/>
    </row>
    <row r="107">
      <c r="A107" s="29" t="n">
        <v>104</v>
      </c>
      <c r="B107" s="29" t="inlineStr">
        <is>
          <t>19/07/2026</t>
        </is>
      </c>
      <c r="C107" s="24" t="inlineStr">
        <is>
          <t>Final</t>
        </is>
      </c>
      <c r="D107" s="24">
        <f>IFERROR(INDEX(Partidos!$D$4:$D$107,MATCH($A107,Partidos!$A$4:$A$107,0)),"")</f>
        <v/>
      </c>
      <c r="E107" s="24">
        <f>IFERROR(INDEX(Partidos!$E$4:$E$107,MATCH($A107,Partidos!$A$4:$A$107,0)),"")</f>
        <v/>
      </c>
      <c r="F107" s="32" t="n"/>
      <c r="G107" s="32" t="n"/>
      <c r="H107" s="32" t="n"/>
    </row>
    <row r="109" ht="15.6" customHeight="1">
      <c r="A109" s="13" t="inlineStr">
        <is>
          <t>Mis apuestas especiales</t>
        </is>
      </c>
      <c r="B109" s="14" t="n"/>
      <c r="C109" s="14" t="n"/>
    </row>
    <row r="110">
      <c r="A110" s="19" t="inlineStr">
        <is>
          <t>Categoría</t>
        </is>
      </c>
      <c r="B110" s="19" t="inlineStr">
        <is>
          <t>Mi apuesta</t>
        </is>
      </c>
      <c r="C110" s="19" t="inlineStr">
        <is>
          <t>Resultado oficial</t>
        </is>
      </c>
    </row>
    <row r="111">
      <c r="A111" s="29" t="inlineStr">
        <is>
          <t>Campeón del Mundial</t>
        </is>
      </c>
      <c r="B111" s="35" t="inlineStr">
        <is>
          <t>España</t>
        </is>
      </c>
      <c r="C111" s="31">
        <f>IFERROR(Resumen!$B$34,"")</f>
        <v/>
      </c>
    </row>
    <row r="112">
      <c r="A112" s="31" t="inlineStr">
        <is>
          <t>Subcampeón</t>
        </is>
      </c>
      <c r="B112" s="35" t="inlineStr">
        <is>
          <t>Portugal</t>
        </is>
      </c>
      <c r="C112" s="31">
        <f>IFERROR(Resumen!$B$35,"")</f>
        <v/>
      </c>
    </row>
    <row r="113">
      <c r="A113" s="29" t="inlineStr">
        <is>
          <t>Tercer equipo</t>
        </is>
      </c>
      <c r="B113" s="35" t="inlineStr">
        <is>
          <t>Francia</t>
        </is>
      </c>
      <c r="C113" s="31">
        <f>IFERROR(Resumen!$B$36,"")</f>
        <v/>
      </c>
    </row>
    <row r="114" ht="28.8" customHeight="1">
      <c r="A114" s="31" t="inlineStr">
        <is>
          <t>Balón de oro de la FIFA</t>
        </is>
      </c>
      <c r="B114" s="35" t="inlineStr">
        <is>
          <t>Lamine Yamal</t>
        </is>
      </c>
      <c r="C114" s="31">
        <f>IFERROR(Resumen!$B$37,"")</f>
        <v/>
      </c>
    </row>
    <row r="115" ht="28.8" customHeight="1">
      <c r="A115" s="29" t="inlineStr">
        <is>
          <t>Premio de la FIFA al mejor jugador joven</t>
        </is>
      </c>
      <c r="B115" s="35" t="inlineStr">
        <is>
          <t>Doue</t>
        </is>
      </c>
      <c r="C115" s="31">
        <f>IFERROR(Resumen!$B$38,"")</f>
        <v/>
      </c>
    </row>
    <row r="116">
      <c r="A116" s="31" t="inlineStr">
        <is>
          <t>Guante de oro de la FIFA</t>
        </is>
      </c>
      <c r="B116" s="35" t="inlineStr">
        <is>
          <t>Dibu</t>
        </is>
      </c>
      <c r="C116" s="31">
        <f>IFERROR(Resumen!$B$39,"")</f>
        <v/>
      </c>
    </row>
    <row r="117">
      <c r="A117" s="29" t="inlineStr">
        <is>
          <t>Bota de oro de la FIFA</t>
        </is>
      </c>
      <c r="B117" s="35" t="inlineStr">
        <is>
          <t>Kane</t>
        </is>
      </c>
      <c r="C117" s="31">
        <f>IFERROR(Resumen!$B$40,"")</f>
        <v/>
      </c>
    </row>
    <row r="118" ht="28.8" customHeight="1">
      <c r="A118" s="31" t="inlineStr">
        <is>
          <t>Máximo goleador España</t>
        </is>
      </c>
      <c r="B118" s="35" t="inlineStr">
        <is>
          <t>Ferran Torres</t>
        </is>
      </c>
      <c r="C118" s="31">
        <f>IFERROR(Resumen!$B$41,"")</f>
        <v/>
      </c>
    </row>
  </sheetData>
  <autoFilter ref="A3:H107"/>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tabColor rgb="FF9E9E9E"/>
    <outlinePr summaryBelow="1" summaryRight="1"/>
    <pageSetUpPr/>
  </sheetPr>
  <dimension ref="A1:H118"/>
  <sheetViews>
    <sheetView showGridLines="0" workbookViewId="0">
      <pane ySplit="3" topLeftCell="A81" activePane="bottomLeft" state="frozen"/>
      <selection pane="bottomLeft" activeCell="G91" sqref="G91"/>
    </sheetView>
  </sheetViews>
  <sheetFormatPr baseColWidth="8" defaultRowHeight="14.4"/>
  <cols>
    <col width="30" customWidth="1" min="1" max="1"/>
    <col width="11" customWidth="1" min="2" max="2"/>
    <col width="18" customWidth="1" min="3" max="3"/>
    <col width="22" customWidth="1" min="4" max="5"/>
    <col width="12" customWidth="1" min="6" max="7"/>
    <col width="14" customWidth="1" min="8" max="8"/>
  </cols>
  <sheetData>
    <row r="1" ht="43.95" customHeight="1">
      <c r="A1" s="7" t="inlineStr">
        <is>
          <t>MIS PRONÓSTICOS — PATRI</t>
        </is>
      </c>
      <c r="B1" s="1" t="n"/>
      <c r="C1" s="1" t="n"/>
      <c r="D1" s="1" t="n"/>
      <c r="E1" s="1" t="n"/>
      <c r="F1" s="1" t="n"/>
      <c r="G1" s="1" t="n"/>
      <c r="H1" s="1" t="n"/>
    </row>
    <row r="2" ht="18" customHeight="1">
      <c r="A2" s="8" t="inlineStr">
        <is>
          <t>Rellena goles en todos los partidos y Clasificado solo en eliminatorias; abajo van tus apuestas especiales.</t>
        </is>
      </c>
      <c r="B2" s="9" t="n"/>
      <c r="C2" s="9" t="n"/>
      <c r="D2" s="9" t="n"/>
      <c r="E2" s="9" t="n"/>
      <c r="F2" s="9" t="n"/>
      <c r="G2" s="9" t="n"/>
      <c r="H2" s="9" t="n"/>
    </row>
    <row r="3" ht="28.8" customHeight="1">
      <c r="A3" s="19" t="inlineStr">
        <is>
          <t>Partido</t>
        </is>
      </c>
      <c r="B3" s="19" t="inlineStr">
        <is>
          <t>Fecha</t>
        </is>
      </c>
      <c r="C3" s="19" t="inlineStr">
        <is>
          <t>Fase</t>
        </is>
      </c>
      <c r="D3" s="19" t="inlineStr">
        <is>
          <t>Equipo local</t>
        </is>
      </c>
      <c r="E3" s="19" t="inlineStr">
        <is>
          <t>Equipo visitante</t>
        </is>
      </c>
      <c r="F3" s="19" t="inlineStr">
        <is>
          <t>Mis goles local</t>
        </is>
      </c>
      <c r="G3" s="19" t="inlineStr">
        <is>
          <t>Mis goles visit.</t>
        </is>
      </c>
      <c r="H3" s="19" t="inlineStr">
        <is>
          <t>Clasificado</t>
        </is>
      </c>
    </row>
    <row r="4">
      <c r="A4" s="31" t="n">
        <v>1</v>
      </c>
      <c r="B4" s="31" t="inlineStr">
        <is>
          <t>11/06/2026</t>
        </is>
      </c>
      <c r="C4" s="24" t="inlineStr">
        <is>
          <t>Grupos</t>
        </is>
      </c>
      <c r="D4" s="24">
        <f>IFERROR(INDEX(Partidos!$D$4:$D$107,MATCH($A4,Partidos!$A$4:$A$107,0)),"")</f>
        <v/>
      </c>
      <c r="E4" s="24">
        <f>IFERROR(INDEX(Partidos!$E$4:$E$107,MATCH($A4,Partidos!$A$4:$A$107,0)),"")</f>
        <v/>
      </c>
      <c r="F4" s="32" t="n">
        <v>2</v>
      </c>
      <c r="G4" s="32" t="n">
        <v>1</v>
      </c>
      <c r="H4" s="33" t="inlineStr">
        <is>
          <t>-</t>
        </is>
      </c>
    </row>
    <row r="5">
      <c r="A5" s="29" t="n">
        <v>2</v>
      </c>
      <c r="B5" s="29" t="inlineStr">
        <is>
          <t>11/06/2026</t>
        </is>
      </c>
      <c r="C5" s="24" t="inlineStr">
        <is>
          <t>Grupos</t>
        </is>
      </c>
      <c r="D5" s="24">
        <f>IFERROR(INDEX(Partidos!$D$4:$D$107,MATCH($A5,Partidos!$A$4:$A$107,0)),"")</f>
        <v/>
      </c>
      <c r="E5" s="24">
        <f>IFERROR(INDEX(Partidos!$E$4:$E$107,MATCH($A5,Partidos!$A$4:$A$107,0)),"")</f>
        <v/>
      </c>
      <c r="F5" s="32" t="n">
        <v>0</v>
      </c>
      <c r="G5" s="32" t="n">
        <v>1</v>
      </c>
      <c r="H5" s="33" t="inlineStr">
        <is>
          <t>-</t>
        </is>
      </c>
    </row>
    <row r="6">
      <c r="A6" s="31" t="n">
        <v>3</v>
      </c>
      <c r="B6" s="31" t="inlineStr">
        <is>
          <t>12/06/2026</t>
        </is>
      </c>
      <c r="C6" s="24" t="inlineStr">
        <is>
          <t>Grupos</t>
        </is>
      </c>
      <c r="D6" s="24">
        <f>IFERROR(INDEX(Partidos!$D$4:$D$107,MATCH($A6,Partidos!$A$4:$A$107,0)),"")</f>
        <v/>
      </c>
      <c r="E6" s="24">
        <f>IFERROR(INDEX(Partidos!$E$4:$E$107,MATCH($A6,Partidos!$A$4:$A$107,0)),"")</f>
        <v/>
      </c>
      <c r="F6" s="32" t="n">
        <v>1</v>
      </c>
      <c r="G6" s="32" t="n">
        <v>1</v>
      </c>
      <c r="H6" s="33" t="inlineStr">
        <is>
          <t>-</t>
        </is>
      </c>
    </row>
    <row r="7">
      <c r="A7" s="29" t="n">
        <v>4</v>
      </c>
      <c r="B7" s="29" t="inlineStr">
        <is>
          <t>12/06/2026</t>
        </is>
      </c>
      <c r="C7" s="24" t="inlineStr">
        <is>
          <t>Grupos</t>
        </is>
      </c>
      <c r="D7" s="24">
        <f>IFERROR(INDEX(Partidos!$D$4:$D$107,MATCH($A7,Partidos!$A$4:$A$107,0)),"")</f>
        <v/>
      </c>
      <c r="E7" s="24">
        <f>IFERROR(INDEX(Partidos!$E$4:$E$107,MATCH($A7,Partidos!$A$4:$A$107,0)),"")</f>
        <v/>
      </c>
      <c r="F7" s="32" t="n">
        <v>0</v>
      </c>
      <c r="G7" s="32" t="n">
        <v>1</v>
      </c>
      <c r="H7" s="33" t="inlineStr">
        <is>
          <t>-</t>
        </is>
      </c>
    </row>
    <row r="8">
      <c r="A8" s="31" t="n">
        <v>5</v>
      </c>
      <c r="B8" s="31" t="inlineStr">
        <is>
          <t>13/06/2026</t>
        </is>
      </c>
      <c r="C8" s="24" t="inlineStr">
        <is>
          <t>Grupos</t>
        </is>
      </c>
      <c r="D8" s="24">
        <f>IFERROR(INDEX(Partidos!$D$4:$D$107,MATCH($A8,Partidos!$A$4:$A$107,0)),"")</f>
        <v/>
      </c>
      <c r="E8" s="24">
        <f>IFERROR(INDEX(Partidos!$E$4:$E$107,MATCH($A8,Partidos!$A$4:$A$107,0)),"")</f>
        <v/>
      </c>
      <c r="F8" s="32" t="n">
        <v>0</v>
      </c>
      <c r="G8" s="32" t="n">
        <v>2</v>
      </c>
      <c r="H8" s="33" t="inlineStr">
        <is>
          <t>-</t>
        </is>
      </c>
    </row>
    <row r="9">
      <c r="A9" s="29" t="n">
        <v>6</v>
      </c>
      <c r="B9" s="29" t="inlineStr">
        <is>
          <t>13/06/2026</t>
        </is>
      </c>
      <c r="C9" s="24" t="inlineStr">
        <is>
          <t>Grupos</t>
        </is>
      </c>
      <c r="D9" s="24">
        <f>IFERROR(INDEX(Partidos!$D$4:$D$107,MATCH($A9,Partidos!$A$4:$A$107,0)),"")</f>
        <v/>
      </c>
      <c r="E9" s="24">
        <f>IFERROR(INDEX(Partidos!$E$4:$E$107,MATCH($A9,Partidos!$A$4:$A$107,0)),"")</f>
        <v/>
      </c>
      <c r="F9" s="32" t="n">
        <v>0</v>
      </c>
      <c r="G9" s="32" t="n">
        <v>1</v>
      </c>
      <c r="H9" s="33" t="inlineStr">
        <is>
          <t>-</t>
        </is>
      </c>
    </row>
    <row r="10">
      <c r="A10" s="31" t="n">
        <v>7</v>
      </c>
      <c r="B10" s="31" t="inlineStr">
        <is>
          <t>13/06/2026</t>
        </is>
      </c>
      <c r="C10" s="24" t="inlineStr">
        <is>
          <t>Grupos</t>
        </is>
      </c>
      <c r="D10" s="24">
        <f>IFERROR(INDEX(Partidos!$D$4:$D$107,MATCH($A10,Partidos!$A$4:$A$107,0)),"")</f>
        <v/>
      </c>
      <c r="E10" s="24">
        <f>IFERROR(INDEX(Partidos!$E$4:$E$107,MATCH($A10,Partidos!$A$4:$A$107,0)),"")</f>
        <v/>
      </c>
      <c r="F10" s="32" t="n">
        <v>0</v>
      </c>
      <c r="G10" s="32" t="n">
        <v>3</v>
      </c>
      <c r="H10" s="33" t="inlineStr">
        <is>
          <t>-</t>
        </is>
      </c>
    </row>
    <row r="11">
      <c r="A11" s="29" t="n">
        <v>8</v>
      </c>
      <c r="B11" s="29" t="inlineStr">
        <is>
          <t>13/06/2026</t>
        </is>
      </c>
      <c r="C11" s="24" t="inlineStr">
        <is>
          <t>Grupos</t>
        </is>
      </c>
      <c r="D11" s="24">
        <f>IFERROR(INDEX(Partidos!$D$4:$D$107,MATCH($A11,Partidos!$A$4:$A$107,0)),"")</f>
        <v/>
      </c>
      <c r="E11" s="24">
        <f>IFERROR(INDEX(Partidos!$E$4:$E$107,MATCH($A11,Partidos!$A$4:$A$107,0)),"")</f>
        <v/>
      </c>
      <c r="F11" s="32" t="n">
        <v>0</v>
      </c>
      <c r="G11" s="32" t="n">
        <v>2</v>
      </c>
      <c r="H11" s="33" t="inlineStr">
        <is>
          <t>-</t>
        </is>
      </c>
    </row>
    <row r="12">
      <c r="A12" s="31" t="n">
        <v>9</v>
      </c>
      <c r="B12" s="31" t="inlineStr">
        <is>
          <t>14/06/2026</t>
        </is>
      </c>
      <c r="C12" s="24" t="inlineStr">
        <is>
          <t>Grupos</t>
        </is>
      </c>
      <c r="D12" s="24">
        <f>IFERROR(INDEX(Partidos!$D$4:$D$107,MATCH($A12,Partidos!$A$4:$A$107,0)),"")</f>
        <v/>
      </c>
      <c r="E12" s="24">
        <f>IFERROR(INDEX(Partidos!$E$4:$E$107,MATCH($A12,Partidos!$A$4:$A$107,0)),"")</f>
        <v/>
      </c>
      <c r="F12" s="32" t="n">
        <v>4</v>
      </c>
      <c r="G12" s="32" t="n">
        <v>0</v>
      </c>
      <c r="H12" s="33" t="inlineStr">
        <is>
          <t>-</t>
        </is>
      </c>
    </row>
    <row r="13">
      <c r="A13" s="29" t="n">
        <v>10</v>
      </c>
      <c r="B13" s="29" t="inlineStr">
        <is>
          <t>14/06/2026</t>
        </is>
      </c>
      <c r="C13" s="24" t="inlineStr">
        <is>
          <t>Grupos</t>
        </is>
      </c>
      <c r="D13" s="24">
        <f>IFERROR(INDEX(Partidos!$D$4:$D$107,MATCH($A13,Partidos!$A$4:$A$107,0)),"")</f>
        <v/>
      </c>
      <c r="E13" s="24">
        <f>IFERROR(INDEX(Partidos!$E$4:$E$107,MATCH($A13,Partidos!$A$4:$A$107,0)),"")</f>
        <v/>
      </c>
      <c r="F13" s="32" t="n">
        <v>1</v>
      </c>
      <c r="G13" s="32" t="n">
        <v>1</v>
      </c>
      <c r="H13" s="33" t="inlineStr">
        <is>
          <t>-</t>
        </is>
      </c>
    </row>
    <row r="14">
      <c r="A14" s="31" t="n">
        <v>11</v>
      </c>
      <c r="B14" s="31" t="inlineStr">
        <is>
          <t>14/06/2026</t>
        </is>
      </c>
      <c r="C14" s="24" t="inlineStr">
        <is>
          <t>Grupos</t>
        </is>
      </c>
      <c r="D14" s="24">
        <f>IFERROR(INDEX(Partidos!$D$4:$D$107,MATCH($A14,Partidos!$A$4:$A$107,0)),"")</f>
        <v/>
      </c>
      <c r="E14" s="24">
        <f>IFERROR(INDEX(Partidos!$E$4:$E$107,MATCH($A14,Partidos!$A$4:$A$107,0)),"")</f>
        <v/>
      </c>
      <c r="F14" s="32" t="n">
        <v>1</v>
      </c>
      <c r="G14" s="32" t="n">
        <v>2</v>
      </c>
      <c r="H14" s="33" t="inlineStr">
        <is>
          <t>-</t>
        </is>
      </c>
    </row>
    <row r="15">
      <c r="A15" s="29" t="n">
        <v>12</v>
      </c>
      <c r="B15" s="29" t="inlineStr">
        <is>
          <t>14/06/2026</t>
        </is>
      </c>
      <c r="C15" s="24" t="inlineStr">
        <is>
          <t>Grupos</t>
        </is>
      </c>
      <c r="D15" s="24">
        <f>IFERROR(INDEX(Partidos!$D$4:$D$107,MATCH($A15,Partidos!$A$4:$A$107,0)),"")</f>
        <v/>
      </c>
      <c r="E15" s="24">
        <f>IFERROR(INDEX(Partidos!$E$4:$E$107,MATCH($A15,Partidos!$A$4:$A$107,0)),"")</f>
        <v/>
      </c>
      <c r="F15" s="32" t="n">
        <v>1</v>
      </c>
      <c r="G15" s="32" t="n">
        <v>0</v>
      </c>
      <c r="H15" s="33" t="inlineStr">
        <is>
          <t>-</t>
        </is>
      </c>
    </row>
    <row r="16">
      <c r="A16" s="31" t="n">
        <v>13</v>
      </c>
      <c r="B16" s="31" t="inlineStr">
        <is>
          <t>15/06/2026</t>
        </is>
      </c>
      <c r="C16" s="24" t="inlineStr">
        <is>
          <t>Grupos</t>
        </is>
      </c>
      <c r="D16" s="24">
        <f>IFERROR(INDEX(Partidos!$D$4:$D$107,MATCH($A16,Partidos!$A$4:$A$107,0)),"")</f>
        <v/>
      </c>
      <c r="E16" s="24">
        <f>IFERROR(INDEX(Partidos!$E$4:$E$107,MATCH($A16,Partidos!$A$4:$A$107,0)),"")</f>
        <v/>
      </c>
      <c r="F16" s="32" t="n">
        <v>3</v>
      </c>
      <c r="G16" s="32" t="n">
        <v>0</v>
      </c>
      <c r="H16" s="33" t="inlineStr">
        <is>
          <t>-</t>
        </is>
      </c>
    </row>
    <row r="17">
      <c r="A17" s="29" t="n">
        <v>14</v>
      </c>
      <c r="B17" s="29" t="inlineStr">
        <is>
          <t>15/06/2026</t>
        </is>
      </c>
      <c r="C17" s="24" t="inlineStr">
        <is>
          <t>Grupos</t>
        </is>
      </c>
      <c r="D17" s="24">
        <f>IFERROR(INDEX(Partidos!$D$4:$D$107,MATCH($A17,Partidos!$A$4:$A$107,0)),"")</f>
        <v/>
      </c>
      <c r="E17" s="24">
        <f>IFERROR(INDEX(Partidos!$E$4:$E$107,MATCH($A17,Partidos!$A$4:$A$107,0)),"")</f>
        <v/>
      </c>
      <c r="F17" s="32" t="n">
        <v>1</v>
      </c>
      <c r="G17" s="32" t="n">
        <v>0</v>
      </c>
      <c r="H17" s="33" t="inlineStr">
        <is>
          <t>-</t>
        </is>
      </c>
    </row>
    <row r="18">
      <c r="A18" s="31" t="n">
        <v>15</v>
      </c>
      <c r="B18" s="31" t="inlineStr">
        <is>
          <t>15/06/2026</t>
        </is>
      </c>
      <c r="C18" s="24" t="inlineStr">
        <is>
          <t>Grupos</t>
        </is>
      </c>
      <c r="D18" s="24">
        <f>IFERROR(INDEX(Partidos!$D$4:$D$107,MATCH($A18,Partidos!$A$4:$A$107,0)),"")</f>
        <v/>
      </c>
      <c r="E18" s="24">
        <f>IFERROR(INDEX(Partidos!$E$4:$E$107,MATCH($A18,Partidos!$A$4:$A$107,0)),"")</f>
        <v/>
      </c>
      <c r="F18" s="32" t="n">
        <v>0</v>
      </c>
      <c r="G18" s="32" t="n">
        <v>0</v>
      </c>
      <c r="H18" s="33" t="inlineStr">
        <is>
          <t>-</t>
        </is>
      </c>
    </row>
    <row r="19">
      <c r="A19" s="29" t="n">
        <v>16</v>
      </c>
      <c r="B19" s="29" t="inlineStr">
        <is>
          <t>15/06/2026</t>
        </is>
      </c>
      <c r="C19" s="24" t="inlineStr">
        <is>
          <t>Grupos</t>
        </is>
      </c>
      <c r="D19" s="24">
        <f>IFERROR(INDEX(Partidos!$D$4:$D$107,MATCH($A19,Partidos!$A$4:$A$107,0)),"")</f>
        <v/>
      </c>
      <c r="E19" s="24">
        <f>IFERROR(INDEX(Partidos!$E$4:$E$107,MATCH($A19,Partidos!$A$4:$A$107,0)),"")</f>
        <v/>
      </c>
      <c r="F19" s="32" t="n">
        <v>1</v>
      </c>
      <c r="G19" s="32" t="n">
        <v>1</v>
      </c>
      <c r="H19" s="33" t="inlineStr">
        <is>
          <t>-</t>
        </is>
      </c>
    </row>
    <row r="20">
      <c r="A20" s="31" t="n">
        <v>17</v>
      </c>
      <c r="B20" s="31" t="inlineStr">
        <is>
          <t>16/06/2026</t>
        </is>
      </c>
      <c r="C20" s="24" t="inlineStr">
        <is>
          <t>Grupos</t>
        </is>
      </c>
      <c r="D20" s="24">
        <f>IFERROR(INDEX(Partidos!$D$4:$D$107,MATCH($A20,Partidos!$A$4:$A$107,0)),"")</f>
        <v/>
      </c>
      <c r="E20" s="24">
        <f>IFERROR(INDEX(Partidos!$E$4:$E$107,MATCH($A20,Partidos!$A$4:$A$107,0)),"")</f>
        <v/>
      </c>
      <c r="F20" s="32" t="n">
        <v>2</v>
      </c>
      <c r="G20" s="32" t="n">
        <v>2</v>
      </c>
      <c r="H20" s="33" t="inlineStr">
        <is>
          <t>-</t>
        </is>
      </c>
    </row>
    <row r="21">
      <c r="A21" s="29" t="n">
        <v>18</v>
      </c>
      <c r="B21" s="29" t="inlineStr">
        <is>
          <t>16/06/2026</t>
        </is>
      </c>
      <c r="C21" s="24" t="inlineStr">
        <is>
          <t>Grupos</t>
        </is>
      </c>
      <c r="D21" s="24">
        <f>IFERROR(INDEX(Partidos!$D$4:$D$107,MATCH($A21,Partidos!$A$4:$A$107,0)),"")</f>
        <v/>
      </c>
      <c r="E21" s="24">
        <f>IFERROR(INDEX(Partidos!$E$4:$E$107,MATCH($A21,Partidos!$A$4:$A$107,0)),"")</f>
        <v/>
      </c>
      <c r="F21" s="32" t="n">
        <v>0</v>
      </c>
      <c r="G21" s="32" t="n">
        <v>2</v>
      </c>
      <c r="H21" s="33" t="inlineStr">
        <is>
          <t>-</t>
        </is>
      </c>
    </row>
    <row r="22">
      <c r="A22" s="31" t="n">
        <v>19</v>
      </c>
      <c r="B22" s="31" t="inlineStr">
        <is>
          <t>16/06/2026</t>
        </is>
      </c>
      <c r="C22" s="24" t="inlineStr">
        <is>
          <t>Grupos</t>
        </is>
      </c>
      <c r="D22" s="24">
        <f>IFERROR(INDEX(Partidos!$D$4:$D$107,MATCH($A22,Partidos!$A$4:$A$107,0)),"")</f>
        <v/>
      </c>
      <c r="E22" s="24">
        <f>IFERROR(INDEX(Partidos!$E$4:$E$107,MATCH($A22,Partidos!$A$4:$A$107,0)),"")</f>
        <v/>
      </c>
      <c r="F22" s="32" t="n">
        <v>2</v>
      </c>
      <c r="G22" s="32" t="n">
        <v>1</v>
      </c>
      <c r="H22" s="33" t="inlineStr">
        <is>
          <t>-</t>
        </is>
      </c>
    </row>
    <row r="23">
      <c r="A23" s="29" t="n">
        <v>20</v>
      </c>
      <c r="B23" s="29" t="inlineStr">
        <is>
          <t>16/06/2026</t>
        </is>
      </c>
      <c r="C23" s="24" t="inlineStr">
        <is>
          <t>Grupos</t>
        </is>
      </c>
      <c r="D23" s="24">
        <f>IFERROR(INDEX(Partidos!$D$4:$D$107,MATCH($A23,Partidos!$A$4:$A$107,0)),"")</f>
        <v/>
      </c>
      <c r="E23" s="24">
        <f>IFERROR(INDEX(Partidos!$E$4:$E$107,MATCH($A23,Partidos!$A$4:$A$107,0)),"")</f>
        <v/>
      </c>
      <c r="F23" s="32" t="n">
        <v>2</v>
      </c>
      <c r="G23" s="32" t="n">
        <v>0</v>
      </c>
      <c r="H23" s="33" t="inlineStr">
        <is>
          <t>-</t>
        </is>
      </c>
    </row>
    <row r="24">
      <c r="A24" s="31" t="n">
        <v>21</v>
      </c>
      <c r="B24" s="31" t="inlineStr">
        <is>
          <t>17/06/2026</t>
        </is>
      </c>
      <c r="C24" s="24" t="inlineStr">
        <is>
          <t>Grupos</t>
        </is>
      </c>
      <c r="D24" s="24">
        <f>IFERROR(INDEX(Partidos!$D$4:$D$107,MATCH($A24,Partidos!$A$4:$A$107,0)),"")</f>
        <v/>
      </c>
      <c r="E24" s="24">
        <f>IFERROR(INDEX(Partidos!$E$4:$E$107,MATCH($A24,Partidos!$A$4:$A$107,0)),"")</f>
        <v/>
      </c>
      <c r="F24" s="32" t="n">
        <v>3</v>
      </c>
      <c r="G24" s="32" t="n">
        <v>0</v>
      </c>
      <c r="H24" s="33" t="inlineStr">
        <is>
          <t>-</t>
        </is>
      </c>
    </row>
    <row r="25">
      <c r="A25" s="29" t="n">
        <v>22</v>
      </c>
      <c r="B25" s="29" t="inlineStr">
        <is>
          <t>17/06/2026</t>
        </is>
      </c>
      <c r="C25" s="24" t="inlineStr">
        <is>
          <t>Grupos</t>
        </is>
      </c>
      <c r="D25" s="24">
        <f>IFERROR(INDEX(Partidos!$D$4:$D$107,MATCH($A25,Partidos!$A$4:$A$107,0)),"")</f>
        <v/>
      </c>
      <c r="E25" s="24">
        <f>IFERROR(INDEX(Partidos!$E$4:$E$107,MATCH($A25,Partidos!$A$4:$A$107,0)),"")</f>
        <v/>
      </c>
      <c r="F25" s="32" t="n">
        <v>2</v>
      </c>
      <c r="G25" s="32" t="n">
        <v>1</v>
      </c>
      <c r="H25" s="33" t="inlineStr">
        <is>
          <t>-</t>
        </is>
      </c>
    </row>
    <row r="26">
      <c r="A26" s="31" t="n">
        <v>23</v>
      </c>
      <c r="B26" s="31" t="inlineStr">
        <is>
          <t>17/06/2026</t>
        </is>
      </c>
      <c r="C26" s="24" t="inlineStr">
        <is>
          <t>Grupos</t>
        </is>
      </c>
      <c r="D26" s="24">
        <f>IFERROR(INDEX(Partidos!$D$4:$D$107,MATCH($A26,Partidos!$A$4:$A$107,0)),"")</f>
        <v/>
      </c>
      <c r="E26" s="24">
        <f>IFERROR(INDEX(Partidos!$E$4:$E$107,MATCH($A26,Partidos!$A$4:$A$107,0)),"")</f>
        <v/>
      </c>
      <c r="F26" s="32" t="n">
        <v>2</v>
      </c>
      <c r="G26" s="32" t="n">
        <v>1</v>
      </c>
      <c r="H26" s="33" t="inlineStr">
        <is>
          <t>-</t>
        </is>
      </c>
    </row>
    <row r="27">
      <c r="A27" s="29" t="n">
        <v>24</v>
      </c>
      <c r="B27" s="29" t="inlineStr">
        <is>
          <t>17/06/2026</t>
        </is>
      </c>
      <c r="C27" s="24" t="inlineStr">
        <is>
          <t>Grupos</t>
        </is>
      </c>
      <c r="D27" s="24">
        <f>IFERROR(INDEX(Partidos!$D$4:$D$107,MATCH($A27,Partidos!$A$4:$A$107,0)),"")</f>
        <v/>
      </c>
      <c r="E27" s="24">
        <f>IFERROR(INDEX(Partidos!$E$4:$E$107,MATCH($A27,Partidos!$A$4:$A$107,0)),"")</f>
        <v/>
      </c>
      <c r="F27" s="32" t="n">
        <v>0</v>
      </c>
      <c r="G27" s="32" t="n">
        <v>2</v>
      </c>
      <c r="H27" s="33" t="inlineStr">
        <is>
          <t>-</t>
        </is>
      </c>
    </row>
    <row r="28">
      <c r="A28" s="31" t="n">
        <v>25</v>
      </c>
      <c r="B28" s="31" t="inlineStr">
        <is>
          <t>18/06/2026</t>
        </is>
      </c>
      <c r="C28" s="24" t="inlineStr">
        <is>
          <t>Grupos</t>
        </is>
      </c>
      <c r="D28" s="24">
        <f>IFERROR(INDEX(Partidos!$D$4:$D$107,MATCH($A28,Partidos!$A$4:$A$107,0)),"")</f>
        <v/>
      </c>
      <c r="E28" s="24">
        <f>IFERROR(INDEX(Partidos!$E$4:$E$107,MATCH($A28,Partidos!$A$4:$A$107,0)),"")</f>
        <v/>
      </c>
      <c r="F28" s="32" t="n">
        <v>2</v>
      </c>
      <c r="G28" s="32" t="n">
        <v>0</v>
      </c>
      <c r="H28" s="33" t="inlineStr">
        <is>
          <t>-</t>
        </is>
      </c>
    </row>
    <row r="29">
      <c r="A29" s="29" t="n">
        <v>26</v>
      </c>
      <c r="B29" s="29" t="inlineStr">
        <is>
          <t>18/06/2026</t>
        </is>
      </c>
      <c r="C29" s="24" t="inlineStr">
        <is>
          <t>Grupos</t>
        </is>
      </c>
      <c r="D29" s="24">
        <f>IFERROR(INDEX(Partidos!$D$4:$D$107,MATCH($A29,Partidos!$A$4:$A$107,0)),"")</f>
        <v/>
      </c>
      <c r="E29" s="24">
        <f>IFERROR(INDEX(Partidos!$E$4:$E$107,MATCH($A29,Partidos!$A$4:$A$107,0)),"")</f>
        <v/>
      </c>
      <c r="F29" s="32" t="n">
        <v>2</v>
      </c>
      <c r="G29" s="32" t="n">
        <v>0</v>
      </c>
      <c r="H29" s="33" t="inlineStr">
        <is>
          <t>-</t>
        </is>
      </c>
    </row>
    <row r="30">
      <c r="A30" s="31" t="n">
        <v>27</v>
      </c>
      <c r="B30" s="31" t="inlineStr">
        <is>
          <t>18/06/2026</t>
        </is>
      </c>
      <c r="C30" s="24" t="inlineStr">
        <is>
          <t>Grupos</t>
        </is>
      </c>
      <c r="D30" s="24">
        <f>IFERROR(INDEX(Partidos!$D$4:$D$107,MATCH($A30,Partidos!$A$4:$A$107,0)),"")</f>
        <v/>
      </c>
      <c r="E30" s="24">
        <f>IFERROR(INDEX(Partidos!$E$4:$E$107,MATCH($A30,Partidos!$A$4:$A$107,0)),"")</f>
        <v/>
      </c>
      <c r="F30" s="32" t="n">
        <v>1</v>
      </c>
      <c r="G30" s="32" t="n">
        <v>0</v>
      </c>
      <c r="H30" s="33" t="inlineStr">
        <is>
          <t>-</t>
        </is>
      </c>
    </row>
    <row r="31">
      <c r="A31" s="29" t="n">
        <v>28</v>
      </c>
      <c r="B31" s="29" t="inlineStr">
        <is>
          <t>18/06/2026</t>
        </is>
      </c>
      <c r="C31" s="24" t="inlineStr">
        <is>
          <t>Grupos</t>
        </is>
      </c>
      <c r="D31" s="24">
        <f>IFERROR(INDEX(Partidos!$D$4:$D$107,MATCH($A31,Partidos!$A$4:$A$107,0)),"")</f>
        <v/>
      </c>
      <c r="E31" s="24">
        <f>IFERROR(INDEX(Partidos!$E$4:$E$107,MATCH($A31,Partidos!$A$4:$A$107,0)),"")</f>
        <v/>
      </c>
      <c r="F31" s="32" t="n">
        <v>2</v>
      </c>
      <c r="G31" s="32" t="n">
        <v>0</v>
      </c>
      <c r="H31" s="33" t="inlineStr">
        <is>
          <t>-</t>
        </is>
      </c>
    </row>
    <row r="32">
      <c r="A32" s="31" t="n">
        <v>29</v>
      </c>
      <c r="B32" s="31" t="inlineStr">
        <is>
          <t>19/06/2026</t>
        </is>
      </c>
      <c r="C32" s="24" t="inlineStr">
        <is>
          <t>Grupos</t>
        </is>
      </c>
      <c r="D32" s="24">
        <f>IFERROR(INDEX(Partidos!$D$4:$D$107,MATCH($A32,Partidos!$A$4:$A$107,0)),"")</f>
        <v/>
      </c>
      <c r="E32" s="24">
        <f>IFERROR(INDEX(Partidos!$E$4:$E$107,MATCH($A32,Partidos!$A$4:$A$107,0)),"")</f>
        <v/>
      </c>
      <c r="F32" s="32" t="n">
        <v>1</v>
      </c>
      <c r="G32" s="32" t="n">
        <v>0</v>
      </c>
      <c r="H32" s="33" t="inlineStr">
        <is>
          <t>-</t>
        </is>
      </c>
    </row>
    <row r="33">
      <c r="A33" s="29" t="n">
        <v>30</v>
      </c>
      <c r="B33" s="29" t="inlineStr">
        <is>
          <t>19/06/2026</t>
        </is>
      </c>
      <c r="C33" s="24" t="inlineStr">
        <is>
          <t>Grupos</t>
        </is>
      </c>
      <c r="D33" s="24">
        <f>IFERROR(INDEX(Partidos!$D$4:$D$107,MATCH($A33,Partidos!$A$4:$A$107,0)),"")</f>
        <v/>
      </c>
      <c r="E33" s="24">
        <f>IFERROR(INDEX(Partidos!$E$4:$E$107,MATCH($A33,Partidos!$A$4:$A$107,0)),"")</f>
        <v/>
      </c>
      <c r="F33" s="32" t="n">
        <v>0</v>
      </c>
      <c r="G33" s="32" t="n">
        <v>1</v>
      </c>
      <c r="H33" s="33" t="inlineStr">
        <is>
          <t>-</t>
        </is>
      </c>
    </row>
    <row r="34">
      <c r="A34" s="31" t="n">
        <v>31</v>
      </c>
      <c r="B34" s="31" t="inlineStr">
        <is>
          <t>19/06/2026</t>
        </is>
      </c>
      <c r="C34" s="24" t="inlineStr">
        <is>
          <t>Grupos</t>
        </is>
      </c>
      <c r="D34" s="24">
        <f>IFERROR(INDEX(Partidos!$D$4:$D$107,MATCH($A34,Partidos!$A$4:$A$107,0)),"")</f>
        <v/>
      </c>
      <c r="E34" s="24">
        <f>IFERROR(INDEX(Partidos!$E$4:$E$107,MATCH($A34,Partidos!$A$4:$A$107,0)),"")</f>
        <v/>
      </c>
      <c r="F34" s="32" t="n">
        <v>4</v>
      </c>
      <c r="G34" s="32" t="n">
        <v>0</v>
      </c>
      <c r="H34" s="33" t="inlineStr">
        <is>
          <t>-</t>
        </is>
      </c>
    </row>
    <row r="35">
      <c r="A35" s="29" t="n">
        <v>32</v>
      </c>
      <c r="B35" s="29" t="inlineStr">
        <is>
          <t>19/06/2026</t>
        </is>
      </c>
      <c r="C35" s="24" t="inlineStr">
        <is>
          <t>Grupos</t>
        </is>
      </c>
      <c r="D35" s="24">
        <f>IFERROR(INDEX(Partidos!$D$4:$D$107,MATCH($A35,Partidos!$A$4:$A$107,0)),"")</f>
        <v/>
      </c>
      <c r="E35" s="24">
        <f>IFERROR(INDEX(Partidos!$E$4:$E$107,MATCH($A35,Partidos!$A$4:$A$107,0)),"")</f>
        <v/>
      </c>
      <c r="F35" s="32" t="n">
        <v>0</v>
      </c>
      <c r="G35" s="32" t="n">
        <v>0</v>
      </c>
      <c r="H35" s="33" t="inlineStr">
        <is>
          <t>-</t>
        </is>
      </c>
    </row>
    <row r="36">
      <c r="A36" s="31" t="n">
        <v>33</v>
      </c>
      <c r="B36" s="31" t="inlineStr">
        <is>
          <t>20/06/2026</t>
        </is>
      </c>
      <c r="C36" s="24" t="inlineStr">
        <is>
          <t>Grupos</t>
        </is>
      </c>
      <c r="D36" s="24">
        <f>IFERROR(INDEX(Partidos!$D$4:$D$107,MATCH($A36,Partidos!$A$4:$A$107,0)),"")</f>
        <v/>
      </c>
      <c r="E36" s="24">
        <f>IFERROR(INDEX(Partidos!$E$4:$E$107,MATCH($A36,Partidos!$A$4:$A$107,0)),"")</f>
        <v/>
      </c>
      <c r="F36" s="32" t="n">
        <v>2</v>
      </c>
      <c r="G36" s="32" t="n">
        <v>0</v>
      </c>
      <c r="H36" s="33" t="inlineStr">
        <is>
          <t>-</t>
        </is>
      </c>
    </row>
    <row r="37">
      <c r="A37" s="29" t="n">
        <v>34</v>
      </c>
      <c r="B37" s="29" t="inlineStr">
        <is>
          <t>20/06/2026</t>
        </is>
      </c>
      <c r="C37" s="24" t="inlineStr">
        <is>
          <t>Grupos</t>
        </is>
      </c>
      <c r="D37" s="24">
        <f>IFERROR(INDEX(Partidos!$D$4:$D$107,MATCH($A37,Partidos!$A$4:$A$107,0)),"")</f>
        <v/>
      </c>
      <c r="E37" s="24">
        <f>IFERROR(INDEX(Partidos!$E$4:$E$107,MATCH($A37,Partidos!$A$4:$A$107,0)),"")</f>
        <v/>
      </c>
      <c r="F37" s="32" t="n">
        <v>2</v>
      </c>
      <c r="G37" s="32" t="n">
        <v>1</v>
      </c>
      <c r="H37" s="33" t="inlineStr">
        <is>
          <t>-</t>
        </is>
      </c>
    </row>
    <row r="38">
      <c r="A38" s="31" t="n">
        <v>35</v>
      </c>
      <c r="B38" s="31" t="inlineStr">
        <is>
          <t>20/06/2026</t>
        </is>
      </c>
      <c r="C38" s="24" t="inlineStr">
        <is>
          <t>Grupos</t>
        </is>
      </c>
      <c r="D38" s="24">
        <f>IFERROR(INDEX(Partidos!$D$4:$D$107,MATCH($A38,Partidos!$A$4:$A$107,0)),"")</f>
        <v/>
      </c>
      <c r="E38" s="24">
        <f>IFERROR(INDEX(Partidos!$E$4:$E$107,MATCH($A38,Partidos!$A$4:$A$107,0)),"")</f>
        <v/>
      </c>
      <c r="F38" s="32" t="n">
        <v>3</v>
      </c>
      <c r="G38" s="32" t="n">
        <v>0</v>
      </c>
      <c r="H38" s="33" t="inlineStr">
        <is>
          <t>-</t>
        </is>
      </c>
    </row>
    <row r="39">
      <c r="A39" s="29" t="n">
        <v>36</v>
      </c>
      <c r="B39" s="29" t="inlineStr">
        <is>
          <t>20/06/2026</t>
        </is>
      </c>
      <c r="C39" s="24" t="inlineStr">
        <is>
          <t>Grupos</t>
        </is>
      </c>
      <c r="D39" s="24">
        <f>IFERROR(INDEX(Partidos!$D$4:$D$107,MATCH($A39,Partidos!$A$4:$A$107,0)),"")</f>
        <v/>
      </c>
      <c r="E39" s="24">
        <f>IFERROR(INDEX(Partidos!$E$4:$E$107,MATCH($A39,Partidos!$A$4:$A$107,0)),"")</f>
        <v/>
      </c>
      <c r="F39" s="32" t="n">
        <v>0</v>
      </c>
      <c r="G39" s="32" t="n">
        <v>2</v>
      </c>
      <c r="H39" s="33" t="inlineStr">
        <is>
          <t>-</t>
        </is>
      </c>
    </row>
    <row r="40">
      <c r="A40" s="31" t="n">
        <v>37</v>
      </c>
      <c r="B40" s="31" t="inlineStr">
        <is>
          <t>21/06/2026</t>
        </is>
      </c>
      <c r="C40" s="24" t="inlineStr">
        <is>
          <t>Grupos</t>
        </is>
      </c>
      <c r="D40" s="24">
        <f>IFERROR(INDEX(Partidos!$D$4:$D$107,MATCH($A40,Partidos!$A$4:$A$107,0)),"")</f>
        <v/>
      </c>
      <c r="E40" s="24">
        <f>IFERROR(INDEX(Partidos!$E$4:$E$107,MATCH($A40,Partidos!$A$4:$A$107,0)),"")</f>
        <v/>
      </c>
      <c r="F40" s="32" t="n">
        <v>3</v>
      </c>
      <c r="G40" s="32" t="n">
        <v>1</v>
      </c>
      <c r="H40" s="33" t="inlineStr">
        <is>
          <t>-</t>
        </is>
      </c>
    </row>
    <row r="41">
      <c r="A41" s="29" t="n">
        <v>38</v>
      </c>
      <c r="B41" s="29" t="inlineStr">
        <is>
          <t>21/06/2026</t>
        </is>
      </c>
      <c r="C41" s="24" t="inlineStr">
        <is>
          <t>Grupos</t>
        </is>
      </c>
      <c r="D41" s="24">
        <f>IFERROR(INDEX(Partidos!$D$4:$D$107,MATCH($A41,Partidos!$A$4:$A$107,0)),"")</f>
        <v/>
      </c>
      <c r="E41" s="24">
        <f>IFERROR(INDEX(Partidos!$E$4:$E$107,MATCH($A41,Partidos!$A$4:$A$107,0)),"")</f>
        <v/>
      </c>
      <c r="F41" s="32" t="n">
        <v>2</v>
      </c>
      <c r="G41" s="32" t="n">
        <v>1</v>
      </c>
      <c r="H41" s="33" t="inlineStr">
        <is>
          <t>-</t>
        </is>
      </c>
    </row>
    <row r="42">
      <c r="A42" s="31" t="n">
        <v>39</v>
      </c>
      <c r="B42" s="31" t="inlineStr">
        <is>
          <t>21/06/2026</t>
        </is>
      </c>
      <c r="C42" s="24" t="inlineStr">
        <is>
          <t>Grupos</t>
        </is>
      </c>
      <c r="D42" s="24">
        <f>IFERROR(INDEX(Partidos!$D$4:$D$107,MATCH($A42,Partidos!$A$4:$A$107,0)),"")</f>
        <v/>
      </c>
      <c r="E42" s="24">
        <f>IFERROR(INDEX(Partidos!$E$4:$E$107,MATCH($A42,Partidos!$A$4:$A$107,0)),"")</f>
        <v/>
      </c>
      <c r="F42" s="32" t="n">
        <v>2</v>
      </c>
      <c r="G42" s="32" t="n">
        <v>0</v>
      </c>
      <c r="H42" s="33" t="inlineStr">
        <is>
          <t>-</t>
        </is>
      </c>
    </row>
    <row r="43">
      <c r="A43" s="29" t="n">
        <v>40</v>
      </c>
      <c r="B43" s="29" t="inlineStr">
        <is>
          <t>21/06/2026</t>
        </is>
      </c>
      <c r="C43" s="24" t="inlineStr">
        <is>
          <t>Grupos</t>
        </is>
      </c>
      <c r="D43" s="24">
        <f>IFERROR(INDEX(Partidos!$D$4:$D$107,MATCH($A43,Partidos!$A$4:$A$107,0)),"")</f>
        <v/>
      </c>
      <c r="E43" s="24">
        <f>IFERROR(INDEX(Partidos!$E$4:$E$107,MATCH($A43,Partidos!$A$4:$A$107,0)),"")</f>
        <v/>
      </c>
      <c r="F43" s="32" t="n">
        <v>1</v>
      </c>
      <c r="G43" s="32" t="n">
        <v>1</v>
      </c>
      <c r="H43" s="33" t="inlineStr">
        <is>
          <t>-</t>
        </is>
      </c>
    </row>
    <row r="44">
      <c r="A44" s="31" t="n">
        <v>41</v>
      </c>
      <c r="B44" s="31" t="inlineStr">
        <is>
          <t>22/06/2026</t>
        </is>
      </c>
      <c r="C44" s="24" t="inlineStr">
        <is>
          <t>Grupos</t>
        </is>
      </c>
      <c r="D44" s="24">
        <f>IFERROR(INDEX(Partidos!$D$4:$D$107,MATCH($A44,Partidos!$A$4:$A$107,0)),"")</f>
        <v/>
      </c>
      <c r="E44" s="24">
        <f>IFERROR(INDEX(Partidos!$E$4:$E$107,MATCH($A44,Partidos!$A$4:$A$107,0)),"")</f>
        <v/>
      </c>
      <c r="F44" s="32" t="n">
        <v>1</v>
      </c>
      <c r="G44" s="32" t="n">
        <v>1</v>
      </c>
      <c r="H44" s="33" t="inlineStr">
        <is>
          <t>-</t>
        </is>
      </c>
    </row>
    <row r="45">
      <c r="A45" s="29" t="n">
        <v>42</v>
      </c>
      <c r="B45" s="29" t="inlineStr">
        <is>
          <t>22/06/2026</t>
        </is>
      </c>
      <c r="C45" s="24" t="inlineStr">
        <is>
          <t>Grupos</t>
        </is>
      </c>
      <c r="D45" s="24">
        <f>IFERROR(INDEX(Partidos!$D$4:$D$107,MATCH($A45,Partidos!$A$4:$A$107,0)),"")</f>
        <v/>
      </c>
      <c r="E45" s="24">
        <f>IFERROR(INDEX(Partidos!$E$4:$E$107,MATCH($A45,Partidos!$A$4:$A$107,0)),"")</f>
        <v/>
      </c>
      <c r="F45" s="32" t="n">
        <v>2</v>
      </c>
      <c r="G45" s="32" t="n">
        <v>0</v>
      </c>
      <c r="H45" s="33" t="inlineStr">
        <is>
          <t>-</t>
        </is>
      </c>
    </row>
    <row r="46">
      <c r="A46" s="31" t="n">
        <v>43</v>
      </c>
      <c r="B46" s="31" t="inlineStr">
        <is>
          <t>22/06/2026</t>
        </is>
      </c>
      <c r="C46" s="24" t="inlineStr">
        <is>
          <t>Grupos</t>
        </is>
      </c>
      <c r="D46" s="24">
        <f>IFERROR(INDEX(Partidos!$D$4:$D$107,MATCH($A46,Partidos!$A$4:$A$107,0)),"")</f>
        <v/>
      </c>
      <c r="E46" s="24">
        <f>IFERROR(INDEX(Partidos!$E$4:$E$107,MATCH($A46,Partidos!$A$4:$A$107,0)),"")</f>
        <v/>
      </c>
      <c r="F46" s="32" t="n">
        <v>2</v>
      </c>
      <c r="G46" s="32" t="n">
        <v>1</v>
      </c>
      <c r="H46" s="33" t="inlineStr">
        <is>
          <t>-</t>
        </is>
      </c>
    </row>
    <row r="47">
      <c r="A47" s="29" t="n">
        <v>44</v>
      </c>
      <c r="B47" s="29" t="inlineStr">
        <is>
          <t>22/06/2026</t>
        </is>
      </c>
      <c r="C47" s="24" t="inlineStr">
        <is>
          <t>Grupos</t>
        </is>
      </c>
      <c r="D47" s="24">
        <f>IFERROR(INDEX(Partidos!$D$4:$D$107,MATCH($A47,Partidos!$A$4:$A$107,0)),"")</f>
        <v/>
      </c>
      <c r="E47" s="24">
        <f>IFERROR(INDEX(Partidos!$E$4:$E$107,MATCH($A47,Partidos!$A$4:$A$107,0)),"")</f>
        <v/>
      </c>
      <c r="F47" s="32" t="n">
        <v>1</v>
      </c>
      <c r="G47" s="32" t="n">
        <v>3</v>
      </c>
      <c r="H47" s="33" t="inlineStr">
        <is>
          <t>-</t>
        </is>
      </c>
    </row>
    <row r="48">
      <c r="A48" s="31" t="n">
        <v>45</v>
      </c>
      <c r="B48" s="31" t="inlineStr">
        <is>
          <t>23/06/2026</t>
        </is>
      </c>
      <c r="C48" s="24" t="inlineStr">
        <is>
          <t>Grupos</t>
        </is>
      </c>
      <c r="D48" s="24">
        <f>IFERROR(INDEX(Partidos!$D$4:$D$107,MATCH($A48,Partidos!$A$4:$A$107,0)),"")</f>
        <v/>
      </c>
      <c r="E48" s="24">
        <f>IFERROR(INDEX(Partidos!$E$4:$E$107,MATCH($A48,Partidos!$A$4:$A$107,0)),"")</f>
        <v/>
      </c>
      <c r="F48" s="32" t="n">
        <v>4</v>
      </c>
      <c r="G48" s="32" t="n">
        <v>0</v>
      </c>
      <c r="H48" s="33" t="inlineStr">
        <is>
          <t>-</t>
        </is>
      </c>
    </row>
    <row r="49">
      <c r="A49" s="29" t="n">
        <v>46</v>
      </c>
      <c r="B49" s="29" t="inlineStr">
        <is>
          <t>23/06/2026</t>
        </is>
      </c>
      <c r="C49" s="24" t="inlineStr">
        <is>
          <t>Grupos</t>
        </is>
      </c>
      <c r="D49" s="24">
        <f>IFERROR(INDEX(Partidos!$D$4:$D$107,MATCH($A49,Partidos!$A$4:$A$107,0)),"")</f>
        <v/>
      </c>
      <c r="E49" s="24">
        <f>IFERROR(INDEX(Partidos!$E$4:$E$107,MATCH($A49,Partidos!$A$4:$A$107,0)),"")</f>
        <v/>
      </c>
      <c r="F49" s="32" t="n">
        <v>2</v>
      </c>
      <c r="G49" s="32" t="n">
        <v>1</v>
      </c>
      <c r="H49" s="33" t="inlineStr">
        <is>
          <t>-</t>
        </is>
      </c>
    </row>
    <row r="50">
      <c r="A50" s="31" t="n">
        <v>47</v>
      </c>
      <c r="B50" s="31" t="inlineStr">
        <is>
          <t>23/06/2026</t>
        </is>
      </c>
      <c r="C50" s="24" t="inlineStr">
        <is>
          <t>Grupos</t>
        </is>
      </c>
      <c r="D50" s="24">
        <f>IFERROR(INDEX(Partidos!$D$4:$D$107,MATCH($A50,Partidos!$A$4:$A$107,0)),"")</f>
        <v/>
      </c>
      <c r="E50" s="24">
        <f>IFERROR(INDEX(Partidos!$E$4:$E$107,MATCH($A50,Partidos!$A$4:$A$107,0)),"")</f>
        <v/>
      </c>
      <c r="F50" s="32" t="n">
        <v>0</v>
      </c>
      <c r="G50" s="32" t="n">
        <v>2</v>
      </c>
      <c r="H50" s="33" t="inlineStr">
        <is>
          <t>-</t>
        </is>
      </c>
    </row>
    <row r="51">
      <c r="A51" s="29" t="n">
        <v>48</v>
      </c>
      <c r="B51" s="29" t="inlineStr">
        <is>
          <t>23/06/2026</t>
        </is>
      </c>
      <c r="C51" s="24" t="inlineStr">
        <is>
          <t>Grupos</t>
        </is>
      </c>
      <c r="D51" s="24">
        <f>IFERROR(INDEX(Partidos!$D$4:$D$107,MATCH($A51,Partidos!$A$4:$A$107,0)),"")</f>
        <v/>
      </c>
      <c r="E51" s="24">
        <f>IFERROR(INDEX(Partidos!$E$4:$E$107,MATCH($A51,Partidos!$A$4:$A$107,0)),"")</f>
        <v/>
      </c>
      <c r="F51" s="32" t="n">
        <v>3</v>
      </c>
      <c r="G51" s="32" t="n">
        <v>1</v>
      </c>
      <c r="H51" s="33" t="inlineStr">
        <is>
          <t>-</t>
        </is>
      </c>
    </row>
    <row r="52">
      <c r="A52" s="31" t="n">
        <v>49</v>
      </c>
      <c r="B52" s="31" t="inlineStr">
        <is>
          <t>24/06/2026</t>
        </is>
      </c>
      <c r="C52" s="24" t="inlineStr">
        <is>
          <t>Grupos</t>
        </is>
      </c>
      <c r="D52" s="24">
        <f>IFERROR(INDEX(Partidos!$D$4:$D$107,MATCH($A52,Partidos!$A$4:$A$107,0)),"")</f>
        <v/>
      </c>
      <c r="E52" s="24">
        <f>IFERROR(INDEX(Partidos!$E$4:$E$107,MATCH($A52,Partidos!$A$4:$A$107,0)),"")</f>
        <v/>
      </c>
      <c r="F52" s="32" t="n">
        <v>2</v>
      </c>
      <c r="G52" s="32" t="n">
        <v>1</v>
      </c>
      <c r="H52" s="33" t="inlineStr">
        <is>
          <t>-</t>
        </is>
      </c>
    </row>
    <row r="53">
      <c r="A53" s="29" t="n">
        <v>50</v>
      </c>
      <c r="B53" s="29" t="inlineStr">
        <is>
          <t>24/06/2026</t>
        </is>
      </c>
      <c r="C53" s="24" t="inlineStr">
        <is>
          <t>Grupos</t>
        </is>
      </c>
      <c r="D53" s="24">
        <f>IFERROR(INDEX(Partidos!$D$4:$D$107,MATCH($A53,Partidos!$A$4:$A$107,0)),"")</f>
        <v/>
      </c>
      <c r="E53" s="24">
        <f>IFERROR(INDEX(Partidos!$E$4:$E$107,MATCH($A53,Partidos!$A$4:$A$107,0)),"")</f>
        <v/>
      </c>
      <c r="F53" s="32" t="n">
        <v>1</v>
      </c>
      <c r="G53" s="32" t="n">
        <v>0</v>
      </c>
      <c r="H53" s="33" t="inlineStr">
        <is>
          <t>-</t>
        </is>
      </c>
    </row>
    <row r="54">
      <c r="A54" s="31" t="n">
        <v>51</v>
      </c>
      <c r="B54" s="31" t="inlineStr">
        <is>
          <t>24/06/2026</t>
        </is>
      </c>
      <c r="C54" s="24" t="inlineStr">
        <is>
          <t>Grupos</t>
        </is>
      </c>
      <c r="D54" s="24">
        <f>IFERROR(INDEX(Partidos!$D$4:$D$107,MATCH($A54,Partidos!$A$4:$A$107,0)),"")</f>
        <v/>
      </c>
      <c r="E54" s="24">
        <f>IFERROR(INDEX(Partidos!$E$4:$E$107,MATCH($A54,Partidos!$A$4:$A$107,0)),"")</f>
        <v/>
      </c>
      <c r="F54" s="32" t="n">
        <v>1</v>
      </c>
      <c r="G54" s="32" t="n">
        <v>2</v>
      </c>
      <c r="H54" s="33" t="inlineStr">
        <is>
          <t>-</t>
        </is>
      </c>
    </row>
    <row r="55">
      <c r="A55" s="29" t="n">
        <v>52</v>
      </c>
      <c r="B55" s="29" t="inlineStr">
        <is>
          <t>24/06/2026</t>
        </is>
      </c>
      <c r="C55" s="24" t="inlineStr">
        <is>
          <t>Grupos</t>
        </is>
      </c>
      <c r="D55" s="24">
        <f>IFERROR(INDEX(Partidos!$D$4:$D$107,MATCH($A55,Partidos!$A$4:$A$107,0)),"")</f>
        <v/>
      </c>
      <c r="E55" s="24">
        <f>IFERROR(INDEX(Partidos!$E$4:$E$107,MATCH($A55,Partidos!$A$4:$A$107,0)),"")</f>
        <v/>
      </c>
      <c r="F55" s="32" t="n">
        <v>2</v>
      </c>
      <c r="G55" s="32" t="n">
        <v>0</v>
      </c>
      <c r="H55" s="33" t="inlineStr">
        <is>
          <t>-</t>
        </is>
      </c>
    </row>
    <row r="56">
      <c r="A56" s="31" t="n">
        <v>53</v>
      </c>
      <c r="B56" s="31" t="inlineStr">
        <is>
          <t>24/06/2026</t>
        </is>
      </c>
      <c r="C56" s="24" t="inlineStr">
        <is>
          <t>Grupos</t>
        </is>
      </c>
      <c r="D56" s="24">
        <f>IFERROR(INDEX(Partidos!$D$4:$D$107,MATCH($A56,Partidos!$A$4:$A$107,0)),"")</f>
        <v/>
      </c>
      <c r="E56" s="24">
        <f>IFERROR(INDEX(Partidos!$E$4:$E$107,MATCH($A56,Partidos!$A$4:$A$107,0)),"")</f>
        <v/>
      </c>
      <c r="F56" s="32" t="n">
        <v>1</v>
      </c>
      <c r="G56" s="32" t="n">
        <v>1</v>
      </c>
      <c r="H56" s="33" t="inlineStr">
        <is>
          <t>-</t>
        </is>
      </c>
    </row>
    <row r="57">
      <c r="A57" s="29" t="n">
        <v>54</v>
      </c>
      <c r="B57" s="29" t="inlineStr">
        <is>
          <t>24/06/2026</t>
        </is>
      </c>
      <c r="C57" s="24" t="inlineStr">
        <is>
          <t>Grupos</t>
        </is>
      </c>
      <c r="D57" s="24">
        <f>IFERROR(INDEX(Partidos!$D$4:$D$107,MATCH($A57,Partidos!$A$4:$A$107,0)),"")</f>
        <v/>
      </c>
      <c r="E57" s="24">
        <f>IFERROR(INDEX(Partidos!$E$4:$E$107,MATCH($A57,Partidos!$A$4:$A$107,0)),"")</f>
        <v/>
      </c>
      <c r="F57" s="32" t="n">
        <v>1</v>
      </c>
      <c r="G57" s="32" t="n">
        <v>2</v>
      </c>
      <c r="H57" s="33" t="inlineStr">
        <is>
          <t>-</t>
        </is>
      </c>
    </row>
    <row r="58">
      <c r="A58" s="31" t="n">
        <v>55</v>
      </c>
      <c r="B58" s="31" t="inlineStr">
        <is>
          <t>25/06/2026</t>
        </is>
      </c>
      <c r="C58" s="24" t="inlineStr">
        <is>
          <t>Grupos</t>
        </is>
      </c>
      <c r="D58" s="24">
        <f>IFERROR(INDEX(Partidos!$D$4:$D$107,MATCH($A58,Partidos!$A$4:$A$107,0)),"")</f>
        <v/>
      </c>
      <c r="E58" s="24">
        <f>IFERROR(INDEX(Partidos!$E$4:$E$107,MATCH($A58,Partidos!$A$4:$A$107,0)),"")</f>
        <v/>
      </c>
      <c r="F58" s="32" t="n">
        <v>0</v>
      </c>
      <c r="G58" s="32" t="n">
        <v>4</v>
      </c>
      <c r="H58" s="33" t="inlineStr">
        <is>
          <t>-</t>
        </is>
      </c>
    </row>
    <row r="59">
      <c r="A59" s="29" t="n">
        <v>56</v>
      </c>
      <c r="B59" s="29" t="inlineStr">
        <is>
          <t>25/06/2026</t>
        </is>
      </c>
      <c r="C59" s="24" t="inlineStr">
        <is>
          <t>Grupos</t>
        </is>
      </c>
      <c r="D59" s="24">
        <f>IFERROR(INDEX(Partidos!$D$4:$D$107,MATCH($A59,Partidos!$A$4:$A$107,0)),"")</f>
        <v/>
      </c>
      <c r="E59" s="24">
        <f>IFERROR(INDEX(Partidos!$E$4:$E$107,MATCH($A59,Partidos!$A$4:$A$107,0)),"")</f>
        <v/>
      </c>
      <c r="F59" s="32" t="n">
        <v>1</v>
      </c>
      <c r="G59" s="32" t="n">
        <v>1</v>
      </c>
      <c r="H59" s="33" t="inlineStr">
        <is>
          <t>-</t>
        </is>
      </c>
    </row>
    <row r="60">
      <c r="A60" s="31" t="n">
        <v>57</v>
      </c>
      <c r="B60" s="31" t="inlineStr">
        <is>
          <t>25/06/2026</t>
        </is>
      </c>
      <c r="C60" s="24" t="inlineStr">
        <is>
          <t>Grupos</t>
        </is>
      </c>
      <c r="D60" s="24">
        <f>IFERROR(INDEX(Partidos!$D$4:$D$107,MATCH($A60,Partidos!$A$4:$A$107,0)),"")</f>
        <v/>
      </c>
      <c r="E60" s="24">
        <f>IFERROR(INDEX(Partidos!$E$4:$E$107,MATCH($A60,Partidos!$A$4:$A$107,0)),"")</f>
        <v/>
      </c>
      <c r="F60" s="32" t="n">
        <v>1</v>
      </c>
      <c r="G60" s="32" t="n">
        <v>0</v>
      </c>
      <c r="H60" s="33" t="inlineStr">
        <is>
          <t>-</t>
        </is>
      </c>
    </row>
    <row r="61">
      <c r="A61" s="29" t="n">
        <v>58</v>
      </c>
      <c r="B61" s="29" t="inlineStr">
        <is>
          <t>25/06/2026</t>
        </is>
      </c>
      <c r="C61" s="24" t="inlineStr">
        <is>
          <t>Grupos</t>
        </is>
      </c>
      <c r="D61" s="24">
        <f>IFERROR(INDEX(Partidos!$D$4:$D$107,MATCH($A61,Partidos!$A$4:$A$107,0)),"")</f>
        <v/>
      </c>
      <c r="E61" s="24">
        <f>IFERROR(INDEX(Partidos!$E$4:$E$107,MATCH($A61,Partidos!$A$4:$A$107,0)),"")</f>
        <v/>
      </c>
      <c r="F61" s="32" t="n">
        <v>0</v>
      </c>
      <c r="G61" s="32" t="n">
        <v>3</v>
      </c>
      <c r="H61" s="33" t="inlineStr">
        <is>
          <t>-</t>
        </is>
      </c>
    </row>
    <row r="62">
      <c r="A62" s="31" t="n">
        <v>59</v>
      </c>
      <c r="B62" s="31" t="inlineStr">
        <is>
          <t>25/06/2026</t>
        </is>
      </c>
      <c r="C62" s="24" t="inlineStr">
        <is>
          <t>Grupos</t>
        </is>
      </c>
      <c r="D62" s="24">
        <f>IFERROR(INDEX(Partidos!$D$4:$D$107,MATCH($A62,Partidos!$A$4:$A$107,0)),"")</f>
        <v/>
      </c>
      <c r="E62" s="24">
        <f>IFERROR(INDEX(Partidos!$E$4:$E$107,MATCH($A62,Partidos!$A$4:$A$107,0)),"")</f>
        <v/>
      </c>
      <c r="F62" s="32" t="n">
        <v>2</v>
      </c>
      <c r="G62" s="32" t="n">
        <v>1</v>
      </c>
      <c r="H62" s="33" t="inlineStr">
        <is>
          <t>-</t>
        </is>
      </c>
    </row>
    <row r="63">
      <c r="A63" s="29" t="n">
        <v>60</v>
      </c>
      <c r="B63" s="29" t="inlineStr">
        <is>
          <t>25/06/2026</t>
        </is>
      </c>
      <c r="C63" s="24" t="inlineStr">
        <is>
          <t>Grupos</t>
        </is>
      </c>
      <c r="D63" s="24">
        <f>IFERROR(INDEX(Partidos!$D$4:$D$107,MATCH($A63,Partidos!$A$4:$A$107,0)),"")</f>
        <v/>
      </c>
      <c r="E63" s="24">
        <f>IFERROR(INDEX(Partidos!$E$4:$E$107,MATCH($A63,Partidos!$A$4:$A$107,0)),"")</f>
        <v/>
      </c>
      <c r="F63" s="32" t="n">
        <v>1</v>
      </c>
      <c r="G63" s="32" t="n">
        <v>0</v>
      </c>
      <c r="H63" s="33" t="inlineStr">
        <is>
          <t>-</t>
        </is>
      </c>
    </row>
    <row r="64">
      <c r="A64" s="31" t="n">
        <v>61</v>
      </c>
      <c r="B64" s="31" t="inlineStr">
        <is>
          <t>26/06/2026</t>
        </is>
      </c>
      <c r="C64" s="24" t="inlineStr">
        <is>
          <t>Grupos</t>
        </is>
      </c>
      <c r="D64" s="24">
        <f>IFERROR(INDEX(Partidos!$D$4:$D$107,MATCH($A64,Partidos!$A$4:$A$107,0)),"")</f>
        <v/>
      </c>
      <c r="E64" s="24">
        <f>IFERROR(INDEX(Partidos!$E$4:$E$107,MATCH($A64,Partidos!$A$4:$A$107,0)),"")</f>
        <v/>
      </c>
      <c r="F64" s="32" t="n">
        <v>2</v>
      </c>
      <c r="G64" s="32" t="n">
        <v>2</v>
      </c>
      <c r="H64" s="33" t="inlineStr">
        <is>
          <t>-</t>
        </is>
      </c>
    </row>
    <row r="65">
      <c r="A65" s="29" t="n">
        <v>62</v>
      </c>
      <c r="B65" s="29" t="inlineStr">
        <is>
          <t>26/06/2026</t>
        </is>
      </c>
      <c r="C65" s="24" t="inlineStr">
        <is>
          <t>Grupos</t>
        </is>
      </c>
      <c r="D65" s="24">
        <f>IFERROR(INDEX(Partidos!$D$4:$D$107,MATCH($A65,Partidos!$A$4:$A$107,0)),"")</f>
        <v/>
      </c>
      <c r="E65" s="24">
        <f>IFERROR(INDEX(Partidos!$E$4:$E$107,MATCH($A65,Partidos!$A$4:$A$107,0)),"")</f>
        <v/>
      </c>
      <c r="F65" s="32" t="n">
        <v>2</v>
      </c>
      <c r="G65" s="32" t="n">
        <v>0</v>
      </c>
      <c r="H65" s="33" t="inlineStr">
        <is>
          <t>-</t>
        </is>
      </c>
    </row>
    <row r="66">
      <c r="A66" s="31" t="n">
        <v>63</v>
      </c>
      <c r="B66" s="31" t="inlineStr">
        <is>
          <t>26/06/2026</t>
        </is>
      </c>
      <c r="C66" s="24" t="inlineStr">
        <is>
          <t>Grupos</t>
        </is>
      </c>
      <c r="D66" s="24">
        <f>IFERROR(INDEX(Partidos!$D$4:$D$107,MATCH($A66,Partidos!$A$4:$A$107,0)),"")</f>
        <v/>
      </c>
      <c r="E66" s="24">
        <f>IFERROR(INDEX(Partidos!$E$4:$E$107,MATCH($A66,Partidos!$A$4:$A$107,0)),"")</f>
        <v/>
      </c>
      <c r="F66" s="32" t="n">
        <v>1</v>
      </c>
      <c r="G66" s="32" t="n">
        <v>2</v>
      </c>
      <c r="H66" s="33" t="inlineStr">
        <is>
          <t>-</t>
        </is>
      </c>
    </row>
    <row r="67">
      <c r="A67" s="29" t="n">
        <v>64</v>
      </c>
      <c r="B67" s="29" t="inlineStr">
        <is>
          <t>26/06/2026</t>
        </is>
      </c>
      <c r="C67" s="24" t="inlineStr">
        <is>
          <t>Grupos</t>
        </is>
      </c>
      <c r="D67" s="24">
        <f>IFERROR(INDEX(Partidos!$D$4:$D$107,MATCH($A67,Partidos!$A$4:$A$107,0)),"")</f>
        <v/>
      </c>
      <c r="E67" s="24">
        <f>IFERROR(INDEX(Partidos!$E$4:$E$107,MATCH($A67,Partidos!$A$4:$A$107,0)),"")</f>
        <v/>
      </c>
      <c r="F67" s="32" t="n">
        <v>1</v>
      </c>
      <c r="G67" s="32" t="n">
        <v>3</v>
      </c>
      <c r="H67" s="33" t="inlineStr">
        <is>
          <t>-</t>
        </is>
      </c>
    </row>
    <row r="68">
      <c r="A68" s="31" t="n">
        <v>65</v>
      </c>
      <c r="B68" s="31" t="inlineStr">
        <is>
          <t>26/06/2026</t>
        </is>
      </c>
      <c r="C68" s="24" t="inlineStr">
        <is>
          <t>Grupos</t>
        </is>
      </c>
      <c r="D68" s="24">
        <f>IFERROR(INDEX(Partidos!$D$4:$D$107,MATCH($A68,Partidos!$A$4:$A$107,0)),"")</f>
        <v/>
      </c>
      <c r="E68" s="24">
        <f>IFERROR(INDEX(Partidos!$E$4:$E$107,MATCH($A68,Partidos!$A$4:$A$107,0)),"")</f>
        <v/>
      </c>
      <c r="F68" s="32" t="n">
        <v>0</v>
      </c>
      <c r="G68" s="32" t="n">
        <v>1</v>
      </c>
      <c r="H68" s="33" t="inlineStr">
        <is>
          <t>-</t>
        </is>
      </c>
    </row>
    <row r="69">
      <c r="A69" s="29" t="n">
        <v>66</v>
      </c>
      <c r="B69" s="29" t="inlineStr">
        <is>
          <t>26/06/2026</t>
        </is>
      </c>
      <c r="C69" s="24" t="inlineStr">
        <is>
          <t>Grupos</t>
        </is>
      </c>
      <c r="D69" s="24">
        <f>IFERROR(INDEX(Partidos!$D$4:$D$107,MATCH($A69,Partidos!$A$4:$A$107,0)),"")</f>
        <v/>
      </c>
      <c r="E69" s="24">
        <f>IFERROR(INDEX(Partidos!$E$4:$E$107,MATCH($A69,Partidos!$A$4:$A$107,0)),"")</f>
        <v/>
      </c>
      <c r="F69" s="32" t="n">
        <v>1</v>
      </c>
      <c r="G69" s="32" t="n">
        <v>3</v>
      </c>
      <c r="H69" s="33" t="inlineStr">
        <is>
          <t>-</t>
        </is>
      </c>
    </row>
    <row r="70">
      <c r="A70" s="31" t="n">
        <v>67</v>
      </c>
      <c r="B70" s="31" t="inlineStr">
        <is>
          <t>27/06/2026</t>
        </is>
      </c>
      <c r="C70" s="24" t="inlineStr">
        <is>
          <t>Grupos</t>
        </is>
      </c>
      <c r="D70" s="24">
        <f>IFERROR(INDEX(Partidos!$D$4:$D$107,MATCH($A70,Partidos!$A$4:$A$107,0)),"")</f>
        <v/>
      </c>
      <c r="E70" s="24">
        <f>IFERROR(INDEX(Partidos!$E$4:$E$107,MATCH($A70,Partidos!$A$4:$A$107,0)),"")</f>
        <v/>
      </c>
      <c r="F70" s="32" t="n">
        <v>0</v>
      </c>
      <c r="G70" s="32" t="n">
        <v>1</v>
      </c>
      <c r="H70" s="33" t="inlineStr">
        <is>
          <t>-</t>
        </is>
      </c>
    </row>
    <row r="71">
      <c r="A71" s="29" t="n">
        <v>68</v>
      </c>
      <c r="B71" s="29" t="inlineStr">
        <is>
          <t>27/06/2026</t>
        </is>
      </c>
      <c r="C71" s="24" t="inlineStr">
        <is>
          <t>Grupos</t>
        </is>
      </c>
      <c r="D71" s="24">
        <f>IFERROR(INDEX(Partidos!$D$4:$D$107,MATCH($A71,Partidos!$A$4:$A$107,0)),"")</f>
        <v/>
      </c>
      <c r="E71" s="24">
        <f>IFERROR(INDEX(Partidos!$E$4:$E$107,MATCH($A71,Partidos!$A$4:$A$107,0)),"")</f>
        <v/>
      </c>
      <c r="F71" s="32" t="n">
        <v>1</v>
      </c>
      <c r="G71" s="32" t="n">
        <v>2</v>
      </c>
      <c r="H71" s="33" t="inlineStr">
        <is>
          <t>-</t>
        </is>
      </c>
    </row>
    <row r="72">
      <c r="A72" s="31" t="n">
        <v>69</v>
      </c>
      <c r="B72" s="31" t="inlineStr">
        <is>
          <t>27/06/2026</t>
        </is>
      </c>
      <c r="C72" s="24" t="inlineStr">
        <is>
          <t>Grupos</t>
        </is>
      </c>
      <c r="D72" s="24">
        <f>IFERROR(INDEX(Partidos!$D$4:$D$107,MATCH($A72,Partidos!$A$4:$A$107,0)),"")</f>
        <v/>
      </c>
      <c r="E72" s="24">
        <f>IFERROR(INDEX(Partidos!$E$4:$E$107,MATCH($A72,Partidos!$A$4:$A$107,0)),"")</f>
        <v/>
      </c>
      <c r="F72" s="32" t="n">
        <v>1</v>
      </c>
      <c r="G72" s="32" t="n">
        <v>1</v>
      </c>
      <c r="H72" s="33" t="inlineStr">
        <is>
          <t>-</t>
        </is>
      </c>
    </row>
    <row r="73">
      <c r="A73" s="29" t="n">
        <v>70</v>
      </c>
      <c r="B73" s="29" t="inlineStr">
        <is>
          <t>27/06/2026</t>
        </is>
      </c>
      <c r="C73" s="24" t="inlineStr">
        <is>
          <t>Grupos</t>
        </is>
      </c>
      <c r="D73" s="24">
        <f>IFERROR(INDEX(Partidos!$D$4:$D$107,MATCH($A73,Partidos!$A$4:$A$107,0)),"")</f>
        <v/>
      </c>
      <c r="E73" s="24">
        <f>IFERROR(INDEX(Partidos!$E$4:$E$107,MATCH($A73,Partidos!$A$4:$A$107,0)),"")</f>
        <v/>
      </c>
      <c r="F73" s="32" t="n">
        <v>2</v>
      </c>
      <c r="G73" s="32" t="n">
        <v>0</v>
      </c>
      <c r="H73" s="33" t="inlineStr">
        <is>
          <t>-</t>
        </is>
      </c>
    </row>
    <row r="74">
      <c r="A74" s="31" t="n">
        <v>71</v>
      </c>
      <c r="B74" s="31" t="inlineStr">
        <is>
          <t>27/06/2026</t>
        </is>
      </c>
      <c r="C74" s="24" t="inlineStr">
        <is>
          <t>Grupos</t>
        </is>
      </c>
      <c r="D74" s="24">
        <f>IFERROR(INDEX(Partidos!$D$4:$D$107,MATCH($A74,Partidos!$A$4:$A$107,0)),"")</f>
        <v/>
      </c>
      <c r="E74" s="24">
        <f>IFERROR(INDEX(Partidos!$E$4:$E$107,MATCH($A74,Partidos!$A$4:$A$107,0)),"")</f>
        <v/>
      </c>
      <c r="F74" s="32" t="n">
        <v>1</v>
      </c>
      <c r="G74" s="32" t="n">
        <v>2</v>
      </c>
      <c r="H74" s="33" t="inlineStr">
        <is>
          <t>-</t>
        </is>
      </c>
    </row>
    <row r="75">
      <c r="A75" s="29" t="n">
        <v>72</v>
      </c>
      <c r="B75" s="29" t="inlineStr">
        <is>
          <t>27/06/2026</t>
        </is>
      </c>
      <c r="C75" s="24" t="inlineStr">
        <is>
          <t>Grupos</t>
        </is>
      </c>
      <c r="D75" s="24">
        <f>IFERROR(INDEX(Partidos!$D$4:$D$107,MATCH($A75,Partidos!$A$4:$A$107,0)),"")</f>
        <v/>
      </c>
      <c r="E75" s="24">
        <f>IFERROR(INDEX(Partidos!$E$4:$E$107,MATCH($A75,Partidos!$A$4:$A$107,0)),"")</f>
        <v/>
      </c>
      <c r="F75" s="32" t="n">
        <v>0</v>
      </c>
      <c r="G75" s="32" t="n">
        <v>3</v>
      </c>
      <c r="H75" s="33" t="inlineStr">
        <is>
          <t>-</t>
        </is>
      </c>
    </row>
    <row r="76">
      <c r="A76" s="31" t="n">
        <v>73</v>
      </c>
      <c r="B76" s="31" t="inlineStr">
        <is>
          <t>28/06/2026</t>
        </is>
      </c>
      <c r="C76" s="24" t="inlineStr">
        <is>
          <t>Dieciseisavos</t>
        </is>
      </c>
      <c r="D76" s="24">
        <f>IFERROR(INDEX(Partidos!$D$4:$D$107,MATCH($A76,Partidos!$A$4:$A$107,0)),"")</f>
        <v/>
      </c>
      <c r="E76" s="24">
        <f>IFERROR(INDEX(Partidos!$E$4:$E$107,MATCH($A76,Partidos!$A$4:$A$107,0)),"")</f>
        <v/>
      </c>
      <c r="F76" s="32" t="n">
        <v>1</v>
      </c>
      <c r="G76" s="32" t="n">
        <v>1</v>
      </c>
      <c r="H76" s="32" t="inlineStr">
        <is>
          <t>Visitante</t>
        </is>
      </c>
    </row>
    <row r="77">
      <c r="A77" s="29" t="n">
        <v>74</v>
      </c>
      <c r="B77" s="29" t="inlineStr">
        <is>
          <t>29/06/2026</t>
        </is>
      </c>
      <c r="C77" s="24" t="inlineStr">
        <is>
          <t>Dieciseisavos</t>
        </is>
      </c>
      <c r="D77" s="24">
        <f>IFERROR(INDEX(Partidos!$D$4:$D$107,MATCH($A77,Partidos!$A$4:$A$107,0)),"")</f>
        <v/>
      </c>
      <c r="E77" s="24">
        <f>IFERROR(INDEX(Partidos!$E$4:$E$107,MATCH($A77,Partidos!$A$4:$A$107,0)),"")</f>
        <v/>
      </c>
      <c r="F77" s="32" t="n">
        <v>1</v>
      </c>
      <c r="G77" s="32" t="n">
        <v>1</v>
      </c>
      <c r="H77" s="32" t="inlineStr">
        <is>
          <t>Local</t>
        </is>
      </c>
    </row>
    <row r="78">
      <c r="A78" s="31" t="n">
        <v>75</v>
      </c>
      <c r="B78" s="31" t="inlineStr">
        <is>
          <t>29/06/2026</t>
        </is>
      </c>
      <c r="C78" s="24" t="inlineStr">
        <is>
          <t>Dieciseisavos</t>
        </is>
      </c>
      <c r="D78" s="24">
        <f>IFERROR(INDEX(Partidos!$D$4:$D$107,MATCH($A78,Partidos!$A$4:$A$107,0)),"")</f>
        <v/>
      </c>
      <c r="E78" s="24">
        <f>IFERROR(INDEX(Partidos!$E$4:$E$107,MATCH($A78,Partidos!$A$4:$A$107,0)),"")</f>
        <v/>
      </c>
      <c r="F78" s="32" t="n">
        <v>1</v>
      </c>
      <c r="G78" s="32" t="n">
        <v>0</v>
      </c>
      <c r="H78" s="32" t="inlineStr">
        <is>
          <t>Local</t>
        </is>
      </c>
    </row>
    <row r="79">
      <c r="A79" s="29" t="n">
        <v>76</v>
      </c>
      <c r="B79" s="29" t="inlineStr">
        <is>
          <t>29/06/2026</t>
        </is>
      </c>
      <c r="C79" s="24" t="inlineStr">
        <is>
          <t>Dieciseisavos</t>
        </is>
      </c>
      <c r="D79" s="24">
        <f>IFERROR(INDEX(Partidos!$D$4:$D$107,MATCH($A79,Partidos!$A$4:$A$107,0)),"")</f>
        <v/>
      </c>
      <c r="E79" s="24">
        <f>IFERROR(INDEX(Partidos!$E$4:$E$107,MATCH($A79,Partidos!$A$4:$A$107,0)),"")</f>
        <v/>
      </c>
      <c r="F79" s="32" t="n">
        <v>1</v>
      </c>
      <c r="G79" s="32" t="n">
        <v>1</v>
      </c>
      <c r="H79" s="32" t="inlineStr">
        <is>
          <t>Local</t>
        </is>
      </c>
    </row>
    <row r="80">
      <c r="A80" s="31" t="n">
        <v>77</v>
      </c>
      <c r="B80" s="31" t="inlineStr">
        <is>
          <t>30/06/2026</t>
        </is>
      </c>
      <c r="C80" s="24" t="inlineStr">
        <is>
          <t>Dieciseisavos</t>
        </is>
      </c>
      <c r="D80" s="24">
        <f>IFERROR(INDEX(Partidos!$D$4:$D$107,MATCH($A80,Partidos!$A$4:$A$107,0)),"")</f>
        <v/>
      </c>
      <c r="E80" s="24">
        <f>IFERROR(INDEX(Partidos!$E$4:$E$107,MATCH($A80,Partidos!$A$4:$A$107,0)),"")</f>
        <v/>
      </c>
      <c r="F80" s="32" t="n">
        <v>1</v>
      </c>
      <c r="G80" s="32" t="n">
        <v>2</v>
      </c>
      <c r="H80" s="32" t="inlineStr">
        <is>
          <t>Visitante</t>
        </is>
      </c>
    </row>
    <row r="81">
      <c r="A81" s="29" t="n">
        <v>78</v>
      </c>
      <c r="B81" s="29" t="inlineStr">
        <is>
          <t>30/06/2026</t>
        </is>
      </c>
      <c r="C81" s="24" t="inlineStr">
        <is>
          <t>Dieciseisavos</t>
        </is>
      </c>
      <c r="D81" s="24">
        <f>IFERROR(INDEX(Partidos!$D$4:$D$107,MATCH($A81,Partidos!$A$4:$A$107,0)),"")</f>
        <v/>
      </c>
      <c r="E81" s="24">
        <f>IFERROR(INDEX(Partidos!$E$4:$E$107,MATCH($A81,Partidos!$A$4:$A$107,0)),"")</f>
        <v/>
      </c>
      <c r="F81" s="32" t="n">
        <v>3</v>
      </c>
      <c r="G81" s="32" t="n">
        <v>1</v>
      </c>
      <c r="H81" s="32" t="inlineStr">
        <is>
          <t>Local</t>
        </is>
      </c>
    </row>
    <row r="82">
      <c r="A82" s="31" t="n">
        <v>79</v>
      </c>
      <c r="B82" s="31" t="inlineStr">
        <is>
          <t>30/06/2026</t>
        </is>
      </c>
      <c r="C82" s="24" t="inlineStr">
        <is>
          <t>Dieciseisavos</t>
        </is>
      </c>
      <c r="D82" s="24">
        <f>IFERROR(INDEX(Partidos!$D$4:$D$107,MATCH($A82,Partidos!$A$4:$A$107,0)),"")</f>
        <v/>
      </c>
      <c r="E82" s="24">
        <f>IFERROR(INDEX(Partidos!$E$4:$E$107,MATCH($A82,Partidos!$A$4:$A$107,0)),"")</f>
        <v/>
      </c>
      <c r="F82" s="32" t="n">
        <v>0</v>
      </c>
      <c r="G82" s="32" t="n">
        <v>0</v>
      </c>
      <c r="H82" s="32" t="inlineStr">
        <is>
          <t>Local</t>
        </is>
      </c>
    </row>
    <row r="83">
      <c r="A83" s="29" t="n">
        <v>80</v>
      </c>
      <c r="B83" s="29" t="inlineStr">
        <is>
          <t>01/07/2026</t>
        </is>
      </c>
      <c r="C83" s="24" t="inlineStr">
        <is>
          <t>Dieciseisavos</t>
        </is>
      </c>
      <c r="D83" s="24">
        <f>IFERROR(INDEX(Partidos!$D$4:$D$107,MATCH($A83,Partidos!$A$4:$A$107,0)),"")</f>
        <v/>
      </c>
      <c r="E83" s="24">
        <f>IFERROR(INDEX(Partidos!$E$4:$E$107,MATCH($A83,Partidos!$A$4:$A$107,0)),"")</f>
        <v/>
      </c>
      <c r="F83" s="32" t="n">
        <v>2</v>
      </c>
      <c r="G83" s="32" t="n">
        <v>0</v>
      </c>
      <c r="H83" s="32" t="inlineStr">
        <is>
          <t>Local</t>
        </is>
      </c>
    </row>
    <row r="84">
      <c r="A84" s="31" t="n">
        <v>81</v>
      </c>
      <c r="B84" s="31" t="inlineStr">
        <is>
          <t>01/07/2026</t>
        </is>
      </c>
      <c r="C84" s="24" t="inlineStr">
        <is>
          <t>Dieciseisavos</t>
        </is>
      </c>
      <c r="D84" s="24">
        <f>IFERROR(INDEX(Partidos!$D$4:$D$107,MATCH($A84,Partidos!$A$4:$A$107,0)),"")</f>
        <v/>
      </c>
      <c r="E84" s="24">
        <f>IFERROR(INDEX(Partidos!$E$4:$E$107,MATCH($A84,Partidos!$A$4:$A$107,0)),"")</f>
        <v/>
      </c>
      <c r="F84" s="32" t="n">
        <v>2</v>
      </c>
      <c r="G84" s="32" t="n">
        <v>1</v>
      </c>
      <c r="H84" s="32" t="inlineStr">
        <is>
          <t>Local</t>
        </is>
      </c>
    </row>
    <row r="85">
      <c r="A85" s="29" t="n">
        <v>82</v>
      </c>
      <c r="B85" s="29" t="inlineStr">
        <is>
          <t>01/07/2026</t>
        </is>
      </c>
      <c r="C85" s="24" t="inlineStr">
        <is>
          <t>Dieciseisavos</t>
        </is>
      </c>
      <c r="D85" s="24">
        <f>IFERROR(INDEX(Partidos!$D$4:$D$107,MATCH($A85,Partidos!$A$4:$A$107,0)),"")</f>
        <v/>
      </c>
      <c r="E85" s="24">
        <f>IFERROR(INDEX(Partidos!$E$4:$E$107,MATCH($A85,Partidos!$A$4:$A$107,0)),"")</f>
        <v/>
      </c>
      <c r="F85" s="32" t="n">
        <v>2</v>
      </c>
      <c r="G85" s="32" t="n">
        <v>1</v>
      </c>
      <c r="H85" s="32" t="inlineStr">
        <is>
          <t>Local</t>
        </is>
      </c>
    </row>
    <row r="86">
      <c r="A86" s="31" t="n">
        <v>83</v>
      </c>
      <c r="B86" s="31" t="inlineStr">
        <is>
          <t>02/07/2026</t>
        </is>
      </c>
      <c r="C86" s="24" t="inlineStr">
        <is>
          <t>Dieciseisavos</t>
        </is>
      </c>
      <c r="D86" s="24">
        <f>IFERROR(INDEX(Partidos!$D$4:$D$107,MATCH($A86,Partidos!$A$4:$A$107,0)),"")</f>
        <v/>
      </c>
      <c r="E86" s="24">
        <f>IFERROR(INDEX(Partidos!$E$4:$E$107,MATCH($A86,Partidos!$A$4:$A$107,0)),"")</f>
        <v/>
      </c>
      <c r="F86" s="32" t="n">
        <v>2</v>
      </c>
      <c r="G86" s="32" t="n">
        <v>0</v>
      </c>
      <c r="H86" s="32" t="inlineStr">
        <is>
          <t>Local</t>
        </is>
      </c>
    </row>
    <row r="87">
      <c r="A87" s="29" t="n">
        <v>84</v>
      </c>
      <c r="B87" s="29" t="inlineStr">
        <is>
          <t>02/07/2026</t>
        </is>
      </c>
      <c r="C87" s="24" t="inlineStr">
        <is>
          <t>Dieciseisavos</t>
        </is>
      </c>
      <c r="D87" s="24">
        <f>IFERROR(INDEX(Partidos!$D$4:$D$107,MATCH($A87,Partidos!$A$4:$A$107,0)),"")</f>
        <v/>
      </c>
      <c r="E87" s="24">
        <f>IFERROR(INDEX(Partidos!$E$4:$E$107,MATCH($A87,Partidos!$A$4:$A$107,0)),"")</f>
        <v/>
      </c>
      <c r="F87" s="32" t="n">
        <v>1</v>
      </c>
      <c r="G87" s="32" t="n">
        <v>1</v>
      </c>
      <c r="H87" s="32" t="inlineStr">
        <is>
          <t>Local</t>
        </is>
      </c>
    </row>
    <row r="88">
      <c r="A88" s="31" t="n">
        <v>85</v>
      </c>
      <c r="B88" s="31" t="inlineStr">
        <is>
          <t>02/07/2026</t>
        </is>
      </c>
      <c r="C88" s="24" t="inlineStr">
        <is>
          <t>Dieciseisavos</t>
        </is>
      </c>
      <c r="D88" s="24">
        <f>IFERROR(INDEX(Partidos!$D$4:$D$107,MATCH($A88,Partidos!$A$4:$A$107,0)),"")</f>
        <v/>
      </c>
      <c r="E88" s="24">
        <f>IFERROR(INDEX(Partidos!$E$4:$E$107,MATCH($A88,Partidos!$A$4:$A$107,0)),"")</f>
        <v/>
      </c>
      <c r="F88" s="32" t="n">
        <v>2</v>
      </c>
      <c r="G88" s="32" t="n">
        <v>0</v>
      </c>
      <c r="H88" s="32" t="inlineStr">
        <is>
          <t>Local</t>
        </is>
      </c>
    </row>
    <row r="89">
      <c r="A89" s="29" t="n">
        <v>86</v>
      </c>
      <c r="B89" s="29" t="inlineStr">
        <is>
          <t>03/07/2026</t>
        </is>
      </c>
      <c r="C89" s="24" t="inlineStr">
        <is>
          <t>Dieciseisavos</t>
        </is>
      </c>
      <c r="D89" s="24">
        <f>IFERROR(INDEX(Partidos!$D$4:$D$107,MATCH($A89,Partidos!$A$4:$A$107,0)),"")</f>
        <v/>
      </c>
      <c r="E89" s="24">
        <f>IFERROR(INDEX(Partidos!$E$4:$E$107,MATCH($A89,Partidos!$A$4:$A$107,0)),"")</f>
        <v/>
      </c>
      <c r="F89" s="32" t="n">
        <v>1</v>
      </c>
      <c r="G89" s="32" t="n">
        <v>1</v>
      </c>
      <c r="H89" s="32" t="inlineStr">
        <is>
          <t>Visitante</t>
        </is>
      </c>
    </row>
    <row r="90">
      <c r="A90" s="31" t="n">
        <v>87</v>
      </c>
      <c r="B90" s="31" t="inlineStr">
        <is>
          <t>03/07/2026</t>
        </is>
      </c>
      <c r="C90" s="24" t="inlineStr">
        <is>
          <t>Dieciseisavos</t>
        </is>
      </c>
      <c r="D90" s="24">
        <f>IFERROR(INDEX(Partidos!$D$4:$D$107,MATCH($A90,Partidos!$A$4:$A$107,0)),"")</f>
        <v/>
      </c>
      <c r="E90" s="24">
        <f>IFERROR(INDEX(Partidos!$E$4:$E$107,MATCH($A90,Partidos!$A$4:$A$107,0)),"")</f>
        <v/>
      </c>
      <c r="F90" s="32" t="n">
        <v>2</v>
      </c>
      <c r="G90" s="32" t="n">
        <v>0</v>
      </c>
      <c r="H90" s="32" t="inlineStr">
        <is>
          <t>Local</t>
        </is>
      </c>
    </row>
    <row r="91">
      <c r="A91" s="29" t="n">
        <v>88</v>
      </c>
      <c r="B91" s="29" t="inlineStr">
        <is>
          <t>03/07/2026</t>
        </is>
      </c>
      <c r="C91" s="24" t="inlineStr">
        <is>
          <t>Dieciseisavos</t>
        </is>
      </c>
      <c r="D91" s="24">
        <f>IFERROR(INDEX(Partidos!$D$4:$D$107,MATCH($A91,Partidos!$A$4:$A$107,0)),"")</f>
        <v/>
      </c>
      <c r="E91" s="24">
        <f>IFERROR(INDEX(Partidos!$E$4:$E$107,MATCH($A91,Partidos!$A$4:$A$107,0)),"")</f>
        <v/>
      </c>
      <c r="F91" s="32" t="n">
        <v>1</v>
      </c>
      <c r="G91" s="32" t="n">
        <v>0</v>
      </c>
      <c r="H91" s="32" t="inlineStr">
        <is>
          <t>Local</t>
        </is>
      </c>
    </row>
    <row r="92">
      <c r="A92" s="31" t="n">
        <v>89</v>
      </c>
      <c r="B92" s="31" t="inlineStr">
        <is>
          <t>04/07/2026</t>
        </is>
      </c>
      <c r="C92" s="24" t="inlineStr">
        <is>
          <t>Octavos</t>
        </is>
      </c>
      <c r="D92" s="24">
        <f>IFERROR(INDEX(Partidos!$D$4:$D$107,MATCH($A92,Partidos!$A$4:$A$107,0)),"")</f>
        <v/>
      </c>
      <c r="E92" s="24">
        <f>IFERROR(INDEX(Partidos!$E$4:$E$107,MATCH($A92,Partidos!$A$4:$A$107,0)),"")</f>
        <v/>
      </c>
      <c r="F92" s="32" t="n">
        <v>0</v>
      </c>
      <c r="G92" s="32" t="n">
        <v>2</v>
      </c>
      <c r="H92" s="32" t="inlineStr">
        <is>
          <t>Visitante</t>
        </is>
      </c>
    </row>
    <row r="93">
      <c r="A93" s="29" t="n">
        <v>90</v>
      </c>
      <c r="B93" s="29" t="inlineStr">
        <is>
          <t>04/07/2026</t>
        </is>
      </c>
      <c r="C93" s="24" t="inlineStr">
        <is>
          <t>Octavos</t>
        </is>
      </c>
      <c r="D93" s="24">
        <f>IFERROR(INDEX(Partidos!$D$4:$D$107,MATCH($A93,Partidos!$A$4:$A$107,0)),"")</f>
        <v/>
      </c>
      <c r="E93" s="24">
        <f>IFERROR(INDEX(Partidos!$E$4:$E$107,MATCH($A93,Partidos!$A$4:$A$107,0)),"")</f>
        <v/>
      </c>
      <c r="F93" s="32" t="n">
        <v>1</v>
      </c>
      <c r="G93" s="32" t="n">
        <v>1</v>
      </c>
      <c r="H93" s="32" t="inlineStr">
        <is>
          <t>Visitante</t>
        </is>
      </c>
    </row>
    <row r="94">
      <c r="A94" s="31" t="n">
        <v>91</v>
      </c>
      <c r="B94" s="31" t="inlineStr">
        <is>
          <t>05/07/2026</t>
        </is>
      </c>
      <c r="C94" s="24" t="inlineStr">
        <is>
          <t>Octavos</t>
        </is>
      </c>
      <c r="D94" s="24">
        <f>IFERROR(INDEX(Partidos!$D$4:$D$107,MATCH($A94,Partidos!$A$4:$A$107,0)),"")</f>
        <v/>
      </c>
      <c r="E94" s="24">
        <f>IFERROR(INDEX(Partidos!$E$4:$E$107,MATCH($A94,Partidos!$A$4:$A$107,0)),"")</f>
        <v/>
      </c>
      <c r="F94" s="32" t="n">
        <v>1</v>
      </c>
      <c r="G94" s="32" t="n">
        <v>1</v>
      </c>
      <c r="H94" s="32" t="inlineStr">
        <is>
          <t>Local</t>
        </is>
      </c>
    </row>
    <row r="95">
      <c r="A95" s="29" t="n">
        <v>92</v>
      </c>
      <c r="B95" s="29" t="inlineStr">
        <is>
          <t>05/07/2026</t>
        </is>
      </c>
      <c r="C95" s="24" t="inlineStr">
        <is>
          <t>Octavos</t>
        </is>
      </c>
      <c r="D95" s="24">
        <f>IFERROR(INDEX(Partidos!$D$4:$D$107,MATCH($A95,Partidos!$A$4:$A$107,0)),"")</f>
        <v/>
      </c>
      <c r="E95" s="24">
        <f>IFERROR(INDEX(Partidos!$E$4:$E$107,MATCH($A95,Partidos!$A$4:$A$107,0)),"")</f>
        <v/>
      </c>
      <c r="F95" s="32" t="n">
        <v>1</v>
      </c>
      <c r="G95" s="32" t="n">
        <v>1</v>
      </c>
      <c r="H95" s="32" t="inlineStr">
        <is>
          <t>Visitante</t>
        </is>
      </c>
    </row>
    <row r="96">
      <c r="A96" s="31" t="n">
        <v>93</v>
      </c>
      <c r="B96" s="31" t="inlineStr">
        <is>
          <t>06/07/2026</t>
        </is>
      </c>
      <c r="C96" s="24" t="inlineStr">
        <is>
          <t>Octavos</t>
        </is>
      </c>
      <c r="D96" s="24">
        <f>IFERROR(INDEX(Partidos!$D$4:$D$107,MATCH($A96,Partidos!$A$4:$A$107,0)),"")</f>
        <v/>
      </c>
      <c r="E96" s="24">
        <f>IFERROR(INDEX(Partidos!$E$4:$E$107,MATCH($A96,Partidos!$A$4:$A$107,0)),"")</f>
        <v/>
      </c>
      <c r="F96" s="32" t="n">
        <v>1</v>
      </c>
      <c r="G96" s="32" t="n">
        <v>1</v>
      </c>
      <c r="H96" s="32" t="inlineStr">
        <is>
          <t>Visitante</t>
        </is>
      </c>
    </row>
    <row r="97">
      <c r="A97" s="29" t="n">
        <v>94</v>
      </c>
      <c r="B97" s="29" t="inlineStr">
        <is>
          <t>06/07/2026</t>
        </is>
      </c>
      <c r="C97" s="24" t="inlineStr">
        <is>
          <t>Octavos</t>
        </is>
      </c>
      <c r="D97" s="24">
        <f>IFERROR(INDEX(Partidos!$D$4:$D$107,MATCH($A97,Partidos!$A$4:$A$107,0)),"")</f>
        <v/>
      </c>
      <c r="E97" s="24">
        <f>IFERROR(INDEX(Partidos!$E$4:$E$107,MATCH($A97,Partidos!$A$4:$A$107,0)),"")</f>
        <v/>
      </c>
      <c r="F97" s="32" t="n">
        <v>2</v>
      </c>
      <c r="G97" s="32" t="n">
        <v>1</v>
      </c>
      <c r="H97" s="32" t="inlineStr">
        <is>
          <t>Local</t>
        </is>
      </c>
    </row>
    <row r="98">
      <c r="A98" s="31" t="n">
        <v>95</v>
      </c>
      <c r="B98" s="31" t="inlineStr">
        <is>
          <t>07/07/2026</t>
        </is>
      </c>
      <c r="C98" s="24" t="inlineStr">
        <is>
          <t>Octavos</t>
        </is>
      </c>
      <c r="D98" s="24">
        <f>IFERROR(INDEX(Partidos!$D$4:$D$107,MATCH($A98,Partidos!$A$4:$A$107,0)),"")</f>
        <v/>
      </c>
      <c r="E98" s="24">
        <f>IFERROR(INDEX(Partidos!$E$4:$E$107,MATCH($A98,Partidos!$A$4:$A$107,0)),"")</f>
        <v/>
      </c>
      <c r="F98" s="32" t="n">
        <v>3</v>
      </c>
      <c r="G98" s="32" t="n">
        <v>0</v>
      </c>
      <c r="H98" s="32" t="inlineStr">
        <is>
          <t>Local</t>
        </is>
      </c>
    </row>
    <row r="99">
      <c r="A99" s="29" t="n">
        <v>96</v>
      </c>
      <c r="B99" s="29" t="inlineStr">
        <is>
          <t>07/07/2026</t>
        </is>
      </c>
      <c r="C99" s="24" t="inlineStr">
        <is>
          <t>Octavos</t>
        </is>
      </c>
      <c r="D99" s="24">
        <f>IFERROR(INDEX(Partidos!$D$4:$D$107,MATCH($A99,Partidos!$A$4:$A$107,0)),"")</f>
        <v/>
      </c>
      <c r="E99" s="24">
        <f>IFERROR(INDEX(Partidos!$E$4:$E$107,MATCH($A99,Partidos!$A$4:$A$107,0)),"")</f>
        <v/>
      </c>
      <c r="F99" s="32" t="n">
        <v>0</v>
      </c>
      <c r="G99" s="32" t="n">
        <v>1</v>
      </c>
      <c r="H99" s="32" t="inlineStr">
        <is>
          <t>Visitante</t>
        </is>
      </c>
    </row>
    <row r="100">
      <c r="A100" s="31" t="n">
        <v>97</v>
      </c>
      <c r="B100" s="31" t="inlineStr">
        <is>
          <t>09/07/2026</t>
        </is>
      </c>
      <c r="C100" s="24" t="inlineStr">
        <is>
          <t>Cuartos</t>
        </is>
      </c>
      <c r="D100" s="24">
        <f>IFERROR(INDEX(Partidos!$D$4:$D$107,MATCH($A100,Partidos!$A$4:$A$107,0)),"")</f>
        <v/>
      </c>
      <c r="E100" s="24">
        <f>IFERROR(INDEX(Partidos!$E$4:$E$107,MATCH($A100,Partidos!$A$4:$A$107,0)),"")</f>
        <v/>
      </c>
      <c r="F100" s="32" t="n">
        <v>2</v>
      </c>
      <c r="G100" s="32" t="n">
        <v>1</v>
      </c>
      <c r="H100" s="32" t="inlineStr">
        <is>
          <t>Local</t>
        </is>
      </c>
    </row>
    <row r="101">
      <c r="A101" s="29" t="n">
        <v>98</v>
      </c>
      <c r="B101" s="29" t="inlineStr">
        <is>
          <t>10/07/2026</t>
        </is>
      </c>
      <c r="C101" s="24" t="inlineStr">
        <is>
          <t>Cuartos</t>
        </is>
      </c>
      <c r="D101" s="24">
        <f>IFERROR(INDEX(Partidos!$D$4:$D$107,MATCH($A101,Partidos!$A$4:$A$107,0)),"")</f>
        <v/>
      </c>
      <c r="E101" s="24">
        <f>IFERROR(INDEX(Partidos!$E$4:$E$107,MATCH($A101,Partidos!$A$4:$A$107,0)),"")</f>
        <v/>
      </c>
      <c r="F101" s="32" t="n">
        <v>1</v>
      </c>
      <c r="G101" s="32" t="n">
        <v>1</v>
      </c>
      <c r="H101" s="32" t="inlineStr">
        <is>
          <t>Visitante</t>
        </is>
      </c>
    </row>
    <row r="102">
      <c r="A102" s="31" t="n">
        <v>99</v>
      </c>
      <c r="B102" s="31" t="inlineStr">
        <is>
          <t>11/07/2026</t>
        </is>
      </c>
      <c r="C102" s="24" t="inlineStr">
        <is>
          <t>Cuartos</t>
        </is>
      </c>
      <c r="D102" s="24">
        <f>IFERROR(INDEX(Partidos!$D$4:$D$107,MATCH($A102,Partidos!$A$4:$A$107,0)),"")</f>
        <v/>
      </c>
      <c r="E102" s="24">
        <f>IFERROR(INDEX(Partidos!$E$4:$E$107,MATCH($A102,Partidos!$A$4:$A$107,0)),"")</f>
        <v/>
      </c>
      <c r="F102" s="32" t="n">
        <v>3</v>
      </c>
      <c r="G102" s="32" t="n">
        <v>0</v>
      </c>
      <c r="H102" s="32" t="inlineStr">
        <is>
          <t>Local</t>
        </is>
      </c>
    </row>
    <row r="103">
      <c r="A103" s="29" t="n">
        <v>100</v>
      </c>
      <c r="B103" s="29" t="inlineStr">
        <is>
          <t>11/07/2026</t>
        </is>
      </c>
      <c r="C103" s="24" t="inlineStr">
        <is>
          <t>Cuartos</t>
        </is>
      </c>
      <c r="D103" s="24">
        <f>IFERROR(INDEX(Partidos!$D$4:$D$107,MATCH($A103,Partidos!$A$4:$A$107,0)),"")</f>
        <v/>
      </c>
      <c r="E103" s="24">
        <f>IFERROR(INDEX(Partidos!$E$4:$E$107,MATCH($A103,Partidos!$A$4:$A$107,0)),"")</f>
        <v/>
      </c>
      <c r="F103" s="32" t="n">
        <v>1</v>
      </c>
      <c r="G103" s="32" t="n">
        <v>1</v>
      </c>
      <c r="H103" s="32" t="inlineStr">
        <is>
          <t>Local</t>
        </is>
      </c>
    </row>
    <row r="104">
      <c r="A104" s="31" t="n">
        <v>101</v>
      </c>
      <c r="B104" s="31" t="inlineStr">
        <is>
          <t>14/07/2026</t>
        </is>
      </c>
      <c r="C104" s="24" t="inlineStr">
        <is>
          <t>Semifinal</t>
        </is>
      </c>
      <c r="D104" s="24">
        <f>IFERROR(INDEX(Partidos!$D$4:$D$107,MATCH($A104,Partidos!$A$4:$A$107,0)),"")</f>
        <v/>
      </c>
      <c r="E104" s="24">
        <f>IFERROR(INDEX(Partidos!$E$4:$E$107,MATCH($A104,Partidos!$A$4:$A$107,0)),"")</f>
        <v/>
      </c>
      <c r="F104" s="32" t="n"/>
      <c r="G104" s="32" t="n"/>
      <c r="H104" s="32" t="n"/>
    </row>
    <row r="105">
      <c r="A105" s="29" t="n">
        <v>102</v>
      </c>
      <c r="B105" s="29" t="inlineStr">
        <is>
          <t>15/07/2026</t>
        </is>
      </c>
      <c r="C105" s="24" t="inlineStr">
        <is>
          <t>Semifinal</t>
        </is>
      </c>
      <c r="D105" s="24">
        <f>IFERROR(INDEX(Partidos!$D$4:$D$107,MATCH($A105,Partidos!$A$4:$A$107,0)),"")</f>
        <v/>
      </c>
      <c r="E105" s="24">
        <f>IFERROR(INDEX(Partidos!$E$4:$E$107,MATCH($A105,Partidos!$A$4:$A$107,0)),"")</f>
        <v/>
      </c>
      <c r="F105" s="32" t="n"/>
      <c r="G105" s="32" t="n"/>
      <c r="H105" s="32" t="n"/>
    </row>
    <row r="106">
      <c r="A106" s="31" t="n">
        <v>103</v>
      </c>
      <c r="B106" s="31" t="inlineStr">
        <is>
          <t>18/07/2026</t>
        </is>
      </c>
      <c r="C106" s="24" t="inlineStr">
        <is>
          <t>Tercer puesto</t>
        </is>
      </c>
      <c r="D106" s="24">
        <f>IFERROR(INDEX(Partidos!$D$4:$D$107,MATCH($A106,Partidos!$A$4:$A$107,0)),"")</f>
        <v/>
      </c>
      <c r="E106" s="24">
        <f>IFERROR(INDEX(Partidos!$E$4:$E$107,MATCH($A106,Partidos!$A$4:$A$107,0)),"")</f>
        <v/>
      </c>
      <c r="F106" s="32" t="n"/>
      <c r="G106" s="32" t="n"/>
      <c r="H106" s="32" t="n"/>
    </row>
    <row r="107">
      <c r="A107" s="29" t="n">
        <v>104</v>
      </c>
      <c r="B107" s="29" t="inlineStr">
        <is>
          <t>19/07/2026</t>
        </is>
      </c>
      <c r="C107" s="24" t="inlineStr">
        <is>
          <t>Final</t>
        </is>
      </c>
      <c r="D107" s="24">
        <f>IFERROR(INDEX(Partidos!$D$4:$D$107,MATCH($A107,Partidos!$A$4:$A$107,0)),"")</f>
        <v/>
      </c>
      <c r="E107" s="24">
        <f>IFERROR(INDEX(Partidos!$E$4:$E$107,MATCH($A107,Partidos!$A$4:$A$107,0)),"")</f>
        <v/>
      </c>
      <c r="F107" s="32" t="n"/>
      <c r="G107" s="32" t="n"/>
      <c r="H107" s="32" t="n"/>
    </row>
    <row r="109" ht="15.6" customHeight="1">
      <c r="A109" s="13" t="inlineStr">
        <is>
          <t>Mis apuestas especiales</t>
        </is>
      </c>
      <c r="B109" s="14" t="n"/>
      <c r="C109" s="14" t="n"/>
    </row>
    <row r="110">
      <c r="A110" s="19" t="inlineStr">
        <is>
          <t>Categoría</t>
        </is>
      </c>
      <c r="B110" s="19" t="inlineStr">
        <is>
          <t>Mi apuesta</t>
        </is>
      </c>
      <c r="C110" s="19" t="inlineStr">
        <is>
          <t>Resultado oficial</t>
        </is>
      </c>
    </row>
    <row r="111">
      <c r="A111" s="29" t="inlineStr">
        <is>
          <t>Campeón del Mundial</t>
        </is>
      </c>
      <c r="B111" s="35" t="inlineStr">
        <is>
          <t>España</t>
        </is>
      </c>
      <c r="C111" s="31">
        <f>IFERROR(Resumen!$B$34,"")</f>
        <v/>
      </c>
    </row>
    <row r="112">
      <c r="A112" s="31" t="inlineStr">
        <is>
          <t>Subcampeón</t>
        </is>
      </c>
      <c r="B112" s="35" t="inlineStr">
        <is>
          <t>Portugal</t>
        </is>
      </c>
      <c r="C112" s="31">
        <f>IFERROR(Resumen!$B$35,"")</f>
        <v/>
      </c>
    </row>
    <row r="113">
      <c r="A113" s="29" t="inlineStr">
        <is>
          <t>Tercer equipo</t>
        </is>
      </c>
      <c r="B113" s="35" t="inlineStr">
        <is>
          <t>Francia</t>
        </is>
      </c>
      <c r="C113" s="31">
        <f>IFERROR(Resumen!$B$36,"")</f>
        <v/>
      </c>
    </row>
    <row r="114">
      <c r="A114" s="31" t="inlineStr">
        <is>
          <t>Balón de oro de la FIFA</t>
        </is>
      </c>
      <c r="B114" s="35" t="inlineStr">
        <is>
          <t>Pedri</t>
        </is>
      </c>
      <c r="C114" s="31">
        <f>IFERROR(Resumen!$B$37,"")</f>
        <v/>
      </c>
    </row>
    <row r="115" ht="28.8" customHeight="1">
      <c r="A115" s="29" t="inlineStr">
        <is>
          <t>Premio de la FIFA al mejor jugador joven</t>
        </is>
      </c>
      <c r="B115" s="35" t="inlineStr">
        <is>
          <t>Lamine Yamal</t>
        </is>
      </c>
      <c r="C115" s="31">
        <f>IFERROR(Resumen!$B$38,"")</f>
        <v/>
      </c>
    </row>
    <row r="116">
      <c r="A116" s="31" t="inlineStr">
        <is>
          <t>Guante de oro de la FIFA</t>
        </is>
      </c>
      <c r="B116" s="35" t="inlineStr">
        <is>
          <t>Diogo Costa</t>
        </is>
      </c>
      <c r="C116" s="31">
        <f>IFERROR(Resumen!$B$39,"")</f>
        <v/>
      </c>
    </row>
    <row r="117" ht="28.8" customHeight="1">
      <c r="A117" s="29" t="inlineStr">
        <is>
          <t>Bota de oro de la FIFA</t>
        </is>
      </c>
      <c r="B117" s="35" t="inlineStr">
        <is>
          <t>Kylian Mpabbé</t>
        </is>
      </c>
      <c r="C117" s="31">
        <f>IFERROR(Resumen!$B$40,"")</f>
        <v/>
      </c>
    </row>
    <row r="118" ht="28.8" customHeight="1">
      <c r="A118" s="31" t="inlineStr">
        <is>
          <t>Máximo goleador España</t>
        </is>
      </c>
      <c r="B118" s="35" t="inlineStr">
        <is>
          <t>Mikel Oyarzabal</t>
        </is>
      </c>
      <c r="C118" s="31">
        <f>IFERROR(Resumen!$B$41,"")</f>
        <v/>
      </c>
    </row>
  </sheetData>
  <autoFilter ref="A3:H107"/>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tabColor rgb="FF9E9E9E"/>
    <outlinePr summaryBelow="1" summaryRight="1"/>
    <pageSetUpPr/>
  </sheetPr>
  <dimension ref="A1:H118"/>
  <sheetViews>
    <sheetView showGridLines="0" workbookViewId="0">
      <pane ySplit="3" topLeftCell="A88" activePane="bottomLeft" state="frozen"/>
      <selection pane="bottomLeft" activeCell="G91" sqref="G91"/>
    </sheetView>
  </sheetViews>
  <sheetFormatPr baseColWidth="8" defaultRowHeight="14.4"/>
  <cols>
    <col width="30" customWidth="1" min="1" max="1"/>
    <col width="11" customWidth="1" min="2" max="2"/>
    <col width="18" customWidth="1" min="3" max="3"/>
    <col width="22" customWidth="1" min="4" max="5"/>
    <col width="12" customWidth="1" min="6" max="7"/>
    <col width="14" customWidth="1" min="8" max="8"/>
  </cols>
  <sheetData>
    <row r="1" ht="43.95" customHeight="1">
      <c r="A1" s="7" t="inlineStr">
        <is>
          <t>MIS PRONÓSTICOS — KIKE</t>
        </is>
      </c>
      <c r="B1" s="1" t="n"/>
      <c r="C1" s="1" t="n"/>
      <c r="D1" s="1" t="n"/>
      <c r="E1" s="1" t="n"/>
      <c r="F1" s="1" t="n"/>
      <c r="G1" s="1" t="n"/>
      <c r="H1" s="1" t="n"/>
    </row>
    <row r="2" ht="18" customHeight="1">
      <c r="A2" s="8" t="inlineStr">
        <is>
          <t>Rellena goles en todos los partidos y Clasificado solo en eliminatorias; abajo van tus apuestas especiales.</t>
        </is>
      </c>
      <c r="B2" s="9" t="n"/>
      <c r="C2" s="9" t="n"/>
      <c r="D2" s="9" t="n"/>
      <c r="E2" s="9" t="n"/>
      <c r="F2" s="9" t="n"/>
      <c r="G2" s="9" t="n"/>
      <c r="H2" s="9" t="n"/>
    </row>
    <row r="3" ht="28.8" customHeight="1">
      <c r="A3" s="19" t="inlineStr">
        <is>
          <t>Partido</t>
        </is>
      </c>
      <c r="B3" s="19" t="inlineStr">
        <is>
          <t>Fecha</t>
        </is>
      </c>
      <c r="C3" s="19" t="inlineStr">
        <is>
          <t>Fase</t>
        </is>
      </c>
      <c r="D3" s="19" t="inlineStr">
        <is>
          <t>Equipo local</t>
        </is>
      </c>
      <c r="E3" s="19" t="inlineStr">
        <is>
          <t>Equipo visitante</t>
        </is>
      </c>
      <c r="F3" s="19" t="inlineStr">
        <is>
          <t>Mis goles local</t>
        </is>
      </c>
      <c r="G3" s="19" t="inlineStr">
        <is>
          <t>Mis goles visit.</t>
        </is>
      </c>
      <c r="H3" s="19" t="inlineStr">
        <is>
          <t>Clasificado</t>
        </is>
      </c>
    </row>
    <row r="4">
      <c r="A4" s="31" t="n">
        <v>1</v>
      </c>
      <c r="B4" s="31" t="inlineStr">
        <is>
          <t>11/06/2026</t>
        </is>
      </c>
      <c r="C4" s="24" t="inlineStr">
        <is>
          <t>Grupos</t>
        </is>
      </c>
      <c r="D4" s="24">
        <f>IFERROR(INDEX(Partidos!$D$4:$D$107,MATCH($A4,Partidos!$A$4:$A$107,0)),"")</f>
        <v/>
      </c>
      <c r="E4" s="24">
        <f>IFERROR(INDEX(Partidos!$E$4:$E$107,MATCH($A4,Partidos!$A$4:$A$107,0)),"")</f>
        <v/>
      </c>
      <c r="F4" s="32" t="n">
        <v>2</v>
      </c>
      <c r="G4" s="32" t="n">
        <v>0</v>
      </c>
      <c r="H4" s="33" t="inlineStr">
        <is>
          <t>-</t>
        </is>
      </c>
    </row>
    <row r="5">
      <c r="A5" s="29" t="n">
        <v>2</v>
      </c>
      <c r="B5" s="29" t="inlineStr">
        <is>
          <t>11/06/2026</t>
        </is>
      </c>
      <c r="C5" s="24" t="inlineStr">
        <is>
          <t>Grupos</t>
        </is>
      </c>
      <c r="D5" s="24">
        <f>IFERROR(INDEX(Partidos!$D$4:$D$107,MATCH($A5,Partidos!$A$4:$A$107,0)),"")</f>
        <v/>
      </c>
      <c r="E5" s="24">
        <f>IFERROR(INDEX(Partidos!$E$4:$E$107,MATCH($A5,Partidos!$A$4:$A$107,0)),"")</f>
        <v/>
      </c>
      <c r="F5" s="32" t="n">
        <v>1</v>
      </c>
      <c r="G5" s="32" t="n">
        <v>1</v>
      </c>
      <c r="H5" s="33" t="inlineStr">
        <is>
          <t>-</t>
        </is>
      </c>
    </row>
    <row r="6">
      <c r="A6" s="31" t="n">
        <v>3</v>
      </c>
      <c r="B6" s="31" t="inlineStr">
        <is>
          <t>12/06/2026</t>
        </is>
      </c>
      <c r="C6" s="24" t="inlineStr">
        <is>
          <t>Grupos</t>
        </is>
      </c>
      <c r="D6" s="24">
        <f>IFERROR(INDEX(Partidos!$D$4:$D$107,MATCH($A6,Partidos!$A$4:$A$107,0)),"")</f>
        <v/>
      </c>
      <c r="E6" s="24">
        <f>IFERROR(INDEX(Partidos!$E$4:$E$107,MATCH($A6,Partidos!$A$4:$A$107,0)),"")</f>
        <v/>
      </c>
      <c r="F6" s="32" t="n">
        <v>1</v>
      </c>
      <c r="G6" s="32" t="n">
        <v>0</v>
      </c>
      <c r="H6" s="33" t="inlineStr">
        <is>
          <t>-</t>
        </is>
      </c>
    </row>
    <row r="7">
      <c r="A7" s="29" t="n">
        <v>4</v>
      </c>
      <c r="B7" s="29" t="inlineStr">
        <is>
          <t>12/06/2026</t>
        </is>
      </c>
      <c r="C7" s="24" t="inlineStr">
        <is>
          <t>Grupos</t>
        </is>
      </c>
      <c r="D7" s="24">
        <f>IFERROR(INDEX(Partidos!$D$4:$D$107,MATCH($A7,Partidos!$A$4:$A$107,0)),"")</f>
        <v/>
      </c>
      <c r="E7" s="24">
        <f>IFERROR(INDEX(Partidos!$E$4:$E$107,MATCH($A7,Partidos!$A$4:$A$107,0)),"")</f>
        <v/>
      </c>
      <c r="F7" s="32" t="n">
        <v>1</v>
      </c>
      <c r="G7" s="32" t="n">
        <v>0</v>
      </c>
      <c r="H7" s="33" t="inlineStr">
        <is>
          <t>-</t>
        </is>
      </c>
    </row>
    <row r="8">
      <c r="A8" s="31" t="n">
        <v>5</v>
      </c>
      <c r="B8" s="31" t="inlineStr">
        <is>
          <t>13/06/2026</t>
        </is>
      </c>
      <c r="C8" s="24" t="inlineStr">
        <is>
          <t>Grupos</t>
        </is>
      </c>
      <c r="D8" s="24">
        <f>IFERROR(INDEX(Partidos!$D$4:$D$107,MATCH($A8,Partidos!$A$4:$A$107,0)),"")</f>
        <v/>
      </c>
      <c r="E8" s="24">
        <f>IFERROR(INDEX(Partidos!$E$4:$E$107,MATCH($A8,Partidos!$A$4:$A$107,0)),"")</f>
        <v/>
      </c>
      <c r="F8" s="32" t="n">
        <v>0</v>
      </c>
      <c r="G8" s="32" t="n">
        <v>2</v>
      </c>
      <c r="H8" s="33" t="inlineStr">
        <is>
          <t>-</t>
        </is>
      </c>
    </row>
    <row r="9">
      <c r="A9" s="29" t="n">
        <v>6</v>
      </c>
      <c r="B9" s="29" t="inlineStr">
        <is>
          <t>13/06/2026</t>
        </is>
      </c>
      <c r="C9" s="24" t="inlineStr">
        <is>
          <t>Grupos</t>
        </is>
      </c>
      <c r="D9" s="24">
        <f>IFERROR(INDEX(Partidos!$D$4:$D$107,MATCH($A9,Partidos!$A$4:$A$107,0)),"")</f>
        <v/>
      </c>
      <c r="E9" s="24">
        <f>IFERROR(INDEX(Partidos!$E$4:$E$107,MATCH($A9,Partidos!$A$4:$A$107,0)),"")</f>
        <v/>
      </c>
      <c r="F9" s="32" t="n">
        <v>2</v>
      </c>
      <c r="G9" s="32" t="n">
        <v>1</v>
      </c>
      <c r="H9" s="33" t="inlineStr">
        <is>
          <t>-</t>
        </is>
      </c>
    </row>
    <row r="10">
      <c r="A10" s="31" t="n">
        <v>7</v>
      </c>
      <c r="B10" s="31" t="inlineStr">
        <is>
          <t>13/06/2026</t>
        </is>
      </c>
      <c r="C10" s="24" t="inlineStr">
        <is>
          <t>Grupos</t>
        </is>
      </c>
      <c r="D10" s="24">
        <f>IFERROR(INDEX(Partidos!$D$4:$D$107,MATCH($A10,Partidos!$A$4:$A$107,0)),"")</f>
        <v/>
      </c>
      <c r="E10" s="24">
        <f>IFERROR(INDEX(Partidos!$E$4:$E$107,MATCH($A10,Partidos!$A$4:$A$107,0)),"")</f>
        <v/>
      </c>
      <c r="F10" s="32" t="n">
        <v>0</v>
      </c>
      <c r="G10" s="32" t="n">
        <v>2</v>
      </c>
      <c r="H10" s="33" t="inlineStr">
        <is>
          <t>-</t>
        </is>
      </c>
    </row>
    <row r="11">
      <c r="A11" s="29" t="n">
        <v>8</v>
      </c>
      <c r="B11" s="29" t="inlineStr">
        <is>
          <t>13/06/2026</t>
        </is>
      </c>
      <c r="C11" s="24" t="inlineStr">
        <is>
          <t>Grupos</t>
        </is>
      </c>
      <c r="D11" s="24">
        <f>IFERROR(INDEX(Partidos!$D$4:$D$107,MATCH($A11,Partidos!$A$4:$A$107,0)),"")</f>
        <v/>
      </c>
      <c r="E11" s="24">
        <f>IFERROR(INDEX(Partidos!$E$4:$E$107,MATCH($A11,Partidos!$A$4:$A$107,0)),"")</f>
        <v/>
      </c>
      <c r="F11" s="32" t="n">
        <v>1</v>
      </c>
      <c r="G11" s="32" t="n">
        <v>3</v>
      </c>
      <c r="H11" s="33" t="inlineStr">
        <is>
          <t>-</t>
        </is>
      </c>
    </row>
    <row r="12">
      <c r="A12" s="31" t="n">
        <v>9</v>
      </c>
      <c r="B12" s="31" t="inlineStr">
        <is>
          <t>14/06/2026</t>
        </is>
      </c>
      <c r="C12" s="24" t="inlineStr">
        <is>
          <t>Grupos</t>
        </is>
      </c>
      <c r="D12" s="24">
        <f>IFERROR(INDEX(Partidos!$D$4:$D$107,MATCH($A12,Partidos!$A$4:$A$107,0)),"")</f>
        <v/>
      </c>
      <c r="E12" s="24">
        <f>IFERROR(INDEX(Partidos!$E$4:$E$107,MATCH($A12,Partidos!$A$4:$A$107,0)),"")</f>
        <v/>
      </c>
      <c r="F12" s="32" t="n">
        <v>4</v>
      </c>
      <c r="G12" s="32" t="n">
        <v>0</v>
      </c>
      <c r="H12" s="33" t="inlineStr">
        <is>
          <t>-</t>
        </is>
      </c>
    </row>
    <row r="13">
      <c r="A13" s="29" t="n">
        <v>10</v>
      </c>
      <c r="B13" s="29" t="inlineStr">
        <is>
          <t>14/06/2026</t>
        </is>
      </c>
      <c r="C13" s="24" t="inlineStr">
        <is>
          <t>Grupos</t>
        </is>
      </c>
      <c r="D13" s="24">
        <f>IFERROR(INDEX(Partidos!$D$4:$D$107,MATCH($A13,Partidos!$A$4:$A$107,0)),"")</f>
        <v/>
      </c>
      <c r="E13" s="24">
        <f>IFERROR(INDEX(Partidos!$E$4:$E$107,MATCH($A13,Partidos!$A$4:$A$107,0)),"")</f>
        <v/>
      </c>
      <c r="F13" s="32" t="n">
        <v>1</v>
      </c>
      <c r="G13" s="32" t="n">
        <v>1</v>
      </c>
      <c r="H13" s="33" t="inlineStr">
        <is>
          <t>-</t>
        </is>
      </c>
    </row>
    <row r="14">
      <c r="A14" s="31" t="n">
        <v>11</v>
      </c>
      <c r="B14" s="31" t="inlineStr">
        <is>
          <t>14/06/2026</t>
        </is>
      </c>
      <c r="C14" s="24" t="inlineStr">
        <is>
          <t>Grupos</t>
        </is>
      </c>
      <c r="D14" s="24">
        <f>IFERROR(INDEX(Partidos!$D$4:$D$107,MATCH($A14,Partidos!$A$4:$A$107,0)),"")</f>
        <v/>
      </c>
      <c r="E14" s="24">
        <f>IFERROR(INDEX(Partidos!$E$4:$E$107,MATCH($A14,Partidos!$A$4:$A$107,0)),"")</f>
        <v/>
      </c>
      <c r="F14" s="32" t="n">
        <v>0</v>
      </c>
      <c r="G14" s="32" t="n">
        <v>0</v>
      </c>
      <c r="H14" s="33" t="inlineStr">
        <is>
          <t>-</t>
        </is>
      </c>
    </row>
    <row r="15">
      <c r="A15" s="29" t="n">
        <v>12</v>
      </c>
      <c r="B15" s="29" t="inlineStr">
        <is>
          <t>14/06/2026</t>
        </is>
      </c>
      <c r="C15" s="24" t="inlineStr">
        <is>
          <t>Grupos</t>
        </is>
      </c>
      <c r="D15" s="24">
        <f>IFERROR(INDEX(Partidos!$D$4:$D$107,MATCH($A15,Partidos!$A$4:$A$107,0)),"")</f>
        <v/>
      </c>
      <c r="E15" s="24">
        <f>IFERROR(INDEX(Partidos!$E$4:$E$107,MATCH($A15,Partidos!$A$4:$A$107,0)),"")</f>
        <v/>
      </c>
      <c r="F15" s="32" t="n">
        <v>2</v>
      </c>
      <c r="G15" s="32" t="n">
        <v>0</v>
      </c>
      <c r="H15" s="33" t="inlineStr">
        <is>
          <t>-</t>
        </is>
      </c>
    </row>
    <row r="16">
      <c r="A16" s="31" t="n">
        <v>13</v>
      </c>
      <c r="B16" s="31" t="inlineStr">
        <is>
          <t>15/06/2026</t>
        </is>
      </c>
      <c r="C16" s="24" t="inlineStr">
        <is>
          <t>Grupos</t>
        </is>
      </c>
      <c r="D16" s="24">
        <f>IFERROR(INDEX(Partidos!$D$4:$D$107,MATCH($A16,Partidos!$A$4:$A$107,0)),"")</f>
        <v/>
      </c>
      <c r="E16" s="24">
        <f>IFERROR(INDEX(Partidos!$E$4:$E$107,MATCH($A16,Partidos!$A$4:$A$107,0)),"")</f>
        <v/>
      </c>
      <c r="F16" s="32" t="n">
        <v>3</v>
      </c>
      <c r="G16" s="32" t="n">
        <v>0</v>
      </c>
      <c r="H16" s="33" t="inlineStr">
        <is>
          <t>-</t>
        </is>
      </c>
    </row>
    <row r="17">
      <c r="A17" s="29" t="n">
        <v>14</v>
      </c>
      <c r="B17" s="29" t="inlineStr">
        <is>
          <t>15/06/2026</t>
        </is>
      </c>
      <c r="C17" s="24" t="inlineStr">
        <is>
          <t>Grupos</t>
        </is>
      </c>
      <c r="D17" s="24">
        <f>IFERROR(INDEX(Partidos!$D$4:$D$107,MATCH($A17,Partidos!$A$4:$A$107,0)),"")</f>
        <v/>
      </c>
      <c r="E17" s="24">
        <f>IFERROR(INDEX(Partidos!$E$4:$E$107,MATCH($A17,Partidos!$A$4:$A$107,0)),"")</f>
        <v/>
      </c>
      <c r="F17" s="32" t="n">
        <v>3</v>
      </c>
      <c r="G17" s="32" t="n">
        <v>1</v>
      </c>
      <c r="H17" s="33" t="inlineStr">
        <is>
          <t>-</t>
        </is>
      </c>
    </row>
    <row r="18">
      <c r="A18" s="31" t="n">
        <v>15</v>
      </c>
      <c r="B18" s="31" t="inlineStr">
        <is>
          <t>15/06/2026</t>
        </is>
      </c>
      <c r="C18" s="24" t="inlineStr">
        <is>
          <t>Grupos</t>
        </is>
      </c>
      <c r="D18" s="24">
        <f>IFERROR(INDEX(Partidos!$D$4:$D$107,MATCH($A18,Partidos!$A$4:$A$107,0)),"")</f>
        <v/>
      </c>
      <c r="E18" s="24">
        <f>IFERROR(INDEX(Partidos!$E$4:$E$107,MATCH($A18,Partidos!$A$4:$A$107,0)),"")</f>
        <v/>
      </c>
      <c r="F18" s="32" t="n">
        <v>0</v>
      </c>
      <c r="G18" s="32" t="n">
        <v>2</v>
      </c>
      <c r="H18" s="33" t="inlineStr">
        <is>
          <t>-</t>
        </is>
      </c>
    </row>
    <row r="19">
      <c r="A19" s="29" t="n">
        <v>16</v>
      </c>
      <c r="B19" s="29" t="inlineStr">
        <is>
          <t>15/06/2026</t>
        </is>
      </c>
      <c r="C19" s="24" t="inlineStr">
        <is>
          <t>Grupos</t>
        </is>
      </c>
      <c r="D19" s="24">
        <f>IFERROR(INDEX(Partidos!$D$4:$D$107,MATCH($A19,Partidos!$A$4:$A$107,0)),"")</f>
        <v/>
      </c>
      <c r="E19" s="24">
        <f>IFERROR(INDEX(Partidos!$E$4:$E$107,MATCH($A19,Partidos!$A$4:$A$107,0)),"")</f>
        <v/>
      </c>
      <c r="F19" s="32" t="n">
        <v>1</v>
      </c>
      <c r="G19" s="32" t="n">
        <v>1</v>
      </c>
      <c r="H19" s="33" t="inlineStr">
        <is>
          <t>-</t>
        </is>
      </c>
    </row>
    <row r="20">
      <c r="A20" s="31" t="n">
        <v>17</v>
      </c>
      <c r="B20" s="31" t="inlineStr">
        <is>
          <t>16/06/2026</t>
        </is>
      </c>
      <c r="C20" s="24" t="inlineStr">
        <is>
          <t>Grupos</t>
        </is>
      </c>
      <c r="D20" s="24">
        <f>IFERROR(INDEX(Partidos!$D$4:$D$107,MATCH($A20,Partidos!$A$4:$A$107,0)),"")</f>
        <v/>
      </c>
      <c r="E20" s="24">
        <f>IFERROR(INDEX(Partidos!$E$4:$E$107,MATCH($A20,Partidos!$A$4:$A$107,0)),"")</f>
        <v/>
      </c>
      <c r="F20" s="32" t="n">
        <v>3</v>
      </c>
      <c r="G20" s="32" t="n">
        <v>1</v>
      </c>
      <c r="H20" s="33" t="inlineStr">
        <is>
          <t>-</t>
        </is>
      </c>
    </row>
    <row r="21">
      <c r="A21" s="29" t="n">
        <v>18</v>
      </c>
      <c r="B21" s="29" t="inlineStr">
        <is>
          <t>16/06/2026</t>
        </is>
      </c>
      <c r="C21" s="24" t="inlineStr">
        <is>
          <t>Grupos</t>
        </is>
      </c>
      <c r="D21" s="24">
        <f>IFERROR(INDEX(Partidos!$D$4:$D$107,MATCH($A21,Partidos!$A$4:$A$107,0)),"")</f>
        <v/>
      </c>
      <c r="E21" s="24">
        <f>IFERROR(INDEX(Partidos!$E$4:$E$107,MATCH($A21,Partidos!$A$4:$A$107,0)),"")</f>
        <v/>
      </c>
      <c r="F21" s="32" t="n">
        <v>0</v>
      </c>
      <c r="G21" s="32" t="n">
        <v>2</v>
      </c>
      <c r="H21" s="33" t="inlineStr">
        <is>
          <t>-</t>
        </is>
      </c>
    </row>
    <row r="22">
      <c r="A22" s="31" t="n">
        <v>19</v>
      </c>
      <c r="B22" s="31" t="inlineStr">
        <is>
          <t>16/06/2026</t>
        </is>
      </c>
      <c r="C22" s="24" t="inlineStr">
        <is>
          <t>Grupos</t>
        </is>
      </c>
      <c r="D22" s="24">
        <f>IFERROR(INDEX(Partidos!$D$4:$D$107,MATCH($A22,Partidos!$A$4:$A$107,0)),"")</f>
        <v/>
      </c>
      <c r="E22" s="24">
        <f>IFERROR(INDEX(Partidos!$E$4:$E$107,MATCH($A22,Partidos!$A$4:$A$107,0)),"")</f>
        <v/>
      </c>
      <c r="F22" s="32" t="n">
        <v>2</v>
      </c>
      <c r="G22" s="32" t="n">
        <v>0</v>
      </c>
      <c r="H22" s="33" t="inlineStr">
        <is>
          <t>-</t>
        </is>
      </c>
    </row>
    <row r="23">
      <c r="A23" s="29" t="n">
        <v>20</v>
      </c>
      <c r="B23" s="29" t="inlineStr">
        <is>
          <t>16/06/2026</t>
        </is>
      </c>
      <c r="C23" s="24" t="inlineStr">
        <is>
          <t>Grupos</t>
        </is>
      </c>
      <c r="D23" s="24">
        <f>IFERROR(INDEX(Partidos!$D$4:$D$107,MATCH($A23,Partidos!$A$4:$A$107,0)),"")</f>
        <v/>
      </c>
      <c r="E23" s="24">
        <f>IFERROR(INDEX(Partidos!$E$4:$E$107,MATCH($A23,Partidos!$A$4:$A$107,0)),"")</f>
        <v/>
      </c>
      <c r="F23" s="32" t="n">
        <v>2</v>
      </c>
      <c r="G23" s="32" t="n">
        <v>0</v>
      </c>
      <c r="H23" s="33" t="inlineStr">
        <is>
          <t>-</t>
        </is>
      </c>
    </row>
    <row r="24">
      <c r="A24" s="31" t="n">
        <v>21</v>
      </c>
      <c r="B24" s="31" t="inlineStr">
        <is>
          <t>17/06/2026</t>
        </is>
      </c>
      <c r="C24" s="24" t="inlineStr">
        <is>
          <t>Grupos</t>
        </is>
      </c>
      <c r="D24" s="24">
        <f>IFERROR(INDEX(Partidos!$D$4:$D$107,MATCH($A24,Partidos!$A$4:$A$107,0)),"")</f>
        <v/>
      </c>
      <c r="E24" s="24">
        <f>IFERROR(INDEX(Partidos!$E$4:$E$107,MATCH($A24,Partidos!$A$4:$A$107,0)),"")</f>
        <v/>
      </c>
      <c r="F24" s="32" t="n">
        <v>3</v>
      </c>
      <c r="G24" s="32" t="n">
        <v>0</v>
      </c>
      <c r="H24" s="33" t="inlineStr">
        <is>
          <t>-</t>
        </is>
      </c>
    </row>
    <row r="25">
      <c r="A25" s="29" t="n">
        <v>22</v>
      </c>
      <c r="B25" s="29" t="inlineStr">
        <is>
          <t>17/06/2026</t>
        </is>
      </c>
      <c r="C25" s="24" t="inlineStr">
        <is>
          <t>Grupos</t>
        </is>
      </c>
      <c r="D25" s="24">
        <f>IFERROR(INDEX(Partidos!$D$4:$D$107,MATCH($A25,Partidos!$A$4:$A$107,0)),"")</f>
        <v/>
      </c>
      <c r="E25" s="24">
        <f>IFERROR(INDEX(Partidos!$E$4:$E$107,MATCH($A25,Partidos!$A$4:$A$107,0)),"")</f>
        <v/>
      </c>
      <c r="F25" s="32" t="n">
        <v>1</v>
      </c>
      <c r="G25" s="32" t="n">
        <v>0</v>
      </c>
      <c r="H25" s="33" t="inlineStr">
        <is>
          <t>-</t>
        </is>
      </c>
    </row>
    <row r="26">
      <c r="A26" s="31" t="n">
        <v>23</v>
      </c>
      <c r="B26" s="31" t="inlineStr">
        <is>
          <t>17/06/2026</t>
        </is>
      </c>
      <c r="C26" s="24" t="inlineStr">
        <is>
          <t>Grupos</t>
        </is>
      </c>
      <c r="D26" s="24">
        <f>IFERROR(INDEX(Partidos!$D$4:$D$107,MATCH($A26,Partidos!$A$4:$A$107,0)),"")</f>
        <v/>
      </c>
      <c r="E26" s="24">
        <f>IFERROR(INDEX(Partidos!$E$4:$E$107,MATCH($A26,Partidos!$A$4:$A$107,0)),"")</f>
        <v/>
      </c>
      <c r="F26" s="32" t="n">
        <v>2</v>
      </c>
      <c r="G26" s="32" t="n">
        <v>0</v>
      </c>
      <c r="H26" s="33" t="inlineStr">
        <is>
          <t>-</t>
        </is>
      </c>
    </row>
    <row r="27">
      <c r="A27" s="29" t="n">
        <v>24</v>
      </c>
      <c r="B27" s="29" t="inlineStr">
        <is>
          <t>17/06/2026</t>
        </is>
      </c>
      <c r="C27" s="24" t="inlineStr">
        <is>
          <t>Grupos</t>
        </is>
      </c>
      <c r="D27" s="24">
        <f>IFERROR(INDEX(Partidos!$D$4:$D$107,MATCH($A27,Partidos!$A$4:$A$107,0)),"")</f>
        <v/>
      </c>
      <c r="E27" s="24">
        <f>IFERROR(INDEX(Partidos!$E$4:$E$107,MATCH($A27,Partidos!$A$4:$A$107,0)),"")</f>
        <v/>
      </c>
      <c r="F27" s="32" t="n">
        <v>0</v>
      </c>
      <c r="G27" s="32" t="n">
        <v>2</v>
      </c>
      <c r="H27" s="33" t="inlineStr">
        <is>
          <t>-</t>
        </is>
      </c>
    </row>
    <row r="28">
      <c r="A28" s="31" t="n">
        <v>25</v>
      </c>
      <c r="B28" s="31" t="inlineStr">
        <is>
          <t>18/06/2026</t>
        </is>
      </c>
      <c r="C28" s="24" t="inlineStr">
        <is>
          <t>Grupos</t>
        </is>
      </c>
      <c r="D28" s="24">
        <f>IFERROR(INDEX(Partidos!$D$4:$D$107,MATCH($A28,Partidos!$A$4:$A$107,0)),"")</f>
        <v/>
      </c>
      <c r="E28" s="24">
        <f>IFERROR(INDEX(Partidos!$E$4:$E$107,MATCH($A28,Partidos!$A$4:$A$107,0)),"")</f>
        <v/>
      </c>
      <c r="F28" s="32" t="n">
        <v>2</v>
      </c>
      <c r="G28" s="32" t="n">
        <v>1</v>
      </c>
      <c r="H28" s="33" t="inlineStr">
        <is>
          <t>-</t>
        </is>
      </c>
    </row>
    <row r="29">
      <c r="A29" s="29" t="n">
        <v>26</v>
      </c>
      <c r="B29" s="29" t="inlineStr">
        <is>
          <t>18/06/2026</t>
        </is>
      </c>
      <c r="C29" s="24" t="inlineStr">
        <is>
          <t>Grupos</t>
        </is>
      </c>
      <c r="D29" s="24">
        <f>IFERROR(INDEX(Partidos!$D$4:$D$107,MATCH($A29,Partidos!$A$4:$A$107,0)),"")</f>
        <v/>
      </c>
      <c r="E29" s="24">
        <f>IFERROR(INDEX(Partidos!$E$4:$E$107,MATCH($A29,Partidos!$A$4:$A$107,0)),"")</f>
        <v/>
      </c>
      <c r="F29" s="32" t="n">
        <v>1</v>
      </c>
      <c r="G29" s="32" t="n">
        <v>0</v>
      </c>
      <c r="H29" s="33" t="inlineStr">
        <is>
          <t>-</t>
        </is>
      </c>
    </row>
    <row r="30">
      <c r="A30" s="31" t="n">
        <v>27</v>
      </c>
      <c r="B30" s="31" t="inlineStr">
        <is>
          <t>18/06/2026</t>
        </is>
      </c>
      <c r="C30" s="24" t="inlineStr">
        <is>
          <t>Grupos</t>
        </is>
      </c>
      <c r="D30" s="24">
        <f>IFERROR(INDEX(Partidos!$D$4:$D$107,MATCH($A30,Partidos!$A$4:$A$107,0)),"")</f>
        <v/>
      </c>
      <c r="E30" s="24">
        <f>IFERROR(INDEX(Partidos!$E$4:$E$107,MATCH($A30,Partidos!$A$4:$A$107,0)),"")</f>
        <v/>
      </c>
      <c r="F30" s="32" t="n">
        <v>2</v>
      </c>
      <c r="G30" s="32" t="n">
        <v>0</v>
      </c>
      <c r="H30" s="33" t="inlineStr">
        <is>
          <t>-</t>
        </is>
      </c>
    </row>
    <row r="31">
      <c r="A31" s="29" t="n">
        <v>28</v>
      </c>
      <c r="B31" s="29" t="inlineStr">
        <is>
          <t>18/06/2026</t>
        </is>
      </c>
      <c r="C31" s="24" t="inlineStr">
        <is>
          <t>Grupos</t>
        </is>
      </c>
      <c r="D31" s="24">
        <f>IFERROR(INDEX(Partidos!$D$4:$D$107,MATCH($A31,Partidos!$A$4:$A$107,0)),"")</f>
        <v/>
      </c>
      <c r="E31" s="24">
        <f>IFERROR(INDEX(Partidos!$E$4:$E$107,MATCH($A31,Partidos!$A$4:$A$107,0)),"")</f>
        <v/>
      </c>
      <c r="F31" s="32" t="n">
        <v>1</v>
      </c>
      <c r="G31" s="32" t="n">
        <v>1</v>
      </c>
      <c r="H31" s="33" t="inlineStr">
        <is>
          <t>-</t>
        </is>
      </c>
    </row>
    <row r="32">
      <c r="A32" s="31" t="n">
        <v>29</v>
      </c>
      <c r="B32" s="31" t="inlineStr">
        <is>
          <t>19/06/2026</t>
        </is>
      </c>
      <c r="C32" s="24" t="inlineStr">
        <is>
          <t>Grupos</t>
        </is>
      </c>
      <c r="D32" s="24">
        <f>IFERROR(INDEX(Partidos!$D$4:$D$107,MATCH($A32,Partidos!$A$4:$A$107,0)),"")</f>
        <v/>
      </c>
      <c r="E32" s="24">
        <f>IFERROR(INDEX(Partidos!$E$4:$E$107,MATCH($A32,Partidos!$A$4:$A$107,0)),"")</f>
        <v/>
      </c>
      <c r="F32" s="32" t="n">
        <v>2</v>
      </c>
      <c r="G32" s="32" t="n">
        <v>1</v>
      </c>
      <c r="H32" s="33" t="inlineStr">
        <is>
          <t>-</t>
        </is>
      </c>
    </row>
    <row r="33">
      <c r="A33" s="29" t="n">
        <v>30</v>
      </c>
      <c r="B33" s="29" t="inlineStr">
        <is>
          <t>19/06/2026</t>
        </is>
      </c>
      <c r="C33" s="24" t="inlineStr">
        <is>
          <t>Grupos</t>
        </is>
      </c>
      <c r="D33" s="24">
        <f>IFERROR(INDEX(Partidos!$D$4:$D$107,MATCH($A33,Partidos!$A$4:$A$107,0)),"")</f>
        <v/>
      </c>
      <c r="E33" s="24">
        <f>IFERROR(INDEX(Partidos!$E$4:$E$107,MATCH($A33,Partidos!$A$4:$A$107,0)),"")</f>
        <v/>
      </c>
      <c r="F33" s="32" t="n">
        <v>1</v>
      </c>
      <c r="G33" s="32" t="n">
        <v>1</v>
      </c>
      <c r="H33" s="33" t="inlineStr">
        <is>
          <t>-</t>
        </is>
      </c>
    </row>
    <row r="34">
      <c r="A34" s="31" t="n">
        <v>31</v>
      </c>
      <c r="B34" s="31" t="inlineStr">
        <is>
          <t>19/06/2026</t>
        </is>
      </c>
      <c r="C34" s="24" t="inlineStr">
        <is>
          <t>Grupos</t>
        </is>
      </c>
      <c r="D34" s="24">
        <f>IFERROR(INDEX(Partidos!$D$4:$D$107,MATCH($A34,Partidos!$A$4:$A$107,0)),"")</f>
        <v/>
      </c>
      <c r="E34" s="24">
        <f>IFERROR(INDEX(Partidos!$E$4:$E$107,MATCH($A34,Partidos!$A$4:$A$107,0)),"")</f>
        <v/>
      </c>
      <c r="F34" s="32" t="n">
        <v>4</v>
      </c>
      <c r="G34" s="32" t="n">
        <v>0</v>
      </c>
      <c r="H34" s="33" t="inlineStr">
        <is>
          <t>-</t>
        </is>
      </c>
    </row>
    <row r="35">
      <c r="A35" s="29" t="n">
        <v>32</v>
      </c>
      <c r="B35" s="29" t="inlineStr">
        <is>
          <t>19/06/2026</t>
        </is>
      </c>
      <c r="C35" s="24" t="inlineStr">
        <is>
          <t>Grupos</t>
        </is>
      </c>
      <c r="D35" s="24">
        <f>IFERROR(INDEX(Partidos!$D$4:$D$107,MATCH($A35,Partidos!$A$4:$A$107,0)),"")</f>
        <v/>
      </c>
      <c r="E35" s="24">
        <f>IFERROR(INDEX(Partidos!$E$4:$E$107,MATCH($A35,Partidos!$A$4:$A$107,0)),"")</f>
        <v/>
      </c>
      <c r="F35" s="32" t="n">
        <v>2</v>
      </c>
      <c r="G35" s="32" t="n">
        <v>1</v>
      </c>
      <c r="H35" s="33" t="inlineStr">
        <is>
          <t>-</t>
        </is>
      </c>
    </row>
    <row r="36">
      <c r="A36" s="31" t="n">
        <v>33</v>
      </c>
      <c r="B36" s="31" t="inlineStr">
        <is>
          <t>20/06/2026</t>
        </is>
      </c>
      <c r="C36" s="24" t="inlineStr">
        <is>
          <t>Grupos</t>
        </is>
      </c>
      <c r="D36" s="24">
        <f>IFERROR(INDEX(Partidos!$D$4:$D$107,MATCH($A36,Partidos!$A$4:$A$107,0)),"")</f>
        <v/>
      </c>
      <c r="E36" s="24">
        <f>IFERROR(INDEX(Partidos!$E$4:$E$107,MATCH($A36,Partidos!$A$4:$A$107,0)),"")</f>
        <v/>
      </c>
      <c r="F36" s="32" t="n">
        <v>2</v>
      </c>
      <c r="G36" s="32" t="n">
        <v>0</v>
      </c>
      <c r="H36" s="33" t="inlineStr">
        <is>
          <t>-</t>
        </is>
      </c>
    </row>
    <row r="37">
      <c r="A37" s="29" t="n">
        <v>34</v>
      </c>
      <c r="B37" s="29" t="inlineStr">
        <is>
          <t>20/06/2026</t>
        </is>
      </c>
      <c r="C37" s="24" t="inlineStr">
        <is>
          <t>Grupos</t>
        </is>
      </c>
      <c r="D37" s="24">
        <f>IFERROR(INDEX(Partidos!$D$4:$D$107,MATCH($A37,Partidos!$A$4:$A$107,0)),"")</f>
        <v/>
      </c>
      <c r="E37" s="24">
        <f>IFERROR(INDEX(Partidos!$E$4:$E$107,MATCH($A37,Partidos!$A$4:$A$107,0)),"")</f>
        <v/>
      </c>
      <c r="F37" s="32" t="n">
        <v>2</v>
      </c>
      <c r="G37" s="32" t="n">
        <v>1</v>
      </c>
      <c r="H37" s="33" t="inlineStr">
        <is>
          <t>-</t>
        </is>
      </c>
    </row>
    <row r="38">
      <c r="A38" s="31" t="n">
        <v>35</v>
      </c>
      <c r="B38" s="31" t="inlineStr">
        <is>
          <t>20/06/2026</t>
        </is>
      </c>
      <c r="C38" s="24" t="inlineStr">
        <is>
          <t>Grupos</t>
        </is>
      </c>
      <c r="D38" s="24">
        <f>IFERROR(INDEX(Partidos!$D$4:$D$107,MATCH($A38,Partidos!$A$4:$A$107,0)),"")</f>
        <v/>
      </c>
      <c r="E38" s="24">
        <f>IFERROR(INDEX(Partidos!$E$4:$E$107,MATCH($A38,Partidos!$A$4:$A$107,0)),"")</f>
        <v/>
      </c>
      <c r="F38" s="32" t="n">
        <v>3</v>
      </c>
      <c r="G38" s="32" t="n">
        <v>0</v>
      </c>
      <c r="H38" s="33" t="inlineStr">
        <is>
          <t>-</t>
        </is>
      </c>
    </row>
    <row r="39">
      <c r="A39" s="29" t="n">
        <v>36</v>
      </c>
      <c r="B39" s="29" t="inlineStr">
        <is>
          <t>20/06/2026</t>
        </is>
      </c>
      <c r="C39" s="24" t="inlineStr">
        <is>
          <t>Grupos</t>
        </is>
      </c>
      <c r="D39" s="24">
        <f>IFERROR(INDEX(Partidos!$D$4:$D$107,MATCH($A39,Partidos!$A$4:$A$107,0)),"")</f>
        <v/>
      </c>
      <c r="E39" s="24">
        <f>IFERROR(INDEX(Partidos!$E$4:$E$107,MATCH($A39,Partidos!$A$4:$A$107,0)),"")</f>
        <v/>
      </c>
      <c r="F39" s="32" t="n">
        <v>0</v>
      </c>
      <c r="G39" s="32" t="n">
        <v>2</v>
      </c>
      <c r="H39" s="33" t="inlineStr">
        <is>
          <t>-</t>
        </is>
      </c>
    </row>
    <row r="40">
      <c r="A40" s="31" t="n">
        <v>37</v>
      </c>
      <c r="B40" s="31" t="inlineStr">
        <is>
          <t>21/06/2026</t>
        </is>
      </c>
      <c r="C40" s="24" t="inlineStr">
        <is>
          <t>Grupos</t>
        </is>
      </c>
      <c r="D40" s="24">
        <f>IFERROR(INDEX(Partidos!$D$4:$D$107,MATCH($A40,Partidos!$A$4:$A$107,0)),"")</f>
        <v/>
      </c>
      <c r="E40" s="24">
        <f>IFERROR(INDEX(Partidos!$E$4:$E$107,MATCH($A40,Partidos!$A$4:$A$107,0)),"")</f>
        <v/>
      </c>
      <c r="F40" s="32" t="n">
        <v>2</v>
      </c>
      <c r="G40" s="32" t="n">
        <v>0</v>
      </c>
      <c r="H40" s="33" t="inlineStr">
        <is>
          <t>-</t>
        </is>
      </c>
    </row>
    <row r="41">
      <c r="A41" s="29" t="n">
        <v>38</v>
      </c>
      <c r="B41" s="29" t="inlineStr">
        <is>
          <t>21/06/2026</t>
        </is>
      </c>
      <c r="C41" s="24" t="inlineStr">
        <is>
          <t>Grupos</t>
        </is>
      </c>
      <c r="D41" s="24">
        <f>IFERROR(INDEX(Partidos!$D$4:$D$107,MATCH($A41,Partidos!$A$4:$A$107,0)),"")</f>
        <v/>
      </c>
      <c r="E41" s="24">
        <f>IFERROR(INDEX(Partidos!$E$4:$E$107,MATCH($A41,Partidos!$A$4:$A$107,0)),"")</f>
        <v/>
      </c>
      <c r="F41" s="32" t="n">
        <v>2</v>
      </c>
      <c r="G41" s="32" t="n">
        <v>0</v>
      </c>
      <c r="H41" s="33" t="inlineStr">
        <is>
          <t>-</t>
        </is>
      </c>
    </row>
    <row r="42">
      <c r="A42" s="31" t="n">
        <v>39</v>
      </c>
      <c r="B42" s="31" t="inlineStr">
        <is>
          <t>21/06/2026</t>
        </is>
      </c>
      <c r="C42" s="24" t="inlineStr">
        <is>
          <t>Grupos</t>
        </is>
      </c>
      <c r="D42" s="24">
        <f>IFERROR(INDEX(Partidos!$D$4:$D$107,MATCH($A42,Partidos!$A$4:$A$107,0)),"")</f>
        <v/>
      </c>
      <c r="E42" s="24">
        <f>IFERROR(INDEX(Partidos!$E$4:$E$107,MATCH($A42,Partidos!$A$4:$A$107,0)),"")</f>
        <v/>
      </c>
      <c r="F42" s="32" t="n">
        <v>3</v>
      </c>
      <c r="G42" s="32" t="n">
        <v>0</v>
      </c>
      <c r="H42" s="33" t="inlineStr">
        <is>
          <t>-</t>
        </is>
      </c>
    </row>
    <row r="43">
      <c r="A43" s="29" t="n">
        <v>40</v>
      </c>
      <c r="B43" s="29" t="inlineStr">
        <is>
          <t>21/06/2026</t>
        </is>
      </c>
      <c r="C43" s="24" t="inlineStr">
        <is>
          <t>Grupos</t>
        </is>
      </c>
      <c r="D43" s="24">
        <f>IFERROR(INDEX(Partidos!$D$4:$D$107,MATCH($A43,Partidos!$A$4:$A$107,0)),"")</f>
        <v/>
      </c>
      <c r="E43" s="24">
        <f>IFERROR(INDEX(Partidos!$E$4:$E$107,MATCH($A43,Partidos!$A$4:$A$107,0)),"")</f>
        <v/>
      </c>
      <c r="F43" s="32" t="n">
        <v>0</v>
      </c>
      <c r="G43" s="32" t="n">
        <v>1</v>
      </c>
      <c r="H43" s="33" t="inlineStr">
        <is>
          <t>-</t>
        </is>
      </c>
    </row>
    <row r="44">
      <c r="A44" s="31" t="n">
        <v>41</v>
      </c>
      <c r="B44" s="31" t="inlineStr">
        <is>
          <t>22/06/2026</t>
        </is>
      </c>
      <c r="C44" s="24" t="inlineStr">
        <is>
          <t>Grupos</t>
        </is>
      </c>
      <c r="D44" s="24">
        <f>IFERROR(INDEX(Partidos!$D$4:$D$107,MATCH($A44,Partidos!$A$4:$A$107,0)),"")</f>
        <v/>
      </c>
      <c r="E44" s="24">
        <f>IFERROR(INDEX(Partidos!$E$4:$E$107,MATCH($A44,Partidos!$A$4:$A$107,0)),"")</f>
        <v/>
      </c>
      <c r="F44" s="32" t="n">
        <v>1</v>
      </c>
      <c r="G44" s="32" t="n">
        <v>1</v>
      </c>
      <c r="H44" s="33" t="inlineStr">
        <is>
          <t>-</t>
        </is>
      </c>
    </row>
    <row r="45">
      <c r="A45" s="29" t="n">
        <v>42</v>
      </c>
      <c r="B45" s="29" t="inlineStr">
        <is>
          <t>22/06/2026</t>
        </is>
      </c>
      <c r="C45" s="24" t="inlineStr">
        <is>
          <t>Grupos</t>
        </is>
      </c>
      <c r="D45" s="24">
        <f>IFERROR(INDEX(Partidos!$D$4:$D$107,MATCH($A45,Partidos!$A$4:$A$107,0)),"")</f>
        <v/>
      </c>
      <c r="E45" s="24">
        <f>IFERROR(INDEX(Partidos!$E$4:$E$107,MATCH($A45,Partidos!$A$4:$A$107,0)),"")</f>
        <v/>
      </c>
      <c r="F45" s="32" t="n">
        <v>3</v>
      </c>
      <c r="G45" s="32" t="n">
        <v>0</v>
      </c>
      <c r="H45" s="33" t="inlineStr">
        <is>
          <t>-</t>
        </is>
      </c>
    </row>
    <row r="46">
      <c r="A46" s="31" t="n">
        <v>43</v>
      </c>
      <c r="B46" s="31" t="inlineStr">
        <is>
          <t>22/06/2026</t>
        </is>
      </c>
      <c r="C46" s="24" t="inlineStr">
        <is>
          <t>Grupos</t>
        </is>
      </c>
      <c r="D46" s="24">
        <f>IFERROR(INDEX(Partidos!$D$4:$D$107,MATCH($A46,Partidos!$A$4:$A$107,0)),"")</f>
        <v/>
      </c>
      <c r="E46" s="24">
        <f>IFERROR(INDEX(Partidos!$E$4:$E$107,MATCH($A46,Partidos!$A$4:$A$107,0)),"")</f>
        <v/>
      </c>
      <c r="F46" s="32" t="n">
        <v>2</v>
      </c>
      <c r="G46" s="32" t="n">
        <v>1</v>
      </c>
      <c r="H46" s="33" t="inlineStr">
        <is>
          <t>-</t>
        </is>
      </c>
    </row>
    <row r="47">
      <c r="A47" s="29" t="n">
        <v>44</v>
      </c>
      <c r="B47" s="29" t="inlineStr">
        <is>
          <t>22/06/2026</t>
        </is>
      </c>
      <c r="C47" s="24" t="inlineStr">
        <is>
          <t>Grupos</t>
        </is>
      </c>
      <c r="D47" s="24">
        <f>IFERROR(INDEX(Partidos!$D$4:$D$107,MATCH($A47,Partidos!$A$4:$A$107,0)),"")</f>
        <v/>
      </c>
      <c r="E47" s="24">
        <f>IFERROR(INDEX(Partidos!$E$4:$E$107,MATCH($A47,Partidos!$A$4:$A$107,0)),"")</f>
        <v/>
      </c>
      <c r="F47" s="32" t="n">
        <v>0</v>
      </c>
      <c r="G47" s="32" t="n">
        <v>1</v>
      </c>
      <c r="H47" s="33" t="inlineStr">
        <is>
          <t>-</t>
        </is>
      </c>
    </row>
    <row r="48">
      <c r="A48" s="31" t="n">
        <v>45</v>
      </c>
      <c r="B48" s="31" t="inlineStr">
        <is>
          <t>23/06/2026</t>
        </is>
      </c>
      <c r="C48" s="24" t="inlineStr">
        <is>
          <t>Grupos</t>
        </is>
      </c>
      <c r="D48" s="24">
        <f>IFERROR(INDEX(Partidos!$D$4:$D$107,MATCH($A48,Partidos!$A$4:$A$107,0)),"")</f>
        <v/>
      </c>
      <c r="E48" s="24">
        <f>IFERROR(INDEX(Partidos!$E$4:$E$107,MATCH($A48,Partidos!$A$4:$A$107,0)),"")</f>
        <v/>
      </c>
      <c r="F48" s="32" t="n">
        <v>2</v>
      </c>
      <c r="G48" s="32" t="n">
        <v>0</v>
      </c>
      <c r="H48" s="33" t="inlineStr">
        <is>
          <t>-</t>
        </is>
      </c>
    </row>
    <row r="49">
      <c r="A49" s="29" t="n">
        <v>46</v>
      </c>
      <c r="B49" s="29" t="inlineStr">
        <is>
          <t>23/06/2026</t>
        </is>
      </c>
      <c r="C49" s="24" t="inlineStr">
        <is>
          <t>Grupos</t>
        </is>
      </c>
      <c r="D49" s="24">
        <f>IFERROR(INDEX(Partidos!$D$4:$D$107,MATCH($A49,Partidos!$A$4:$A$107,0)),"")</f>
        <v/>
      </c>
      <c r="E49" s="24">
        <f>IFERROR(INDEX(Partidos!$E$4:$E$107,MATCH($A49,Partidos!$A$4:$A$107,0)),"")</f>
        <v/>
      </c>
      <c r="F49" s="32" t="n">
        <v>2</v>
      </c>
      <c r="G49" s="32" t="n">
        <v>1</v>
      </c>
      <c r="H49" s="33" t="inlineStr">
        <is>
          <t>-</t>
        </is>
      </c>
    </row>
    <row r="50">
      <c r="A50" s="31" t="n">
        <v>47</v>
      </c>
      <c r="B50" s="31" t="inlineStr">
        <is>
          <t>23/06/2026</t>
        </is>
      </c>
      <c r="C50" s="24" t="inlineStr">
        <is>
          <t>Grupos</t>
        </is>
      </c>
      <c r="D50" s="24">
        <f>IFERROR(INDEX(Partidos!$D$4:$D$107,MATCH($A50,Partidos!$A$4:$A$107,0)),"")</f>
        <v/>
      </c>
      <c r="E50" s="24">
        <f>IFERROR(INDEX(Partidos!$E$4:$E$107,MATCH($A50,Partidos!$A$4:$A$107,0)),"")</f>
        <v/>
      </c>
      <c r="F50" s="32" t="n">
        <v>0</v>
      </c>
      <c r="G50" s="32" t="n">
        <v>2</v>
      </c>
      <c r="H50" s="33" t="inlineStr">
        <is>
          <t>-</t>
        </is>
      </c>
    </row>
    <row r="51">
      <c r="A51" s="29" t="n">
        <v>48</v>
      </c>
      <c r="B51" s="29" t="inlineStr">
        <is>
          <t>23/06/2026</t>
        </is>
      </c>
      <c r="C51" s="24" t="inlineStr">
        <is>
          <t>Grupos</t>
        </is>
      </c>
      <c r="D51" s="24">
        <f>IFERROR(INDEX(Partidos!$D$4:$D$107,MATCH($A51,Partidos!$A$4:$A$107,0)),"")</f>
        <v/>
      </c>
      <c r="E51" s="24">
        <f>IFERROR(INDEX(Partidos!$E$4:$E$107,MATCH($A51,Partidos!$A$4:$A$107,0)),"")</f>
        <v/>
      </c>
      <c r="F51" s="32" t="n">
        <v>2</v>
      </c>
      <c r="G51" s="32" t="n">
        <v>1</v>
      </c>
      <c r="H51" s="33" t="inlineStr">
        <is>
          <t>-</t>
        </is>
      </c>
    </row>
    <row r="52">
      <c r="A52" s="31" t="n">
        <v>49</v>
      </c>
      <c r="B52" s="31" t="inlineStr">
        <is>
          <t>24/06/2026</t>
        </is>
      </c>
      <c r="C52" s="24" t="inlineStr">
        <is>
          <t>Grupos</t>
        </is>
      </c>
      <c r="D52" s="24">
        <f>IFERROR(INDEX(Partidos!$D$4:$D$107,MATCH($A52,Partidos!$A$4:$A$107,0)),"")</f>
        <v/>
      </c>
      <c r="E52" s="24">
        <f>IFERROR(INDEX(Partidos!$E$4:$E$107,MATCH($A52,Partidos!$A$4:$A$107,0)),"")</f>
        <v/>
      </c>
      <c r="F52" s="32" t="n">
        <v>1</v>
      </c>
      <c r="G52" s="32" t="n">
        <v>1</v>
      </c>
      <c r="H52" s="33" t="inlineStr">
        <is>
          <t>-</t>
        </is>
      </c>
    </row>
    <row r="53">
      <c r="A53" s="29" t="n">
        <v>50</v>
      </c>
      <c r="B53" s="29" t="inlineStr">
        <is>
          <t>24/06/2026</t>
        </is>
      </c>
      <c r="C53" s="24" t="inlineStr">
        <is>
          <t>Grupos</t>
        </is>
      </c>
      <c r="D53" s="24">
        <f>IFERROR(INDEX(Partidos!$D$4:$D$107,MATCH($A53,Partidos!$A$4:$A$107,0)),"")</f>
        <v/>
      </c>
      <c r="E53" s="24">
        <f>IFERROR(INDEX(Partidos!$E$4:$E$107,MATCH($A53,Partidos!$A$4:$A$107,0)),"")</f>
        <v/>
      </c>
      <c r="F53" s="32" t="n">
        <v>2</v>
      </c>
      <c r="G53" s="32" t="n">
        <v>0</v>
      </c>
      <c r="H53" s="33" t="inlineStr">
        <is>
          <t>-</t>
        </is>
      </c>
    </row>
    <row r="54">
      <c r="A54" s="31" t="n">
        <v>51</v>
      </c>
      <c r="B54" s="31" t="inlineStr">
        <is>
          <t>24/06/2026</t>
        </is>
      </c>
      <c r="C54" s="24" t="inlineStr">
        <is>
          <t>Grupos</t>
        </is>
      </c>
      <c r="D54" s="24">
        <f>IFERROR(INDEX(Partidos!$D$4:$D$107,MATCH($A54,Partidos!$A$4:$A$107,0)),"")</f>
        <v/>
      </c>
      <c r="E54" s="24">
        <f>IFERROR(INDEX(Partidos!$E$4:$E$107,MATCH($A54,Partidos!$A$4:$A$107,0)),"")</f>
        <v/>
      </c>
      <c r="F54" s="32" t="n">
        <v>1</v>
      </c>
      <c r="G54" s="32" t="n">
        <v>2</v>
      </c>
      <c r="H54" s="33" t="inlineStr">
        <is>
          <t>-</t>
        </is>
      </c>
    </row>
    <row r="55">
      <c r="A55" s="29" t="n">
        <v>52</v>
      </c>
      <c r="B55" s="29" t="inlineStr">
        <is>
          <t>24/06/2026</t>
        </is>
      </c>
      <c r="C55" s="24" t="inlineStr">
        <is>
          <t>Grupos</t>
        </is>
      </c>
      <c r="D55" s="24">
        <f>IFERROR(INDEX(Partidos!$D$4:$D$107,MATCH($A55,Partidos!$A$4:$A$107,0)),"")</f>
        <v/>
      </c>
      <c r="E55" s="24">
        <f>IFERROR(INDEX(Partidos!$E$4:$E$107,MATCH($A55,Partidos!$A$4:$A$107,0)),"")</f>
        <v/>
      </c>
      <c r="F55" s="32" t="n">
        <v>3</v>
      </c>
      <c r="G55" s="32" t="n">
        <v>0</v>
      </c>
      <c r="H55" s="33" t="inlineStr">
        <is>
          <t>-</t>
        </is>
      </c>
    </row>
    <row r="56">
      <c r="A56" s="31" t="n">
        <v>53</v>
      </c>
      <c r="B56" s="31" t="inlineStr">
        <is>
          <t>24/06/2026</t>
        </is>
      </c>
      <c r="C56" s="24" t="inlineStr">
        <is>
          <t>Grupos</t>
        </is>
      </c>
      <c r="D56" s="24">
        <f>IFERROR(INDEX(Partidos!$D$4:$D$107,MATCH($A56,Partidos!$A$4:$A$107,0)),"")</f>
        <v/>
      </c>
      <c r="E56" s="24">
        <f>IFERROR(INDEX(Partidos!$E$4:$E$107,MATCH($A56,Partidos!$A$4:$A$107,0)),"")</f>
        <v/>
      </c>
      <c r="F56" s="32" t="n">
        <v>1</v>
      </c>
      <c r="G56" s="32" t="n">
        <v>1</v>
      </c>
      <c r="H56" s="33" t="inlineStr">
        <is>
          <t>-</t>
        </is>
      </c>
    </row>
    <row r="57">
      <c r="A57" s="29" t="n">
        <v>54</v>
      </c>
      <c r="B57" s="29" t="inlineStr">
        <is>
          <t>24/06/2026</t>
        </is>
      </c>
      <c r="C57" s="24" t="inlineStr">
        <is>
          <t>Grupos</t>
        </is>
      </c>
      <c r="D57" s="24">
        <f>IFERROR(INDEX(Partidos!$D$4:$D$107,MATCH($A57,Partidos!$A$4:$A$107,0)),"")</f>
        <v/>
      </c>
      <c r="E57" s="24">
        <f>IFERROR(INDEX(Partidos!$E$4:$E$107,MATCH($A57,Partidos!$A$4:$A$107,0)),"")</f>
        <v/>
      </c>
      <c r="F57" s="32" t="n">
        <v>1</v>
      </c>
      <c r="G57" s="32" t="n">
        <v>2</v>
      </c>
      <c r="H57" s="33" t="inlineStr">
        <is>
          <t>-</t>
        </is>
      </c>
    </row>
    <row r="58">
      <c r="A58" s="31" t="n">
        <v>55</v>
      </c>
      <c r="B58" s="31" t="inlineStr">
        <is>
          <t>25/06/2026</t>
        </is>
      </c>
      <c r="C58" s="24" t="inlineStr">
        <is>
          <t>Grupos</t>
        </is>
      </c>
      <c r="D58" s="24">
        <f>IFERROR(INDEX(Partidos!$D$4:$D$107,MATCH($A58,Partidos!$A$4:$A$107,0)),"")</f>
        <v/>
      </c>
      <c r="E58" s="24">
        <f>IFERROR(INDEX(Partidos!$E$4:$E$107,MATCH($A58,Partidos!$A$4:$A$107,0)),"")</f>
        <v/>
      </c>
      <c r="F58" s="32" t="n">
        <v>0</v>
      </c>
      <c r="G58" s="32" t="n">
        <v>3</v>
      </c>
      <c r="H58" s="33" t="inlineStr">
        <is>
          <t>-</t>
        </is>
      </c>
    </row>
    <row r="59">
      <c r="A59" s="29" t="n">
        <v>56</v>
      </c>
      <c r="B59" s="29" t="inlineStr">
        <is>
          <t>25/06/2026</t>
        </is>
      </c>
      <c r="C59" s="24" t="inlineStr">
        <is>
          <t>Grupos</t>
        </is>
      </c>
      <c r="D59" s="24">
        <f>IFERROR(INDEX(Partidos!$D$4:$D$107,MATCH($A59,Partidos!$A$4:$A$107,0)),"")</f>
        <v/>
      </c>
      <c r="E59" s="24">
        <f>IFERROR(INDEX(Partidos!$E$4:$E$107,MATCH($A59,Partidos!$A$4:$A$107,0)),"")</f>
        <v/>
      </c>
      <c r="F59" s="32" t="n">
        <v>1</v>
      </c>
      <c r="G59" s="32" t="n">
        <v>2</v>
      </c>
      <c r="H59" s="33" t="inlineStr">
        <is>
          <t>-</t>
        </is>
      </c>
    </row>
    <row r="60">
      <c r="A60" s="31" t="n">
        <v>57</v>
      </c>
      <c r="B60" s="31" t="inlineStr">
        <is>
          <t>25/06/2026</t>
        </is>
      </c>
      <c r="C60" s="24" t="inlineStr">
        <is>
          <t>Grupos</t>
        </is>
      </c>
      <c r="D60" s="24">
        <f>IFERROR(INDEX(Partidos!$D$4:$D$107,MATCH($A60,Partidos!$A$4:$A$107,0)),"")</f>
        <v/>
      </c>
      <c r="E60" s="24">
        <f>IFERROR(INDEX(Partidos!$E$4:$E$107,MATCH($A60,Partidos!$A$4:$A$107,0)),"")</f>
        <v/>
      </c>
      <c r="F60" s="32" t="n">
        <v>2</v>
      </c>
      <c r="G60" s="32" t="n">
        <v>0</v>
      </c>
      <c r="H60" s="33" t="inlineStr">
        <is>
          <t>-</t>
        </is>
      </c>
    </row>
    <row r="61">
      <c r="A61" s="29" t="n">
        <v>58</v>
      </c>
      <c r="B61" s="29" t="inlineStr">
        <is>
          <t>25/06/2026</t>
        </is>
      </c>
      <c r="C61" s="24" t="inlineStr">
        <is>
          <t>Grupos</t>
        </is>
      </c>
      <c r="D61" s="24">
        <f>IFERROR(INDEX(Partidos!$D$4:$D$107,MATCH($A61,Partidos!$A$4:$A$107,0)),"")</f>
        <v/>
      </c>
      <c r="E61" s="24">
        <f>IFERROR(INDEX(Partidos!$E$4:$E$107,MATCH($A61,Partidos!$A$4:$A$107,0)),"")</f>
        <v/>
      </c>
      <c r="F61" s="32" t="n">
        <v>1</v>
      </c>
      <c r="G61" s="32" t="n">
        <v>2</v>
      </c>
      <c r="H61" s="33" t="inlineStr">
        <is>
          <t>-</t>
        </is>
      </c>
    </row>
    <row r="62">
      <c r="A62" s="31" t="n">
        <v>59</v>
      </c>
      <c r="B62" s="31" t="inlineStr">
        <is>
          <t>25/06/2026</t>
        </is>
      </c>
      <c r="C62" s="24" t="inlineStr">
        <is>
          <t>Grupos</t>
        </is>
      </c>
      <c r="D62" s="24">
        <f>IFERROR(INDEX(Partidos!$D$4:$D$107,MATCH($A62,Partidos!$A$4:$A$107,0)),"")</f>
        <v/>
      </c>
      <c r="E62" s="24">
        <f>IFERROR(INDEX(Partidos!$E$4:$E$107,MATCH($A62,Partidos!$A$4:$A$107,0)),"")</f>
        <v/>
      </c>
      <c r="F62" s="32" t="n">
        <v>2</v>
      </c>
      <c r="G62" s="32" t="n">
        <v>1</v>
      </c>
      <c r="H62" s="33" t="inlineStr">
        <is>
          <t>-</t>
        </is>
      </c>
    </row>
    <row r="63">
      <c r="A63" s="29" t="n">
        <v>60</v>
      </c>
      <c r="B63" s="29" t="inlineStr">
        <is>
          <t>25/06/2026</t>
        </is>
      </c>
      <c r="C63" s="24" t="inlineStr">
        <is>
          <t>Grupos</t>
        </is>
      </c>
      <c r="D63" s="24">
        <f>IFERROR(INDEX(Partidos!$D$4:$D$107,MATCH($A63,Partidos!$A$4:$A$107,0)),"")</f>
        <v/>
      </c>
      <c r="E63" s="24">
        <f>IFERROR(INDEX(Partidos!$E$4:$E$107,MATCH($A63,Partidos!$A$4:$A$107,0)),"")</f>
        <v/>
      </c>
      <c r="F63" s="32" t="n">
        <v>1</v>
      </c>
      <c r="G63" s="32" t="n">
        <v>1</v>
      </c>
      <c r="H63" s="33" t="inlineStr">
        <is>
          <t>-</t>
        </is>
      </c>
    </row>
    <row r="64">
      <c r="A64" s="31" t="n">
        <v>61</v>
      </c>
      <c r="B64" s="31" t="inlineStr">
        <is>
          <t>26/06/2026</t>
        </is>
      </c>
      <c r="C64" s="24" t="inlineStr">
        <is>
          <t>Grupos</t>
        </is>
      </c>
      <c r="D64" s="24">
        <f>IFERROR(INDEX(Partidos!$D$4:$D$107,MATCH($A64,Partidos!$A$4:$A$107,0)),"")</f>
        <v/>
      </c>
      <c r="E64" s="24">
        <f>IFERROR(INDEX(Partidos!$E$4:$E$107,MATCH($A64,Partidos!$A$4:$A$107,0)),"")</f>
        <v/>
      </c>
      <c r="F64" s="32" t="n">
        <v>1</v>
      </c>
      <c r="G64" s="32" t="n">
        <v>1</v>
      </c>
      <c r="H64" s="33" t="inlineStr">
        <is>
          <t>-</t>
        </is>
      </c>
    </row>
    <row r="65">
      <c r="A65" s="29" t="n">
        <v>62</v>
      </c>
      <c r="B65" s="29" t="inlineStr">
        <is>
          <t>26/06/2026</t>
        </is>
      </c>
      <c r="C65" s="24" t="inlineStr">
        <is>
          <t>Grupos</t>
        </is>
      </c>
      <c r="D65" s="24">
        <f>IFERROR(INDEX(Partidos!$D$4:$D$107,MATCH($A65,Partidos!$A$4:$A$107,0)),"")</f>
        <v/>
      </c>
      <c r="E65" s="24">
        <f>IFERROR(INDEX(Partidos!$E$4:$E$107,MATCH($A65,Partidos!$A$4:$A$107,0)),"")</f>
        <v/>
      </c>
      <c r="F65" s="32" t="n">
        <v>2</v>
      </c>
      <c r="G65" s="32" t="n">
        <v>1</v>
      </c>
      <c r="H65" s="33" t="inlineStr">
        <is>
          <t>-</t>
        </is>
      </c>
    </row>
    <row r="66">
      <c r="A66" s="31" t="n">
        <v>63</v>
      </c>
      <c r="B66" s="31" t="inlineStr">
        <is>
          <t>26/06/2026</t>
        </is>
      </c>
      <c r="C66" s="24" t="inlineStr">
        <is>
          <t>Grupos</t>
        </is>
      </c>
      <c r="D66" s="24">
        <f>IFERROR(INDEX(Partidos!$D$4:$D$107,MATCH($A66,Partidos!$A$4:$A$107,0)),"")</f>
        <v/>
      </c>
      <c r="E66" s="24">
        <f>IFERROR(INDEX(Partidos!$E$4:$E$107,MATCH($A66,Partidos!$A$4:$A$107,0)),"")</f>
        <v/>
      </c>
      <c r="F66" s="32" t="n">
        <v>1</v>
      </c>
      <c r="G66" s="32" t="n">
        <v>2</v>
      </c>
      <c r="H66" s="33" t="inlineStr">
        <is>
          <t>-</t>
        </is>
      </c>
    </row>
    <row r="67">
      <c r="A67" s="29" t="n">
        <v>64</v>
      </c>
      <c r="B67" s="29" t="inlineStr">
        <is>
          <t>26/06/2026</t>
        </is>
      </c>
      <c r="C67" s="24" t="inlineStr">
        <is>
          <t>Grupos</t>
        </is>
      </c>
      <c r="D67" s="24">
        <f>IFERROR(INDEX(Partidos!$D$4:$D$107,MATCH($A67,Partidos!$A$4:$A$107,0)),"")</f>
        <v/>
      </c>
      <c r="E67" s="24">
        <f>IFERROR(INDEX(Partidos!$E$4:$E$107,MATCH($A67,Partidos!$A$4:$A$107,0)),"")</f>
        <v/>
      </c>
      <c r="F67" s="32" t="n">
        <v>1</v>
      </c>
      <c r="G67" s="32" t="n">
        <v>1</v>
      </c>
      <c r="H67" s="33" t="inlineStr">
        <is>
          <t>-</t>
        </is>
      </c>
    </row>
    <row r="68">
      <c r="A68" s="31" t="n">
        <v>65</v>
      </c>
      <c r="B68" s="31" t="inlineStr">
        <is>
          <t>26/06/2026</t>
        </is>
      </c>
      <c r="C68" s="24" t="inlineStr">
        <is>
          <t>Grupos</t>
        </is>
      </c>
      <c r="D68" s="24">
        <f>IFERROR(INDEX(Partidos!$D$4:$D$107,MATCH($A68,Partidos!$A$4:$A$107,0)),"")</f>
        <v/>
      </c>
      <c r="E68" s="24">
        <f>IFERROR(INDEX(Partidos!$E$4:$E$107,MATCH($A68,Partidos!$A$4:$A$107,0)),"")</f>
        <v/>
      </c>
      <c r="F68" s="32" t="n">
        <v>2</v>
      </c>
      <c r="G68" s="32" t="n">
        <v>1</v>
      </c>
      <c r="H68" s="33" t="inlineStr">
        <is>
          <t>-</t>
        </is>
      </c>
    </row>
    <row r="69">
      <c r="A69" s="29" t="n">
        <v>66</v>
      </c>
      <c r="B69" s="29" t="inlineStr">
        <is>
          <t>26/06/2026</t>
        </is>
      </c>
      <c r="C69" s="24" t="inlineStr">
        <is>
          <t>Grupos</t>
        </is>
      </c>
      <c r="D69" s="24">
        <f>IFERROR(INDEX(Partidos!$D$4:$D$107,MATCH($A69,Partidos!$A$4:$A$107,0)),"")</f>
        <v/>
      </c>
      <c r="E69" s="24">
        <f>IFERROR(INDEX(Partidos!$E$4:$E$107,MATCH($A69,Partidos!$A$4:$A$107,0)),"")</f>
        <v/>
      </c>
      <c r="F69" s="32" t="n">
        <v>0</v>
      </c>
      <c r="G69" s="32" t="n">
        <v>4</v>
      </c>
      <c r="H69" s="33" t="inlineStr">
        <is>
          <t>-</t>
        </is>
      </c>
    </row>
    <row r="70">
      <c r="A70" s="31" t="n">
        <v>67</v>
      </c>
      <c r="B70" s="31" t="inlineStr">
        <is>
          <t>27/06/2026</t>
        </is>
      </c>
      <c r="C70" s="24" t="inlineStr">
        <is>
          <t>Grupos</t>
        </is>
      </c>
      <c r="D70" s="24">
        <f>IFERROR(INDEX(Partidos!$D$4:$D$107,MATCH($A70,Partidos!$A$4:$A$107,0)),"")</f>
        <v/>
      </c>
      <c r="E70" s="24">
        <f>IFERROR(INDEX(Partidos!$E$4:$E$107,MATCH($A70,Partidos!$A$4:$A$107,0)),"")</f>
        <v/>
      </c>
      <c r="F70" s="32" t="n">
        <v>0</v>
      </c>
      <c r="G70" s="32" t="n">
        <v>3</v>
      </c>
      <c r="H70" s="33" t="inlineStr">
        <is>
          <t>-</t>
        </is>
      </c>
    </row>
    <row r="71">
      <c r="A71" s="29" t="n">
        <v>68</v>
      </c>
      <c r="B71" s="29" t="inlineStr">
        <is>
          <t>27/06/2026</t>
        </is>
      </c>
      <c r="C71" s="24" t="inlineStr">
        <is>
          <t>Grupos</t>
        </is>
      </c>
      <c r="D71" s="24">
        <f>IFERROR(INDEX(Partidos!$D$4:$D$107,MATCH($A71,Partidos!$A$4:$A$107,0)),"")</f>
        <v/>
      </c>
      <c r="E71" s="24">
        <f>IFERROR(INDEX(Partidos!$E$4:$E$107,MATCH($A71,Partidos!$A$4:$A$107,0)),"")</f>
        <v/>
      </c>
      <c r="F71" s="32" t="n">
        <v>1</v>
      </c>
      <c r="G71" s="32" t="n">
        <v>0</v>
      </c>
      <c r="H71" s="33" t="inlineStr">
        <is>
          <t>-</t>
        </is>
      </c>
    </row>
    <row r="72">
      <c r="A72" s="31" t="n">
        <v>69</v>
      </c>
      <c r="B72" s="31" t="inlineStr">
        <is>
          <t>27/06/2026</t>
        </is>
      </c>
      <c r="C72" s="24" t="inlineStr">
        <is>
          <t>Grupos</t>
        </is>
      </c>
      <c r="D72" s="24">
        <f>IFERROR(INDEX(Partidos!$D$4:$D$107,MATCH($A72,Partidos!$A$4:$A$107,0)),"")</f>
        <v/>
      </c>
      <c r="E72" s="24">
        <f>IFERROR(INDEX(Partidos!$E$4:$E$107,MATCH($A72,Partidos!$A$4:$A$107,0)),"")</f>
        <v/>
      </c>
      <c r="F72" s="32" t="n">
        <v>1</v>
      </c>
      <c r="G72" s="32" t="n">
        <v>2</v>
      </c>
      <c r="H72" s="33" t="inlineStr">
        <is>
          <t>-</t>
        </is>
      </c>
    </row>
    <row r="73">
      <c r="A73" s="29" t="n">
        <v>70</v>
      </c>
      <c r="B73" s="29" t="inlineStr">
        <is>
          <t>27/06/2026</t>
        </is>
      </c>
      <c r="C73" s="24" t="inlineStr">
        <is>
          <t>Grupos</t>
        </is>
      </c>
      <c r="D73" s="24">
        <f>IFERROR(INDEX(Partidos!$D$4:$D$107,MATCH($A73,Partidos!$A$4:$A$107,0)),"")</f>
        <v/>
      </c>
      <c r="E73" s="24">
        <f>IFERROR(INDEX(Partidos!$E$4:$E$107,MATCH($A73,Partidos!$A$4:$A$107,0)),"")</f>
        <v/>
      </c>
      <c r="F73" s="32" t="n">
        <v>1</v>
      </c>
      <c r="G73" s="32" t="n">
        <v>1</v>
      </c>
      <c r="H73" s="33" t="inlineStr">
        <is>
          <t>-</t>
        </is>
      </c>
    </row>
    <row r="74">
      <c r="A74" s="31" t="n">
        <v>71</v>
      </c>
      <c r="B74" s="31" t="inlineStr">
        <is>
          <t>27/06/2026</t>
        </is>
      </c>
      <c r="C74" s="24" t="inlineStr">
        <is>
          <t>Grupos</t>
        </is>
      </c>
      <c r="D74" s="24">
        <f>IFERROR(INDEX(Partidos!$D$4:$D$107,MATCH($A74,Partidos!$A$4:$A$107,0)),"")</f>
        <v/>
      </c>
      <c r="E74" s="24">
        <f>IFERROR(INDEX(Partidos!$E$4:$E$107,MATCH($A74,Partidos!$A$4:$A$107,0)),"")</f>
        <v/>
      </c>
      <c r="F74" s="32" t="n">
        <v>1</v>
      </c>
      <c r="G74" s="32" t="n">
        <v>1</v>
      </c>
      <c r="H74" s="33" t="inlineStr">
        <is>
          <t>-</t>
        </is>
      </c>
    </row>
    <row r="75">
      <c r="A75" s="29" t="n">
        <v>72</v>
      </c>
      <c r="B75" s="29" t="inlineStr">
        <is>
          <t>27/06/2026</t>
        </is>
      </c>
      <c r="C75" s="24" t="inlineStr">
        <is>
          <t>Grupos</t>
        </is>
      </c>
      <c r="D75" s="24">
        <f>IFERROR(INDEX(Partidos!$D$4:$D$107,MATCH($A75,Partidos!$A$4:$A$107,0)),"")</f>
        <v/>
      </c>
      <c r="E75" s="24">
        <f>IFERROR(INDEX(Partidos!$E$4:$E$107,MATCH($A75,Partidos!$A$4:$A$107,0)),"")</f>
        <v/>
      </c>
      <c r="F75" s="32" t="n">
        <v>0</v>
      </c>
      <c r="G75" s="32" t="n">
        <v>1</v>
      </c>
      <c r="H75" s="33" t="inlineStr">
        <is>
          <t>-</t>
        </is>
      </c>
    </row>
    <row r="76">
      <c r="A76" s="31" t="n">
        <v>73</v>
      </c>
      <c r="B76" s="31" t="inlineStr">
        <is>
          <t>28/06/2026</t>
        </is>
      </c>
      <c r="C76" s="24" t="inlineStr">
        <is>
          <t>Dieciseisavos</t>
        </is>
      </c>
      <c r="D76" s="24">
        <f>IFERROR(INDEX(Partidos!$D$4:$D$107,MATCH($A76,Partidos!$A$4:$A$107,0)),"")</f>
        <v/>
      </c>
      <c r="E76" s="24">
        <f>IFERROR(INDEX(Partidos!$E$4:$E$107,MATCH($A76,Partidos!$A$4:$A$107,0)),"")</f>
        <v/>
      </c>
      <c r="F76" s="32" t="n">
        <v>0</v>
      </c>
      <c r="G76" s="32" t="n">
        <v>1</v>
      </c>
      <c r="H76" s="32" t="inlineStr">
        <is>
          <t>Visitante</t>
        </is>
      </c>
    </row>
    <row r="77">
      <c r="A77" s="29" t="n">
        <v>74</v>
      </c>
      <c r="B77" s="29" t="inlineStr">
        <is>
          <t>29/06/2026</t>
        </is>
      </c>
      <c r="C77" s="24" t="inlineStr">
        <is>
          <t>Dieciseisavos</t>
        </is>
      </c>
      <c r="D77" s="24">
        <f>IFERROR(INDEX(Partidos!$D$4:$D$107,MATCH($A77,Partidos!$A$4:$A$107,0)),"")</f>
        <v/>
      </c>
      <c r="E77" s="24">
        <f>IFERROR(INDEX(Partidos!$E$4:$E$107,MATCH($A77,Partidos!$A$4:$A$107,0)),"")</f>
        <v/>
      </c>
      <c r="F77" s="32" t="n">
        <v>3</v>
      </c>
      <c r="G77" s="32" t="n">
        <v>1</v>
      </c>
      <c r="H77" s="32" t="inlineStr">
        <is>
          <t>Local</t>
        </is>
      </c>
    </row>
    <row r="78">
      <c r="A78" s="31" t="n">
        <v>75</v>
      </c>
      <c r="B78" s="31" t="inlineStr">
        <is>
          <t>29/06/2026</t>
        </is>
      </c>
      <c r="C78" s="24" t="inlineStr">
        <is>
          <t>Dieciseisavos</t>
        </is>
      </c>
      <c r="D78" s="24">
        <f>IFERROR(INDEX(Partidos!$D$4:$D$107,MATCH($A78,Partidos!$A$4:$A$107,0)),"")</f>
        <v/>
      </c>
      <c r="E78" s="24">
        <f>IFERROR(INDEX(Partidos!$E$4:$E$107,MATCH($A78,Partidos!$A$4:$A$107,0)),"")</f>
        <v/>
      </c>
      <c r="F78" s="32" t="n">
        <v>2</v>
      </c>
      <c r="G78" s="32" t="n">
        <v>0</v>
      </c>
      <c r="H78" s="32" t="inlineStr">
        <is>
          <t>Local</t>
        </is>
      </c>
    </row>
    <row r="79">
      <c r="A79" s="29" t="n">
        <v>76</v>
      </c>
      <c r="B79" s="29" t="inlineStr">
        <is>
          <t>29/06/2026</t>
        </is>
      </c>
      <c r="C79" s="24" t="inlineStr">
        <is>
          <t>Dieciseisavos</t>
        </is>
      </c>
      <c r="D79" s="24">
        <f>IFERROR(INDEX(Partidos!$D$4:$D$107,MATCH($A79,Partidos!$A$4:$A$107,0)),"")</f>
        <v/>
      </c>
      <c r="E79" s="24">
        <f>IFERROR(INDEX(Partidos!$E$4:$E$107,MATCH($A79,Partidos!$A$4:$A$107,0)),"")</f>
        <v/>
      </c>
      <c r="F79" s="32" t="n">
        <v>2</v>
      </c>
      <c r="G79" s="32" t="n">
        <v>2</v>
      </c>
      <c r="H79" s="32" t="inlineStr">
        <is>
          <t>Local</t>
        </is>
      </c>
    </row>
    <row r="80">
      <c r="A80" s="31" t="n">
        <v>77</v>
      </c>
      <c r="B80" s="31" t="inlineStr">
        <is>
          <t>30/06/2026</t>
        </is>
      </c>
      <c r="C80" s="24" t="inlineStr">
        <is>
          <t>Dieciseisavos</t>
        </is>
      </c>
      <c r="D80" s="24">
        <f>IFERROR(INDEX(Partidos!$D$4:$D$107,MATCH($A80,Partidos!$A$4:$A$107,0)),"")</f>
        <v/>
      </c>
      <c r="E80" s="24">
        <f>IFERROR(INDEX(Partidos!$E$4:$E$107,MATCH($A80,Partidos!$A$4:$A$107,0)),"")</f>
        <v/>
      </c>
      <c r="F80" s="32" t="n">
        <v>0</v>
      </c>
      <c r="G80" s="32" t="n">
        <v>2</v>
      </c>
      <c r="H80" s="32" t="inlineStr">
        <is>
          <t>Visitante</t>
        </is>
      </c>
    </row>
    <row r="81">
      <c r="A81" s="29" t="n">
        <v>78</v>
      </c>
      <c r="B81" s="29" t="inlineStr">
        <is>
          <t>30/06/2026</t>
        </is>
      </c>
      <c r="C81" s="24" t="inlineStr">
        <is>
          <t>Dieciseisavos</t>
        </is>
      </c>
      <c r="D81" s="24">
        <f>IFERROR(INDEX(Partidos!$D$4:$D$107,MATCH($A81,Partidos!$A$4:$A$107,0)),"")</f>
        <v/>
      </c>
      <c r="E81" s="24">
        <f>IFERROR(INDEX(Partidos!$E$4:$E$107,MATCH($A81,Partidos!$A$4:$A$107,0)),"")</f>
        <v/>
      </c>
      <c r="F81" s="32" t="n">
        <v>3</v>
      </c>
      <c r="G81" s="32" t="n">
        <v>1</v>
      </c>
      <c r="H81" s="32" t="inlineStr">
        <is>
          <t>Local</t>
        </is>
      </c>
    </row>
    <row r="82">
      <c r="A82" s="31" t="n">
        <v>79</v>
      </c>
      <c r="B82" s="31" t="inlineStr">
        <is>
          <t>30/06/2026</t>
        </is>
      </c>
      <c r="C82" s="24" t="inlineStr">
        <is>
          <t>Dieciseisavos</t>
        </is>
      </c>
      <c r="D82" s="24">
        <f>IFERROR(INDEX(Partidos!$D$4:$D$107,MATCH($A82,Partidos!$A$4:$A$107,0)),"")</f>
        <v/>
      </c>
      <c r="E82" s="24">
        <f>IFERROR(INDEX(Partidos!$E$4:$E$107,MATCH($A82,Partidos!$A$4:$A$107,0)),"")</f>
        <v/>
      </c>
      <c r="F82" s="32" t="n">
        <v>1</v>
      </c>
      <c r="G82" s="32" t="n">
        <v>1</v>
      </c>
      <c r="H82" s="32" t="inlineStr">
        <is>
          <t>Visitante</t>
        </is>
      </c>
    </row>
    <row r="83">
      <c r="A83" s="29" t="n">
        <v>80</v>
      </c>
      <c r="B83" s="29" t="inlineStr">
        <is>
          <t>01/07/2026</t>
        </is>
      </c>
      <c r="C83" s="24" t="inlineStr">
        <is>
          <t>Dieciseisavos</t>
        </is>
      </c>
      <c r="D83" s="24">
        <f>IFERROR(INDEX(Partidos!$D$4:$D$107,MATCH($A83,Partidos!$A$4:$A$107,0)),"")</f>
        <v/>
      </c>
      <c r="E83" s="24">
        <f>IFERROR(INDEX(Partidos!$E$4:$E$107,MATCH($A83,Partidos!$A$4:$A$107,0)),"")</f>
        <v/>
      </c>
      <c r="F83" s="32" t="n">
        <v>2</v>
      </c>
      <c r="G83" s="32" t="n">
        <v>0</v>
      </c>
      <c r="H83" s="32" t="inlineStr">
        <is>
          <t>Local</t>
        </is>
      </c>
    </row>
    <row r="84">
      <c r="A84" s="31" t="n">
        <v>81</v>
      </c>
      <c r="B84" s="31" t="inlineStr">
        <is>
          <t>01/07/2026</t>
        </is>
      </c>
      <c r="C84" s="24" t="inlineStr">
        <is>
          <t>Dieciseisavos</t>
        </is>
      </c>
      <c r="D84" s="24">
        <f>IFERROR(INDEX(Partidos!$D$4:$D$107,MATCH($A84,Partidos!$A$4:$A$107,0)),"")</f>
        <v/>
      </c>
      <c r="E84" s="24">
        <f>IFERROR(INDEX(Partidos!$E$4:$E$107,MATCH($A84,Partidos!$A$4:$A$107,0)),"")</f>
        <v/>
      </c>
      <c r="F84" s="32" t="n">
        <v>2</v>
      </c>
      <c r="G84" s="32" t="n">
        <v>1</v>
      </c>
      <c r="H84" s="32" t="inlineStr">
        <is>
          <t>Local</t>
        </is>
      </c>
    </row>
    <row r="85">
      <c r="A85" s="29" t="n">
        <v>82</v>
      </c>
      <c r="B85" s="29" t="inlineStr">
        <is>
          <t>01/07/2026</t>
        </is>
      </c>
      <c r="C85" s="24" t="inlineStr">
        <is>
          <t>Dieciseisavos</t>
        </is>
      </c>
      <c r="D85" s="24">
        <f>IFERROR(INDEX(Partidos!$D$4:$D$107,MATCH($A85,Partidos!$A$4:$A$107,0)),"")</f>
        <v/>
      </c>
      <c r="E85" s="24">
        <f>IFERROR(INDEX(Partidos!$E$4:$E$107,MATCH($A85,Partidos!$A$4:$A$107,0)),"")</f>
        <v/>
      </c>
      <c r="F85" s="32" t="n">
        <v>2</v>
      </c>
      <c r="G85" s="32" t="n">
        <v>0</v>
      </c>
      <c r="H85" s="32" t="inlineStr">
        <is>
          <t>Local</t>
        </is>
      </c>
    </row>
    <row r="86">
      <c r="A86" s="31" t="n">
        <v>83</v>
      </c>
      <c r="B86" s="31" t="inlineStr">
        <is>
          <t>02/07/2026</t>
        </is>
      </c>
      <c r="C86" s="24" t="inlineStr">
        <is>
          <t>Dieciseisavos</t>
        </is>
      </c>
      <c r="D86" s="24">
        <f>IFERROR(INDEX(Partidos!$D$4:$D$107,MATCH($A86,Partidos!$A$4:$A$107,0)),"")</f>
        <v/>
      </c>
      <c r="E86" s="24">
        <f>IFERROR(INDEX(Partidos!$E$4:$E$107,MATCH($A86,Partidos!$A$4:$A$107,0)),"")</f>
        <v/>
      </c>
      <c r="F86" s="32" t="n">
        <v>2</v>
      </c>
      <c r="G86" s="32" t="n">
        <v>0</v>
      </c>
      <c r="H86" s="32" t="inlineStr">
        <is>
          <t>Local</t>
        </is>
      </c>
    </row>
    <row r="87">
      <c r="A87" s="29" t="n">
        <v>84</v>
      </c>
      <c r="B87" s="29" t="inlineStr">
        <is>
          <t>02/07/2026</t>
        </is>
      </c>
      <c r="C87" s="24" t="inlineStr">
        <is>
          <t>Dieciseisavos</t>
        </is>
      </c>
      <c r="D87" s="24">
        <f>IFERROR(INDEX(Partidos!$D$4:$D$107,MATCH($A87,Partidos!$A$4:$A$107,0)),"")</f>
        <v/>
      </c>
      <c r="E87" s="24">
        <f>IFERROR(INDEX(Partidos!$E$4:$E$107,MATCH($A87,Partidos!$A$4:$A$107,0)),"")</f>
        <v/>
      </c>
      <c r="F87" s="32" t="n">
        <v>2</v>
      </c>
      <c r="G87" s="32" t="n">
        <v>1</v>
      </c>
      <c r="H87" s="32" t="inlineStr">
        <is>
          <t>Local</t>
        </is>
      </c>
    </row>
    <row r="88">
      <c r="A88" s="31" t="n">
        <v>85</v>
      </c>
      <c r="B88" s="31" t="inlineStr">
        <is>
          <t>02/07/2026</t>
        </is>
      </c>
      <c r="C88" s="24" t="inlineStr">
        <is>
          <t>Dieciseisavos</t>
        </is>
      </c>
      <c r="D88" s="24">
        <f>IFERROR(INDEX(Partidos!$D$4:$D$107,MATCH($A88,Partidos!$A$4:$A$107,0)),"")</f>
        <v/>
      </c>
      <c r="E88" s="24">
        <f>IFERROR(INDEX(Partidos!$E$4:$E$107,MATCH($A88,Partidos!$A$4:$A$107,0)),"")</f>
        <v/>
      </c>
      <c r="F88" s="32" t="n">
        <v>1</v>
      </c>
      <c r="G88" s="32" t="n">
        <v>1</v>
      </c>
      <c r="H88" s="32" t="inlineStr">
        <is>
          <t>Local</t>
        </is>
      </c>
    </row>
    <row r="89">
      <c r="A89" s="29" t="n">
        <v>86</v>
      </c>
      <c r="B89" s="29" t="inlineStr">
        <is>
          <t>03/07/2026</t>
        </is>
      </c>
      <c r="C89" s="24" t="inlineStr">
        <is>
          <t>Dieciseisavos</t>
        </is>
      </c>
      <c r="D89" s="24">
        <f>IFERROR(INDEX(Partidos!$D$4:$D$107,MATCH($A89,Partidos!$A$4:$A$107,0)),"")</f>
        <v/>
      </c>
      <c r="E89" s="24">
        <f>IFERROR(INDEX(Partidos!$E$4:$E$107,MATCH($A89,Partidos!$A$4:$A$107,0)),"")</f>
        <v/>
      </c>
      <c r="F89" s="32" t="n">
        <v>1</v>
      </c>
      <c r="G89" s="32" t="n">
        <v>1</v>
      </c>
      <c r="H89" s="32" t="inlineStr">
        <is>
          <t>Visitante</t>
        </is>
      </c>
    </row>
    <row r="90">
      <c r="A90" s="31" t="n">
        <v>87</v>
      </c>
      <c r="B90" s="31" t="inlineStr">
        <is>
          <t>03/07/2026</t>
        </is>
      </c>
      <c r="C90" s="24" t="inlineStr">
        <is>
          <t>Dieciseisavos</t>
        </is>
      </c>
      <c r="D90" s="24">
        <f>IFERROR(INDEX(Partidos!$D$4:$D$107,MATCH($A90,Partidos!$A$4:$A$107,0)),"")</f>
        <v/>
      </c>
      <c r="E90" s="24">
        <f>IFERROR(INDEX(Partidos!$E$4:$E$107,MATCH($A90,Partidos!$A$4:$A$107,0)),"")</f>
        <v/>
      </c>
      <c r="F90" s="32" t="n">
        <v>2</v>
      </c>
      <c r="G90" s="32" t="n">
        <v>0</v>
      </c>
      <c r="H90" s="32" t="inlineStr">
        <is>
          <t>Local</t>
        </is>
      </c>
    </row>
    <row r="91">
      <c r="A91" s="29" t="n">
        <v>88</v>
      </c>
      <c r="B91" s="29" t="inlineStr">
        <is>
          <t>03/07/2026</t>
        </is>
      </c>
      <c r="C91" s="24" t="inlineStr">
        <is>
          <t>Dieciseisavos</t>
        </is>
      </c>
      <c r="D91" s="24">
        <f>IFERROR(INDEX(Partidos!$D$4:$D$107,MATCH($A91,Partidos!$A$4:$A$107,0)),"")</f>
        <v/>
      </c>
      <c r="E91" s="24">
        <f>IFERROR(INDEX(Partidos!$E$4:$E$107,MATCH($A91,Partidos!$A$4:$A$107,0)),"")</f>
        <v/>
      </c>
      <c r="F91" s="32" t="n">
        <v>2</v>
      </c>
      <c r="G91" s="32" t="n">
        <v>0</v>
      </c>
      <c r="H91" s="32" t="inlineStr">
        <is>
          <t>Local</t>
        </is>
      </c>
    </row>
    <row r="92">
      <c r="A92" s="31" t="n">
        <v>89</v>
      </c>
      <c r="B92" s="31" t="inlineStr">
        <is>
          <t>04/07/2026</t>
        </is>
      </c>
      <c r="C92" s="24" t="inlineStr">
        <is>
          <t>Octavos</t>
        </is>
      </c>
      <c r="D92" s="24">
        <f>IFERROR(INDEX(Partidos!$D$4:$D$107,MATCH($A92,Partidos!$A$4:$A$107,0)),"")</f>
        <v/>
      </c>
      <c r="E92" s="24">
        <f>IFERROR(INDEX(Partidos!$E$4:$E$107,MATCH($A92,Partidos!$A$4:$A$107,0)),"")</f>
        <v/>
      </c>
      <c r="F92" s="32" t="n">
        <v>0</v>
      </c>
      <c r="G92" s="32" t="n">
        <v>2</v>
      </c>
      <c r="H92" s="32" t="inlineStr">
        <is>
          <t>Visitante</t>
        </is>
      </c>
    </row>
    <row r="93">
      <c r="A93" s="29" t="n">
        <v>90</v>
      </c>
      <c r="B93" s="29" t="inlineStr">
        <is>
          <t>04/07/2026</t>
        </is>
      </c>
      <c r="C93" s="24" t="inlineStr">
        <is>
          <t>Octavos</t>
        </is>
      </c>
      <c r="D93" s="24">
        <f>IFERROR(INDEX(Partidos!$D$4:$D$107,MATCH($A93,Partidos!$A$4:$A$107,0)),"")</f>
        <v/>
      </c>
      <c r="E93" s="24">
        <f>IFERROR(INDEX(Partidos!$E$4:$E$107,MATCH($A93,Partidos!$A$4:$A$107,0)),"")</f>
        <v/>
      </c>
      <c r="F93" s="32" t="n">
        <v>0</v>
      </c>
      <c r="G93" s="32" t="n">
        <v>2</v>
      </c>
      <c r="H93" s="32" t="inlineStr">
        <is>
          <t>Visitante</t>
        </is>
      </c>
    </row>
    <row r="94">
      <c r="A94" s="31" t="n">
        <v>91</v>
      </c>
      <c r="B94" s="31" t="inlineStr">
        <is>
          <t>05/07/2026</t>
        </is>
      </c>
      <c r="C94" s="24" t="inlineStr">
        <is>
          <t>Octavos</t>
        </is>
      </c>
      <c r="D94" s="24">
        <f>IFERROR(INDEX(Partidos!$D$4:$D$107,MATCH($A94,Partidos!$A$4:$A$107,0)),"")</f>
        <v/>
      </c>
      <c r="E94" s="24">
        <f>IFERROR(INDEX(Partidos!$E$4:$E$107,MATCH($A94,Partidos!$A$4:$A$107,0)),"")</f>
        <v/>
      </c>
      <c r="F94" s="32" t="n">
        <v>2</v>
      </c>
      <c r="G94" s="32" t="n">
        <v>1</v>
      </c>
      <c r="H94" s="32" t="inlineStr">
        <is>
          <t>Local</t>
        </is>
      </c>
    </row>
    <row r="95">
      <c r="A95" s="29" t="n">
        <v>92</v>
      </c>
      <c r="B95" s="29" t="inlineStr">
        <is>
          <t>05/07/2026</t>
        </is>
      </c>
      <c r="C95" s="24" t="inlineStr">
        <is>
          <t>Octavos</t>
        </is>
      </c>
      <c r="D95" s="24">
        <f>IFERROR(INDEX(Partidos!$D$4:$D$107,MATCH($A95,Partidos!$A$4:$A$107,0)),"")</f>
        <v/>
      </c>
      <c r="E95" s="24">
        <f>IFERROR(INDEX(Partidos!$E$4:$E$107,MATCH($A95,Partidos!$A$4:$A$107,0)),"")</f>
        <v/>
      </c>
      <c r="F95" s="32" t="n">
        <v>0</v>
      </c>
      <c r="G95" s="32" t="n">
        <v>2</v>
      </c>
      <c r="H95" s="32" t="inlineStr">
        <is>
          <t>Visitante</t>
        </is>
      </c>
    </row>
    <row r="96">
      <c r="A96" s="31" t="n">
        <v>93</v>
      </c>
      <c r="B96" s="31" t="inlineStr">
        <is>
          <t>06/07/2026</t>
        </is>
      </c>
      <c r="C96" s="24" t="inlineStr">
        <is>
          <t>Octavos</t>
        </is>
      </c>
      <c r="D96" s="24">
        <f>IFERROR(INDEX(Partidos!$D$4:$D$107,MATCH($A96,Partidos!$A$4:$A$107,0)),"")</f>
        <v/>
      </c>
      <c r="E96" s="24">
        <f>IFERROR(INDEX(Partidos!$E$4:$E$107,MATCH($A96,Partidos!$A$4:$A$107,0)),"")</f>
        <v/>
      </c>
      <c r="F96" s="32" t="n">
        <v>1</v>
      </c>
      <c r="G96" s="32" t="n">
        <v>2</v>
      </c>
      <c r="H96" s="32" t="inlineStr">
        <is>
          <t>Visitante</t>
        </is>
      </c>
    </row>
    <row r="97">
      <c r="A97" s="29" t="n">
        <v>94</v>
      </c>
      <c r="B97" s="29" t="inlineStr">
        <is>
          <t>06/07/2026</t>
        </is>
      </c>
      <c r="C97" s="24" t="inlineStr">
        <is>
          <t>Octavos</t>
        </is>
      </c>
      <c r="D97" s="24">
        <f>IFERROR(INDEX(Partidos!$D$4:$D$107,MATCH($A97,Partidos!$A$4:$A$107,0)),"")</f>
        <v/>
      </c>
      <c r="E97" s="24">
        <f>IFERROR(INDEX(Partidos!$E$4:$E$107,MATCH($A97,Partidos!$A$4:$A$107,0)),"")</f>
        <v/>
      </c>
      <c r="F97" s="32" t="n">
        <v>1</v>
      </c>
      <c r="G97" s="32" t="n">
        <v>1</v>
      </c>
      <c r="H97" s="32" t="inlineStr">
        <is>
          <t>Visitante</t>
        </is>
      </c>
    </row>
    <row r="98">
      <c r="A98" s="31" t="n">
        <v>95</v>
      </c>
      <c r="B98" s="31" t="inlineStr">
        <is>
          <t>07/07/2026</t>
        </is>
      </c>
      <c r="C98" s="24" t="inlineStr">
        <is>
          <t>Octavos</t>
        </is>
      </c>
      <c r="D98" s="24">
        <f>IFERROR(INDEX(Partidos!$D$4:$D$107,MATCH($A98,Partidos!$A$4:$A$107,0)),"")</f>
        <v/>
      </c>
      <c r="E98" s="24">
        <f>IFERROR(INDEX(Partidos!$E$4:$E$107,MATCH($A98,Partidos!$A$4:$A$107,0)),"")</f>
        <v/>
      </c>
      <c r="F98" s="32" t="n">
        <v>2</v>
      </c>
      <c r="G98" s="32" t="n">
        <v>1</v>
      </c>
      <c r="H98" s="32" t="inlineStr">
        <is>
          <t>Local</t>
        </is>
      </c>
    </row>
    <row r="99">
      <c r="A99" s="29" t="n">
        <v>96</v>
      </c>
      <c r="B99" s="29" t="inlineStr">
        <is>
          <t>07/07/2026</t>
        </is>
      </c>
      <c r="C99" s="24" t="inlineStr">
        <is>
          <t>Octavos</t>
        </is>
      </c>
      <c r="D99" s="24">
        <f>IFERROR(INDEX(Partidos!$D$4:$D$107,MATCH($A99,Partidos!$A$4:$A$107,0)),"")</f>
        <v/>
      </c>
      <c r="E99" s="24">
        <f>IFERROR(INDEX(Partidos!$E$4:$E$107,MATCH($A99,Partidos!$A$4:$A$107,0)),"")</f>
        <v/>
      </c>
      <c r="F99" s="32" t="n">
        <v>1</v>
      </c>
      <c r="G99" s="32" t="n">
        <v>2</v>
      </c>
      <c r="H99" s="32" t="inlineStr">
        <is>
          <t>Visitante</t>
        </is>
      </c>
    </row>
    <row r="100">
      <c r="A100" s="31" t="n">
        <v>97</v>
      </c>
      <c r="B100" s="31" t="inlineStr">
        <is>
          <t>09/07/2026</t>
        </is>
      </c>
      <c r="C100" s="24" t="inlineStr">
        <is>
          <t>Cuartos</t>
        </is>
      </c>
      <c r="D100" s="24">
        <f>IFERROR(INDEX(Partidos!$D$4:$D$107,MATCH($A100,Partidos!$A$4:$A$107,0)),"")</f>
        <v/>
      </c>
      <c r="E100" s="24">
        <f>IFERROR(INDEX(Partidos!$E$4:$E$107,MATCH($A100,Partidos!$A$4:$A$107,0)),"")</f>
        <v/>
      </c>
      <c r="F100" s="32" t="n">
        <v>3</v>
      </c>
      <c r="G100" s="32" t="n">
        <v>1</v>
      </c>
      <c r="H100" s="32" t="inlineStr">
        <is>
          <t>Local</t>
        </is>
      </c>
    </row>
    <row r="101">
      <c r="A101" s="29" t="n">
        <v>98</v>
      </c>
      <c r="B101" s="29" t="inlineStr">
        <is>
          <t>10/07/2026</t>
        </is>
      </c>
      <c r="C101" s="24" t="inlineStr">
        <is>
          <t>Cuartos</t>
        </is>
      </c>
      <c r="D101" s="24">
        <f>IFERROR(INDEX(Partidos!$D$4:$D$107,MATCH($A101,Partidos!$A$4:$A$107,0)),"")</f>
        <v/>
      </c>
      <c r="E101" s="24">
        <f>IFERROR(INDEX(Partidos!$E$4:$E$107,MATCH($A101,Partidos!$A$4:$A$107,0)),"")</f>
        <v/>
      </c>
      <c r="F101" s="32" t="n">
        <v>1</v>
      </c>
      <c r="G101" s="32" t="n">
        <v>2</v>
      </c>
      <c r="H101" s="32" t="inlineStr">
        <is>
          <t>Visitante</t>
        </is>
      </c>
    </row>
    <row r="102">
      <c r="A102" s="31" t="n">
        <v>99</v>
      </c>
      <c r="B102" s="31" t="inlineStr">
        <is>
          <t>11/07/2026</t>
        </is>
      </c>
      <c r="C102" s="24" t="inlineStr">
        <is>
          <t>Cuartos</t>
        </is>
      </c>
      <c r="D102" s="24">
        <f>IFERROR(INDEX(Partidos!$D$4:$D$107,MATCH($A102,Partidos!$A$4:$A$107,0)),"")</f>
        <v/>
      </c>
      <c r="E102" s="24">
        <f>IFERROR(INDEX(Partidos!$E$4:$E$107,MATCH($A102,Partidos!$A$4:$A$107,0)),"")</f>
        <v/>
      </c>
      <c r="F102" s="32" t="n">
        <v>2</v>
      </c>
      <c r="G102" s="32" t="n">
        <v>0</v>
      </c>
      <c r="H102" s="32" t="inlineStr">
        <is>
          <t>Local</t>
        </is>
      </c>
    </row>
    <row r="103">
      <c r="A103" s="29" t="n">
        <v>100</v>
      </c>
      <c r="B103" s="29" t="inlineStr">
        <is>
          <t>11/07/2026</t>
        </is>
      </c>
      <c r="C103" s="24" t="inlineStr">
        <is>
          <t>Cuartos</t>
        </is>
      </c>
      <c r="D103" s="24">
        <f>IFERROR(INDEX(Partidos!$D$4:$D$107,MATCH($A103,Partidos!$A$4:$A$107,0)),"")</f>
        <v/>
      </c>
      <c r="E103" s="24">
        <f>IFERROR(INDEX(Partidos!$E$4:$E$107,MATCH($A103,Partidos!$A$4:$A$107,0)),"")</f>
        <v/>
      </c>
      <c r="F103" s="32" t="n">
        <v>1</v>
      </c>
      <c r="G103" s="32" t="n">
        <v>1</v>
      </c>
      <c r="H103" s="32" t="inlineStr">
        <is>
          <t>Local</t>
        </is>
      </c>
    </row>
    <row r="104">
      <c r="A104" s="31" t="n">
        <v>101</v>
      </c>
      <c r="B104" s="31" t="inlineStr">
        <is>
          <t>14/07/2026</t>
        </is>
      </c>
      <c r="C104" s="24" t="inlineStr">
        <is>
          <t>Semifinal</t>
        </is>
      </c>
      <c r="D104" s="24">
        <f>IFERROR(INDEX(Partidos!$D$4:$D$107,MATCH($A104,Partidos!$A$4:$A$107,0)),"")</f>
        <v/>
      </c>
      <c r="E104" s="24">
        <f>IFERROR(INDEX(Partidos!$E$4:$E$107,MATCH($A104,Partidos!$A$4:$A$107,0)),"")</f>
        <v/>
      </c>
      <c r="F104" s="32" t="n"/>
      <c r="G104" s="32" t="n"/>
      <c r="H104" s="32" t="n"/>
    </row>
    <row r="105">
      <c r="A105" s="29" t="n">
        <v>102</v>
      </c>
      <c r="B105" s="29" t="inlineStr">
        <is>
          <t>15/07/2026</t>
        </is>
      </c>
      <c r="C105" s="24" t="inlineStr">
        <is>
          <t>Semifinal</t>
        </is>
      </c>
      <c r="D105" s="24">
        <f>IFERROR(INDEX(Partidos!$D$4:$D$107,MATCH($A105,Partidos!$A$4:$A$107,0)),"")</f>
        <v/>
      </c>
      <c r="E105" s="24">
        <f>IFERROR(INDEX(Partidos!$E$4:$E$107,MATCH($A105,Partidos!$A$4:$A$107,0)),"")</f>
        <v/>
      </c>
      <c r="F105" s="32" t="n"/>
      <c r="G105" s="32" t="n"/>
      <c r="H105" s="32" t="n"/>
    </row>
    <row r="106">
      <c r="A106" s="31" t="n">
        <v>103</v>
      </c>
      <c r="B106" s="31" t="inlineStr">
        <is>
          <t>18/07/2026</t>
        </is>
      </c>
      <c r="C106" s="24" t="inlineStr">
        <is>
          <t>Tercer puesto</t>
        </is>
      </c>
      <c r="D106" s="24">
        <f>IFERROR(INDEX(Partidos!$D$4:$D$107,MATCH($A106,Partidos!$A$4:$A$107,0)),"")</f>
        <v/>
      </c>
      <c r="E106" s="24">
        <f>IFERROR(INDEX(Partidos!$E$4:$E$107,MATCH($A106,Partidos!$A$4:$A$107,0)),"")</f>
        <v/>
      </c>
      <c r="F106" s="32" t="n"/>
      <c r="G106" s="32" t="n"/>
      <c r="H106" s="32" t="n"/>
    </row>
    <row r="107">
      <c r="A107" s="29" t="n">
        <v>104</v>
      </c>
      <c r="B107" s="29" t="inlineStr">
        <is>
          <t>19/07/2026</t>
        </is>
      </c>
      <c r="C107" s="24" t="inlineStr">
        <is>
          <t>Final</t>
        </is>
      </c>
      <c r="D107" s="24">
        <f>IFERROR(INDEX(Partidos!$D$4:$D$107,MATCH($A107,Partidos!$A$4:$A$107,0)),"")</f>
        <v/>
      </c>
      <c r="E107" s="24">
        <f>IFERROR(INDEX(Partidos!$E$4:$E$107,MATCH($A107,Partidos!$A$4:$A$107,0)),"")</f>
        <v/>
      </c>
      <c r="F107" s="32" t="n"/>
      <c r="G107" s="32" t="n"/>
      <c r="H107" s="32" t="n"/>
    </row>
    <row r="109" ht="15.6" customHeight="1">
      <c r="A109" s="13" t="inlineStr">
        <is>
          <t>Mis apuestas especiales</t>
        </is>
      </c>
      <c r="B109" s="14" t="n"/>
      <c r="C109" s="14" t="n"/>
    </row>
    <row r="110">
      <c r="A110" s="19" t="inlineStr">
        <is>
          <t>Categoría</t>
        </is>
      </c>
      <c r="B110" s="19" t="inlineStr">
        <is>
          <t>Mi apuesta</t>
        </is>
      </c>
      <c r="C110" s="19" t="inlineStr">
        <is>
          <t>Resultado oficial</t>
        </is>
      </c>
    </row>
    <row r="111">
      <c r="A111" s="29" t="inlineStr">
        <is>
          <t>Campeón del Mundial</t>
        </is>
      </c>
      <c r="B111" s="35" t="inlineStr">
        <is>
          <t>ESPAÑA</t>
        </is>
      </c>
      <c r="C111" s="31">
        <f>IFERROR(Resumen!$B$34,"")</f>
        <v/>
      </c>
    </row>
    <row r="112">
      <c r="A112" s="31" t="inlineStr">
        <is>
          <t>Subcampeón</t>
        </is>
      </c>
      <c r="B112" s="35" t="inlineStr">
        <is>
          <t>FRANCIA</t>
        </is>
      </c>
      <c r="C112" s="31">
        <f>IFERROR(Resumen!$B$35,"")</f>
        <v/>
      </c>
    </row>
    <row r="113">
      <c r="A113" s="29" t="inlineStr">
        <is>
          <t>Tercer equipo</t>
        </is>
      </c>
      <c r="B113" s="35" t="inlineStr">
        <is>
          <t>PORTUGAL</t>
        </is>
      </c>
      <c r="C113" s="31">
        <f>IFERROR(Resumen!$B$36,"")</f>
        <v/>
      </c>
    </row>
    <row r="114">
      <c r="A114" s="31" t="inlineStr">
        <is>
          <t>Balón de oro de la FIFA</t>
        </is>
      </c>
      <c r="B114" s="35" t="inlineStr">
        <is>
          <t>MBAPPE</t>
        </is>
      </c>
      <c r="C114" s="31">
        <f>IFERROR(Resumen!$B$37,"")</f>
        <v/>
      </c>
    </row>
    <row r="115" ht="28.8" customHeight="1">
      <c r="A115" s="29" t="inlineStr">
        <is>
          <t>Premio de la FIFA al mejor jugador joven</t>
        </is>
      </c>
      <c r="B115" s="35" t="inlineStr">
        <is>
          <t>DIOMANDÉ</t>
        </is>
      </c>
      <c r="C115" s="31">
        <f>IFERROR(Resumen!$B$38,"")</f>
        <v/>
      </c>
    </row>
    <row r="116" ht="28.8" customHeight="1">
      <c r="A116" s="31" t="inlineStr">
        <is>
          <t>Guante de oro de la FIFA</t>
        </is>
      </c>
      <c r="B116" s="35" t="inlineStr">
        <is>
          <t>DIOGO COSTA</t>
        </is>
      </c>
      <c r="C116" s="31">
        <f>IFERROR(Resumen!$B$39,"")</f>
        <v/>
      </c>
    </row>
    <row r="117">
      <c r="A117" s="29" t="inlineStr">
        <is>
          <t>Bota de oro de la FIFA</t>
        </is>
      </c>
      <c r="B117" s="35" t="inlineStr">
        <is>
          <t>MBAPPE</t>
        </is>
      </c>
      <c r="C117" s="31">
        <f>IFERROR(Resumen!$B$40,"")</f>
        <v/>
      </c>
    </row>
    <row r="118">
      <c r="A118" s="31" t="inlineStr">
        <is>
          <t>Máximo goleador España</t>
        </is>
      </c>
      <c r="B118" s="35" t="inlineStr">
        <is>
          <t>OYARZABAL</t>
        </is>
      </c>
      <c r="C118" s="31">
        <f>IFERROR(Resumen!$B$41,"")</f>
        <v/>
      </c>
    </row>
  </sheetData>
  <autoFilter ref="A3:H107"/>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tabColor rgb="FF9E9E9E"/>
    <outlinePr summaryBelow="1" summaryRight="1"/>
    <pageSetUpPr/>
  </sheetPr>
  <dimension ref="A1:H118"/>
  <sheetViews>
    <sheetView showGridLines="0" workbookViewId="0">
      <pane ySplit="3" topLeftCell="A4" activePane="bottomLeft" state="frozen"/>
      <selection pane="bottomLeft" activeCell="I1" sqref="I1"/>
    </sheetView>
  </sheetViews>
  <sheetFormatPr baseColWidth="8" defaultRowHeight="14.4"/>
  <cols>
    <col width="30" customWidth="1" min="1" max="1"/>
    <col width="11" customWidth="1" min="2" max="2"/>
    <col width="18" customWidth="1" min="3" max="3"/>
    <col width="22" customWidth="1" min="4" max="5"/>
    <col width="12" customWidth="1" min="6" max="7"/>
    <col width="14" customWidth="1" min="8" max="8"/>
  </cols>
  <sheetData>
    <row r="1" ht="43.95" customHeight="1">
      <c r="A1" s="7" t="inlineStr">
        <is>
          <t>MIS PRONÓSTICOS — QUINTERO</t>
        </is>
      </c>
      <c r="B1" s="1" t="n"/>
      <c r="C1" s="1" t="n"/>
      <c r="D1" s="1" t="n"/>
      <c r="E1" s="1" t="n"/>
      <c r="F1" s="1" t="n"/>
      <c r="G1" s="1" t="n"/>
      <c r="H1" s="1" t="n"/>
    </row>
    <row r="2" ht="18" customHeight="1">
      <c r="A2" s="8" t="inlineStr">
        <is>
          <t>Rellena goles en todos los partidos y Clasificado solo en eliminatorias; abajo van tus apuestas especiales.</t>
        </is>
      </c>
      <c r="B2" s="9" t="n"/>
      <c r="C2" s="9" t="n"/>
      <c r="D2" s="9" t="n"/>
      <c r="E2" s="9" t="n"/>
      <c r="F2" s="9" t="n"/>
      <c r="G2" s="9" t="n"/>
      <c r="H2" s="9" t="n"/>
    </row>
    <row r="3" ht="28.8" customHeight="1">
      <c r="A3" s="19" t="inlineStr">
        <is>
          <t>Partido</t>
        </is>
      </c>
      <c r="B3" s="19" t="inlineStr">
        <is>
          <t>Fecha</t>
        </is>
      </c>
      <c r="C3" s="19" t="inlineStr">
        <is>
          <t>Fase</t>
        </is>
      </c>
      <c r="D3" s="19" t="inlineStr">
        <is>
          <t>Equipo local</t>
        </is>
      </c>
      <c r="E3" s="19" t="inlineStr">
        <is>
          <t>Equipo visitante</t>
        </is>
      </c>
      <c r="F3" s="19" t="inlineStr">
        <is>
          <t>Mis goles local</t>
        </is>
      </c>
      <c r="G3" s="19" t="inlineStr">
        <is>
          <t>Mis goles visit.</t>
        </is>
      </c>
      <c r="H3" s="19" t="inlineStr">
        <is>
          <t>Clasificado</t>
        </is>
      </c>
    </row>
    <row r="4">
      <c r="A4" s="31" t="n">
        <v>1</v>
      </c>
      <c r="B4" s="31" t="inlineStr">
        <is>
          <t>11/06/2026</t>
        </is>
      </c>
      <c r="C4" s="24" t="inlineStr">
        <is>
          <t>Grupos</t>
        </is>
      </c>
      <c r="D4" s="24">
        <f>IFERROR(INDEX(Partidos!$D$4:$D$107,MATCH($A4,Partidos!$A$4:$A$107,0)),"")</f>
        <v/>
      </c>
      <c r="E4" s="24">
        <f>IFERROR(INDEX(Partidos!$E$4:$E$107,MATCH($A4,Partidos!$A$4:$A$107,0)),"")</f>
        <v/>
      </c>
      <c r="F4" s="32" t="n">
        <v>1</v>
      </c>
      <c r="G4" s="32" t="n">
        <v>0</v>
      </c>
      <c r="H4" s="33" t="inlineStr">
        <is>
          <t>-</t>
        </is>
      </c>
    </row>
    <row r="5">
      <c r="A5" s="29" t="n">
        <v>2</v>
      </c>
      <c r="B5" s="29" t="inlineStr">
        <is>
          <t>11/06/2026</t>
        </is>
      </c>
      <c r="C5" s="24" t="inlineStr">
        <is>
          <t>Grupos</t>
        </is>
      </c>
      <c r="D5" s="24">
        <f>IFERROR(INDEX(Partidos!$D$4:$D$107,MATCH($A5,Partidos!$A$4:$A$107,0)),"")</f>
        <v/>
      </c>
      <c r="E5" s="24">
        <f>IFERROR(INDEX(Partidos!$E$4:$E$107,MATCH($A5,Partidos!$A$4:$A$107,0)),"")</f>
        <v/>
      </c>
      <c r="F5" s="32" t="n">
        <v>1</v>
      </c>
      <c r="G5" s="32" t="n">
        <v>2</v>
      </c>
      <c r="H5" s="33" t="inlineStr">
        <is>
          <t>-</t>
        </is>
      </c>
    </row>
    <row r="6">
      <c r="A6" s="31" t="n">
        <v>3</v>
      </c>
      <c r="B6" s="31" t="inlineStr">
        <is>
          <t>12/06/2026</t>
        </is>
      </c>
      <c r="C6" s="24" t="inlineStr">
        <is>
          <t>Grupos</t>
        </is>
      </c>
      <c r="D6" s="24">
        <f>IFERROR(INDEX(Partidos!$D$4:$D$107,MATCH($A6,Partidos!$A$4:$A$107,0)),"")</f>
        <v/>
      </c>
      <c r="E6" s="24">
        <f>IFERROR(INDEX(Partidos!$E$4:$E$107,MATCH($A6,Partidos!$A$4:$A$107,0)),"")</f>
        <v/>
      </c>
      <c r="F6" s="32" t="n">
        <v>2</v>
      </c>
      <c r="G6" s="32" t="n">
        <v>0</v>
      </c>
      <c r="H6" s="33" t="inlineStr">
        <is>
          <t>-</t>
        </is>
      </c>
    </row>
    <row r="7">
      <c r="A7" s="29" t="n">
        <v>4</v>
      </c>
      <c r="B7" s="29" t="inlineStr">
        <is>
          <t>12/06/2026</t>
        </is>
      </c>
      <c r="C7" s="24" t="inlineStr">
        <is>
          <t>Grupos</t>
        </is>
      </c>
      <c r="D7" s="24">
        <f>IFERROR(INDEX(Partidos!$D$4:$D$107,MATCH($A7,Partidos!$A$4:$A$107,0)),"")</f>
        <v/>
      </c>
      <c r="E7" s="24">
        <f>IFERROR(INDEX(Partidos!$E$4:$E$107,MATCH($A7,Partidos!$A$4:$A$107,0)),"")</f>
        <v/>
      </c>
      <c r="F7" s="32" t="n">
        <v>1</v>
      </c>
      <c r="G7" s="32" t="n">
        <v>2</v>
      </c>
      <c r="H7" s="33" t="inlineStr">
        <is>
          <t>-</t>
        </is>
      </c>
    </row>
    <row r="8">
      <c r="A8" s="31" t="n">
        <v>5</v>
      </c>
      <c r="B8" s="31" t="inlineStr">
        <is>
          <t>13/06/2026</t>
        </is>
      </c>
      <c r="C8" s="24" t="inlineStr">
        <is>
          <t>Grupos</t>
        </is>
      </c>
      <c r="D8" s="24">
        <f>IFERROR(INDEX(Partidos!$D$4:$D$107,MATCH($A8,Partidos!$A$4:$A$107,0)),"")</f>
        <v/>
      </c>
      <c r="E8" s="24">
        <f>IFERROR(INDEX(Partidos!$E$4:$E$107,MATCH($A8,Partidos!$A$4:$A$107,0)),"")</f>
        <v/>
      </c>
      <c r="F8" s="32" t="n">
        <v>1</v>
      </c>
      <c r="G8" s="32" t="n">
        <v>2</v>
      </c>
      <c r="H8" s="33" t="inlineStr">
        <is>
          <t>-</t>
        </is>
      </c>
    </row>
    <row r="9">
      <c r="A9" s="29" t="n">
        <v>6</v>
      </c>
      <c r="B9" s="29" t="inlineStr">
        <is>
          <t>13/06/2026</t>
        </is>
      </c>
      <c r="C9" s="24" t="inlineStr">
        <is>
          <t>Grupos</t>
        </is>
      </c>
      <c r="D9" s="24">
        <f>IFERROR(INDEX(Partidos!$D$4:$D$107,MATCH($A9,Partidos!$A$4:$A$107,0)),"")</f>
        <v/>
      </c>
      <c r="E9" s="24">
        <f>IFERROR(INDEX(Partidos!$E$4:$E$107,MATCH($A9,Partidos!$A$4:$A$107,0)),"")</f>
        <v/>
      </c>
      <c r="F9" s="32" t="n">
        <v>2</v>
      </c>
      <c r="G9" s="32" t="n">
        <v>1</v>
      </c>
      <c r="H9" s="33" t="inlineStr">
        <is>
          <t>-</t>
        </is>
      </c>
    </row>
    <row r="10">
      <c r="A10" s="31" t="n">
        <v>7</v>
      </c>
      <c r="B10" s="31" t="inlineStr">
        <is>
          <t>13/06/2026</t>
        </is>
      </c>
      <c r="C10" s="24" t="inlineStr">
        <is>
          <t>Grupos</t>
        </is>
      </c>
      <c r="D10" s="24">
        <f>IFERROR(INDEX(Partidos!$D$4:$D$107,MATCH($A10,Partidos!$A$4:$A$107,0)),"")</f>
        <v/>
      </c>
      <c r="E10" s="24">
        <f>IFERROR(INDEX(Partidos!$E$4:$E$107,MATCH($A10,Partidos!$A$4:$A$107,0)),"")</f>
        <v/>
      </c>
      <c r="F10" s="32" t="n">
        <v>0</v>
      </c>
      <c r="G10" s="32" t="n">
        <v>2</v>
      </c>
      <c r="H10" s="33" t="inlineStr">
        <is>
          <t>-</t>
        </is>
      </c>
    </row>
    <row r="11">
      <c r="A11" s="29" t="n">
        <v>8</v>
      </c>
      <c r="B11" s="29" t="inlineStr">
        <is>
          <t>13/06/2026</t>
        </is>
      </c>
      <c r="C11" s="24" t="inlineStr">
        <is>
          <t>Grupos</t>
        </is>
      </c>
      <c r="D11" s="24">
        <f>IFERROR(INDEX(Partidos!$D$4:$D$107,MATCH($A11,Partidos!$A$4:$A$107,0)),"")</f>
        <v/>
      </c>
      <c r="E11" s="24">
        <f>IFERROR(INDEX(Partidos!$E$4:$E$107,MATCH($A11,Partidos!$A$4:$A$107,0)),"")</f>
        <v/>
      </c>
      <c r="F11" s="32" t="n">
        <v>0</v>
      </c>
      <c r="G11" s="32" t="n">
        <v>3</v>
      </c>
      <c r="H11" s="33" t="inlineStr">
        <is>
          <t>-</t>
        </is>
      </c>
    </row>
    <row r="12">
      <c r="A12" s="31" t="n">
        <v>9</v>
      </c>
      <c r="B12" s="31" t="inlineStr">
        <is>
          <t>14/06/2026</t>
        </is>
      </c>
      <c r="C12" s="24" t="inlineStr">
        <is>
          <t>Grupos</t>
        </is>
      </c>
      <c r="D12" s="24">
        <f>IFERROR(INDEX(Partidos!$D$4:$D$107,MATCH($A12,Partidos!$A$4:$A$107,0)),"")</f>
        <v/>
      </c>
      <c r="E12" s="24">
        <f>IFERROR(INDEX(Partidos!$E$4:$E$107,MATCH($A12,Partidos!$A$4:$A$107,0)),"")</f>
        <v/>
      </c>
      <c r="F12" s="32" t="n">
        <v>5</v>
      </c>
      <c r="G12" s="32" t="n">
        <v>0</v>
      </c>
      <c r="H12" s="33" t="inlineStr">
        <is>
          <t>-</t>
        </is>
      </c>
    </row>
    <row r="13">
      <c r="A13" s="29" t="n">
        <v>10</v>
      </c>
      <c r="B13" s="29" t="inlineStr">
        <is>
          <t>14/06/2026</t>
        </is>
      </c>
      <c r="C13" s="24" t="inlineStr">
        <is>
          <t>Grupos</t>
        </is>
      </c>
      <c r="D13" s="24">
        <f>IFERROR(INDEX(Partidos!$D$4:$D$107,MATCH($A13,Partidos!$A$4:$A$107,0)),"")</f>
        <v/>
      </c>
      <c r="E13" s="24">
        <f>IFERROR(INDEX(Partidos!$E$4:$E$107,MATCH($A13,Partidos!$A$4:$A$107,0)),"")</f>
        <v/>
      </c>
      <c r="F13" s="32" t="n">
        <v>3</v>
      </c>
      <c r="G13" s="32" t="n">
        <v>2</v>
      </c>
      <c r="H13" s="33" t="inlineStr">
        <is>
          <t>-</t>
        </is>
      </c>
    </row>
    <row r="14">
      <c r="A14" s="31" t="n">
        <v>11</v>
      </c>
      <c r="B14" s="31" t="inlineStr">
        <is>
          <t>14/06/2026</t>
        </is>
      </c>
      <c r="C14" s="24" t="inlineStr">
        <is>
          <t>Grupos</t>
        </is>
      </c>
      <c r="D14" s="24">
        <f>IFERROR(INDEX(Partidos!$D$4:$D$107,MATCH($A14,Partidos!$A$4:$A$107,0)),"")</f>
        <v/>
      </c>
      <c r="E14" s="24">
        <f>IFERROR(INDEX(Partidos!$E$4:$E$107,MATCH($A14,Partidos!$A$4:$A$107,0)),"")</f>
        <v/>
      </c>
      <c r="F14" s="32" t="n">
        <v>0</v>
      </c>
      <c r="G14" s="32" t="n">
        <v>2</v>
      </c>
      <c r="H14" s="33" t="inlineStr">
        <is>
          <t>-</t>
        </is>
      </c>
    </row>
    <row r="15">
      <c r="A15" s="29" t="n">
        <v>12</v>
      </c>
      <c r="B15" s="29" t="inlineStr">
        <is>
          <t>14/06/2026</t>
        </is>
      </c>
      <c r="C15" s="24" t="inlineStr">
        <is>
          <t>Grupos</t>
        </is>
      </c>
      <c r="D15" s="24">
        <f>IFERROR(INDEX(Partidos!$D$4:$D$107,MATCH($A15,Partidos!$A$4:$A$107,0)),"")</f>
        <v/>
      </c>
      <c r="E15" s="24">
        <f>IFERROR(INDEX(Partidos!$E$4:$E$107,MATCH($A15,Partidos!$A$4:$A$107,0)),"")</f>
        <v/>
      </c>
      <c r="F15" s="32" t="n">
        <v>2</v>
      </c>
      <c r="G15" s="32" t="n">
        <v>1</v>
      </c>
      <c r="H15" s="33" t="inlineStr">
        <is>
          <t>-</t>
        </is>
      </c>
    </row>
    <row r="16">
      <c r="A16" s="31" t="n">
        <v>13</v>
      </c>
      <c r="B16" s="31" t="inlineStr">
        <is>
          <t>15/06/2026</t>
        </is>
      </c>
      <c r="C16" s="24" t="inlineStr">
        <is>
          <t>Grupos</t>
        </is>
      </c>
      <c r="D16" s="24">
        <f>IFERROR(INDEX(Partidos!$D$4:$D$107,MATCH($A16,Partidos!$A$4:$A$107,0)),"")</f>
        <v/>
      </c>
      <c r="E16" s="24">
        <f>IFERROR(INDEX(Partidos!$E$4:$E$107,MATCH($A16,Partidos!$A$4:$A$107,0)),"")</f>
        <v/>
      </c>
      <c r="F16" s="32" t="n">
        <v>5</v>
      </c>
      <c r="G16" s="32" t="n">
        <v>0</v>
      </c>
      <c r="H16" s="33" t="inlineStr">
        <is>
          <t>-</t>
        </is>
      </c>
    </row>
    <row r="17">
      <c r="A17" s="29" t="n">
        <v>14</v>
      </c>
      <c r="B17" s="29" t="inlineStr">
        <is>
          <t>15/06/2026</t>
        </is>
      </c>
      <c r="C17" s="24" t="inlineStr">
        <is>
          <t>Grupos</t>
        </is>
      </c>
      <c r="D17" s="24">
        <f>IFERROR(INDEX(Partidos!$D$4:$D$107,MATCH($A17,Partidos!$A$4:$A$107,0)),"")</f>
        <v/>
      </c>
      <c r="E17" s="24">
        <f>IFERROR(INDEX(Partidos!$E$4:$E$107,MATCH($A17,Partidos!$A$4:$A$107,0)),"")</f>
        <v/>
      </c>
      <c r="F17" s="32" t="n">
        <v>0</v>
      </c>
      <c r="G17" s="32" t="n">
        <v>0</v>
      </c>
      <c r="H17" s="33" t="inlineStr">
        <is>
          <t>-</t>
        </is>
      </c>
    </row>
    <row r="18">
      <c r="A18" s="31" t="n">
        <v>15</v>
      </c>
      <c r="B18" s="31" t="inlineStr">
        <is>
          <t>15/06/2026</t>
        </is>
      </c>
      <c r="C18" s="24" t="inlineStr">
        <is>
          <t>Grupos</t>
        </is>
      </c>
      <c r="D18" s="24">
        <f>IFERROR(INDEX(Partidos!$D$4:$D$107,MATCH($A18,Partidos!$A$4:$A$107,0)),"")</f>
        <v/>
      </c>
      <c r="E18" s="24">
        <f>IFERROR(INDEX(Partidos!$E$4:$E$107,MATCH($A18,Partidos!$A$4:$A$107,0)),"")</f>
        <v/>
      </c>
      <c r="F18" s="32" t="n">
        <v>1</v>
      </c>
      <c r="G18" s="32" t="n">
        <v>2</v>
      </c>
      <c r="H18" s="33" t="inlineStr">
        <is>
          <t>-</t>
        </is>
      </c>
    </row>
    <row r="19">
      <c r="A19" s="29" t="n">
        <v>16</v>
      </c>
      <c r="B19" s="29" t="inlineStr">
        <is>
          <t>15/06/2026</t>
        </is>
      </c>
      <c r="C19" s="24" t="inlineStr">
        <is>
          <t>Grupos</t>
        </is>
      </c>
      <c r="D19" s="24">
        <f>IFERROR(INDEX(Partidos!$D$4:$D$107,MATCH($A19,Partidos!$A$4:$A$107,0)),"")</f>
        <v/>
      </c>
      <c r="E19" s="24">
        <f>IFERROR(INDEX(Partidos!$E$4:$E$107,MATCH($A19,Partidos!$A$4:$A$107,0)),"")</f>
        <v/>
      </c>
      <c r="F19" s="32" t="n">
        <v>0</v>
      </c>
      <c r="G19" s="32" t="n">
        <v>0</v>
      </c>
      <c r="H19" s="33" t="inlineStr">
        <is>
          <t>-</t>
        </is>
      </c>
    </row>
    <row r="20">
      <c r="A20" s="31" t="n">
        <v>17</v>
      </c>
      <c r="B20" s="31" t="inlineStr">
        <is>
          <t>16/06/2026</t>
        </is>
      </c>
      <c r="C20" s="24" t="inlineStr">
        <is>
          <t>Grupos</t>
        </is>
      </c>
      <c r="D20" s="24">
        <f>IFERROR(INDEX(Partidos!$D$4:$D$107,MATCH($A20,Partidos!$A$4:$A$107,0)),"")</f>
        <v/>
      </c>
      <c r="E20" s="24">
        <f>IFERROR(INDEX(Partidos!$E$4:$E$107,MATCH($A20,Partidos!$A$4:$A$107,0)),"")</f>
        <v/>
      </c>
      <c r="F20" s="32" t="n">
        <v>4</v>
      </c>
      <c r="G20" s="32" t="n">
        <v>2</v>
      </c>
      <c r="H20" s="33" t="inlineStr">
        <is>
          <t>-</t>
        </is>
      </c>
    </row>
    <row r="21">
      <c r="A21" s="29" t="n">
        <v>18</v>
      </c>
      <c r="B21" s="29" t="inlineStr">
        <is>
          <t>16/06/2026</t>
        </is>
      </c>
      <c r="C21" s="24" t="inlineStr">
        <is>
          <t>Grupos</t>
        </is>
      </c>
      <c r="D21" s="24">
        <f>IFERROR(INDEX(Partidos!$D$4:$D$107,MATCH($A21,Partidos!$A$4:$A$107,0)),"")</f>
        <v/>
      </c>
      <c r="E21" s="24">
        <f>IFERROR(INDEX(Partidos!$E$4:$E$107,MATCH($A21,Partidos!$A$4:$A$107,0)),"")</f>
        <v/>
      </c>
      <c r="F21" s="32" t="n">
        <v>0</v>
      </c>
      <c r="G21" s="32" t="n">
        <v>2</v>
      </c>
      <c r="H21" s="33" t="inlineStr">
        <is>
          <t>-</t>
        </is>
      </c>
    </row>
    <row r="22">
      <c r="A22" s="31" t="n">
        <v>19</v>
      </c>
      <c r="B22" s="31" t="inlineStr">
        <is>
          <t>16/06/2026</t>
        </is>
      </c>
      <c r="C22" s="24" t="inlineStr">
        <is>
          <t>Grupos</t>
        </is>
      </c>
      <c r="D22" s="24">
        <f>IFERROR(INDEX(Partidos!$D$4:$D$107,MATCH($A22,Partidos!$A$4:$A$107,0)),"")</f>
        <v/>
      </c>
      <c r="E22" s="24">
        <f>IFERROR(INDEX(Partidos!$E$4:$E$107,MATCH($A22,Partidos!$A$4:$A$107,0)),"")</f>
        <v/>
      </c>
      <c r="F22" s="32" t="n">
        <v>3</v>
      </c>
      <c r="G22" s="32" t="n">
        <v>0</v>
      </c>
      <c r="H22" s="33" t="inlineStr">
        <is>
          <t>-</t>
        </is>
      </c>
    </row>
    <row r="23">
      <c r="A23" s="29" t="n">
        <v>20</v>
      </c>
      <c r="B23" s="29" t="inlineStr">
        <is>
          <t>16/06/2026</t>
        </is>
      </c>
      <c r="C23" s="24" t="inlineStr">
        <is>
          <t>Grupos</t>
        </is>
      </c>
      <c r="D23" s="24">
        <f>IFERROR(INDEX(Partidos!$D$4:$D$107,MATCH($A23,Partidos!$A$4:$A$107,0)),"")</f>
        <v/>
      </c>
      <c r="E23" s="24">
        <f>IFERROR(INDEX(Partidos!$E$4:$E$107,MATCH($A23,Partidos!$A$4:$A$107,0)),"")</f>
        <v/>
      </c>
      <c r="F23" s="32" t="n">
        <v>1</v>
      </c>
      <c r="G23" s="32" t="n">
        <v>0</v>
      </c>
      <c r="H23" s="33" t="inlineStr">
        <is>
          <t>-</t>
        </is>
      </c>
    </row>
    <row r="24">
      <c r="A24" s="31" t="n">
        <v>21</v>
      </c>
      <c r="B24" s="31" t="inlineStr">
        <is>
          <t>17/06/2026</t>
        </is>
      </c>
      <c r="C24" s="24" t="inlineStr">
        <is>
          <t>Grupos</t>
        </is>
      </c>
      <c r="D24" s="24">
        <f>IFERROR(INDEX(Partidos!$D$4:$D$107,MATCH($A24,Partidos!$A$4:$A$107,0)),"")</f>
        <v/>
      </c>
      <c r="E24" s="24">
        <f>IFERROR(INDEX(Partidos!$E$4:$E$107,MATCH($A24,Partidos!$A$4:$A$107,0)),"")</f>
        <v/>
      </c>
      <c r="F24" s="32" t="n">
        <v>2</v>
      </c>
      <c r="G24" s="32" t="n">
        <v>1</v>
      </c>
      <c r="H24" s="33" t="inlineStr">
        <is>
          <t>-</t>
        </is>
      </c>
    </row>
    <row r="25">
      <c r="A25" s="29" t="n">
        <v>22</v>
      </c>
      <c r="B25" s="29" t="inlineStr">
        <is>
          <t>17/06/2026</t>
        </is>
      </c>
      <c r="C25" s="24" t="inlineStr">
        <is>
          <t>Grupos</t>
        </is>
      </c>
      <c r="D25" s="24">
        <f>IFERROR(INDEX(Partidos!$D$4:$D$107,MATCH($A25,Partidos!$A$4:$A$107,0)),"")</f>
        <v/>
      </c>
      <c r="E25" s="24">
        <f>IFERROR(INDEX(Partidos!$E$4:$E$107,MATCH($A25,Partidos!$A$4:$A$107,0)),"")</f>
        <v/>
      </c>
      <c r="F25" s="32" t="n">
        <v>1</v>
      </c>
      <c r="G25" s="32" t="n">
        <v>1</v>
      </c>
      <c r="H25" s="33" t="inlineStr">
        <is>
          <t>-</t>
        </is>
      </c>
    </row>
    <row r="26">
      <c r="A26" s="31" t="n">
        <v>23</v>
      </c>
      <c r="B26" s="31" t="inlineStr">
        <is>
          <t>17/06/2026</t>
        </is>
      </c>
      <c r="C26" s="24" t="inlineStr">
        <is>
          <t>Grupos</t>
        </is>
      </c>
      <c r="D26" s="24">
        <f>IFERROR(INDEX(Partidos!$D$4:$D$107,MATCH($A26,Partidos!$A$4:$A$107,0)),"")</f>
        <v/>
      </c>
      <c r="E26" s="24">
        <f>IFERROR(INDEX(Partidos!$E$4:$E$107,MATCH($A26,Partidos!$A$4:$A$107,0)),"")</f>
        <v/>
      </c>
      <c r="F26" s="32" t="n">
        <v>0</v>
      </c>
      <c r="G26" s="32" t="n">
        <v>0</v>
      </c>
      <c r="H26" s="33" t="inlineStr">
        <is>
          <t>-</t>
        </is>
      </c>
    </row>
    <row r="27">
      <c r="A27" s="29" t="n">
        <v>24</v>
      </c>
      <c r="B27" s="29" t="inlineStr">
        <is>
          <t>17/06/2026</t>
        </is>
      </c>
      <c r="C27" s="24" t="inlineStr">
        <is>
          <t>Grupos</t>
        </is>
      </c>
      <c r="D27" s="24">
        <f>IFERROR(INDEX(Partidos!$D$4:$D$107,MATCH($A27,Partidos!$A$4:$A$107,0)),"")</f>
        <v/>
      </c>
      <c r="E27" s="24">
        <f>IFERROR(INDEX(Partidos!$E$4:$E$107,MATCH($A27,Partidos!$A$4:$A$107,0)),"")</f>
        <v/>
      </c>
      <c r="F27" s="32" t="n">
        <v>0</v>
      </c>
      <c r="G27" s="32" t="n">
        <v>1</v>
      </c>
      <c r="H27" s="33" t="inlineStr">
        <is>
          <t>-</t>
        </is>
      </c>
    </row>
    <row r="28">
      <c r="A28" s="31" t="n">
        <v>25</v>
      </c>
      <c r="B28" s="31" t="inlineStr">
        <is>
          <t>18/06/2026</t>
        </is>
      </c>
      <c r="C28" s="24" t="inlineStr">
        <is>
          <t>Grupos</t>
        </is>
      </c>
      <c r="D28" s="24">
        <f>IFERROR(INDEX(Partidos!$D$4:$D$107,MATCH($A28,Partidos!$A$4:$A$107,0)),"")</f>
        <v/>
      </c>
      <c r="E28" s="24">
        <f>IFERROR(INDEX(Partidos!$E$4:$E$107,MATCH($A28,Partidos!$A$4:$A$107,0)),"")</f>
        <v/>
      </c>
      <c r="F28" s="32" t="n">
        <v>0</v>
      </c>
      <c r="G28" s="32" t="n">
        <v>0</v>
      </c>
      <c r="H28" s="33" t="inlineStr">
        <is>
          <t>-</t>
        </is>
      </c>
    </row>
    <row r="29">
      <c r="A29" s="29" t="n">
        <v>26</v>
      </c>
      <c r="B29" s="29" t="inlineStr">
        <is>
          <t>18/06/2026</t>
        </is>
      </c>
      <c r="C29" s="24" t="inlineStr">
        <is>
          <t>Grupos</t>
        </is>
      </c>
      <c r="D29" s="24">
        <f>IFERROR(INDEX(Partidos!$D$4:$D$107,MATCH($A29,Partidos!$A$4:$A$107,0)),"")</f>
        <v/>
      </c>
      <c r="E29" s="24">
        <f>IFERROR(INDEX(Partidos!$E$4:$E$107,MATCH($A29,Partidos!$A$4:$A$107,0)),"")</f>
        <v/>
      </c>
      <c r="F29" s="32" t="n">
        <v>1</v>
      </c>
      <c r="G29" s="32" t="n">
        <v>1</v>
      </c>
      <c r="H29" s="33" t="inlineStr">
        <is>
          <t>-</t>
        </is>
      </c>
    </row>
    <row r="30">
      <c r="A30" s="31" t="n">
        <v>27</v>
      </c>
      <c r="B30" s="31" t="inlineStr">
        <is>
          <t>18/06/2026</t>
        </is>
      </c>
      <c r="C30" s="24" t="inlineStr">
        <is>
          <t>Grupos</t>
        </is>
      </c>
      <c r="D30" s="24">
        <f>IFERROR(INDEX(Partidos!$D$4:$D$107,MATCH($A30,Partidos!$A$4:$A$107,0)),"")</f>
        <v/>
      </c>
      <c r="E30" s="24">
        <f>IFERROR(INDEX(Partidos!$E$4:$E$107,MATCH($A30,Partidos!$A$4:$A$107,0)),"")</f>
        <v/>
      </c>
      <c r="F30" s="32" t="n">
        <v>0</v>
      </c>
      <c r="G30" s="32" t="n">
        <v>0</v>
      </c>
      <c r="H30" s="33" t="inlineStr">
        <is>
          <t>-</t>
        </is>
      </c>
    </row>
    <row r="31">
      <c r="A31" s="29" t="n">
        <v>28</v>
      </c>
      <c r="B31" s="29" t="inlineStr">
        <is>
          <t>18/06/2026</t>
        </is>
      </c>
      <c r="C31" s="24" t="inlineStr">
        <is>
          <t>Grupos</t>
        </is>
      </c>
      <c r="D31" s="24">
        <f>IFERROR(INDEX(Partidos!$D$4:$D$107,MATCH($A31,Partidos!$A$4:$A$107,0)),"")</f>
        <v/>
      </c>
      <c r="E31" s="24">
        <f>IFERROR(INDEX(Partidos!$E$4:$E$107,MATCH($A31,Partidos!$A$4:$A$107,0)),"")</f>
        <v/>
      </c>
      <c r="F31" s="32" t="n">
        <v>1</v>
      </c>
      <c r="G31" s="32" t="n">
        <v>0</v>
      </c>
      <c r="H31" s="33" t="inlineStr">
        <is>
          <t>-</t>
        </is>
      </c>
    </row>
    <row r="32">
      <c r="A32" s="31" t="n">
        <v>29</v>
      </c>
      <c r="B32" s="31" t="inlineStr">
        <is>
          <t>19/06/2026</t>
        </is>
      </c>
      <c r="C32" s="24" t="inlineStr">
        <is>
          <t>Grupos</t>
        </is>
      </c>
      <c r="D32" s="24">
        <f>IFERROR(INDEX(Partidos!$D$4:$D$107,MATCH($A32,Partidos!$A$4:$A$107,0)),"")</f>
        <v/>
      </c>
      <c r="E32" s="24">
        <f>IFERROR(INDEX(Partidos!$E$4:$E$107,MATCH($A32,Partidos!$A$4:$A$107,0)),"")</f>
        <v/>
      </c>
      <c r="F32" s="32" t="n">
        <v>1</v>
      </c>
      <c r="G32" s="32" t="n">
        <v>1</v>
      </c>
      <c r="H32" s="33" t="inlineStr">
        <is>
          <t>-</t>
        </is>
      </c>
    </row>
    <row r="33">
      <c r="A33" s="29" t="n">
        <v>30</v>
      </c>
      <c r="B33" s="29" t="inlineStr">
        <is>
          <t>19/06/2026</t>
        </is>
      </c>
      <c r="C33" s="24" t="inlineStr">
        <is>
          <t>Grupos</t>
        </is>
      </c>
      <c r="D33" s="24">
        <f>IFERROR(INDEX(Partidos!$D$4:$D$107,MATCH($A33,Partidos!$A$4:$A$107,0)),"")</f>
        <v/>
      </c>
      <c r="E33" s="24">
        <f>IFERROR(INDEX(Partidos!$E$4:$E$107,MATCH($A33,Partidos!$A$4:$A$107,0)),"")</f>
        <v/>
      </c>
      <c r="F33" s="32" t="n">
        <v>1</v>
      </c>
      <c r="G33" s="32" t="n">
        <v>2</v>
      </c>
      <c r="H33" s="33" t="inlineStr">
        <is>
          <t>-</t>
        </is>
      </c>
    </row>
    <row r="34">
      <c r="A34" s="31" t="n">
        <v>31</v>
      </c>
      <c r="B34" s="31" t="inlineStr">
        <is>
          <t>19/06/2026</t>
        </is>
      </c>
      <c r="C34" s="24" t="inlineStr">
        <is>
          <t>Grupos</t>
        </is>
      </c>
      <c r="D34" s="24">
        <f>IFERROR(INDEX(Partidos!$D$4:$D$107,MATCH($A34,Partidos!$A$4:$A$107,0)),"")</f>
        <v/>
      </c>
      <c r="E34" s="24">
        <f>IFERROR(INDEX(Partidos!$E$4:$E$107,MATCH($A34,Partidos!$A$4:$A$107,0)),"")</f>
        <v/>
      </c>
      <c r="F34" s="32" t="n">
        <v>3</v>
      </c>
      <c r="G34" s="32" t="n">
        <v>0</v>
      </c>
      <c r="H34" s="33" t="inlineStr">
        <is>
          <t>-</t>
        </is>
      </c>
    </row>
    <row r="35">
      <c r="A35" s="29" t="n">
        <v>32</v>
      </c>
      <c r="B35" s="29" t="inlineStr">
        <is>
          <t>19/06/2026</t>
        </is>
      </c>
      <c r="C35" s="24" t="inlineStr">
        <is>
          <t>Grupos</t>
        </is>
      </c>
      <c r="D35" s="24">
        <f>IFERROR(INDEX(Partidos!$D$4:$D$107,MATCH($A35,Partidos!$A$4:$A$107,0)),"")</f>
        <v/>
      </c>
      <c r="E35" s="24">
        <f>IFERROR(INDEX(Partidos!$E$4:$E$107,MATCH($A35,Partidos!$A$4:$A$107,0)),"")</f>
        <v/>
      </c>
      <c r="F35" s="32" t="n">
        <v>1</v>
      </c>
      <c r="G35" s="32" t="n">
        <v>1</v>
      </c>
      <c r="H35" s="33" t="inlineStr">
        <is>
          <t>-</t>
        </is>
      </c>
    </row>
    <row r="36">
      <c r="A36" s="31" t="n">
        <v>33</v>
      </c>
      <c r="B36" s="31" t="inlineStr">
        <is>
          <t>20/06/2026</t>
        </is>
      </c>
      <c r="C36" s="24" t="inlineStr">
        <is>
          <t>Grupos</t>
        </is>
      </c>
      <c r="D36" s="24">
        <f>IFERROR(INDEX(Partidos!$D$4:$D$107,MATCH($A36,Partidos!$A$4:$A$107,0)),"")</f>
        <v/>
      </c>
      <c r="E36" s="24">
        <f>IFERROR(INDEX(Partidos!$E$4:$E$107,MATCH($A36,Partidos!$A$4:$A$107,0)),"")</f>
        <v/>
      </c>
      <c r="F36" s="32" t="n">
        <v>2</v>
      </c>
      <c r="G36" s="32" t="n">
        <v>1</v>
      </c>
      <c r="H36" s="33" t="inlineStr">
        <is>
          <t>-</t>
        </is>
      </c>
    </row>
    <row r="37">
      <c r="A37" s="29" t="n">
        <v>34</v>
      </c>
      <c r="B37" s="29" t="inlineStr">
        <is>
          <t>20/06/2026</t>
        </is>
      </c>
      <c r="C37" s="24" t="inlineStr">
        <is>
          <t>Grupos</t>
        </is>
      </c>
      <c r="D37" s="24">
        <f>IFERROR(INDEX(Partidos!$D$4:$D$107,MATCH($A37,Partidos!$A$4:$A$107,0)),"")</f>
        <v/>
      </c>
      <c r="E37" s="24">
        <f>IFERROR(INDEX(Partidos!$E$4:$E$107,MATCH($A37,Partidos!$A$4:$A$107,0)),"")</f>
        <v/>
      </c>
      <c r="F37" s="32" t="n">
        <v>5</v>
      </c>
      <c r="G37" s="32" t="n">
        <v>0</v>
      </c>
      <c r="H37" s="33" t="inlineStr">
        <is>
          <t>-</t>
        </is>
      </c>
    </row>
    <row r="38">
      <c r="A38" s="31" t="n">
        <v>35</v>
      </c>
      <c r="B38" s="31" t="inlineStr">
        <is>
          <t>20/06/2026</t>
        </is>
      </c>
      <c r="C38" s="24" t="inlineStr">
        <is>
          <t>Grupos</t>
        </is>
      </c>
      <c r="D38" s="24">
        <f>IFERROR(INDEX(Partidos!$D$4:$D$107,MATCH($A38,Partidos!$A$4:$A$107,0)),"")</f>
        <v/>
      </c>
      <c r="E38" s="24">
        <f>IFERROR(INDEX(Partidos!$E$4:$E$107,MATCH($A38,Partidos!$A$4:$A$107,0)),"")</f>
        <v/>
      </c>
      <c r="F38" s="32" t="n">
        <v>2</v>
      </c>
      <c r="G38" s="32" t="n">
        <v>0</v>
      </c>
      <c r="H38" s="33" t="inlineStr">
        <is>
          <t>-</t>
        </is>
      </c>
    </row>
    <row r="39">
      <c r="A39" s="29" t="n">
        <v>36</v>
      </c>
      <c r="B39" s="29" t="inlineStr">
        <is>
          <t>20/06/2026</t>
        </is>
      </c>
      <c r="C39" s="24" t="inlineStr">
        <is>
          <t>Grupos</t>
        </is>
      </c>
      <c r="D39" s="24">
        <f>IFERROR(INDEX(Partidos!$D$4:$D$107,MATCH($A39,Partidos!$A$4:$A$107,0)),"")</f>
        <v/>
      </c>
      <c r="E39" s="24">
        <f>IFERROR(INDEX(Partidos!$E$4:$E$107,MATCH($A39,Partidos!$A$4:$A$107,0)),"")</f>
        <v/>
      </c>
      <c r="F39" s="32" t="n">
        <v>1</v>
      </c>
      <c r="G39" s="32" t="n">
        <v>1</v>
      </c>
      <c r="H39" s="33" t="inlineStr">
        <is>
          <t>-</t>
        </is>
      </c>
    </row>
    <row r="40">
      <c r="A40" s="31" t="n">
        <v>37</v>
      </c>
      <c r="B40" s="31" t="inlineStr">
        <is>
          <t>21/06/2026</t>
        </is>
      </c>
      <c r="C40" s="24" t="inlineStr">
        <is>
          <t>Grupos</t>
        </is>
      </c>
      <c r="D40" s="24">
        <f>IFERROR(INDEX(Partidos!$D$4:$D$107,MATCH($A40,Partidos!$A$4:$A$107,0)),"")</f>
        <v/>
      </c>
      <c r="E40" s="24">
        <f>IFERROR(INDEX(Partidos!$E$4:$E$107,MATCH($A40,Partidos!$A$4:$A$107,0)),"")</f>
        <v/>
      </c>
      <c r="F40" s="32" t="n">
        <v>2</v>
      </c>
      <c r="G40" s="32" t="n">
        <v>0</v>
      </c>
      <c r="H40" s="33" t="inlineStr">
        <is>
          <t>-</t>
        </is>
      </c>
    </row>
    <row r="41">
      <c r="A41" s="29" t="n">
        <v>38</v>
      </c>
      <c r="B41" s="29" t="inlineStr">
        <is>
          <t>21/06/2026</t>
        </is>
      </c>
      <c r="C41" s="24" t="inlineStr">
        <is>
          <t>Grupos</t>
        </is>
      </c>
      <c r="D41" s="24">
        <f>IFERROR(INDEX(Partidos!$D$4:$D$107,MATCH($A41,Partidos!$A$4:$A$107,0)),"")</f>
        <v/>
      </c>
      <c r="E41" s="24">
        <f>IFERROR(INDEX(Partidos!$E$4:$E$107,MATCH($A41,Partidos!$A$4:$A$107,0)),"")</f>
        <v/>
      </c>
      <c r="F41" s="32" t="n">
        <v>2</v>
      </c>
      <c r="G41" s="32" t="n">
        <v>0</v>
      </c>
      <c r="H41" s="33" t="inlineStr">
        <is>
          <t>-</t>
        </is>
      </c>
    </row>
    <row r="42">
      <c r="A42" s="31" t="n">
        <v>39</v>
      </c>
      <c r="B42" s="31" t="inlineStr">
        <is>
          <t>21/06/2026</t>
        </is>
      </c>
      <c r="C42" s="24" t="inlineStr">
        <is>
          <t>Grupos</t>
        </is>
      </c>
      <c r="D42" s="24">
        <f>IFERROR(INDEX(Partidos!$D$4:$D$107,MATCH($A42,Partidos!$A$4:$A$107,0)),"")</f>
        <v/>
      </c>
      <c r="E42" s="24">
        <f>IFERROR(INDEX(Partidos!$E$4:$E$107,MATCH($A42,Partidos!$A$4:$A$107,0)),"")</f>
        <v/>
      </c>
      <c r="F42" s="32" t="n">
        <v>3</v>
      </c>
      <c r="G42" s="32" t="n">
        <v>0</v>
      </c>
      <c r="H42" s="33" t="inlineStr">
        <is>
          <t>-</t>
        </is>
      </c>
    </row>
    <row r="43">
      <c r="A43" s="29" t="n">
        <v>40</v>
      </c>
      <c r="B43" s="29" t="inlineStr">
        <is>
          <t>21/06/2026</t>
        </is>
      </c>
      <c r="C43" s="24" t="inlineStr">
        <is>
          <t>Grupos</t>
        </is>
      </c>
      <c r="D43" s="24">
        <f>IFERROR(INDEX(Partidos!$D$4:$D$107,MATCH($A43,Partidos!$A$4:$A$107,0)),"")</f>
        <v/>
      </c>
      <c r="E43" s="24">
        <f>IFERROR(INDEX(Partidos!$E$4:$E$107,MATCH($A43,Partidos!$A$4:$A$107,0)),"")</f>
        <v/>
      </c>
      <c r="F43" s="32" t="n">
        <v>0</v>
      </c>
      <c r="G43" s="32" t="n">
        <v>1</v>
      </c>
      <c r="H43" s="33" t="inlineStr">
        <is>
          <t>-</t>
        </is>
      </c>
    </row>
    <row r="44">
      <c r="A44" s="31" t="n">
        <v>41</v>
      </c>
      <c r="B44" s="31" t="inlineStr">
        <is>
          <t>22/06/2026</t>
        </is>
      </c>
      <c r="C44" s="24" t="inlineStr">
        <is>
          <t>Grupos</t>
        </is>
      </c>
      <c r="D44" s="24">
        <f>IFERROR(INDEX(Partidos!$D$4:$D$107,MATCH($A44,Partidos!$A$4:$A$107,0)),"")</f>
        <v/>
      </c>
      <c r="E44" s="24">
        <f>IFERROR(INDEX(Partidos!$E$4:$E$107,MATCH($A44,Partidos!$A$4:$A$107,0)),"")</f>
        <v/>
      </c>
      <c r="F44" s="32" t="n">
        <v>2</v>
      </c>
      <c r="G44" s="32" t="n">
        <v>1</v>
      </c>
      <c r="H44" s="33" t="inlineStr">
        <is>
          <t>-</t>
        </is>
      </c>
    </row>
    <row r="45">
      <c r="A45" s="29" t="n">
        <v>42</v>
      </c>
      <c r="B45" s="29" t="inlineStr">
        <is>
          <t>22/06/2026</t>
        </is>
      </c>
      <c r="C45" s="24" t="inlineStr">
        <is>
          <t>Grupos</t>
        </is>
      </c>
      <c r="D45" s="24">
        <f>IFERROR(INDEX(Partidos!$D$4:$D$107,MATCH($A45,Partidos!$A$4:$A$107,0)),"")</f>
        <v/>
      </c>
      <c r="E45" s="24">
        <f>IFERROR(INDEX(Partidos!$E$4:$E$107,MATCH($A45,Partidos!$A$4:$A$107,0)),"")</f>
        <v/>
      </c>
      <c r="F45" s="32" t="n">
        <v>3</v>
      </c>
      <c r="G45" s="32" t="n">
        <v>0</v>
      </c>
      <c r="H45" s="33" t="inlineStr">
        <is>
          <t>-</t>
        </is>
      </c>
    </row>
    <row r="46">
      <c r="A46" s="31" t="n">
        <v>43</v>
      </c>
      <c r="B46" s="31" t="inlineStr">
        <is>
          <t>22/06/2026</t>
        </is>
      </c>
      <c r="C46" s="24" t="inlineStr">
        <is>
          <t>Grupos</t>
        </is>
      </c>
      <c r="D46" s="24">
        <f>IFERROR(INDEX(Partidos!$D$4:$D$107,MATCH($A46,Partidos!$A$4:$A$107,0)),"")</f>
        <v/>
      </c>
      <c r="E46" s="24">
        <f>IFERROR(INDEX(Partidos!$E$4:$E$107,MATCH($A46,Partidos!$A$4:$A$107,0)),"")</f>
        <v/>
      </c>
      <c r="F46" s="32" t="n">
        <v>2</v>
      </c>
      <c r="G46" s="32" t="n">
        <v>2</v>
      </c>
      <c r="H46" s="33" t="inlineStr">
        <is>
          <t>-</t>
        </is>
      </c>
    </row>
    <row r="47">
      <c r="A47" s="29" t="n">
        <v>44</v>
      </c>
      <c r="B47" s="29" t="inlineStr">
        <is>
          <t>22/06/2026</t>
        </is>
      </c>
      <c r="C47" s="24" t="inlineStr">
        <is>
          <t>Grupos</t>
        </is>
      </c>
      <c r="D47" s="24">
        <f>IFERROR(INDEX(Partidos!$D$4:$D$107,MATCH($A47,Partidos!$A$4:$A$107,0)),"")</f>
        <v/>
      </c>
      <c r="E47" s="24">
        <f>IFERROR(INDEX(Partidos!$E$4:$E$107,MATCH($A47,Partidos!$A$4:$A$107,0)),"")</f>
        <v/>
      </c>
      <c r="F47" s="32" t="n">
        <v>0</v>
      </c>
      <c r="G47" s="32" t="n">
        <v>0</v>
      </c>
      <c r="H47" s="33" t="inlineStr">
        <is>
          <t>-</t>
        </is>
      </c>
    </row>
    <row r="48">
      <c r="A48" s="31" t="n">
        <v>45</v>
      </c>
      <c r="B48" s="31" t="inlineStr">
        <is>
          <t>23/06/2026</t>
        </is>
      </c>
      <c r="C48" s="24" t="inlineStr">
        <is>
          <t>Grupos</t>
        </is>
      </c>
      <c r="D48" s="24">
        <f>IFERROR(INDEX(Partidos!$D$4:$D$107,MATCH($A48,Partidos!$A$4:$A$107,0)),"")</f>
        <v/>
      </c>
      <c r="E48" s="24">
        <f>IFERROR(INDEX(Partidos!$E$4:$E$107,MATCH($A48,Partidos!$A$4:$A$107,0)),"")</f>
        <v/>
      </c>
      <c r="F48" s="32" t="n">
        <v>2</v>
      </c>
      <c r="G48" s="32" t="n">
        <v>0</v>
      </c>
      <c r="H48" s="33" t="inlineStr">
        <is>
          <t>-</t>
        </is>
      </c>
    </row>
    <row r="49">
      <c r="A49" s="29" t="n">
        <v>46</v>
      </c>
      <c r="B49" s="29" t="inlineStr">
        <is>
          <t>23/06/2026</t>
        </is>
      </c>
      <c r="C49" s="24" t="inlineStr">
        <is>
          <t>Grupos</t>
        </is>
      </c>
      <c r="D49" s="24">
        <f>IFERROR(INDEX(Partidos!$D$4:$D$107,MATCH($A49,Partidos!$A$4:$A$107,0)),"")</f>
        <v/>
      </c>
      <c r="E49" s="24">
        <f>IFERROR(INDEX(Partidos!$E$4:$E$107,MATCH($A49,Partidos!$A$4:$A$107,0)),"")</f>
        <v/>
      </c>
      <c r="F49" s="32" t="n">
        <v>3</v>
      </c>
      <c r="G49" s="32" t="n">
        <v>1</v>
      </c>
      <c r="H49" s="33" t="inlineStr">
        <is>
          <t>-</t>
        </is>
      </c>
    </row>
    <row r="50">
      <c r="A50" s="31" t="n">
        <v>47</v>
      </c>
      <c r="B50" s="31" t="inlineStr">
        <is>
          <t>23/06/2026</t>
        </is>
      </c>
      <c r="C50" s="24" t="inlineStr">
        <is>
          <t>Grupos</t>
        </is>
      </c>
      <c r="D50" s="24">
        <f>IFERROR(INDEX(Partidos!$D$4:$D$107,MATCH($A50,Partidos!$A$4:$A$107,0)),"")</f>
        <v/>
      </c>
      <c r="E50" s="24">
        <f>IFERROR(INDEX(Partidos!$E$4:$E$107,MATCH($A50,Partidos!$A$4:$A$107,0)),"")</f>
        <v/>
      </c>
      <c r="F50" s="32" t="n">
        <v>0</v>
      </c>
      <c r="G50" s="32" t="n">
        <v>2</v>
      </c>
      <c r="H50" s="33" t="inlineStr">
        <is>
          <t>-</t>
        </is>
      </c>
    </row>
    <row r="51">
      <c r="A51" s="29" t="n">
        <v>48</v>
      </c>
      <c r="B51" s="29" t="inlineStr">
        <is>
          <t>23/06/2026</t>
        </is>
      </c>
      <c r="C51" s="24" t="inlineStr">
        <is>
          <t>Grupos</t>
        </is>
      </c>
      <c r="D51" s="24">
        <f>IFERROR(INDEX(Partidos!$D$4:$D$107,MATCH($A51,Partidos!$A$4:$A$107,0)),"")</f>
        <v/>
      </c>
      <c r="E51" s="24">
        <f>IFERROR(INDEX(Partidos!$E$4:$E$107,MATCH($A51,Partidos!$A$4:$A$107,0)),"")</f>
        <v/>
      </c>
      <c r="F51" s="32" t="n">
        <v>1</v>
      </c>
      <c r="G51" s="32" t="n">
        <v>0</v>
      </c>
      <c r="H51" s="33" t="inlineStr">
        <is>
          <t>-</t>
        </is>
      </c>
    </row>
    <row r="52">
      <c r="A52" s="31" t="n">
        <v>49</v>
      </c>
      <c r="B52" s="31" t="inlineStr">
        <is>
          <t>24/06/2026</t>
        </is>
      </c>
      <c r="C52" s="24" t="inlineStr">
        <is>
          <t>Grupos</t>
        </is>
      </c>
      <c r="D52" s="24">
        <f>IFERROR(INDEX(Partidos!$D$4:$D$107,MATCH($A52,Partidos!$A$4:$A$107,0)),"")</f>
        <v/>
      </c>
      <c r="E52" s="24">
        <f>IFERROR(INDEX(Partidos!$E$4:$E$107,MATCH($A52,Partidos!$A$4:$A$107,0)),"")</f>
        <v/>
      </c>
      <c r="F52" s="32" t="n">
        <v>0</v>
      </c>
      <c r="G52" s="32" t="n">
        <v>1</v>
      </c>
      <c r="H52" s="33" t="inlineStr">
        <is>
          <t>-</t>
        </is>
      </c>
    </row>
    <row r="53">
      <c r="A53" s="29" t="n">
        <v>50</v>
      </c>
      <c r="B53" s="29" t="inlineStr">
        <is>
          <t>24/06/2026</t>
        </is>
      </c>
      <c r="C53" s="24" t="inlineStr">
        <is>
          <t>Grupos</t>
        </is>
      </c>
      <c r="D53" s="24">
        <f>IFERROR(INDEX(Partidos!$D$4:$D$107,MATCH($A53,Partidos!$A$4:$A$107,0)),"")</f>
        <v/>
      </c>
      <c r="E53" s="24">
        <f>IFERROR(INDEX(Partidos!$E$4:$E$107,MATCH($A53,Partidos!$A$4:$A$107,0)),"")</f>
        <v/>
      </c>
      <c r="F53" s="32" t="n">
        <v>0</v>
      </c>
      <c r="G53" s="32" t="n">
        <v>0</v>
      </c>
      <c r="H53" s="33" t="inlineStr">
        <is>
          <t>-</t>
        </is>
      </c>
    </row>
    <row r="54">
      <c r="A54" s="31" t="n">
        <v>51</v>
      </c>
      <c r="B54" s="31" t="inlineStr">
        <is>
          <t>24/06/2026</t>
        </is>
      </c>
      <c r="C54" s="24" t="inlineStr">
        <is>
          <t>Grupos</t>
        </is>
      </c>
      <c r="D54" s="24">
        <f>IFERROR(INDEX(Partidos!$D$4:$D$107,MATCH($A54,Partidos!$A$4:$A$107,0)),"")</f>
        <v/>
      </c>
      <c r="E54" s="24">
        <f>IFERROR(INDEX(Partidos!$E$4:$E$107,MATCH($A54,Partidos!$A$4:$A$107,0)),"")</f>
        <v/>
      </c>
      <c r="F54" s="32" t="n">
        <v>1</v>
      </c>
      <c r="G54" s="32" t="n">
        <v>2</v>
      </c>
      <c r="H54" s="33" t="inlineStr">
        <is>
          <t>-</t>
        </is>
      </c>
    </row>
    <row r="55">
      <c r="A55" s="29" t="n">
        <v>52</v>
      </c>
      <c r="B55" s="29" t="inlineStr">
        <is>
          <t>24/06/2026</t>
        </is>
      </c>
      <c r="C55" s="24" t="inlineStr">
        <is>
          <t>Grupos</t>
        </is>
      </c>
      <c r="D55" s="24">
        <f>IFERROR(INDEX(Partidos!$D$4:$D$107,MATCH($A55,Partidos!$A$4:$A$107,0)),"")</f>
        <v/>
      </c>
      <c r="E55" s="24">
        <f>IFERROR(INDEX(Partidos!$E$4:$E$107,MATCH($A55,Partidos!$A$4:$A$107,0)),"")</f>
        <v/>
      </c>
      <c r="F55" s="32" t="n">
        <v>1</v>
      </c>
      <c r="G55" s="32" t="n">
        <v>0</v>
      </c>
      <c r="H55" s="33" t="inlineStr">
        <is>
          <t>-</t>
        </is>
      </c>
    </row>
    <row r="56">
      <c r="A56" s="31" t="n">
        <v>53</v>
      </c>
      <c r="B56" s="31" t="inlineStr">
        <is>
          <t>24/06/2026</t>
        </is>
      </c>
      <c r="C56" s="24" t="inlineStr">
        <is>
          <t>Grupos</t>
        </is>
      </c>
      <c r="D56" s="24">
        <f>IFERROR(INDEX(Partidos!$D$4:$D$107,MATCH($A56,Partidos!$A$4:$A$107,0)),"")</f>
        <v/>
      </c>
      <c r="E56" s="24">
        <f>IFERROR(INDEX(Partidos!$E$4:$E$107,MATCH($A56,Partidos!$A$4:$A$107,0)),"")</f>
        <v/>
      </c>
      <c r="F56" s="32" t="n">
        <v>0</v>
      </c>
      <c r="G56" s="32" t="n">
        <v>1</v>
      </c>
      <c r="H56" s="33" t="inlineStr">
        <is>
          <t>-</t>
        </is>
      </c>
    </row>
    <row r="57">
      <c r="A57" s="29" t="n">
        <v>54</v>
      </c>
      <c r="B57" s="29" t="inlineStr">
        <is>
          <t>24/06/2026</t>
        </is>
      </c>
      <c r="C57" s="24" t="inlineStr">
        <is>
          <t>Grupos</t>
        </is>
      </c>
      <c r="D57" s="24">
        <f>IFERROR(INDEX(Partidos!$D$4:$D$107,MATCH($A57,Partidos!$A$4:$A$107,0)),"")</f>
        <v/>
      </c>
      <c r="E57" s="24">
        <f>IFERROR(INDEX(Partidos!$E$4:$E$107,MATCH($A57,Partidos!$A$4:$A$107,0)),"")</f>
        <v/>
      </c>
      <c r="F57" s="32" t="n">
        <v>0</v>
      </c>
      <c r="G57" s="32" t="n">
        <v>1</v>
      </c>
      <c r="H57" s="33" t="inlineStr">
        <is>
          <t>-</t>
        </is>
      </c>
    </row>
    <row r="58">
      <c r="A58" s="31" t="n">
        <v>55</v>
      </c>
      <c r="B58" s="31" t="inlineStr">
        <is>
          <t>25/06/2026</t>
        </is>
      </c>
      <c r="C58" s="24" t="inlineStr">
        <is>
          <t>Grupos</t>
        </is>
      </c>
      <c r="D58" s="24">
        <f>IFERROR(INDEX(Partidos!$D$4:$D$107,MATCH($A58,Partidos!$A$4:$A$107,0)),"")</f>
        <v/>
      </c>
      <c r="E58" s="24">
        <f>IFERROR(INDEX(Partidos!$E$4:$E$107,MATCH($A58,Partidos!$A$4:$A$107,0)),"")</f>
        <v/>
      </c>
      <c r="F58" s="32" t="n">
        <v>0</v>
      </c>
      <c r="G58" s="32" t="n">
        <v>1</v>
      </c>
      <c r="H58" s="33" t="inlineStr">
        <is>
          <t>-</t>
        </is>
      </c>
    </row>
    <row r="59">
      <c r="A59" s="29" t="n">
        <v>56</v>
      </c>
      <c r="B59" s="29" t="inlineStr">
        <is>
          <t>25/06/2026</t>
        </is>
      </c>
      <c r="C59" s="24" t="inlineStr">
        <is>
          <t>Grupos</t>
        </is>
      </c>
      <c r="D59" s="24">
        <f>IFERROR(INDEX(Partidos!$D$4:$D$107,MATCH($A59,Partidos!$A$4:$A$107,0)),"")</f>
        <v/>
      </c>
      <c r="E59" s="24">
        <f>IFERROR(INDEX(Partidos!$E$4:$E$107,MATCH($A59,Partidos!$A$4:$A$107,0)),"")</f>
        <v/>
      </c>
      <c r="F59" s="32" t="n">
        <v>1</v>
      </c>
      <c r="G59" s="32" t="n">
        <v>3</v>
      </c>
      <c r="H59" s="33" t="inlineStr">
        <is>
          <t>-</t>
        </is>
      </c>
    </row>
    <row r="60">
      <c r="A60" s="31" t="n">
        <v>57</v>
      </c>
      <c r="B60" s="31" t="inlineStr">
        <is>
          <t>25/06/2026</t>
        </is>
      </c>
      <c r="C60" s="24" t="inlineStr">
        <is>
          <t>Grupos</t>
        </is>
      </c>
      <c r="D60" s="24">
        <f>IFERROR(INDEX(Partidos!$D$4:$D$107,MATCH($A60,Partidos!$A$4:$A$107,0)),"")</f>
        <v/>
      </c>
      <c r="E60" s="24">
        <f>IFERROR(INDEX(Partidos!$E$4:$E$107,MATCH($A60,Partidos!$A$4:$A$107,0)),"")</f>
        <v/>
      </c>
      <c r="F60" s="32" t="n">
        <v>1</v>
      </c>
      <c r="G60" s="32" t="n">
        <v>0</v>
      </c>
      <c r="H60" s="33" t="inlineStr">
        <is>
          <t>-</t>
        </is>
      </c>
    </row>
    <row r="61">
      <c r="A61" s="29" t="n">
        <v>58</v>
      </c>
      <c r="B61" s="29" t="inlineStr">
        <is>
          <t>25/06/2026</t>
        </is>
      </c>
      <c r="C61" s="24" t="inlineStr">
        <is>
          <t>Grupos</t>
        </is>
      </c>
      <c r="D61" s="24">
        <f>IFERROR(INDEX(Partidos!$D$4:$D$107,MATCH($A61,Partidos!$A$4:$A$107,0)),"")</f>
        <v/>
      </c>
      <c r="E61" s="24">
        <f>IFERROR(INDEX(Partidos!$E$4:$E$107,MATCH($A61,Partidos!$A$4:$A$107,0)),"")</f>
        <v/>
      </c>
      <c r="F61" s="32" t="n">
        <v>0</v>
      </c>
      <c r="G61" s="32" t="n">
        <v>1</v>
      </c>
      <c r="H61" s="33" t="inlineStr">
        <is>
          <t>-</t>
        </is>
      </c>
    </row>
    <row r="62">
      <c r="A62" s="31" t="n">
        <v>59</v>
      </c>
      <c r="B62" s="31" t="inlineStr">
        <is>
          <t>25/06/2026</t>
        </is>
      </c>
      <c r="C62" s="24" t="inlineStr">
        <is>
          <t>Grupos</t>
        </is>
      </c>
      <c r="D62" s="24">
        <f>IFERROR(INDEX(Partidos!$D$4:$D$107,MATCH($A62,Partidos!$A$4:$A$107,0)),"")</f>
        <v/>
      </c>
      <c r="E62" s="24">
        <f>IFERROR(INDEX(Partidos!$E$4:$E$107,MATCH($A62,Partidos!$A$4:$A$107,0)),"")</f>
        <v/>
      </c>
      <c r="F62" s="32" t="n">
        <v>1</v>
      </c>
      <c r="G62" s="32" t="n">
        <v>0</v>
      </c>
      <c r="H62" s="33" t="inlineStr">
        <is>
          <t>-</t>
        </is>
      </c>
    </row>
    <row r="63">
      <c r="A63" s="29" t="n">
        <v>60</v>
      </c>
      <c r="B63" s="29" t="inlineStr">
        <is>
          <t>25/06/2026</t>
        </is>
      </c>
      <c r="C63" s="24" t="inlineStr">
        <is>
          <t>Grupos</t>
        </is>
      </c>
      <c r="D63" s="24">
        <f>IFERROR(INDEX(Partidos!$D$4:$D$107,MATCH($A63,Partidos!$A$4:$A$107,0)),"")</f>
        <v/>
      </c>
      <c r="E63" s="24">
        <f>IFERROR(INDEX(Partidos!$E$4:$E$107,MATCH($A63,Partidos!$A$4:$A$107,0)),"")</f>
        <v/>
      </c>
      <c r="F63" s="32" t="n">
        <v>0</v>
      </c>
      <c r="G63" s="32" t="n">
        <v>0</v>
      </c>
      <c r="H63" s="33" t="inlineStr">
        <is>
          <t>-</t>
        </is>
      </c>
    </row>
    <row r="64">
      <c r="A64" s="31" t="n">
        <v>61</v>
      </c>
      <c r="B64" s="31" t="inlineStr">
        <is>
          <t>26/06/2026</t>
        </is>
      </c>
      <c r="C64" s="24" t="inlineStr">
        <is>
          <t>Grupos</t>
        </is>
      </c>
      <c r="D64" s="24">
        <f>IFERROR(INDEX(Partidos!$D$4:$D$107,MATCH($A64,Partidos!$A$4:$A$107,0)),"")</f>
        <v/>
      </c>
      <c r="E64" s="24">
        <f>IFERROR(INDEX(Partidos!$E$4:$E$107,MATCH($A64,Partidos!$A$4:$A$107,0)),"")</f>
        <v/>
      </c>
      <c r="F64" s="32" t="n">
        <v>2</v>
      </c>
      <c r="G64" s="32" t="n">
        <v>3</v>
      </c>
      <c r="H64" s="33" t="inlineStr">
        <is>
          <t>-</t>
        </is>
      </c>
    </row>
    <row r="65">
      <c r="A65" s="29" t="n">
        <v>62</v>
      </c>
      <c r="B65" s="29" t="inlineStr">
        <is>
          <t>26/06/2026</t>
        </is>
      </c>
      <c r="C65" s="24" t="inlineStr">
        <is>
          <t>Grupos</t>
        </is>
      </c>
      <c r="D65" s="24">
        <f>IFERROR(INDEX(Partidos!$D$4:$D$107,MATCH($A65,Partidos!$A$4:$A$107,0)),"")</f>
        <v/>
      </c>
      <c r="E65" s="24">
        <f>IFERROR(INDEX(Partidos!$E$4:$E$107,MATCH($A65,Partidos!$A$4:$A$107,0)),"")</f>
        <v/>
      </c>
      <c r="F65" s="32" t="n">
        <v>2</v>
      </c>
      <c r="G65" s="32" t="n">
        <v>0</v>
      </c>
      <c r="H65" s="33" t="inlineStr">
        <is>
          <t>-</t>
        </is>
      </c>
    </row>
    <row r="66">
      <c r="A66" s="31" t="n">
        <v>63</v>
      </c>
      <c r="B66" s="31" t="inlineStr">
        <is>
          <t>26/06/2026</t>
        </is>
      </c>
      <c r="C66" s="24" t="inlineStr">
        <is>
          <t>Grupos</t>
        </is>
      </c>
      <c r="D66" s="24">
        <f>IFERROR(INDEX(Partidos!$D$4:$D$107,MATCH($A66,Partidos!$A$4:$A$107,0)),"")</f>
        <v/>
      </c>
      <c r="E66" s="24">
        <f>IFERROR(INDEX(Partidos!$E$4:$E$107,MATCH($A66,Partidos!$A$4:$A$107,0)),"")</f>
        <v/>
      </c>
      <c r="F66" s="32" t="n">
        <v>0</v>
      </c>
      <c r="G66" s="32" t="n">
        <v>1</v>
      </c>
      <c r="H66" s="33" t="inlineStr">
        <is>
          <t>-</t>
        </is>
      </c>
    </row>
    <row r="67">
      <c r="A67" s="29" t="n">
        <v>64</v>
      </c>
      <c r="B67" s="29" t="inlineStr">
        <is>
          <t>26/06/2026</t>
        </is>
      </c>
      <c r="C67" s="24" t="inlineStr">
        <is>
          <t>Grupos</t>
        </is>
      </c>
      <c r="D67" s="24">
        <f>IFERROR(INDEX(Partidos!$D$4:$D$107,MATCH($A67,Partidos!$A$4:$A$107,0)),"")</f>
        <v/>
      </c>
      <c r="E67" s="24">
        <f>IFERROR(INDEX(Partidos!$E$4:$E$107,MATCH($A67,Partidos!$A$4:$A$107,0)),"")</f>
        <v/>
      </c>
      <c r="F67" s="32" t="n">
        <v>1</v>
      </c>
      <c r="G67" s="32" t="n">
        <v>2</v>
      </c>
      <c r="H67" s="33" t="inlineStr">
        <is>
          <t>-</t>
        </is>
      </c>
    </row>
    <row r="68">
      <c r="A68" s="31" t="n">
        <v>65</v>
      </c>
      <c r="B68" s="31" t="inlineStr">
        <is>
          <t>26/06/2026</t>
        </is>
      </c>
      <c r="C68" s="24" t="inlineStr">
        <is>
          <t>Grupos</t>
        </is>
      </c>
      <c r="D68" s="24">
        <f>IFERROR(INDEX(Partidos!$D$4:$D$107,MATCH($A68,Partidos!$A$4:$A$107,0)),"")</f>
        <v/>
      </c>
      <c r="E68" s="24">
        <f>IFERROR(INDEX(Partidos!$E$4:$E$107,MATCH($A68,Partidos!$A$4:$A$107,0)),"")</f>
        <v/>
      </c>
      <c r="F68" s="32" t="n">
        <v>1</v>
      </c>
      <c r="G68" s="32" t="n">
        <v>0</v>
      </c>
      <c r="H68" s="33" t="inlineStr">
        <is>
          <t>-</t>
        </is>
      </c>
    </row>
    <row r="69">
      <c r="A69" s="29" t="n">
        <v>66</v>
      </c>
      <c r="B69" s="29" t="inlineStr">
        <is>
          <t>26/06/2026</t>
        </is>
      </c>
      <c r="C69" s="24" t="inlineStr">
        <is>
          <t>Grupos</t>
        </is>
      </c>
      <c r="D69" s="24">
        <f>IFERROR(INDEX(Partidos!$D$4:$D$107,MATCH($A69,Partidos!$A$4:$A$107,0)),"")</f>
        <v/>
      </c>
      <c r="E69" s="24">
        <f>IFERROR(INDEX(Partidos!$E$4:$E$107,MATCH($A69,Partidos!$A$4:$A$107,0)),"")</f>
        <v/>
      </c>
      <c r="F69" s="32" t="n">
        <v>0</v>
      </c>
      <c r="G69" s="32" t="n">
        <v>2</v>
      </c>
      <c r="H69" s="33" t="inlineStr">
        <is>
          <t>-</t>
        </is>
      </c>
    </row>
    <row r="70">
      <c r="A70" s="31" t="n">
        <v>67</v>
      </c>
      <c r="B70" s="31" t="inlineStr">
        <is>
          <t>27/06/2026</t>
        </is>
      </c>
      <c r="C70" s="24" t="inlineStr">
        <is>
          <t>Grupos</t>
        </is>
      </c>
      <c r="D70" s="24">
        <f>IFERROR(INDEX(Partidos!$D$4:$D$107,MATCH($A70,Partidos!$A$4:$A$107,0)),"")</f>
        <v/>
      </c>
      <c r="E70" s="24">
        <f>IFERROR(INDEX(Partidos!$E$4:$E$107,MATCH($A70,Partidos!$A$4:$A$107,0)),"")</f>
        <v/>
      </c>
      <c r="F70" s="32" t="n">
        <v>0</v>
      </c>
      <c r="G70" s="32" t="n">
        <v>2</v>
      </c>
      <c r="H70" s="33" t="inlineStr">
        <is>
          <t>-</t>
        </is>
      </c>
    </row>
    <row r="71">
      <c r="A71" s="29" t="n">
        <v>68</v>
      </c>
      <c r="B71" s="29" t="inlineStr">
        <is>
          <t>27/06/2026</t>
        </is>
      </c>
      <c r="C71" s="24" t="inlineStr">
        <is>
          <t>Grupos</t>
        </is>
      </c>
      <c r="D71" s="24">
        <f>IFERROR(INDEX(Partidos!$D$4:$D$107,MATCH($A71,Partidos!$A$4:$A$107,0)),"")</f>
        <v/>
      </c>
      <c r="E71" s="24">
        <f>IFERROR(INDEX(Partidos!$E$4:$E$107,MATCH($A71,Partidos!$A$4:$A$107,0)),"")</f>
        <v/>
      </c>
      <c r="F71" s="32" t="n">
        <v>1</v>
      </c>
      <c r="G71" s="32" t="n">
        <v>0</v>
      </c>
      <c r="H71" s="33" t="inlineStr">
        <is>
          <t>-</t>
        </is>
      </c>
    </row>
    <row r="72">
      <c r="A72" s="31" t="n">
        <v>69</v>
      </c>
      <c r="B72" s="31" t="inlineStr">
        <is>
          <t>27/06/2026</t>
        </is>
      </c>
      <c r="C72" s="24" t="inlineStr">
        <is>
          <t>Grupos</t>
        </is>
      </c>
      <c r="D72" s="24">
        <f>IFERROR(INDEX(Partidos!$D$4:$D$107,MATCH($A72,Partidos!$A$4:$A$107,0)),"")</f>
        <v/>
      </c>
      <c r="E72" s="24">
        <f>IFERROR(INDEX(Partidos!$E$4:$E$107,MATCH($A72,Partidos!$A$4:$A$107,0)),"")</f>
        <v/>
      </c>
      <c r="F72" s="32" t="n">
        <v>1</v>
      </c>
      <c r="G72" s="32" t="n">
        <v>2</v>
      </c>
      <c r="H72" s="33" t="inlineStr">
        <is>
          <t>-</t>
        </is>
      </c>
    </row>
    <row r="73">
      <c r="A73" s="29" t="n">
        <v>70</v>
      </c>
      <c r="B73" s="29" t="inlineStr">
        <is>
          <t>27/06/2026</t>
        </is>
      </c>
      <c r="C73" s="24" t="inlineStr">
        <is>
          <t>Grupos</t>
        </is>
      </c>
      <c r="D73" s="24">
        <f>IFERROR(INDEX(Partidos!$D$4:$D$107,MATCH($A73,Partidos!$A$4:$A$107,0)),"")</f>
        <v/>
      </c>
      <c r="E73" s="24">
        <f>IFERROR(INDEX(Partidos!$E$4:$E$107,MATCH($A73,Partidos!$A$4:$A$107,0)),"")</f>
        <v/>
      </c>
      <c r="F73" s="32" t="n">
        <v>0</v>
      </c>
      <c r="G73" s="32" t="n">
        <v>0</v>
      </c>
      <c r="H73" s="33" t="inlineStr">
        <is>
          <t>-</t>
        </is>
      </c>
    </row>
    <row r="74">
      <c r="A74" s="31" t="n">
        <v>71</v>
      </c>
      <c r="B74" s="31" t="inlineStr">
        <is>
          <t>27/06/2026</t>
        </is>
      </c>
      <c r="C74" s="24" t="inlineStr">
        <is>
          <t>Grupos</t>
        </is>
      </c>
      <c r="D74" s="24">
        <f>IFERROR(INDEX(Partidos!$D$4:$D$107,MATCH($A74,Partidos!$A$4:$A$107,0)),"")</f>
        <v/>
      </c>
      <c r="E74" s="24">
        <f>IFERROR(INDEX(Partidos!$E$4:$E$107,MATCH($A74,Partidos!$A$4:$A$107,0)),"")</f>
        <v/>
      </c>
      <c r="F74" s="32" t="n">
        <v>0</v>
      </c>
      <c r="G74" s="32" t="n">
        <v>1</v>
      </c>
      <c r="H74" s="33" t="inlineStr">
        <is>
          <t>-</t>
        </is>
      </c>
    </row>
    <row r="75">
      <c r="A75" s="29" t="n">
        <v>72</v>
      </c>
      <c r="B75" s="29" t="inlineStr">
        <is>
          <t>27/06/2026</t>
        </is>
      </c>
      <c r="C75" s="24" t="inlineStr">
        <is>
          <t>Grupos</t>
        </is>
      </c>
      <c r="D75" s="24">
        <f>IFERROR(INDEX(Partidos!$D$4:$D$107,MATCH($A75,Partidos!$A$4:$A$107,0)),"")</f>
        <v/>
      </c>
      <c r="E75" s="24">
        <f>IFERROR(INDEX(Partidos!$E$4:$E$107,MATCH($A75,Partidos!$A$4:$A$107,0)),"")</f>
        <v/>
      </c>
      <c r="F75" s="32" t="n">
        <v>0</v>
      </c>
      <c r="G75" s="32" t="n">
        <v>3</v>
      </c>
      <c r="H75" s="33" t="inlineStr">
        <is>
          <t>-</t>
        </is>
      </c>
    </row>
    <row r="76">
      <c r="A76" s="31" t="n">
        <v>73</v>
      </c>
      <c r="B76" s="31" t="inlineStr">
        <is>
          <t>28/06/2026</t>
        </is>
      </c>
      <c r="C76" s="24" t="inlineStr">
        <is>
          <t>Dieciseisavos</t>
        </is>
      </c>
      <c r="D76" s="24">
        <f>IFERROR(INDEX(Partidos!$D$4:$D$107,MATCH($A76,Partidos!$A$4:$A$107,0)),"")</f>
        <v/>
      </c>
      <c r="E76" s="24">
        <f>IFERROR(INDEX(Partidos!$E$4:$E$107,MATCH($A76,Partidos!$A$4:$A$107,0)),"")</f>
        <v/>
      </c>
      <c r="F76" s="32" t="n">
        <v>1</v>
      </c>
      <c r="G76" s="32" t="n">
        <v>2</v>
      </c>
      <c r="H76" s="32" t="inlineStr">
        <is>
          <t>Visitante</t>
        </is>
      </c>
    </row>
    <row r="77">
      <c r="A77" s="29" t="n">
        <v>74</v>
      </c>
      <c r="B77" s="29" t="inlineStr">
        <is>
          <t>29/06/2026</t>
        </is>
      </c>
      <c r="C77" s="24" t="inlineStr">
        <is>
          <t>Dieciseisavos</t>
        </is>
      </c>
      <c r="D77" s="24">
        <f>IFERROR(INDEX(Partidos!$D$4:$D$107,MATCH($A77,Partidos!$A$4:$A$107,0)),"")</f>
        <v/>
      </c>
      <c r="E77" s="24">
        <f>IFERROR(INDEX(Partidos!$E$4:$E$107,MATCH($A77,Partidos!$A$4:$A$107,0)),"")</f>
        <v/>
      </c>
      <c r="F77" s="32" t="n">
        <v>2</v>
      </c>
      <c r="G77" s="32" t="n">
        <v>1</v>
      </c>
      <c r="H77" s="32" t="inlineStr">
        <is>
          <t>Local</t>
        </is>
      </c>
    </row>
    <row r="78">
      <c r="A78" s="31" t="n">
        <v>75</v>
      </c>
      <c r="B78" s="31" t="inlineStr">
        <is>
          <t>29/06/2026</t>
        </is>
      </c>
      <c r="C78" s="24" t="inlineStr">
        <is>
          <t>Dieciseisavos</t>
        </is>
      </c>
      <c r="D78" s="24">
        <f>IFERROR(INDEX(Partidos!$D$4:$D$107,MATCH($A78,Partidos!$A$4:$A$107,0)),"")</f>
        <v/>
      </c>
      <c r="E78" s="24">
        <f>IFERROR(INDEX(Partidos!$E$4:$E$107,MATCH($A78,Partidos!$A$4:$A$107,0)),"")</f>
        <v/>
      </c>
      <c r="F78" s="32" t="n">
        <v>3</v>
      </c>
      <c r="G78" s="32" t="n">
        <v>1</v>
      </c>
      <c r="H78" s="32" t="inlineStr">
        <is>
          <t>Local</t>
        </is>
      </c>
    </row>
    <row r="79">
      <c r="A79" s="29" t="n">
        <v>76</v>
      </c>
      <c r="B79" s="29" t="inlineStr">
        <is>
          <t>29/06/2026</t>
        </is>
      </c>
      <c r="C79" s="24" t="inlineStr">
        <is>
          <t>Dieciseisavos</t>
        </is>
      </c>
      <c r="D79" s="24">
        <f>IFERROR(INDEX(Partidos!$D$4:$D$107,MATCH($A79,Partidos!$A$4:$A$107,0)),"")</f>
        <v/>
      </c>
      <c r="E79" s="24">
        <f>IFERROR(INDEX(Partidos!$E$4:$E$107,MATCH($A79,Partidos!$A$4:$A$107,0)),"")</f>
        <v/>
      </c>
      <c r="F79" s="32" t="n">
        <v>1</v>
      </c>
      <c r="G79" s="32" t="n">
        <v>1</v>
      </c>
      <c r="H79" s="32" t="inlineStr">
        <is>
          <t>Local</t>
        </is>
      </c>
    </row>
    <row r="80">
      <c r="A80" s="31" t="n">
        <v>77</v>
      </c>
      <c r="B80" s="31" t="inlineStr">
        <is>
          <t>30/06/2026</t>
        </is>
      </c>
      <c r="C80" s="24" t="inlineStr">
        <is>
          <t>Dieciseisavos</t>
        </is>
      </c>
      <c r="D80" s="24">
        <f>IFERROR(INDEX(Partidos!$D$4:$D$107,MATCH($A80,Partidos!$A$4:$A$107,0)),"")</f>
        <v/>
      </c>
      <c r="E80" s="24">
        <f>IFERROR(INDEX(Partidos!$E$4:$E$107,MATCH($A80,Partidos!$A$4:$A$107,0)),"")</f>
        <v/>
      </c>
      <c r="F80" s="32" t="n">
        <v>0</v>
      </c>
      <c r="G80" s="32" t="n">
        <v>3</v>
      </c>
      <c r="H80" s="32" t="inlineStr">
        <is>
          <t>Visitante</t>
        </is>
      </c>
    </row>
    <row r="81">
      <c r="A81" s="29" t="n">
        <v>78</v>
      </c>
      <c r="B81" s="29" t="inlineStr">
        <is>
          <t>30/06/2026</t>
        </is>
      </c>
      <c r="C81" s="24" t="inlineStr">
        <is>
          <t>Dieciseisavos</t>
        </is>
      </c>
      <c r="D81" s="24">
        <f>IFERROR(INDEX(Partidos!$D$4:$D$107,MATCH($A81,Partidos!$A$4:$A$107,0)),"")</f>
        <v/>
      </c>
      <c r="E81" s="24">
        <f>IFERROR(INDEX(Partidos!$E$4:$E$107,MATCH($A81,Partidos!$A$4:$A$107,0)),"")</f>
        <v/>
      </c>
      <c r="F81" s="32" t="n">
        <v>4</v>
      </c>
      <c r="G81" s="32" t="n">
        <v>1</v>
      </c>
      <c r="H81" s="32" t="inlineStr">
        <is>
          <t>Local</t>
        </is>
      </c>
    </row>
    <row r="82">
      <c r="A82" s="31" t="n">
        <v>79</v>
      </c>
      <c r="B82" s="31" t="inlineStr">
        <is>
          <t>30/06/2026</t>
        </is>
      </c>
      <c r="C82" s="24" t="inlineStr">
        <is>
          <t>Dieciseisavos</t>
        </is>
      </c>
      <c r="D82" s="24">
        <f>IFERROR(INDEX(Partidos!$D$4:$D$107,MATCH($A82,Partidos!$A$4:$A$107,0)),"")</f>
        <v/>
      </c>
      <c r="E82" s="24">
        <f>IFERROR(INDEX(Partidos!$E$4:$E$107,MATCH($A82,Partidos!$A$4:$A$107,0)),"")</f>
        <v/>
      </c>
      <c r="F82" s="32" t="n">
        <v>2</v>
      </c>
      <c r="G82" s="32" t="n">
        <v>0</v>
      </c>
      <c r="H82" s="32" t="inlineStr">
        <is>
          <t>Local</t>
        </is>
      </c>
    </row>
    <row r="83">
      <c r="A83" s="29" t="n">
        <v>80</v>
      </c>
      <c r="B83" s="29" t="inlineStr">
        <is>
          <t>01/07/2026</t>
        </is>
      </c>
      <c r="C83" s="24" t="inlineStr">
        <is>
          <t>Dieciseisavos</t>
        </is>
      </c>
      <c r="D83" s="24">
        <f>IFERROR(INDEX(Partidos!$D$4:$D$107,MATCH($A83,Partidos!$A$4:$A$107,0)),"")</f>
        <v/>
      </c>
      <c r="E83" s="24">
        <f>IFERROR(INDEX(Partidos!$E$4:$E$107,MATCH($A83,Partidos!$A$4:$A$107,0)),"")</f>
        <v/>
      </c>
      <c r="F83" s="32" t="n">
        <v>2</v>
      </c>
      <c r="G83" s="32" t="n">
        <v>1</v>
      </c>
      <c r="H83" s="32" t="inlineStr">
        <is>
          <t>Local</t>
        </is>
      </c>
    </row>
    <row r="84">
      <c r="A84" s="31" t="n">
        <v>81</v>
      </c>
      <c r="B84" s="31" t="inlineStr">
        <is>
          <t>01/07/2026</t>
        </is>
      </c>
      <c r="C84" s="24" t="inlineStr">
        <is>
          <t>Dieciseisavos</t>
        </is>
      </c>
      <c r="D84" s="24">
        <f>IFERROR(INDEX(Partidos!$D$4:$D$107,MATCH($A84,Partidos!$A$4:$A$107,0)),"")</f>
        <v/>
      </c>
      <c r="E84" s="24">
        <f>IFERROR(INDEX(Partidos!$E$4:$E$107,MATCH($A84,Partidos!$A$4:$A$107,0)),"")</f>
        <v/>
      </c>
      <c r="F84" s="32" t="n">
        <v>2</v>
      </c>
      <c r="G84" s="32" t="n">
        <v>3</v>
      </c>
      <c r="H84" s="32" t="inlineStr">
        <is>
          <t>Visitante</t>
        </is>
      </c>
    </row>
    <row r="85">
      <c r="A85" s="29" t="n">
        <v>82</v>
      </c>
      <c r="B85" s="29" t="inlineStr">
        <is>
          <t>01/07/2026</t>
        </is>
      </c>
      <c r="C85" s="24" t="inlineStr">
        <is>
          <t>Dieciseisavos</t>
        </is>
      </c>
      <c r="D85" s="24">
        <f>IFERROR(INDEX(Partidos!$D$4:$D$107,MATCH($A85,Partidos!$A$4:$A$107,0)),"")</f>
        <v/>
      </c>
      <c r="E85" s="24">
        <f>IFERROR(INDEX(Partidos!$E$4:$E$107,MATCH($A85,Partidos!$A$4:$A$107,0)),"")</f>
        <v/>
      </c>
      <c r="F85" s="32" t="n">
        <v>2</v>
      </c>
      <c r="G85" s="32" t="n">
        <v>1</v>
      </c>
      <c r="H85" s="32" t="inlineStr">
        <is>
          <t>Local</t>
        </is>
      </c>
    </row>
    <row r="86">
      <c r="A86" s="31" t="n">
        <v>83</v>
      </c>
      <c r="B86" s="31" t="inlineStr">
        <is>
          <t>02/07/2026</t>
        </is>
      </c>
      <c r="C86" s="24" t="inlineStr">
        <is>
          <t>Dieciseisavos</t>
        </is>
      </c>
      <c r="D86" s="24">
        <f>IFERROR(INDEX(Partidos!$D$4:$D$107,MATCH($A86,Partidos!$A$4:$A$107,0)),"")</f>
        <v/>
      </c>
      <c r="E86" s="24">
        <f>IFERROR(INDEX(Partidos!$E$4:$E$107,MATCH($A86,Partidos!$A$4:$A$107,0)),"")</f>
        <v/>
      </c>
      <c r="F86" s="32" t="n">
        <v>3</v>
      </c>
      <c r="G86" s="32" t="n">
        <v>1</v>
      </c>
      <c r="H86" s="32" t="inlineStr">
        <is>
          <t>Local</t>
        </is>
      </c>
    </row>
    <row r="87">
      <c r="A87" s="29" t="n">
        <v>84</v>
      </c>
      <c r="B87" s="29" t="inlineStr">
        <is>
          <t>02/07/2026</t>
        </is>
      </c>
      <c r="C87" s="24" t="inlineStr">
        <is>
          <t>Dieciseisavos</t>
        </is>
      </c>
      <c r="D87" s="24">
        <f>IFERROR(INDEX(Partidos!$D$4:$D$107,MATCH($A87,Partidos!$A$4:$A$107,0)),"")</f>
        <v/>
      </c>
      <c r="E87" s="24">
        <f>IFERROR(INDEX(Partidos!$E$4:$E$107,MATCH($A87,Partidos!$A$4:$A$107,0)),"")</f>
        <v/>
      </c>
      <c r="F87" s="32" t="n">
        <v>2</v>
      </c>
      <c r="G87" s="32" t="n">
        <v>2</v>
      </c>
      <c r="H87" s="32" t="inlineStr">
        <is>
          <t>Local</t>
        </is>
      </c>
    </row>
    <row r="88">
      <c r="A88" s="31" t="n">
        <v>85</v>
      </c>
      <c r="B88" s="31" t="inlineStr">
        <is>
          <t>02/07/2026</t>
        </is>
      </c>
      <c r="C88" s="24" t="inlineStr">
        <is>
          <t>Dieciseisavos</t>
        </is>
      </c>
      <c r="D88" s="24">
        <f>IFERROR(INDEX(Partidos!$D$4:$D$107,MATCH($A88,Partidos!$A$4:$A$107,0)),"")</f>
        <v/>
      </c>
      <c r="E88" s="24">
        <f>IFERROR(INDEX(Partidos!$E$4:$E$107,MATCH($A88,Partidos!$A$4:$A$107,0)),"")</f>
        <v/>
      </c>
      <c r="F88" s="32" t="n">
        <v>2</v>
      </c>
      <c r="G88" s="32" t="n">
        <v>0</v>
      </c>
      <c r="H88" s="32" t="inlineStr">
        <is>
          <t>Local</t>
        </is>
      </c>
    </row>
    <row r="89">
      <c r="A89" s="29" t="n">
        <v>86</v>
      </c>
      <c r="B89" s="29" t="inlineStr">
        <is>
          <t>03/07/2026</t>
        </is>
      </c>
      <c r="C89" s="24" t="inlineStr">
        <is>
          <t>Dieciseisavos</t>
        </is>
      </c>
      <c r="D89" s="24">
        <f>IFERROR(INDEX(Partidos!$D$4:$D$107,MATCH($A89,Partidos!$A$4:$A$107,0)),"")</f>
        <v/>
      </c>
      <c r="E89" s="24">
        <f>IFERROR(INDEX(Partidos!$E$4:$E$107,MATCH($A89,Partidos!$A$4:$A$107,0)),"")</f>
        <v/>
      </c>
      <c r="F89" s="32" t="n">
        <v>1</v>
      </c>
      <c r="G89" s="32" t="n">
        <v>1</v>
      </c>
      <c r="H89" s="32" t="inlineStr">
        <is>
          <t>Visitante</t>
        </is>
      </c>
    </row>
    <row r="90">
      <c r="A90" s="31" t="n">
        <v>87</v>
      </c>
      <c r="B90" s="31" t="inlineStr">
        <is>
          <t>03/07/2026</t>
        </is>
      </c>
      <c r="C90" s="24" t="inlineStr">
        <is>
          <t>Dieciseisavos</t>
        </is>
      </c>
      <c r="D90" s="24">
        <f>IFERROR(INDEX(Partidos!$D$4:$D$107,MATCH($A90,Partidos!$A$4:$A$107,0)),"")</f>
        <v/>
      </c>
      <c r="E90" s="24">
        <f>IFERROR(INDEX(Partidos!$E$4:$E$107,MATCH($A90,Partidos!$A$4:$A$107,0)),"")</f>
        <v/>
      </c>
      <c r="F90" s="32" t="n">
        <v>3</v>
      </c>
      <c r="G90" s="32" t="n">
        <v>0</v>
      </c>
      <c r="H90" s="32" t="inlineStr">
        <is>
          <t>Local</t>
        </is>
      </c>
    </row>
    <row r="91">
      <c r="A91" s="29" t="n">
        <v>88</v>
      </c>
      <c r="B91" s="29" t="inlineStr">
        <is>
          <t>03/07/2026</t>
        </is>
      </c>
      <c r="C91" s="24" t="inlineStr">
        <is>
          <t>Dieciseisavos</t>
        </is>
      </c>
      <c r="D91" s="24">
        <f>IFERROR(INDEX(Partidos!$D$4:$D$107,MATCH($A91,Partidos!$A$4:$A$107,0)),"")</f>
        <v/>
      </c>
      <c r="E91" s="24">
        <f>IFERROR(INDEX(Partidos!$E$4:$E$107,MATCH($A91,Partidos!$A$4:$A$107,0)),"")</f>
        <v/>
      </c>
      <c r="F91" s="32" t="n">
        <v>1</v>
      </c>
      <c r="G91" s="32" t="n">
        <v>0</v>
      </c>
      <c r="H91" s="32" t="inlineStr">
        <is>
          <t>Local</t>
        </is>
      </c>
    </row>
    <row r="92">
      <c r="A92" s="31" t="n">
        <v>89</v>
      </c>
      <c r="B92" s="31" t="inlineStr">
        <is>
          <t>04/07/2026</t>
        </is>
      </c>
      <c r="C92" s="24" t="inlineStr">
        <is>
          <t>Octavos</t>
        </is>
      </c>
      <c r="D92" s="24">
        <f>IFERROR(INDEX(Partidos!$D$4:$D$107,MATCH($A92,Partidos!$A$4:$A$107,0)),"")</f>
        <v/>
      </c>
      <c r="E92" s="24">
        <f>IFERROR(INDEX(Partidos!$E$4:$E$107,MATCH($A92,Partidos!$A$4:$A$107,0)),"")</f>
        <v/>
      </c>
      <c r="F92" s="32" t="n">
        <v>1</v>
      </c>
      <c r="G92" s="32" t="n">
        <v>3</v>
      </c>
      <c r="H92" s="32" t="inlineStr">
        <is>
          <t>Visitante</t>
        </is>
      </c>
    </row>
    <row r="93">
      <c r="A93" s="29" t="n">
        <v>90</v>
      </c>
      <c r="B93" s="29" t="inlineStr">
        <is>
          <t>04/07/2026</t>
        </is>
      </c>
      <c r="C93" s="24" t="inlineStr">
        <is>
          <t>Octavos</t>
        </is>
      </c>
      <c r="D93" s="24">
        <f>IFERROR(INDEX(Partidos!$D$4:$D$107,MATCH($A93,Partidos!$A$4:$A$107,0)),"")</f>
        <v/>
      </c>
      <c r="E93" s="24">
        <f>IFERROR(INDEX(Partidos!$E$4:$E$107,MATCH($A93,Partidos!$A$4:$A$107,0)),"")</f>
        <v/>
      </c>
      <c r="F93" s="32" t="n">
        <v>2</v>
      </c>
      <c r="G93" s="32" t="n">
        <v>2</v>
      </c>
      <c r="H93" s="32" t="inlineStr">
        <is>
          <t>Visitante</t>
        </is>
      </c>
    </row>
    <row r="94">
      <c r="A94" s="31" t="n">
        <v>91</v>
      </c>
      <c r="B94" s="31" t="inlineStr">
        <is>
          <t>05/07/2026</t>
        </is>
      </c>
      <c r="C94" s="24" t="inlineStr">
        <is>
          <t>Octavos</t>
        </is>
      </c>
      <c r="D94" s="24">
        <f>IFERROR(INDEX(Partidos!$D$4:$D$107,MATCH($A94,Partidos!$A$4:$A$107,0)),"")</f>
        <v/>
      </c>
      <c r="E94" s="24">
        <f>IFERROR(INDEX(Partidos!$E$4:$E$107,MATCH($A94,Partidos!$A$4:$A$107,0)),"")</f>
        <v/>
      </c>
      <c r="F94" s="32" t="n">
        <v>3</v>
      </c>
      <c r="G94" s="32" t="n">
        <v>2</v>
      </c>
      <c r="H94" s="32" t="inlineStr">
        <is>
          <t>Local</t>
        </is>
      </c>
    </row>
    <row r="95">
      <c r="A95" s="29" t="n">
        <v>92</v>
      </c>
      <c r="B95" s="29" t="inlineStr">
        <is>
          <t>05/07/2026</t>
        </is>
      </c>
      <c r="C95" s="24" t="inlineStr">
        <is>
          <t>Octavos</t>
        </is>
      </c>
      <c r="D95" s="24">
        <f>IFERROR(INDEX(Partidos!$D$4:$D$107,MATCH($A95,Partidos!$A$4:$A$107,0)),"")</f>
        <v/>
      </c>
      <c r="E95" s="24">
        <f>IFERROR(INDEX(Partidos!$E$4:$E$107,MATCH($A95,Partidos!$A$4:$A$107,0)),"")</f>
        <v/>
      </c>
      <c r="F95" s="32" t="n">
        <v>2</v>
      </c>
      <c r="G95" s="32" t="n">
        <v>2</v>
      </c>
      <c r="H95" s="32" t="inlineStr">
        <is>
          <t>Visitante</t>
        </is>
      </c>
    </row>
    <row r="96">
      <c r="A96" s="31" t="n">
        <v>93</v>
      </c>
      <c r="B96" s="31" t="inlineStr">
        <is>
          <t>06/07/2026</t>
        </is>
      </c>
      <c r="C96" s="24" t="inlineStr">
        <is>
          <t>Octavos</t>
        </is>
      </c>
      <c r="D96" s="24">
        <f>IFERROR(INDEX(Partidos!$D$4:$D$107,MATCH($A96,Partidos!$A$4:$A$107,0)),"")</f>
        <v/>
      </c>
      <c r="E96" s="24">
        <f>IFERROR(INDEX(Partidos!$E$4:$E$107,MATCH($A96,Partidos!$A$4:$A$107,0)),"")</f>
        <v/>
      </c>
      <c r="F96" s="32" t="n">
        <v>2</v>
      </c>
      <c r="G96" s="32" t="n">
        <v>2</v>
      </c>
      <c r="H96" s="32" t="inlineStr">
        <is>
          <t>Visitante</t>
        </is>
      </c>
    </row>
    <row r="97">
      <c r="A97" s="29" t="n">
        <v>94</v>
      </c>
      <c r="B97" s="29" t="inlineStr">
        <is>
          <t>06/07/2026</t>
        </is>
      </c>
      <c r="C97" s="24" t="inlineStr">
        <is>
          <t>Octavos</t>
        </is>
      </c>
      <c r="D97" s="24">
        <f>IFERROR(INDEX(Partidos!$D$4:$D$107,MATCH($A97,Partidos!$A$4:$A$107,0)),"")</f>
        <v/>
      </c>
      <c r="E97" s="24">
        <f>IFERROR(INDEX(Partidos!$E$4:$E$107,MATCH($A97,Partidos!$A$4:$A$107,0)),"")</f>
        <v/>
      </c>
      <c r="F97" s="32" t="n">
        <v>2</v>
      </c>
      <c r="G97" s="32" t="n">
        <v>1</v>
      </c>
      <c r="H97" s="32" t="inlineStr">
        <is>
          <t>Local</t>
        </is>
      </c>
    </row>
    <row r="98">
      <c r="A98" s="31" t="n">
        <v>95</v>
      </c>
      <c r="B98" s="31" t="inlineStr">
        <is>
          <t>07/07/2026</t>
        </is>
      </c>
      <c r="C98" s="24" t="inlineStr">
        <is>
          <t>Octavos</t>
        </is>
      </c>
      <c r="D98" s="24">
        <f>IFERROR(INDEX(Partidos!$D$4:$D$107,MATCH($A98,Partidos!$A$4:$A$107,0)),"")</f>
        <v/>
      </c>
      <c r="E98" s="24">
        <f>IFERROR(INDEX(Partidos!$E$4:$E$107,MATCH($A98,Partidos!$A$4:$A$107,0)),"")</f>
        <v/>
      </c>
      <c r="F98" s="32" t="n">
        <v>3</v>
      </c>
      <c r="G98" s="32" t="n">
        <v>1</v>
      </c>
      <c r="H98" s="32" t="inlineStr">
        <is>
          <t>Local</t>
        </is>
      </c>
    </row>
    <row r="99">
      <c r="A99" s="29" t="n">
        <v>96</v>
      </c>
      <c r="B99" s="29" t="inlineStr">
        <is>
          <t>07/07/2026</t>
        </is>
      </c>
      <c r="C99" s="24" t="inlineStr">
        <is>
          <t>Octavos</t>
        </is>
      </c>
      <c r="D99" s="24">
        <f>IFERROR(INDEX(Partidos!$D$4:$D$107,MATCH($A99,Partidos!$A$4:$A$107,0)),"")</f>
        <v/>
      </c>
      <c r="E99" s="24">
        <f>IFERROR(INDEX(Partidos!$E$4:$E$107,MATCH($A99,Partidos!$A$4:$A$107,0)),"")</f>
        <v/>
      </c>
      <c r="F99" s="32" t="n">
        <v>1</v>
      </c>
      <c r="G99" s="32" t="n">
        <v>1</v>
      </c>
      <c r="H99" s="32" t="inlineStr">
        <is>
          <t>Visitante</t>
        </is>
      </c>
    </row>
    <row r="100">
      <c r="A100" s="31" t="n">
        <v>97</v>
      </c>
      <c r="B100" s="31" t="inlineStr">
        <is>
          <t>09/07/2026</t>
        </is>
      </c>
      <c r="C100" s="24" t="inlineStr">
        <is>
          <t>Cuartos</t>
        </is>
      </c>
      <c r="D100" s="24">
        <f>IFERROR(INDEX(Partidos!$D$4:$D$107,MATCH($A100,Partidos!$A$4:$A$107,0)),"")</f>
        <v/>
      </c>
      <c r="E100" s="24">
        <f>IFERROR(INDEX(Partidos!$E$4:$E$107,MATCH($A100,Partidos!$A$4:$A$107,0)),"")</f>
        <v/>
      </c>
      <c r="F100" s="32" t="n">
        <v>3</v>
      </c>
      <c r="G100" s="32" t="n">
        <v>1</v>
      </c>
      <c r="H100" s="32" t="inlineStr">
        <is>
          <t>Local</t>
        </is>
      </c>
    </row>
    <row r="101">
      <c r="A101" s="29" t="n">
        <v>98</v>
      </c>
      <c r="B101" s="29" t="inlineStr">
        <is>
          <t>10/07/2026</t>
        </is>
      </c>
      <c r="C101" s="24" t="inlineStr">
        <is>
          <t>Cuartos</t>
        </is>
      </c>
      <c r="D101" s="24">
        <f>IFERROR(INDEX(Partidos!$D$4:$D$107,MATCH($A101,Partidos!$A$4:$A$107,0)),"")</f>
        <v/>
      </c>
      <c r="E101" s="24">
        <f>IFERROR(INDEX(Partidos!$E$4:$E$107,MATCH($A101,Partidos!$A$4:$A$107,0)),"")</f>
        <v/>
      </c>
      <c r="F101" s="32" t="n">
        <v>1</v>
      </c>
      <c r="G101" s="32" t="n">
        <v>1</v>
      </c>
      <c r="H101" s="32" t="inlineStr">
        <is>
          <t>Visitante</t>
        </is>
      </c>
    </row>
    <row r="102">
      <c r="A102" s="31" t="n">
        <v>99</v>
      </c>
      <c r="B102" s="31" t="inlineStr">
        <is>
          <t>11/07/2026</t>
        </is>
      </c>
      <c r="C102" s="24" t="inlineStr">
        <is>
          <t>Cuartos</t>
        </is>
      </c>
      <c r="D102" s="24">
        <f>IFERROR(INDEX(Partidos!$D$4:$D$107,MATCH($A102,Partidos!$A$4:$A$107,0)),"")</f>
        <v/>
      </c>
      <c r="E102" s="24">
        <f>IFERROR(INDEX(Partidos!$E$4:$E$107,MATCH($A102,Partidos!$A$4:$A$107,0)),"")</f>
        <v/>
      </c>
      <c r="F102" s="32" t="n">
        <v>1</v>
      </c>
      <c r="G102" s="32" t="n">
        <v>0</v>
      </c>
      <c r="H102" s="32" t="inlineStr">
        <is>
          <t>Local</t>
        </is>
      </c>
    </row>
    <row r="103">
      <c r="A103" s="29" t="n">
        <v>100</v>
      </c>
      <c r="B103" s="29" t="inlineStr">
        <is>
          <t>11/07/2026</t>
        </is>
      </c>
      <c r="C103" s="24" t="inlineStr">
        <is>
          <t>Cuartos</t>
        </is>
      </c>
      <c r="D103" s="24">
        <f>IFERROR(INDEX(Partidos!$D$4:$D$107,MATCH($A103,Partidos!$A$4:$A$107,0)),"")</f>
        <v/>
      </c>
      <c r="E103" s="24">
        <f>IFERROR(INDEX(Partidos!$E$4:$E$107,MATCH($A103,Partidos!$A$4:$A$107,0)),"")</f>
        <v/>
      </c>
      <c r="F103" s="32" t="n">
        <v>2</v>
      </c>
      <c r="G103" s="32" t="n">
        <v>1</v>
      </c>
      <c r="H103" s="32" t="inlineStr">
        <is>
          <t>Local</t>
        </is>
      </c>
    </row>
    <row r="104">
      <c r="A104" s="31" t="n">
        <v>101</v>
      </c>
      <c r="B104" s="31" t="inlineStr">
        <is>
          <t>14/07/2026</t>
        </is>
      </c>
      <c r="C104" s="24" t="inlineStr">
        <is>
          <t>Semifinal</t>
        </is>
      </c>
      <c r="D104" s="24">
        <f>IFERROR(INDEX(Partidos!$D$4:$D$107,MATCH($A104,Partidos!$A$4:$A$107,0)),"")</f>
        <v/>
      </c>
      <c r="E104" s="24">
        <f>IFERROR(INDEX(Partidos!$E$4:$E$107,MATCH($A104,Partidos!$A$4:$A$107,0)),"")</f>
        <v/>
      </c>
      <c r="F104" s="32" t="n"/>
      <c r="G104" s="32" t="n"/>
      <c r="H104" s="32" t="n"/>
    </row>
    <row r="105">
      <c r="A105" s="29" t="n">
        <v>102</v>
      </c>
      <c r="B105" s="29" t="inlineStr">
        <is>
          <t>15/07/2026</t>
        </is>
      </c>
      <c r="C105" s="24" t="inlineStr">
        <is>
          <t>Semifinal</t>
        </is>
      </c>
      <c r="D105" s="24">
        <f>IFERROR(INDEX(Partidos!$D$4:$D$107,MATCH($A105,Partidos!$A$4:$A$107,0)),"")</f>
        <v/>
      </c>
      <c r="E105" s="24">
        <f>IFERROR(INDEX(Partidos!$E$4:$E$107,MATCH($A105,Partidos!$A$4:$A$107,0)),"")</f>
        <v/>
      </c>
      <c r="F105" s="32" t="n"/>
      <c r="G105" s="32" t="n"/>
      <c r="H105" s="32" t="n"/>
    </row>
    <row r="106">
      <c r="A106" s="31" t="n">
        <v>103</v>
      </c>
      <c r="B106" s="31" t="inlineStr">
        <is>
          <t>18/07/2026</t>
        </is>
      </c>
      <c r="C106" s="24" t="inlineStr">
        <is>
          <t>Tercer puesto</t>
        </is>
      </c>
      <c r="D106" s="24">
        <f>IFERROR(INDEX(Partidos!$D$4:$D$107,MATCH($A106,Partidos!$A$4:$A$107,0)),"")</f>
        <v/>
      </c>
      <c r="E106" s="24">
        <f>IFERROR(INDEX(Partidos!$E$4:$E$107,MATCH($A106,Partidos!$A$4:$A$107,0)),"")</f>
        <v/>
      </c>
      <c r="F106" s="32" t="n"/>
      <c r="G106" s="32" t="n"/>
      <c r="H106" s="32" t="n"/>
    </row>
    <row r="107">
      <c r="A107" s="29" t="n">
        <v>104</v>
      </c>
      <c r="B107" s="29" t="inlineStr">
        <is>
          <t>19/07/2026</t>
        </is>
      </c>
      <c r="C107" s="24" t="inlineStr">
        <is>
          <t>Final</t>
        </is>
      </c>
      <c r="D107" s="24">
        <f>IFERROR(INDEX(Partidos!$D$4:$D$107,MATCH($A107,Partidos!$A$4:$A$107,0)),"")</f>
        <v/>
      </c>
      <c r="E107" s="24">
        <f>IFERROR(INDEX(Partidos!$E$4:$E$107,MATCH($A107,Partidos!$A$4:$A$107,0)),"")</f>
        <v/>
      </c>
      <c r="F107" s="32" t="n"/>
      <c r="G107" s="32" t="n"/>
      <c r="H107" s="32" t="n"/>
    </row>
    <row r="109" ht="15.6" customHeight="1">
      <c r="A109" s="13" t="inlineStr">
        <is>
          <t>Mis apuestas especiales</t>
        </is>
      </c>
      <c r="B109" s="14" t="n"/>
      <c r="C109" s="14" t="n"/>
    </row>
    <row r="110">
      <c r="A110" s="19" t="inlineStr">
        <is>
          <t>Categoría</t>
        </is>
      </c>
      <c r="B110" s="19" t="inlineStr">
        <is>
          <t>Mi apuesta</t>
        </is>
      </c>
      <c r="C110" s="19" t="inlineStr">
        <is>
          <t>Resultado oficial</t>
        </is>
      </c>
    </row>
    <row r="111">
      <c r="A111" s="29" t="inlineStr">
        <is>
          <t>Campeón del Mundial</t>
        </is>
      </c>
      <c r="B111" s="35" t="inlineStr">
        <is>
          <t>España</t>
        </is>
      </c>
      <c r="C111" s="31">
        <f>IFERROR(Resumen!$B$34,"")</f>
        <v/>
      </c>
    </row>
    <row r="112">
      <c r="A112" s="31" t="inlineStr">
        <is>
          <t>Subcampeón</t>
        </is>
      </c>
      <c r="B112" s="35" t="inlineStr">
        <is>
          <t>Francia</t>
        </is>
      </c>
      <c r="C112" s="31">
        <f>IFERROR(Resumen!$B$35,"")</f>
        <v/>
      </c>
    </row>
    <row r="113">
      <c r="A113" s="29" t="inlineStr">
        <is>
          <t>Tercer equipo</t>
        </is>
      </c>
      <c r="B113" s="35" t="inlineStr">
        <is>
          <t>Holanda</t>
        </is>
      </c>
      <c r="C113" s="31">
        <f>IFERROR(Resumen!$B$36,"")</f>
        <v/>
      </c>
    </row>
    <row r="114">
      <c r="A114" s="31" t="inlineStr">
        <is>
          <t>Balón de oro de la FIFA</t>
        </is>
      </c>
      <c r="B114" s="35" t="inlineStr">
        <is>
          <t>Lamine</t>
        </is>
      </c>
      <c r="C114" s="31">
        <f>IFERROR(Resumen!$B$37,"")</f>
        <v/>
      </c>
    </row>
    <row r="115" ht="28.8" customHeight="1">
      <c r="A115" s="29" t="inlineStr">
        <is>
          <t>Premio de la FIFA al mejor jugador joven</t>
        </is>
      </c>
      <c r="B115" s="35" t="inlineStr">
        <is>
          <t>Endrick</t>
        </is>
      </c>
      <c r="C115" s="31">
        <f>IFERROR(Resumen!$B$38,"")</f>
        <v/>
      </c>
    </row>
    <row r="116">
      <c r="A116" s="31" t="inlineStr">
        <is>
          <t>Guante de oro de la FIFA</t>
        </is>
      </c>
      <c r="B116" s="35" t="inlineStr">
        <is>
          <t>Unai</t>
        </is>
      </c>
      <c r="C116" s="31">
        <f>IFERROR(Resumen!$B$39,"")</f>
        <v/>
      </c>
    </row>
    <row r="117">
      <c r="A117" s="29" t="inlineStr">
        <is>
          <t>Bota de oro de la FIFA</t>
        </is>
      </c>
      <c r="B117" s="35" t="inlineStr">
        <is>
          <t>Doue</t>
        </is>
      </c>
      <c r="C117" s="31">
        <f>IFERROR(Resumen!$B$40,"")</f>
        <v/>
      </c>
    </row>
    <row r="118">
      <c r="A118" s="31" t="inlineStr">
        <is>
          <t>Máximo goleador España</t>
        </is>
      </c>
      <c r="B118" s="35" t="inlineStr">
        <is>
          <t>Oyarzabal</t>
        </is>
      </c>
      <c r="C118" s="31">
        <f>IFERROR(Resumen!$B$41,"")</f>
        <v/>
      </c>
    </row>
  </sheetData>
  <autoFilter ref="A3:H107"/>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tabColor rgb="FF9E9E9E"/>
    <outlinePr summaryBelow="1" summaryRight="1"/>
    <pageSetUpPr/>
  </sheetPr>
  <dimension ref="A1:H118"/>
  <sheetViews>
    <sheetView showGridLines="0" workbookViewId="0">
      <pane ySplit="3" topLeftCell="A73" activePane="bottomLeft" state="frozen"/>
      <selection pane="bottomLeft" activeCell="I1" sqref="I1"/>
    </sheetView>
  </sheetViews>
  <sheetFormatPr baseColWidth="8" defaultRowHeight="14.4"/>
  <cols>
    <col width="30" customWidth="1" min="1" max="1"/>
    <col width="11" customWidth="1" min="2" max="2"/>
    <col width="18" customWidth="1" min="3" max="3"/>
    <col width="22" customWidth="1" min="4" max="5"/>
    <col width="12" customWidth="1" min="6" max="7"/>
    <col width="14" customWidth="1" min="8" max="8"/>
  </cols>
  <sheetData>
    <row r="1" ht="43.95" customHeight="1">
      <c r="A1" s="7" t="inlineStr">
        <is>
          <t>MIS PRONÓSTICOS — NACHO</t>
        </is>
      </c>
      <c r="B1" s="1" t="n"/>
      <c r="C1" s="1" t="n"/>
      <c r="D1" s="1" t="n"/>
      <c r="E1" s="1" t="n"/>
      <c r="F1" s="1" t="n"/>
      <c r="G1" s="1" t="n"/>
      <c r="H1" s="1" t="n"/>
    </row>
    <row r="2" ht="18" customHeight="1">
      <c r="A2" s="8" t="inlineStr">
        <is>
          <t>Rellena goles en todos los partidos y Clasificado solo en eliminatorias; abajo van tus apuestas especiales.</t>
        </is>
      </c>
      <c r="B2" s="9" t="n"/>
      <c r="C2" s="9" t="n"/>
      <c r="D2" s="9" t="n"/>
      <c r="E2" s="9" t="n"/>
      <c r="F2" s="9" t="n"/>
      <c r="G2" s="9" t="n"/>
      <c r="H2" s="9" t="n"/>
    </row>
    <row r="3" ht="28.8" customHeight="1">
      <c r="A3" s="19" t="inlineStr">
        <is>
          <t>Partido</t>
        </is>
      </c>
      <c r="B3" s="19" t="inlineStr">
        <is>
          <t>Fecha</t>
        </is>
      </c>
      <c r="C3" s="19" t="inlineStr">
        <is>
          <t>Fase</t>
        </is>
      </c>
      <c r="D3" s="19" t="inlineStr">
        <is>
          <t>Equipo local</t>
        </is>
      </c>
      <c r="E3" s="19" t="inlineStr">
        <is>
          <t>Equipo visitante</t>
        </is>
      </c>
      <c r="F3" s="19" t="inlineStr">
        <is>
          <t>Mis goles local</t>
        </is>
      </c>
      <c r="G3" s="19" t="inlineStr">
        <is>
          <t>Mis goles visit.</t>
        </is>
      </c>
      <c r="H3" s="19" t="inlineStr">
        <is>
          <t>Clasificado</t>
        </is>
      </c>
    </row>
    <row r="4">
      <c r="A4" s="31" t="n">
        <v>1</v>
      </c>
      <c r="B4" s="31" t="inlineStr">
        <is>
          <t>11/06/2026</t>
        </is>
      </c>
      <c r="C4" s="24" t="inlineStr">
        <is>
          <t>Grupos</t>
        </is>
      </c>
      <c r="D4" s="24">
        <f>IFERROR(INDEX(Partidos!$D$4:$D$107,MATCH($A4,Partidos!$A$4:$A$107,0)),"")</f>
        <v/>
      </c>
      <c r="E4" s="24">
        <f>IFERROR(INDEX(Partidos!$E$4:$E$107,MATCH($A4,Partidos!$A$4:$A$107,0)),"")</f>
        <v/>
      </c>
      <c r="F4" s="32" t="n">
        <v>1</v>
      </c>
      <c r="G4" s="32" t="n">
        <v>0</v>
      </c>
      <c r="H4" s="33" t="inlineStr">
        <is>
          <t>-</t>
        </is>
      </c>
    </row>
    <row r="5">
      <c r="A5" s="29" t="n">
        <v>2</v>
      </c>
      <c r="B5" s="29" t="inlineStr">
        <is>
          <t>11/06/2026</t>
        </is>
      </c>
      <c r="C5" s="24" t="inlineStr">
        <is>
          <t>Grupos</t>
        </is>
      </c>
      <c r="D5" s="24">
        <f>IFERROR(INDEX(Partidos!$D$4:$D$107,MATCH($A5,Partidos!$A$4:$A$107,0)),"")</f>
        <v/>
      </c>
      <c r="E5" s="24">
        <f>IFERROR(INDEX(Partidos!$E$4:$E$107,MATCH($A5,Partidos!$A$4:$A$107,0)),"")</f>
        <v/>
      </c>
      <c r="F5" s="32" t="n">
        <v>1</v>
      </c>
      <c r="G5" s="32" t="n">
        <v>2</v>
      </c>
      <c r="H5" s="33" t="inlineStr">
        <is>
          <t>-</t>
        </is>
      </c>
    </row>
    <row r="6">
      <c r="A6" s="31" t="n">
        <v>3</v>
      </c>
      <c r="B6" s="31" t="inlineStr">
        <is>
          <t>12/06/2026</t>
        </is>
      </c>
      <c r="C6" s="24" t="inlineStr">
        <is>
          <t>Grupos</t>
        </is>
      </c>
      <c r="D6" s="24">
        <f>IFERROR(INDEX(Partidos!$D$4:$D$107,MATCH($A6,Partidos!$A$4:$A$107,0)),"")</f>
        <v/>
      </c>
      <c r="E6" s="24">
        <f>IFERROR(INDEX(Partidos!$E$4:$E$107,MATCH($A6,Partidos!$A$4:$A$107,0)),"")</f>
        <v/>
      </c>
      <c r="F6" s="32" t="n">
        <v>0</v>
      </c>
      <c r="G6" s="32" t="n">
        <v>2</v>
      </c>
      <c r="H6" s="33" t="inlineStr">
        <is>
          <t>-</t>
        </is>
      </c>
    </row>
    <row r="7">
      <c r="A7" s="29" t="n">
        <v>4</v>
      </c>
      <c r="B7" s="29" t="inlineStr">
        <is>
          <t>12/06/2026</t>
        </is>
      </c>
      <c r="C7" s="24" t="inlineStr">
        <is>
          <t>Grupos</t>
        </is>
      </c>
      <c r="D7" s="24">
        <f>IFERROR(INDEX(Partidos!$D$4:$D$107,MATCH($A7,Partidos!$A$4:$A$107,0)),"")</f>
        <v/>
      </c>
      <c r="E7" s="24">
        <f>IFERROR(INDEX(Partidos!$E$4:$E$107,MATCH($A7,Partidos!$A$4:$A$107,0)),"")</f>
        <v/>
      </c>
      <c r="F7" s="32" t="n">
        <v>0</v>
      </c>
      <c r="G7" s="32" t="n">
        <v>0</v>
      </c>
      <c r="H7" s="33" t="inlineStr">
        <is>
          <t>-</t>
        </is>
      </c>
    </row>
    <row r="8">
      <c r="A8" s="31" t="n">
        <v>5</v>
      </c>
      <c r="B8" s="31" t="inlineStr">
        <is>
          <t>13/06/2026</t>
        </is>
      </c>
      <c r="C8" s="24" t="inlineStr">
        <is>
          <t>Grupos</t>
        </is>
      </c>
      <c r="D8" s="24">
        <f>IFERROR(INDEX(Partidos!$D$4:$D$107,MATCH($A8,Partidos!$A$4:$A$107,0)),"")</f>
        <v/>
      </c>
      <c r="E8" s="24">
        <f>IFERROR(INDEX(Partidos!$E$4:$E$107,MATCH($A8,Partidos!$A$4:$A$107,0)),"")</f>
        <v/>
      </c>
      <c r="F8" s="32" t="n">
        <v>0</v>
      </c>
      <c r="G8" s="32" t="n">
        <v>1</v>
      </c>
      <c r="H8" s="33" t="inlineStr">
        <is>
          <t>-</t>
        </is>
      </c>
    </row>
    <row r="9">
      <c r="A9" s="29" t="n">
        <v>6</v>
      </c>
      <c r="B9" s="29" t="inlineStr">
        <is>
          <t>13/06/2026</t>
        </is>
      </c>
      <c r="C9" s="24" t="inlineStr">
        <is>
          <t>Grupos</t>
        </is>
      </c>
      <c r="D9" s="24">
        <f>IFERROR(INDEX(Partidos!$D$4:$D$107,MATCH($A9,Partidos!$A$4:$A$107,0)),"")</f>
        <v/>
      </c>
      <c r="E9" s="24">
        <f>IFERROR(INDEX(Partidos!$E$4:$E$107,MATCH($A9,Partidos!$A$4:$A$107,0)),"")</f>
        <v/>
      </c>
      <c r="F9" s="32" t="n">
        <v>1</v>
      </c>
      <c r="G9" s="32" t="n">
        <v>1</v>
      </c>
      <c r="H9" s="33" t="inlineStr">
        <is>
          <t>-</t>
        </is>
      </c>
    </row>
    <row r="10">
      <c r="A10" s="31" t="n">
        <v>7</v>
      </c>
      <c r="B10" s="31" t="inlineStr">
        <is>
          <t>13/06/2026</t>
        </is>
      </c>
      <c r="C10" s="24" t="inlineStr">
        <is>
          <t>Grupos</t>
        </is>
      </c>
      <c r="D10" s="24">
        <f>IFERROR(INDEX(Partidos!$D$4:$D$107,MATCH($A10,Partidos!$A$4:$A$107,0)),"")</f>
        <v/>
      </c>
      <c r="E10" s="24">
        <f>IFERROR(INDEX(Partidos!$E$4:$E$107,MATCH($A10,Partidos!$A$4:$A$107,0)),"")</f>
        <v/>
      </c>
      <c r="F10" s="32" t="n">
        <v>0</v>
      </c>
      <c r="G10" s="32" t="n">
        <v>3</v>
      </c>
      <c r="H10" s="33" t="inlineStr">
        <is>
          <t>-</t>
        </is>
      </c>
    </row>
    <row r="11">
      <c r="A11" s="29" t="n">
        <v>8</v>
      </c>
      <c r="B11" s="29" t="inlineStr">
        <is>
          <t>13/06/2026</t>
        </is>
      </c>
      <c r="C11" s="24" t="inlineStr">
        <is>
          <t>Grupos</t>
        </is>
      </c>
      <c r="D11" s="24">
        <f>IFERROR(INDEX(Partidos!$D$4:$D$107,MATCH($A11,Partidos!$A$4:$A$107,0)),"")</f>
        <v/>
      </c>
      <c r="E11" s="24">
        <f>IFERROR(INDEX(Partidos!$E$4:$E$107,MATCH($A11,Partidos!$A$4:$A$107,0)),"")</f>
        <v/>
      </c>
      <c r="F11" s="32" t="n">
        <v>1</v>
      </c>
      <c r="G11" s="32" t="n">
        <v>3</v>
      </c>
      <c r="H11" s="33" t="inlineStr">
        <is>
          <t>-</t>
        </is>
      </c>
    </row>
    <row r="12">
      <c r="A12" s="31" t="n">
        <v>9</v>
      </c>
      <c r="B12" s="31" t="inlineStr">
        <is>
          <t>14/06/2026</t>
        </is>
      </c>
      <c r="C12" s="24" t="inlineStr">
        <is>
          <t>Grupos</t>
        </is>
      </c>
      <c r="D12" s="24">
        <f>IFERROR(INDEX(Partidos!$D$4:$D$107,MATCH($A12,Partidos!$A$4:$A$107,0)),"")</f>
        <v/>
      </c>
      <c r="E12" s="24">
        <f>IFERROR(INDEX(Partidos!$E$4:$E$107,MATCH($A12,Partidos!$A$4:$A$107,0)),"")</f>
        <v/>
      </c>
      <c r="F12" s="32" t="n">
        <v>6</v>
      </c>
      <c r="G12" s="32" t="n">
        <v>0</v>
      </c>
      <c r="H12" s="33" t="inlineStr">
        <is>
          <t>-</t>
        </is>
      </c>
    </row>
    <row r="13">
      <c r="A13" s="29" t="n">
        <v>10</v>
      </c>
      <c r="B13" s="29" t="inlineStr">
        <is>
          <t>14/06/2026</t>
        </is>
      </c>
      <c r="C13" s="24" t="inlineStr">
        <is>
          <t>Grupos</t>
        </is>
      </c>
      <c r="D13" s="24">
        <f>IFERROR(INDEX(Partidos!$D$4:$D$107,MATCH($A13,Partidos!$A$4:$A$107,0)),"")</f>
        <v/>
      </c>
      <c r="E13" s="24">
        <f>IFERROR(INDEX(Partidos!$E$4:$E$107,MATCH($A13,Partidos!$A$4:$A$107,0)),"")</f>
        <v/>
      </c>
      <c r="F13" s="32" t="n">
        <v>1</v>
      </c>
      <c r="G13" s="32" t="n">
        <v>0</v>
      </c>
      <c r="H13" s="33" t="inlineStr">
        <is>
          <t>-</t>
        </is>
      </c>
    </row>
    <row r="14">
      <c r="A14" s="31" t="n">
        <v>11</v>
      </c>
      <c r="B14" s="31" t="inlineStr">
        <is>
          <t>14/06/2026</t>
        </is>
      </c>
      <c r="C14" s="24" t="inlineStr">
        <is>
          <t>Grupos</t>
        </is>
      </c>
      <c r="D14" s="24">
        <f>IFERROR(INDEX(Partidos!$D$4:$D$107,MATCH($A14,Partidos!$A$4:$A$107,0)),"")</f>
        <v/>
      </c>
      <c r="E14" s="24">
        <f>IFERROR(INDEX(Partidos!$E$4:$E$107,MATCH($A14,Partidos!$A$4:$A$107,0)),"")</f>
        <v/>
      </c>
      <c r="F14" s="32" t="n">
        <v>1</v>
      </c>
      <c r="G14" s="32" t="n">
        <v>1</v>
      </c>
      <c r="H14" s="33" t="inlineStr">
        <is>
          <t>-</t>
        </is>
      </c>
    </row>
    <row r="15">
      <c r="A15" s="29" t="n">
        <v>12</v>
      </c>
      <c r="B15" s="29" t="inlineStr">
        <is>
          <t>14/06/2026</t>
        </is>
      </c>
      <c r="C15" s="24" t="inlineStr">
        <is>
          <t>Grupos</t>
        </is>
      </c>
      <c r="D15" s="24">
        <f>IFERROR(INDEX(Partidos!$D$4:$D$107,MATCH($A15,Partidos!$A$4:$A$107,0)),"")</f>
        <v/>
      </c>
      <c r="E15" s="24">
        <f>IFERROR(INDEX(Partidos!$E$4:$E$107,MATCH($A15,Partidos!$A$4:$A$107,0)),"")</f>
        <v/>
      </c>
      <c r="F15" s="32" t="n">
        <v>0</v>
      </c>
      <c r="G15" s="32" t="n">
        <v>1</v>
      </c>
      <c r="H15" s="33" t="inlineStr">
        <is>
          <t>-</t>
        </is>
      </c>
    </row>
    <row r="16">
      <c r="A16" s="31" t="n">
        <v>13</v>
      </c>
      <c r="B16" s="31" t="inlineStr">
        <is>
          <t>15/06/2026</t>
        </is>
      </c>
      <c r="C16" s="24" t="inlineStr">
        <is>
          <t>Grupos</t>
        </is>
      </c>
      <c r="D16" s="24">
        <f>IFERROR(INDEX(Partidos!$D$4:$D$107,MATCH($A16,Partidos!$A$4:$A$107,0)),"")</f>
        <v/>
      </c>
      <c r="E16" s="24">
        <f>IFERROR(INDEX(Partidos!$E$4:$E$107,MATCH($A16,Partidos!$A$4:$A$107,0)),"")</f>
        <v/>
      </c>
      <c r="F16" s="32" t="n">
        <v>5</v>
      </c>
      <c r="G16" s="32" t="n">
        <v>0</v>
      </c>
      <c r="H16" s="33" t="inlineStr">
        <is>
          <t>-</t>
        </is>
      </c>
    </row>
    <row r="17">
      <c r="A17" s="29" t="n">
        <v>14</v>
      </c>
      <c r="B17" s="29" t="inlineStr">
        <is>
          <t>15/06/2026</t>
        </is>
      </c>
      <c r="C17" s="24" t="inlineStr">
        <is>
          <t>Grupos</t>
        </is>
      </c>
      <c r="D17" s="24">
        <f>IFERROR(INDEX(Partidos!$D$4:$D$107,MATCH($A17,Partidos!$A$4:$A$107,0)),"")</f>
        <v/>
      </c>
      <c r="E17" s="24">
        <f>IFERROR(INDEX(Partidos!$E$4:$E$107,MATCH($A17,Partidos!$A$4:$A$107,0)),"")</f>
        <v/>
      </c>
      <c r="F17" s="32" t="n">
        <v>2</v>
      </c>
      <c r="G17" s="32" t="n">
        <v>2</v>
      </c>
      <c r="H17" s="33" t="inlineStr">
        <is>
          <t>-</t>
        </is>
      </c>
    </row>
    <row r="18">
      <c r="A18" s="31" t="n">
        <v>15</v>
      </c>
      <c r="B18" s="31" t="inlineStr">
        <is>
          <t>15/06/2026</t>
        </is>
      </c>
      <c r="C18" s="24" t="inlineStr">
        <is>
          <t>Grupos</t>
        </is>
      </c>
      <c r="D18" s="24">
        <f>IFERROR(INDEX(Partidos!$D$4:$D$107,MATCH($A18,Partidos!$A$4:$A$107,0)),"")</f>
        <v/>
      </c>
      <c r="E18" s="24">
        <f>IFERROR(INDEX(Partidos!$E$4:$E$107,MATCH($A18,Partidos!$A$4:$A$107,0)),"")</f>
        <v/>
      </c>
      <c r="F18" s="32" t="n">
        <v>0</v>
      </c>
      <c r="G18" s="32" t="n">
        <v>2</v>
      </c>
      <c r="H18" s="33" t="inlineStr">
        <is>
          <t>-</t>
        </is>
      </c>
    </row>
    <row r="19">
      <c r="A19" s="29" t="n">
        <v>16</v>
      </c>
      <c r="B19" s="29" t="inlineStr">
        <is>
          <t>15/06/2026</t>
        </is>
      </c>
      <c r="C19" s="24" t="inlineStr">
        <is>
          <t>Grupos</t>
        </is>
      </c>
      <c r="D19" s="24">
        <f>IFERROR(INDEX(Partidos!$D$4:$D$107,MATCH($A19,Partidos!$A$4:$A$107,0)),"")</f>
        <v/>
      </c>
      <c r="E19" s="24">
        <f>IFERROR(INDEX(Partidos!$E$4:$E$107,MATCH($A19,Partidos!$A$4:$A$107,0)),"")</f>
        <v/>
      </c>
      <c r="F19" s="32" t="n">
        <v>1</v>
      </c>
      <c r="G19" s="32" t="n">
        <v>0</v>
      </c>
      <c r="H19" s="33" t="inlineStr">
        <is>
          <t>-</t>
        </is>
      </c>
    </row>
    <row r="20">
      <c r="A20" s="31" t="n">
        <v>17</v>
      </c>
      <c r="B20" s="31" t="inlineStr">
        <is>
          <t>16/06/2026</t>
        </is>
      </c>
      <c r="C20" s="24" t="inlineStr">
        <is>
          <t>Grupos</t>
        </is>
      </c>
      <c r="D20" s="24">
        <f>IFERROR(INDEX(Partidos!$D$4:$D$107,MATCH($A20,Partidos!$A$4:$A$107,0)),"")</f>
        <v/>
      </c>
      <c r="E20" s="24">
        <f>IFERROR(INDEX(Partidos!$E$4:$E$107,MATCH($A20,Partidos!$A$4:$A$107,0)),"")</f>
        <v/>
      </c>
      <c r="F20" s="32" t="n">
        <v>1</v>
      </c>
      <c r="G20" s="32" t="n">
        <v>1</v>
      </c>
      <c r="H20" s="33" t="inlineStr">
        <is>
          <t>-</t>
        </is>
      </c>
    </row>
    <row r="21">
      <c r="A21" s="29" t="n">
        <v>18</v>
      </c>
      <c r="B21" s="29" t="inlineStr">
        <is>
          <t>16/06/2026</t>
        </is>
      </c>
      <c r="C21" s="24" t="inlineStr">
        <is>
          <t>Grupos</t>
        </is>
      </c>
      <c r="D21" s="24">
        <f>IFERROR(INDEX(Partidos!$D$4:$D$107,MATCH($A21,Partidos!$A$4:$A$107,0)),"")</f>
        <v/>
      </c>
      <c r="E21" s="24">
        <f>IFERROR(INDEX(Partidos!$E$4:$E$107,MATCH($A21,Partidos!$A$4:$A$107,0)),"")</f>
        <v/>
      </c>
      <c r="F21" s="32" t="n">
        <v>0</v>
      </c>
      <c r="G21" s="32" t="n">
        <v>1</v>
      </c>
      <c r="H21" s="33" t="inlineStr">
        <is>
          <t>-</t>
        </is>
      </c>
    </row>
    <row r="22">
      <c r="A22" s="31" t="n">
        <v>19</v>
      </c>
      <c r="B22" s="31" t="inlineStr">
        <is>
          <t>16/06/2026</t>
        </is>
      </c>
      <c r="C22" s="24" t="inlineStr">
        <is>
          <t>Grupos</t>
        </is>
      </c>
      <c r="D22" s="24">
        <f>IFERROR(INDEX(Partidos!$D$4:$D$107,MATCH($A22,Partidos!$A$4:$A$107,0)),"")</f>
        <v/>
      </c>
      <c r="E22" s="24">
        <f>IFERROR(INDEX(Partidos!$E$4:$E$107,MATCH($A22,Partidos!$A$4:$A$107,0)),"")</f>
        <v/>
      </c>
      <c r="F22" s="32" t="n">
        <v>2</v>
      </c>
      <c r="G22" s="32" t="n">
        <v>1</v>
      </c>
      <c r="H22" s="33" t="inlineStr">
        <is>
          <t>-</t>
        </is>
      </c>
    </row>
    <row r="23">
      <c r="A23" s="29" t="n">
        <v>20</v>
      </c>
      <c r="B23" s="29" t="inlineStr">
        <is>
          <t>16/06/2026</t>
        </is>
      </c>
      <c r="C23" s="24" t="inlineStr">
        <is>
          <t>Grupos</t>
        </is>
      </c>
      <c r="D23" s="24">
        <f>IFERROR(INDEX(Partidos!$D$4:$D$107,MATCH($A23,Partidos!$A$4:$A$107,0)),"")</f>
        <v/>
      </c>
      <c r="E23" s="24">
        <f>IFERROR(INDEX(Partidos!$E$4:$E$107,MATCH($A23,Partidos!$A$4:$A$107,0)),"")</f>
        <v/>
      </c>
      <c r="F23" s="32" t="n">
        <v>2</v>
      </c>
      <c r="G23" s="32" t="n">
        <v>0</v>
      </c>
      <c r="H23" s="33" t="inlineStr">
        <is>
          <t>-</t>
        </is>
      </c>
    </row>
    <row r="24">
      <c r="A24" s="31" t="n">
        <v>21</v>
      </c>
      <c r="B24" s="31" t="inlineStr">
        <is>
          <t>17/06/2026</t>
        </is>
      </c>
      <c r="C24" s="24" t="inlineStr">
        <is>
          <t>Grupos</t>
        </is>
      </c>
      <c r="D24" s="24">
        <f>IFERROR(INDEX(Partidos!$D$4:$D$107,MATCH($A24,Partidos!$A$4:$A$107,0)),"")</f>
        <v/>
      </c>
      <c r="E24" s="24">
        <f>IFERROR(INDEX(Partidos!$E$4:$E$107,MATCH($A24,Partidos!$A$4:$A$107,0)),"")</f>
        <v/>
      </c>
      <c r="F24" s="32" t="n">
        <v>3</v>
      </c>
      <c r="G24" s="32" t="n">
        <v>0</v>
      </c>
      <c r="H24" s="33" t="inlineStr">
        <is>
          <t>-</t>
        </is>
      </c>
    </row>
    <row r="25">
      <c r="A25" s="29" t="n">
        <v>22</v>
      </c>
      <c r="B25" s="29" t="inlineStr">
        <is>
          <t>17/06/2026</t>
        </is>
      </c>
      <c r="C25" s="24" t="inlineStr">
        <is>
          <t>Grupos</t>
        </is>
      </c>
      <c r="D25" s="24">
        <f>IFERROR(INDEX(Partidos!$D$4:$D$107,MATCH($A25,Partidos!$A$4:$A$107,0)),"")</f>
        <v/>
      </c>
      <c r="E25" s="24">
        <f>IFERROR(INDEX(Partidos!$E$4:$E$107,MATCH($A25,Partidos!$A$4:$A$107,0)),"")</f>
        <v/>
      </c>
      <c r="F25" s="32" t="n">
        <v>3</v>
      </c>
      <c r="G25" s="32" t="n">
        <v>1</v>
      </c>
      <c r="H25" s="33" t="inlineStr">
        <is>
          <t>-</t>
        </is>
      </c>
    </row>
    <row r="26">
      <c r="A26" s="31" t="n">
        <v>23</v>
      </c>
      <c r="B26" s="31" t="inlineStr">
        <is>
          <t>17/06/2026</t>
        </is>
      </c>
      <c r="C26" s="24" t="inlineStr">
        <is>
          <t>Grupos</t>
        </is>
      </c>
      <c r="D26" s="24">
        <f>IFERROR(INDEX(Partidos!$D$4:$D$107,MATCH($A26,Partidos!$A$4:$A$107,0)),"")</f>
        <v/>
      </c>
      <c r="E26" s="24">
        <f>IFERROR(INDEX(Partidos!$E$4:$E$107,MATCH($A26,Partidos!$A$4:$A$107,0)),"")</f>
        <v/>
      </c>
      <c r="F26" s="32" t="n">
        <v>0</v>
      </c>
      <c r="G26" s="32" t="n">
        <v>0</v>
      </c>
      <c r="H26" s="33" t="inlineStr">
        <is>
          <t>-</t>
        </is>
      </c>
    </row>
    <row r="27">
      <c r="A27" s="29" t="n">
        <v>24</v>
      </c>
      <c r="B27" s="29" t="inlineStr">
        <is>
          <t>17/06/2026</t>
        </is>
      </c>
      <c r="C27" s="24" t="inlineStr">
        <is>
          <t>Grupos</t>
        </is>
      </c>
      <c r="D27" s="24">
        <f>IFERROR(INDEX(Partidos!$D$4:$D$107,MATCH($A27,Partidos!$A$4:$A$107,0)),"")</f>
        <v/>
      </c>
      <c r="E27" s="24">
        <f>IFERROR(INDEX(Partidos!$E$4:$E$107,MATCH($A27,Partidos!$A$4:$A$107,0)),"")</f>
        <v/>
      </c>
      <c r="F27" s="32" t="n">
        <v>0</v>
      </c>
      <c r="G27" s="32" t="n">
        <v>2</v>
      </c>
      <c r="H27" s="33" t="inlineStr">
        <is>
          <t>-</t>
        </is>
      </c>
    </row>
    <row r="28">
      <c r="A28" s="31" t="n">
        <v>25</v>
      </c>
      <c r="B28" s="31" t="inlineStr">
        <is>
          <t>18/06/2026</t>
        </is>
      </c>
      <c r="C28" s="24" t="inlineStr">
        <is>
          <t>Grupos</t>
        </is>
      </c>
      <c r="D28" s="24">
        <f>IFERROR(INDEX(Partidos!$D$4:$D$107,MATCH($A28,Partidos!$A$4:$A$107,0)),"")</f>
        <v/>
      </c>
      <c r="E28" s="24">
        <f>IFERROR(INDEX(Partidos!$E$4:$E$107,MATCH($A28,Partidos!$A$4:$A$107,0)),"")</f>
        <v/>
      </c>
      <c r="F28" s="32" t="n">
        <v>2</v>
      </c>
      <c r="G28" s="32" t="n">
        <v>0</v>
      </c>
      <c r="H28" s="33" t="inlineStr">
        <is>
          <t>-</t>
        </is>
      </c>
    </row>
    <row r="29">
      <c r="A29" s="29" t="n">
        <v>26</v>
      </c>
      <c r="B29" s="29" t="inlineStr">
        <is>
          <t>18/06/2026</t>
        </is>
      </c>
      <c r="C29" s="24" t="inlineStr">
        <is>
          <t>Grupos</t>
        </is>
      </c>
      <c r="D29" s="24">
        <f>IFERROR(INDEX(Partidos!$D$4:$D$107,MATCH($A29,Partidos!$A$4:$A$107,0)),"")</f>
        <v/>
      </c>
      <c r="E29" s="24">
        <f>IFERROR(INDEX(Partidos!$E$4:$E$107,MATCH($A29,Partidos!$A$4:$A$107,0)),"")</f>
        <v/>
      </c>
      <c r="F29" s="32" t="n">
        <v>1</v>
      </c>
      <c r="G29" s="32" t="n">
        <v>0</v>
      </c>
      <c r="H29" s="33" t="inlineStr">
        <is>
          <t>-</t>
        </is>
      </c>
    </row>
    <row r="30">
      <c r="A30" s="31" t="n">
        <v>27</v>
      </c>
      <c r="B30" s="31" t="inlineStr">
        <is>
          <t>18/06/2026</t>
        </is>
      </c>
      <c r="C30" s="24" t="inlineStr">
        <is>
          <t>Grupos</t>
        </is>
      </c>
      <c r="D30" s="24">
        <f>IFERROR(INDEX(Partidos!$D$4:$D$107,MATCH($A30,Partidos!$A$4:$A$107,0)),"")</f>
        <v/>
      </c>
      <c r="E30" s="24">
        <f>IFERROR(INDEX(Partidos!$E$4:$E$107,MATCH($A30,Partidos!$A$4:$A$107,0)),"")</f>
        <v/>
      </c>
      <c r="F30" s="32" t="n">
        <v>3</v>
      </c>
      <c r="G30" s="32" t="n">
        <v>1</v>
      </c>
      <c r="H30" s="33" t="inlineStr">
        <is>
          <t>-</t>
        </is>
      </c>
    </row>
    <row r="31">
      <c r="A31" s="29" t="n">
        <v>28</v>
      </c>
      <c r="B31" s="29" t="inlineStr">
        <is>
          <t>18/06/2026</t>
        </is>
      </c>
      <c r="C31" s="24" t="inlineStr">
        <is>
          <t>Grupos</t>
        </is>
      </c>
      <c r="D31" s="24">
        <f>IFERROR(INDEX(Partidos!$D$4:$D$107,MATCH($A31,Partidos!$A$4:$A$107,0)),"")</f>
        <v/>
      </c>
      <c r="E31" s="24">
        <f>IFERROR(INDEX(Partidos!$E$4:$E$107,MATCH($A31,Partidos!$A$4:$A$107,0)),"")</f>
        <v/>
      </c>
      <c r="F31" s="32" t="n">
        <v>1</v>
      </c>
      <c r="G31" s="32" t="n">
        <v>3</v>
      </c>
      <c r="H31" s="33" t="inlineStr">
        <is>
          <t>-</t>
        </is>
      </c>
    </row>
    <row r="32">
      <c r="A32" s="31" t="n">
        <v>29</v>
      </c>
      <c r="B32" s="31" t="inlineStr">
        <is>
          <t>19/06/2026</t>
        </is>
      </c>
      <c r="C32" s="24" t="inlineStr">
        <is>
          <t>Grupos</t>
        </is>
      </c>
      <c r="D32" s="24">
        <f>IFERROR(INDEX(Partidos!$D$4:$D$107,MATCH($A32,Partidos!$A$4:$A$107,0)),"")</f>
        <v/>
      </c>
      <c r="E32" s="24">
        <f>IFERROR(INDEX(Partidos!$E$4:$E$107,MATCH($A32,Partidos!$A$4:$A$107,0)),"")</f>
        <v/>
      </c>
      <c r="F32" s="32" t="n">
        <v>3</v>
      </c>
      <c r="G32" s="32" t="n">
        <v>0</v>
      </c>
      <c r="H32" s="33" t="inlineStr">
        <is>
          <t>-</t>
        </is>
      </c>
    </row>
    <row r="33">
      <c r="A33" s="29" t="n">
        <v>30</v>
      </c>
      <c r="B33" s="29" t="inlineStr">
        <is>
          <t>19/06/2026</t>
        </is>
      </c>
      <c r="C33" s="24" t="inlineStr">
        <is>
          <t>Grupos</t>
        </is>
      </c>
      <c r="D33" s="24">
        <f>IFERROR(INDEX(Partidos!$D$4:$D$107,MATCH($A33,Partidos!$A$4:$A$107,0)),"")</f>
        <v/>
      </c>
      <c r="E33" s="24">
        <f>IFERROR(INDEX(Partidos!$E$4:$E$107,MATCH($A33,Partidos!$A$4:$A$107,0)),"")</f>
        <v/>
      </c>
      <c r="F33" s="32" t="n">
        <v>0</v>
      </c>
      <c r="G33" s="32" t="n">
        <v>0</v>
      </c>
      <c r="H33" s="33" t="inlineStr">
        <is>
          <t>-</t>
        </is>
      </c>
    </row>
    <row r="34">
      <c r="A34" s="31" t="n">
        <v>31</v>
      </c>
      <c r="B34" s="31" t="inlineStr">
        <is>
          <t>19/06/2026</t>
        </is>
      </c>
      <c r="C34" s="24" t="inlineStr">
        <is>
          <t>Grupos</t>
        </is>
      </c>
      <c r="D34" s="24">
        <f>IFERROR(INDEX(Partidos!$D$4:$D$107,MATCH($A34,Partidos!$A$4:$A$107,0)),"")</f>
        <v/>
      </c>
      <c r="E34" s="24">
        <f>IFERROR(INDEX(Partidos!$E$4:$E$107,MATCH($A34,Partidos!$A$4:$A$107,0)),"")</f>
        <v/>
      </c>
      <c r="F34" s="32" t="n">
        <v>6</v>
      </c>
      <c r="G34" s="32" t="n">
        <v>0</v>
      </c>
      <c r="H34" s="33" t="inlineStr">
        <is>
          <t>-</t>
        </is>
      </c>
    </row>
    <row r="35">
      <c r="A35" s="29" t="n">
        <v>32</v>
      </c>
      <c r="B35" s="29" t="inlineStr">
        <is>
          <t>19/06/2026</t>
        </is>
      </c>
      <c r="C35" s="24" t="inlineStr">
        <is>
          <t>Grupos</t>
        </is>
      </c>
      <c r="D35" s="24">
        <f>IFERROR(INDEX(Partidos!$D$4:$D$107,MATCH($A35,Partidos!$A$4:$A$107,0)),"")</f>
        <v/>
      </c>
      <c r="E35" s="24">
        <f>IFERROR(INDEX(Partidos!$E$4:$E$107,MATCH($A35,Partidos!$A$4:$A$107,0)),"")</f>
        <v/>
      </c>
      <c r="F35" s="32" t="n">
        <v>1</v>
      </c>
      <c r="G35" s="32" t="n">
        <v>1</v>
      </c>
      <c r="H35" s="33" t="inlineStr">
        <is>
          <t>-</t>
        </is>
      </c>
    </row>
    <row r="36">
      <c r="A36" s="31" t="n">
        <v>33</v>
      </c>
      <c r="B36" s="31" t="inlineStr">
        <is>
          <t>20/06/2026</t>
        </is>
      </c>
      <c r="C36" s="24" t="inlineStr">
        <is>
          <t>Grupos</t>
        </is>
      </c>
      <c r="D36" s="24">
        <f>IFERROR(INDEX(Partidos!$D$4:$D$107,MATCH($A36,Partidos!$A$4:$A$107,0)),"")</f>
        <v/>
      </c>
      <c r="E36" s="24">
        <f>IFERROR(INDEX(Partidos!$E$4:$E$107,MATCH($A36,Partidos!$A$4:$A$107,0)),"")</f>
        <v/>
      </c>
      <c r="F36" s="32" t="n">
        <v>0</v>
      </c>
      <c r="G36" s="32" t="n">
        <v>0</v>
      </c>
      <c r="H36" s="33" t="inlineStr">
        <is>
          <t>-</t>
        </is>
      </c>
    </row>
    <row r="37">
      <c r="A37" s="29" t="n">
        <v>34</v>
      </c>
      <c r="B37" s="29" t="inlineStr">
        <is>
          <t>20/06/2026</t>
        </is>
      </c>
      <c r="C37" s="24" t="inlineStr">
        <is>
          <t>Grupos</t>
        </is>
      </c>
      <c r="D37" s="24">
        <f>IFERROR(INDEX(Partidos!$D$4:$D$107,MATCH($A37,Partidos!$A$4:$A$107,0)),"")</f>
        <v/>
      </c>
      <c r="E37" s="24">
        <f>IFERROR(INDEX(Partidos!$E$4:$E$107,MATCH($A37,Partidos!$A$4:$A$107,0)),"")</f>
        <v/>
      </c>
      <c r="F37" s="32" t="n">
        <v>1</v>
      </c>
      <c r="G37" s="32" t="n">
        <v>0</v>
      </c>
      <c r="H37" s="33" t="inlineStr">
        <is>
          <t>-</t>
        </is>
      </c>
    </row>
    <row r="38">
      <c r="A38" s="31" t="n">
        <v>35</v>
      </c>
      <c r="B38" s="31" t="inlineStr">
        <is>
          <t>20/06/2026</t>
        </is>
      </c>
      <c r="C38" s="24" t="inlineStr">
        <is>
          <t>Grupos</t>
        </is>
      </c>
      <c r="D38" s="24">
        <f>IFERROR(INDEX(Partidos!$D$4:$D$107,MATCH($A38,Partidos!$A$4:$A$107,0)),"")</f>
        <v/>
      </c>
      <c r="E38" s="24">
        <f>IFERROR(INDEX(Partidos!$E$4:$E$107,MATCH($A38,Partidos!$A$4:$A$107,0)),"")</f>
        <v/>
      </c>
      <c r="F38" s="32" t="n">
        <v>5</v>
      </c>
      <c r="G38" s="32" t="n">
        <v>0</v>
      </c>
      <c r="H38" s="33" t="inlineStr">
        <is>
          <t>-</t>
        </is>
      </c>
    </row>
    <row r="39">
      <c r="A39" s="29" t="n">
        <v>36</v>
      </c>
      <c r="B39" s="29" t="inlineStr">
        <is>
          <t>20/06/2026</t>
        </is>
      </c>
      <c r="C39" s="24" t="inlineStr">
        <is>
          <t>Grupos</t>
        </is>
      </c>
      <c r="D39" s="24">
        <f>IFERROR(INDEX(Partidos!$D$4:$D$107,MATCH($A39,Partidos!$A$4:$A$107,0)),"")</f>
        <v/>
      </c>
      <c r="E39" s="24">
        <f>IFERROR(INDEX(Partidos!$E$4:$E$107,MATCH($A39,Partidos!$A$4:$A$107,0)),"")</f>
        <v/>
      </c>
      <c r="F39" s="32" t="n">
        <v>0</v>
      </c>
      <c r="G39" s="32" t="n">
        <v>2</v>
      </c>
      <c r="H39" s="33" t="inlineStr">
        <is>
          <t>-</t>
        </is>
      </c>
    </row>
    <row r="40">
      <c r="A40" s="31" t="n">
        <v>37</v>
      </c>
      <c r="B40" s="31" t="inlineStr">
        <is>
          <t>21/06/2026</t>
        </is>
      </c>
      <c r="C40" s="24" t="inlineStr">
        <is>
          <t>Grupos</t>
        </is>
      </c>
      <c r="D40" s="24">
        <f>IFERROR(INDEX(Partidos!$D$4:$D$107,MATCH($A40,Partidos!$A$4:$A$107,0)),"")</f>
        <v/>
      </c>
      <c r="E40" s="24">
        <f>IFERROR(INDEX(Partidos!$E$4:$E$107,MATCH($A40,Partidos!$A$4:$A$107,0)),"")</f>
        <v/>
      </c>
      <c r="F40" s="32" t="n">
        <v>3</v>
      </c>
      <c r="G40" s="32" t="n">
        <v>1</v>
      </c>
      <c r="H40" s="33" t="inlineStr">
        <is>
          <t>-</t>
        </is>
      </c>
    </row>
    <row r="41">
      <c r="A41" s="29" t="n">
        <v>38</v>
      </c>
      <c r="B41" s="29" t="inlineStr">
        <is>
          <t>21/06/2026</t>
        </is>
      </c>
      <c r="C41" s="24" t="inlineStr">
        <is>
          <t>Grupos</t>
        </is>
      </c>
      <c r="D41" s="24">
        <f>IFERROR(INDEX(Partidos!$D$4:$D$107,MATCH($A41,Partidos!$A$4:$A$107,0)),"")</f>
        <v/>
      </c>
      <c r="E41" s="24">
        <f>IFERROR(INDEX(Partidos!$E$4:$E$107,MATCH($A41,Partidos!$A$4:$A$107,0)),"")</f>
        <v/>
      </c>
      <c r="F41" s="32" t="n">
        <v>2</v>
      </c>
      <c r="G41" s="32" t="n">
        <v>0</v>
      </c>
      <c r="H41" s="33" t="inlineStr">
        <is>
          <t>-</t>
        </is>
      </c>
    </row>
    <row r="42">
      <c r="A42" s="31" t="n">
        <v>39</v>
      </c>
      <c r="B42" s="31" t="inlineStr">
        <is>
          <t>21/06/2026</t>
        </is>
      </c>
      <c r="C42" s="24" t="inlineStr">
        <is>
          <t>Grupos</t>
        </is>
      </c>
      <c r="D42" s="24">
        <f>IFERROR(INDEX(Partidos!$D$4:$D$107,MATCH($A42,Partidos!$A$4:$A$107,0)),"")</f>
        <v/>
      </c>
      <c r="E42" s="24">
        <f>IFERROR(INDEX(Partidos!$E$4:$E$107,MATCH($A42,Partidos!$A$4:$A$107,0)),"")</f>
        <v/>
      </c>
      <c r="F42" s="32" t="n">
        <v>3</v>
      </c>
      <c r="G42" s="32" t="n">
        <v>0</v>
      </c>
      <c r="H42" s="33" t="inlineStr">
        <is>
          <t>-</t>
        </is>
      </c>
    </row>
    <row r="43">
      <c r="A43" s="29" t="n">
        <v>40</v>
      </c>
      <c r="B43" s="29" t="inlineStr">
        <is>
          <t>21/06/2026</t>
        </is>
      </c>
      <c r="C43" s="24" t="inlineStr">
        <is>
          <t>Grupos</t>
        </is>
      </c>
      <c r="D43" s="24">
        <f>IFERROR(INDEX(Partidos!$D$4:$D$107,MATCH($A43,Partidos!$A$4:$A$107,0)),"")</f>
        <v/>
      </c>
      <c r="E43" s="24">
        <f>IFERROR(INDEX(Partidos!$E$4:$E$107,MATCH($A43,Partidos!$A$4:$A$107,0)),"")</f>
        <v/>
      </c>
      <c r="F43" s="32" t="n">
        <v>0</v>
      </c>
      <c r="G43" s="32" t="n">
        <v>1</v>
      </c>
      <c r="H43" s="33" t="inlineStr">
        <is>
          <t>-</t>
        </is>
      </c>
    </row>
    <row r="44">
      <c r="A44" s="31" t="n">
        <v>41</v>
      </c>
      <c r="B44" s="31" t="inlineStr">
        <is>
          <t>22/06/2026</t>
        </is>
      </c>
      <c r="C44" s="24" t="inlineStr">
        <is>
          <t>Grupos</t>
        </is>
      </c>
      <c r="D44" s="24">
        <f>IFERROR(INDEX(Partidos!$D$4:$D$107,MATCH($A44,Partidos!$A$4:$A$107,0)),"")</f>
        <v/>
      </c>
      <c r="E44" s="24">
        <f>IFERROR(INDEX(Partidos!$E$4:$E$107,MATCH($A44,Partidos!$A$4:$A$107,0)),"")</f>
        <v/>
      </c>
      <c r="F44" s="32" t="n">
        <v>0</v>
      </c>
      <c r="G44" s="32" t="n">
        <v>0</v>
      </c>
      <c r="H44" s="33" t="inlineStr">
        <is>
          <t>-</t>
        </is>
      </c>
    </row>
    <row r="45">
      <c r="A45" s="29" t="n">
        <v>42</v>
      </c>
      <c r="B45" s="29" t="inlineStr">
        <is>
          <t>22/06/2026</t>
        </is>
      </c>
      <c r="C45" s="24" t="inlineStr">
        <is>
          <t>Grupos</t>
        </is>
      </c>
      <c r="D45" s="24">
        <f>IFERROR(INDEX(Partidos!$D$4:$D$107,MATCH($A45,Partidos!$A$4:$A$107,0)),"")</f>
        <v/>
      </c>
      <c r="E45" s="24">
        <f>IFERROR(INDEX(Partidos!$E$4:$E$107,MATCH($A45,Partidos!$A$4:$A$107,0)),"")</f>
        <v/>
      </c>
      <c r="F45" s="32" t="n">
        <v>3</v>
      </c>
      <c r="G45" s="32" t="n">
        <v>0</v>
      </c>
      <c r="H45" s="33" t="inlineStr">
        <is>
          <t>-</t>
        </is>
      </c>
    </row>
    <row r="46">
      <c r="A46" s="31" t="n">
        <v>43</v>
      </c>
      <c r="B46" s="31" t="inlineStr">
        <is>
          <t>22/06/2026</t>
        </is>
      </c>
      <c r="C46" s="24" t="inlineStr">
        <is>
          <t>Grupos</t>
        </is>
      </c>
      <c r="D46" s="24">
        <f>IFERROR(INDEX(Partidos!$D$4:$D$107,MATCH($A46,Partidos!$A$4:$A$107,0)),"")</f>
        <v/>
      </c>
      <c r="E46" s="24">
        <f>IFERROR(INDEX(Partidos!$E$4:$E$107,MATCH($A46,Partidos!$A$4:$A$107,0)),"")</f>
        <v/>
      </c>
      <c r="F46" s="32" t="n">
        <v>1</v>
      </c>
      <c r="G46" s="32" t="n">
        <v>1</v>
      </c>
      <c r="H46" s="33" t="inlineStr">
        <is>
          <t>-</t>
        </is>
      </c>
    </row>
    <row r="47">
      <c r="A47" s="29" t="n">
        <v>44</v>
      </c>
      <c r="B47" s="29" t="inlineStr">
        <is>
          <t>22/06/2026</t>
        </is>
      </c>
      <c r="C47" s="24" t="inlineStr">
        <is>
          <t>Grupos</t>
        </is>
      </c>
      <c r="D47" s="24">
        <f>IFERROR(INDEX(Partidos!$D$4:$D$107,MATCH($A47,Partidos!$A$4:$A$107,0)),"")</f>
        <v/>
      </c>
      <c r="E47" s="24">
        <f>IFERROR(INDEX(Partidos!$E$4:$E$107,MATCH($A47,Partidos!$A$4:$A$107,0)),"")</f>
        <v/>
      </c>
      <c r="F47" s="32" t="n">
        <v>1</v>
      </c>
      <c r="G47" s="32" t="n">
        <v>2</v>
      </c>
      <c r="H47" s="33" t="inlineStr">
        <is>
          <t>-</t>
        </is>
      </c>
    </row>
    <row r="48">
      <c r="A48" s="31" t="n">
        <v>45</v>
      </c>
      <c r="B48" s="31" t="inlineStr">
        <is>
          <t>23/06/2026</t>
        </is>
      </c>
      <c r="C48" s="24" t="inlineStr">
        <is>
          <t>Grupos</t>
        </is>
      </c>
      <c r="D48" s="24">
        <f>IFERROR(INDEX(Partidos!$D$4:$D$107,MATCH($A48,Partidos!$A$4:$A$107,0)),"")</f>
        <v/>
      </c>
      <c r="E48" s="24">
        <f>IFERROR(INDEX(Partidos!$E$4:$E$107,MATCH($A48,Partidos!$A$4:$A$107,0)),"")</f>
        <v/>
      </c>
      <c r="F48" s="32" t="n">
        <v>2</v>
      </c>
      <c r="G48" s="32" t="n">
        <v>0</v>
      </c>
      <c r="H48" s="33" t="inlineStr">
        <is>
          <t>-</t>
        </is>
      </c>
    </row>
    <row r="49">
      <c r="A49" s="29" t="n">
        <v>46</v>
      </c>
      <c r="B49" s="29" t="inlineStr">
        <is>
          <t>23/06/2026</t>
        </is>
      </c>
      <c r="C49" s="24" t="inlineStr">
        <is>
          <t>Grupos</t>
        </is>
      </c>
      <c r="D49" s="24">
        <f>IFERROR(INDEX(Partidos!$D$4:$D$107,MATCH($A49,Partidos!$A$4:$A$107,0)),"")</f>
        <v/>
      </c>
      <c r="E49" s="24">
        <f>IFERROR(INDEX(Partidos!$E$4:$E$107,MATCH($A49,Partidos!$A$4:$A$107,0)),"")</f>
        <v/>
      </c>
      <c r="F49" s="32" t="n">
        <v>3</v>
      </c>
      <c r="G49" s="32" t="n">
        <v>0</v>
      </c>
      <c r="H49" s="33" t="inlineStr">
        <is>
          <t>-</t>
        </is>
      </c>
    </row>
    <row r="50">
      <c r="A50" s="31" t="n">
        <v>47</v>
      </c>
      <c r="B50" s="31" t="inlineStr">
        <is>
          <t>23/06/2026</t>
        </is>
      </c>
      <c r="C50" s="24" t="inlineStr">
        <is>
          <t>Grupos</t>
        </is>
      </c>
      <c r="D50" s="24">
        <f>IFERROR(INDEX(Partidos!$D$4:$D$107,MATCH($A50,Partidos!$A$4:$A$107,0)),"")</f>
        <v/>
      </c>
      <c r="E50" s="24">
        <f>IFERROR(INDEX(Partidos!$E$4:$E$107,MATCH($A50,Partidos!$A$4:$A$107,0)),"")</f>
        <v/>
      </c>
      <c r="F50" s="32" t="n">
        <v>0</v>
      </c>
      <c r="G50" s="32" t="n">
        <v>2</v>
      </c>
      <c r="H50" s="33" t="inlineStr">
        <is>
          <t>-</t>
        </is>
      </c>
    </row>
    <row r="51">
      <c r="A51" s="29" t="n">
        <v>48</v>
      </c>
      <c r="B51" s="29" t="inlineStr">
        <is>
          <t>23/06/2026</t>
        </is>
      </c>
      <c r="C51" s="24" t="inlineStr">
        <is>
          <t>Grupos</t>
        </is>
      </c>
      <c r="D51" s="24">
        <f>IFERROR(INDEX(Partidos!$D$4:$D$107,MATCH($A51,Partidos!$A$4:$A$107,0)),"")</f>
        <v/>
      </c>
      <c r="E51" s="24">
        <f>IFERROR(INDEX(Partidos!$E$4:$E$107,MATCH($A51,Partidos!$A$4:$A$107,0)),"")</f>
        <v/>
      </c>
      <c r="F51" s="32" t="n">
        <v>3</v>
      </c>
      <c r="G51" s="32" t="n">
        <v>1</v>
      </c>
      <c r="H51" s="33" t="inlineStr">
        <is>
          <t>-</t>
        </is>
      </c>
    </row>
    <row r="52">
      <c r="A52" s="31" t="n">
        <v>49</v>
      </c>
      <c r="B52" s="31" t="inlineStr">
        <is>
          <t>24/06/2026</t>
        </is>
      </c>
      <c r="C52" s="24" t="inlineStr">
        <is>
          <t>Grupos</t>
        </is>
      </c>
      <c r="D52" s="24">
        <f>IFERROR(INDEX(Partidos!$D$4:$D$107,MATCH($A52,Partidos!$A$4:$A$107,0)),"")</f>
        <v/>
      </c>
      <c r="E52" s="24">
        <f>IFERROR(INDEX(Partidos!$E$4:$E$107,MATCH($A52,Partidos!$A$4:$A$107,0)),"")</f>
        <v/>
      </c>
      <c r="F52" s="32" t="n">
        <v>1</v>
      </c>
      <c r="G52" s="32" t="n">
        <v>1</v>
      </c>
      <c r="H52" s="33" t="inlineStr">
        <is>
          <t>-</t>
        </is>
      </c>
    </row>
    <row r="53">
      <c r="A53" s="29" t="n">
        <v>50</v>
      </c>
      <c r="B53" s="29" t="inlineStr">
        <is>
          <t>24/06/2026</t>
        </is>
      </c>
      <c r="C53" s="24" t="inlineStr">
        <is>
          <t>Grupos</t>
        </is>
      </c>
      <c r="D53" s="24">
        <f>IFERROR(INDEX(Partidos!$D$4:$D$107,MATCH($A53,Partidos!$A$4:$A$107,0)),"")</f>
        <v/>
      </c>
      <c r="E53" s="24">
        <f>IFERROR(INDEX(Partidos!$E$4:$E$107,MATCH($A53,Partidos!$A$4:$A$107,0)),"")</f>
        <v/>
      </c>
      <c r="F53" s="32" t="n">
        <v>4</v>
      </c>
      <c r="G53" s="32" t="n">
        <v>0</v>
      </c>
      <c r="H53" s="33" t="inlineStr">
        <is>
          <t>-</t>
        </is>
      </c>
    </row>
    <row r="54">
      <c r="A54" s="31" t="n">
        <v>51</v>
      </c>
      <c r="B54" s="31" t="inlineStr">
        <is>
          <t>24/06/2026</t>
        </is>
      </c>
      <c r="C54" s="24" t="inlineStr">
        <is>
          <t>Grupos</t>
        </is>
      </c>
      <c r="D54" s="24">
        <f>IFERROR(INDEX(Partidos!$D$4:$D$107,MATCH($A54,Partidos!$A$4:$A$107,0)),"")</f>
        <v/>
      </c>
      <c r="E54" s="24">
        <f>IFERROR(INDEX(Partidos!$E$4:$E$107,MATCH($A54,Partidos!$A$4:$A$107,0)),"")</f>
        <v/>
      </c>
      <c r="F54" s="32" t="n">
        <v>0</v>
      </c>
      <c r="G54" s="32" t="n">
        <v>2</v>
      </c>
      <c r="H54" s="33" t="inlineStr">
        <is>
          <t>-</t>
        </is>
      </c>
    </row>
    <row r="55">
      <c r="A55" s="29" t="n">
        <v>52</v>
      </c>
      <c r="B55" s="29" t="inlineStr">
        <is>
          <t>24/06/2026</t>
        </is>
      </c>
      <c r="C55" s="24" t="inlineStr">
        <is>
          <t>Grupos</t>
        </is>
      </c>
      <c r="D55" s="24">
        <f>IFERROR(INDEX(Partidos!$D$4:$D$107,MATCH($A55,Partidos!$A$4:$A$107,0)),"")</f>
        <v/>
      </c>
      <c r="E55" s="24">
        <f>IFERROR(INDEX(Partidos!$E$4:$E$107,MATCH($A55,Partidos!$A$4:$A$107,0)),"")</f>
        <v/>
      </c>
      <c r="F55" s="32" t="n">
        <v>3</v>
      </c>
      <c r="G55" s="32" t="n">
        <v>0</v>
      </c>
      <c r="H55" s="33" t="inlineStr">
        <is>
          <t>-</t>
        </is>
      </c>
    </row>
    <row r="56">
      <c r="A56" s="31" t="n">
        <v>53</v>
      </c>
      <c r="B56" s="31" t="inlineStr">
        <is>
          <t>24/06/2026</t>
        </is>
      </c>
      <c r="C56" s="24" t="inlineStr">
        <is>
          <t>Grupos</t>
        </is>
      </c>
      <c r="D56" s="24">
        <f>IFERROR(INDEX(Partidos!$D$4:$D$107,MATCH($A56,Partidos!$A$4:$A$107,0)),"")</f>
        <v/>
      </c>
      <c r="E56" s="24">
        <f>IFERROR(INDEX(Partidos!$E$4:$E$107,MATCH($A56,Partidos!$A$4:$A$107,0)),"")</f>
        <v/>
      </c>
      <c r="F56" s="32" t="n">
        <v>0</v>
      </c>
      <c r="G56" s="32" t="n">
        <v>0</v>
      </c>
      <c r="H56" s="33" t="inlineStr">
        <is>
          <t>-</t>
        </is>
      </c>
    </row>
    <row r="57">
      <c r="A57" s="29" t="n">
        <v>54</v>
      </c>
      <c r="B57" s="29" t="inlineStr">
        <is>
          <t>24/06/2026</t>
        </is>
      </c>
      <c r="C57" s="24" t="inlineStr">
        <is>
          <t>Grupos</t>
        </is>
      </c>
      <c r="D57" s="24">
        <f>IFERROR(INDEX(Partidos!$D$4:$D$107,MATCH($A57,Partidos!$A$4:$A$107,0)),"")</f>
        <v/>
      </c>
      <c r="E57" s="24">
        <f>IFERROR(INDEX(Partidos!$E$4:$E$107,MATCH($A57,Partidos!$A$4:$A$107,0)),"")</f>
        <v/>
      </c>
      <c r="F57" s="32" t="n">
        <v>1</v>
      </c>
      <c r="G57" s="32" t="n">
        <v>1</v>
      </c>
      <c r="H57" s="33" t="inlineStr">
        <is>
          <t>-</t>
        </is>
      </c>
    </row>
    <row r="58">
      <c r="A58" s="31" t="n">
        <v>55</v>
      </c>
      <c r="B58" s="31" t="inlineStr">
        <is>
          <t>25/06/2026</t>
        </is>
      </c>
      <c r="C58" s="24" t="inlineStr">
        <is>
          <t>Grupos</t>
        </is>
      </c>
      <c r="D58" s="24">
        <f>IFERROR(INDEX(Partidos!$D$4:$D$107,MATCH($A58,Partidos!$A$4:$A$107,0)),"")</f>
        <v/>
      </c>
      <c r="E58" s="24">
        <f>IFERROR(INDEX(Partidos!$E$4:$E$107,MATCH($A58,Partidos!$A$4:$A$107,0)),"")</f>
        <v/>
      </c>
      <c r="F58" s="32" t="n">
        <v>0</v>
      </c>
      <c r="G58" s="32" t="n">
        <v>6</v>
      </c>
      <c r="H58" s="33" t="inlineStr">
        <is>
          <t>-</t>
        </is>
      </c>
    </row>
    <row r="59">
      <c r="A59" s="29" t="n">
        <v>56</v>
      </c>
      <c r="B59" s="29" t="inlineStr">
        <is>
          <t>25/06/2026</t>
        </is>
      </c>
      <c r="C59" s="24" t="inlineStr">
        <is>
          <t>Grupos</t>
        </is>
      </c>
      <c r="D59" s="24">
        <f>IFERROR(INDEX(Partidos!$D$4:$D$107,MATCH($A59,Partidos!$A$4:$A$107,0)),"")</f>
        <v/>
      </c>
      <c r="E59" s="24">
        <f>IFERROR(INDEX(Partidos!$E$4:$E$107,MATCH($A59,Partidos!$A$4:$A$107,0)),"")</f>
        <v/>
      </c>
      <c r="F59" s="32" t="n">
        <v>1</v>
      </c>
      <c r="G59" s="32" t="n">
        <v>1</v>
      </c>
      <c r="H59" s="33" t="inlineStr">
        <is>
          <t>-</t>
        </is>
      </c>
    </row>
    <row r="60">
      <c r="A60" s="31" t="n">
        <v>57</v>
      </c>
      <c r="B60" s="31" t="inlineStr">
        <is>
          <t>25/06/2026</t>
        </is>
      </c>
      <c r="C60" s="24" t="inlineStr">
        <is>
          <t>Grupos</t>
        </is>
      </c>
      <c r="D60" s="24">
        <f>IFERROR(INDEX(Partidos!$D$4:$D$107,MATCH($A60,Partidos!$A$4:$A$107,0)),"")</f>
        <v/>
      </c>
      <c r="E60" s="24">
        <f>IFERROR(INDEX(Partidos!$E$4:$E$107,MATCH($A60,Partidos!$A$4:$A$107,0)),"")</f>
        <v/>
      </c>
      <c r="F60" s="32" t="n">
        <v>2</v>
      </c>
      <c r="G60" s="32" t="n">
        <v>1</v>
      </c>
      <c r="H60" s="33" t="inlineStr">
        <is>
          <t>-</t>
        </is>
      </c>
    </row>
    <row r="61">
      <c r="A61" s="29" t="n">
        <v>58</v>
      </c>
      <c r="B61" s="29" t="inlineStr">
        <is>
          <t>25/06/2026</t>
        </is>
      </c>
      <c r="C61" s="24" t="inlineStr">
        <is>
          <t>Grupos</t>
        </is>
      </c>
      <c r="D61" s="24">
        <f>IFERROR(INDEX(Partidos!$D$4:$D$107,MATCH($A61,Partidos!$A$4:$A$107,0)),"")</f>
        <v/>
      </c>
      <c r="E61" s="24">
        <f>IFERROR(INDEX(Partidos!$E$4:$E$107,MATCH($A61,Partidos!$A$4:$A$107,0)),"")</f>
        <v/>
      </c>
      <c r="F61" s="32" t="n">
        <v>1</v>
      </c>
      <c r="G61" s="32" t="n">
        <v>3</v>
      </c>
      <c r="H61" s="33" t="inlineStr">
        <is>
          <t>-</t>
        </is>
      </c>
    </row>
    <row r="62">
      <c r="A62" s="31" t="n">
        <v>59</v>
      </c>
      <c r="B62" s="31" t="inlineStr">
        <is>
          <t>25/06/2026</t>
        </is>
      </c>
      <c r="C62" s="24" t="inlineStr">
        <is>
          <t>Grupos</t>
        </is>
      </c>
      <c r="D62" s="24">
        <f>IFERROR(INDEX(Partidos!$D$4:$D$107,MATCH($A62,Partidos!$A$4:$A$107,0)),"")</f>
        <v/>
      </c>
      <c r="E62" s="24">
        <f>IFERROR(INDEX(Partidos!$E$4:$E$107,MATCH($A62,Partidos!$A$4:$A$107,0)),"")</f>
        <v/>
      </c>
      <c r="F62" s="32" t="n">
        <v>2</v>
      </c>
      <c r="G62" s="32" t="n">
        <v>1</v>
      </c>
      <c r="H62" s="33" t="inlineStr">
        <is>
          <t>-</t>
        </is>
      </c>
    </row>
    <row r="63">
      <c r="A63" s="29" t="n">
        <v>60</v>
      </c>
      <c r="B63" s="29" t="inlineStr">
        <is>
          <t>25/06/2026</t>
        </is>
      </c>
      <c r="C63" s="24" t="inlineStr">
        <is>
          <t>Grupos</t>
        </is>
      </c>
      <c r="D63" s="24">
        <f>IFERROR(INDEX(Partidos!$D$4:$D$107,MATCH($A63,Partidos!$A$4:$A$107,0)),"")</f>
        <v/>
      </c>
      <c r="E63" s="24">
        <f>IFERROR(INDEX(Partidos!$E$4:$E$107,MATCH($A63,Partidos!$A$4:$A$107,0)),"")</f>
        <v/>
      </c>
      <c r="F63" s="32" t="n">
        <v>1</v>
      </c>
      <c r="G63" s="32" t="n">
        <v>0</v>
      </c>
      <c r="H63" s="33" t="inlineStr">
        <is>
          <t>-</t>
        </is>
      </c>
    </row>
    <row r="64">
      <c r="A64" s="31" t="n">
        <v>61</v>
      </c>
      <c r="B64" s="31" t="inlineStr">
        <is>
          <t>26/06/2026</t>
        </is>
      </c>
      <c r="C64" s="24" t="inlineStr">
        <is>
          <t>Grupos</t>
        </is>
      </c>
      <c r="D64" s="24">
        <f>IFERROR(INDEX(Partidos!$D$4:$D$107,MATCH($A64,Partidos!$A$4:$A$107,0)),"")</f>
        <v/>
      </c>
      <c r="E64" s="24">
        <f>IFERROR(INDEX(Partidos!$E$4:$E$107,MATCH($A64,Partidos!$A$4:$A$107,0)),"")</f>
        <v/>
      </c>
      <c r="F64" s="32" t="n">
        <v>1</v>
      </c>
      <c r="G64" s="32" t="n">
        <v>4</v>
      </c>
      <c r="H64" s="33" t="inlineStr">
        <is>
          <t>-</t>
        </is>
      </c>
    </row>
    <row r="65">
      <c r="A65" s="29" t="n">
        <v>62</v>
      </c>
      <c r="B65" s="29" t="inlineStr">
        <is>
          <t>26/06/2026</t>
        </is>
      </c>
      <c r="C65" s="24" t="inlineStr">
        <is>
          <t>Grupos</t>
        </is>
      </c>
      <c r="D65" s="24">
        <f>IFERROR(INDEX(Partidos!$D$4:$D$107,MATCH($A65,Partidos!$A$4:$A$107,0)),"")</f>
        <v/>
      </c>
      <c r="E65" s="24">
        <f>IFERROR(INDEX(Partidos!$E$4:$E$107,MATCH($A65,Partidos!$A$4:$A$107,0)),"")</f>
        <v/>
      </c>
      <c r="F65" s="32" t="n">
        <v>2</v>
      </c>
      <c r="G65" s="32" t="n">
        <v>1</v>
      </c>
      <c r="H65" s="33" t="inlineStr">
        <is>
          <t>-</t>
        </is>
      </c>
    </row>
    <row r="66">
      <c r="A66" s="31" t="n">
        <v>63</v>
      </c>
      <c r="B66" s="31" t="inlineStr">
        <is>
          <t>26/06/2026</t>
        </is>
      </c>
      <c r="C66" s="24" t="inlineStr">
        <is>
          <t>Grupos</t>
        </is>
      </c>
      <c r="D66" s="24">
        <f>IFERROR(INDEX(Partidos!$D$4:$D$107,MATCH($A66,Partidos!$A$4:$A$107,0)),"")</f>
        <v/>
      </c>
      <c r="E66" s="24">
        <f>IFERROR(INDEX(Partidos!$E$4:$E$107,MATCH($A66,Partidos!$A$4:$A$107,0)),"")</f>
        <v/>
      </c>
      <c r="F66" s="32" t="n">
        <v>1</v>
      </c>
      <c r="G66" s="32" t="n">
        <v>4</v>
      </c>
      <c r="H66" s="33" t="inlineStr">
        <is>
          <t>-</t>
        </is>
      </c>
    </row>
    <row r="67">
      <c r="A67" s="29" t="n">
        <v>64</v>
      </c>
      <c r="B67" s="29" t="inlineStr">
        <is>
          <t>26/06/2026</t>
        </is>
      </c>
      <c r="C67" s="24" t="inlineStr">
        <is>
          <t>Grupos</t>
        </is>
      </c>
      <c r="D67" s="24">
        <f>IFERROR(INDEX(Partidos!$D$4:$D$107,MATCH($A67,Partidos!$A$4:$A$107,0)),"")</f>
        <v/>
      </c>
      <c r="E67" s="24">
        <f>IFERROR(INDEX(Partidos!$E$4:$E$107,MATCH($A67,Partidos!$A$4:$A$107,0)),"")</f>
        <v/>
      </c>
      <c r="F67" s="32" t="n">
        <v>0</v>
      </c>
      <c r="G67" s="32" t="n">
        <v>2</v>
      </c>
      <c r="H67" s="33" t="inlineStr">
        <is>
          <t>-</t>
        </is>
      </c>
    </row>
    <row r="68">
      <c r="A68" s="31" t="n">
        <v>65</v>
      </c>
      <c r="B68" s="31" t="inlineStr">
        <is>
          <t>26/06/2026</t>
        </is>
      </c>
      <c r="C68" s="24" t="inlineStr">
        <is>
          <t>Grupos</t>
        </is>
      </c>
      <c r="D68" s="24">
        <f>IFERROR(INDEX(Partidos!$D$4:$D$107,MATCH($A68,Partidos!$A$4:$A$107,0)),"")</f>
        <v/>
      </c>
      <c r="E68" s="24">
        <f>IFERROR(INDEX(Partidos!$E$4:$E$107,MATCH($A68,Partidos!$A$4:$A$107,0)),"")</f>
        <v/>
      </c>
      <c r="F68" s="32" t="n">
        <v>1</v>
      </c>
      <c r="G68" s="32" t="n">
        <v>1</v>
      </c>
      <c r="H68" s="33" t="inlineStr">
        <is>
          <t>-</t>
        </is>
      </c>
    </row>
    <row r="69">
      <c r="A69" s="29" t="n">
        <v>66</v>
      </c>
      <c r="B69" s="29" t="inlineStr">
        <is>
          <t>26/06/2026</t>
        </is>
      </c>
      <c r="C69" s="24" t="inlineStr">
        <is>
          <t>Grupos</t>
        </is>
      </c>
      <c r="D69" s="24">
        <f>IFERROR(INDEX(Partidos!$D$4:$D$107,MATCH($A69,Partidos!$A$4:$A$107,0)),"")</f>
        <v/>
      </c>
      <c r="E69" s="24">
        <f>IFERROR(INDEX(Partidos!$E$4:$E$107,MATCH($A69,Partidos!$A$4:$A$107,0)),"")</f>
        <v/>
      </c>
      <c r="F69" s="32" t="n">
        <v>0</v>
      </c>
      <c r="G69" s="32" t="n">
        <v>3</v>
      </c>
      <c r="H69" s="33" t="inlineStr">
        <is>
          <t>-</t>
        </is>
      </c>
    </row>
    <row r="70">
      <c r="A70" s="31" t="n">
        <v>67</v>
      </c>
      <c r="B70" s="31" t="inlineStr">
        <is>
          <t>27/06/2026</t>
        </is>
      </c>
      <c r="C70" s="24" t="inlineStr">
        <is>
          <t>Grupos</t>
        </is>
      </c>
      <c r="D70" s="24">
        <f>IFERROR(INDEX(Partidos!$D$4:$D$107,MATCH($A70,Partidos!$A$4:$A$107,0)),"")</f>
        <v/>
      </c>
      <c r="E70" s="24">
        <f>IFERROR(INDEX(Partidos!$E$4:$E$107,MATCH($A70,Partidos!$A$4:$A$107,0)),"")</f>
        <v/>
      </c>
      <c r="F70" s="32" t="n">
        <v>0</v>
      </c>
      <c r="G70" s="32" t="n">
        <v>4</v>
      </c>
      <c r="H70" s="33" t="inlineStr">
        <is>
          <t>-</t>
        </is>
      </c>
    </row>
    <row r="71">
      <c r="A71" s="29" t="n">
        <v>68</v>
      </c>
      <c r="B71" s="29" t="inlineStr">
        <is>
          <t>27/06/2026</t>
        </is>
      </c>
      <c r="C71" s="24" t="inlineStr">
        <is>
          <t>Grupos</t>
        </is>
      </c>
      <c r="D71" s="24">
        <f>IFERROR(INDEX(Partidos!$D$4:$D$107,MATCH($A71,Partidos!$A$4:$A$107,0)),"")</f>
        <v/>
      </c>
      <c r="E71" s="24">
        <f>IFERROR(INDEX(Partidos!$E$4:$E$107,MATCH($A71,Partidos!$A$4:$A$107,0)),"")</f>
        <v/>
      </c>
      <c r="F71" s="32" t="n">
        <v>0</v>
      </c>
      <c r="G71" s="32" t="n">
        <v>0</v>
      </c>
      <c r="H71" s="33" t="inlineStr">
        <is>
          <t>-</t>
        </is>
      </c>
    </row>
    <row r="72">
      <c r="A72" s="31" t="n">
        <v>69</v>
      </c>
      <c r="B72" s="31" t="inlineStr">
        <is>
          <t>27/06/2026</t>
        </is>
      </c>
      <c r="C72" s="24" t="inlineStr">
        <is>
          <t>Grupos</t>
        </is>
      </c>
      <c r="D72" s="24">
        <f>IFERROR(INDEX(Partidos!$D$4:$D$107,MATCH($A72,Partidos!$A$4:$A$107,0)),"")</f>
        <v/>
      </c>
      <c r="E72" s="24">
        <f>IFERROR(INDEX(Partidos!$E$4:$E$107,MATCH($A72,Partidos!$A$4:$A$107,0)),"")</f>
        <v/>
      </c>
      <c r="F72" s="32" t="n">
        <v>1</v>
      </c>
      <c r="G72" s="32" t="n">
        <v>3</v>
      </c>
      <c r="H72" s="33" t="inlineStr">
        <is>
          <t>-</t>
        </is>
      </c>
    </row>
    <row r="73">
      <c r="A73" s="29" t="n">
        <v>70</v>
      </c>
      <c r="B73" s="29" t="inlineStr">
        <is>
          <t>27/06/2026</t>
        </is>
      </c>
      <c r="C73" s="24" t="inlineStr">
        <is>
          <t>Grupos</t>
        </is>
      </c>
      <c r="D73" s="24">
        <f>IFERROR(INDEX(Partidos!$D$4:$D$107,MATCH($A73,Partidos!$A$4:$A$107,0)),"")</f>
        <v/>
      </c>
      <c r="E73" s="24">
        <f>IFERROR(INDEX(Partidos!$E$4:$E$107,MATCH($A73,Partidos!$A$4:$A$107,0)),"")</f>
        <v/>
      </c>
      <c r="F73" s="32" t="n">
        <v>0</v>
      </c>
      <c r="G73" s="32" t="n">
        <v>0</v>
      </c>
      <c r="H73" s="33" t="inlineStr">
        <is>
          <t>-</t>
        </is>
      </c>
    </row>
    <row r="74">
      <c r="A74" s="31" t="n">
        <v>71</v>
      </c>
      <c r="B74" s="31" t="inlineStr">
        <is>
          <t>27/06/2026</t>
        </is>
      </c>
      <c r="C74" s="24" t="inlineStr">
        <is>
          <t>Grupos</t>
        </is>
      </c>
      <c r="D74" s="24">
        <f>IFERROR(INDEX(Partidos!$D$4:$D$107,MATCH($A74,Partidos!$A$4:$A$107,0)),"")</f>
        <v/>
      </c>
      <c r="E74" s="24">
        <f>IFERROR(INDEX(Partidos!$E$4:$E$107,MATCH($A74,Partidos!$A$4:$A$107,0)),"")</f>
        <v/>
      </c>
      <c r="F74" s="32" t="n">
        <v>0</v>
      </c>
      <c r="G74" s="32" t="n">
        <v>1</v>
      </c>
      <c r="H74" s="33" t="inlineStr">
        <is>
          <t>-</t>
        </is>
      </c>
    </row>
    <row r="75">
      <c r="A75" s="29" t="n">
        <v>72</v>
      </c>
      <c r="B75" s="29" t="inlineStr">
        <is>
          <t>27/06/2026</t>
        </is>
      </c>
      <c r="C75" s="24" t="inlineStr">
        <is>
          <t>Grupos</t>
        </is>
      </c>
      <c r="D75" s="24">
        <f>IFERROR(INDEX(Partidos!$D$4:$D$107,MATCH($A75,Partidos!$A$4:$A$107,0)),"")</f>
        <v/>
      </c>
      <c r="E75" s="24">
        <f>IFERROR(INDEX(Partidos!$E$4:$E$107,MATCH($A75,Partidos!$A$4:$A$107,0)),"")</f>
        <v/>
      </c>
      <c r="F75" s="32" t="n">
        <v>0</v>
      </c>
      <c r="G75" s="32" t="n">
        <v>4</v>
      </c>
      <c r="H75" s="33" t="inlineStr">
        <is>
          <t>-</t>
        </is>
      </c>
    </row>
    <row r="76">
      <c r="A76" s="31" t="n">
        <v>73</v>
      </c>
      <c r="B76" s="31" t="inlineStr">
        <is>
          <t>28/06/2026</t>
        </is>
      </c>
      <c r="C76" s="24" t="inlineStr">
        <is>
          <t>Dieciseisavos</t>
        </is>
      </c>
      <c r="D76" s="24">
        <f>IFERROR(INDEX(Partidos!$D$4:$D$107,MATCH($A76,Partidos!$A$4:$A$107,0)),"")</f>
        <v/>
      </c>
      <c r="E76" s="24">
        <f>IFERROR(INDEX(Partidos!$E$4:$E$107,MATCH($A76,Partidos!$A$4:$A$107,0)),"")</f>
        <v/>
      </c>
      <c r="F76" s="32" t="n">
        <v>1</v>
      </c>
      <c r="G76" s="32" t="n">
        <v>1</v>
      </c>
      <c r="H76" s="32" t="inlineStr">
        <is>
          <t>Local</t>
        </is>
      </c>
    </row>
    <row r="77">
      <c r="A77" s="29" t="n">
        <v>74</v>
      </c>
      <c r="B77" s="29" t="inlineStr">
        <is>
          <t>29/06/2026</t>
        </is>
      </c>
      <c r="C77" s="24" t="inlineStr">
        <is>
          <t>Dieciseisavos</t>
        </is>
      </c>
      <c r="D77" s="24">
        <f>IFERROR(INDEX(Partidos!$D$4:$D$107,MATCH($A77,Partidos!$A$4:$A$107,0)),"")</f>
        <v/>
      </c>
      <c r="E77" s="24">
        <f>IFERROR(INDEX(Partidos!$E$4:$E$107,MATCH($A77,Partidos!$A$4:$A$107,0)),"")</f>
        <v/>
      </c>
      <c r="F77" s="32" t="n">
        <v>3</v>
      </c>
      <c r="G77" s="32" t="n">
        <v>1</v>
      </c>
      <c r="H77" s="32" t="inlineStr">
        <is>
          <t>Local</t>
        </is>
      </c>
    </row>
    <row r="78">
      <c r="A78" s="31" t="n">
        <v>75</v>
      </c>
      <c r="B78" s="31" t="inlineStr">
        <is>
          <t>29/06/2026</t>
        </is>
      </c>
      <c r="C78" s="24" t="inlineStr">
        <is>
          <t>Dieciseisavos</t>
        </is>
      </c>
      <c r="D78" s="24">
        <f>IFERROR(INDEX(Partidos!$D$4:$D$107,MATCH($A78,Partidos!$A$4:$A$107,0)),"")</f>
        <v/>
      </c>
      <c r="E78" s="24">
        <f>IFERROR(INDEX(Partidos!$E$4:$E$107,MATCH($A78,Partidos!$A$4:$A$107,0)),"")</f>
        <v/>
      </c>
      <c r="F78" s="32" t="n">
        <v>2</v>
      </c>
      <c r="G78" s="32" t="n">
        <v>0</v>
      </c>
      <c r="H78" s="32" t="inlineStr">
        <is>
          <t>Local</t>
        </is>
      </c>
    </row>
    <row r="79">
      <c r="A79" s="29" t="n">
        <v>76</v>
      </c>
      <c r="B79" s="29" t="inlineStr">
        <is>
          <t>29/06/2026</t>
        </is>
      </c>
      <c r="C79" s="24" t="inlineStr">
        <is>
          <t>Dieciseisavos</t>
        </is>
      </c>
      <c r="D79" s="24">
        <f>IFERROR(INDEX(Partidos!$D$4:$D$107,MATCH($A79,Partidos!$A$4:$A$107,0)),"")</f>
        <v/>
      </c>
      <c r="E79" s="24">
        <f>IFERROR(INDEX(Partidos!$E$4:$E$107,MATCH($A79,Partidos!$A$4:$A$107,0)),"")</f>
        <v/>
      </c>
      <c r="F79" s="32" t="n">
        <v>1</v>
      </c>
      <c r="G79" s="32" t="n">
        <v>2</v>
      </c>
      <c r="H79" s="32" t="inlineStr">
        <is>
          <t>Visitante</t>
        </is>
      </c>
    </row>
    <row r="80">
      <c r="A80" s="31" t="n">
        <v>77</v>
      </c>
      <c r="B80" s="31" t="inlineStr">
        <is>
          <t>30/06/2026</t>
        </is>
      </c>
      <c r="C80" s="24" t="inlineStr">
        <is>
          <t>Dieciseisavos</t>
        </is>
      </c>
      <c r="D80" s="24">
        <f>IFERROR(INDEX(Partidos!$D$4:$D$107,MATCH($A80,Partidos!$A$4:$A$107,0)),"")</f>
        <v/>
      </c>
      <c r="E80" s="24">
        <f>IFERROR(INDEX(Partidos!$E$4:$E$107,MATCH($A80,Partidos!$A$4:$A$107,0)),"")</f>
        <v/>
      </c>
      <c r="F80" s="32" t="n">
        <v>2</v>
      </c>
      <c r="G80" s="32" t="n">
        <v>2</v>
      </c>
      <c r="H80" s="32" t="inlineStr">
        <is>
          <t>Local</t>
        </is>
      </c>
    </row>
    <row r="81">
      <c r="A81" s="29" t="n">
        <v>78</v>
      </c>
      <c r="B81" s="29" t="inlineStr">
        <is>
          <t>30/06/2026</t>
        </is>
      </c>
      <c r="C81" s="24" t="inlineStr">
        <is>
          <t>Dieciseisavos</t>
        </is>
      </c>
      <c r="D81" s="24">
        <f>IFERROR(INDEX(Partidos!$D$4:$D$107,MATCH($A81,Partidos!$A$4:$A$107,0)),"")</f>
        <v/>
      </c>
      <c r="E81" s="24">
        <f>IFERROR(INDEX(Partidos!$E$4:$E$107,MATCH($A81,Partidos!$A$4:$A$107,0)),"")</f>
        <v/>
      </c>
      <c r="F81" s="32" t="n">
        <v>4</v>
      </c>
      <c r="G81" s="32" t="n">
        <v>1</v>
      </c>
      <c r="H81" s="32" t="inlineStr">
        <is>
          <t>Local</t>
        </is>
      </c>
    </row>
    <row r="82">
      <c r="A82" s="31" t="n">
        <v>79</v>
      </c>
      <c r="B82" s="31" t="inlineStr">
        <is>
          <t>30/06/2026</t>
        </is>
      </c>
      <c r="C82" s="24" t="inlineStr">
        <is>
          <t>Dieciseisavos</t>
        </is>
      </c>
      <c r="D82" s="24">
        <f>IFERROR(INDEX(Partidos!$D$4:$D$107,MATCH($A82,Partidos!$A$4:$A$107,0)),"")</f>
        <v/>
      </c>
      <c r="E82" s="24">
        <f>IFERROR(INDEX(Partidos!$E$4:$E$107,MATCH($A82,Partidos!$A$4:$A$107,0)),"")</f>
        <v/>
      </c>
      <c r="F82" s="32" t="n">
        <v>0</v>
      </c>
      <c r="G82" s="32" t="n">
        <v>2</v>
      </c>
      <c r="H82" s="32" t="inlineStr">
        <is>
          <t>Visitante</t>
        </is>
      </c>
    </row>
    <row r="83">
      <c r="A83" s="29" t="n">
        <v>80</v>
      </c>
      <c r="B83" s="29" t="inlineStr">
        <is>
          <t>01/07/2026</t>
        </is>
      </c>
      <c r="C83" s="24" t="inlineStr">
        <is>
          <t>Dieciseisavos</t>
        </is>
      </c>
      <c r="D83" s="24">
        <f>IFERROR(INDEX(Partidos!$D$4:$D$107,MATCH($A83,Partidos!$A$4:$A$107,0)),"")</f>
        <v/>
      </c>
      <c r="E83" s="24">
        <f>IFERROR(INDEX(Partidos!$E$4:$E$107,MATCH($A83,Partidos!$A$4:$A$107,0)),"")</f>
        <v/>
      </c>
      <c r="F83" s="32" t="n">
        <v>3</v>
      </c>
      <c r="G83" s="32" t="n">
        <v>1</v>
      </c>
      <c r="H83" s="32" t="inlineStr">
        <is>
          <t>Local</t>
        </is>
      </c>
    </row>
    <row r="84">
      <c r="A84" s="31" t="n">
        <v>81</v>
      </c>
      <c r="B84" s="31" t="inlineStr">
        <is>
          <t>01/07/2026</t>
        </is>
      </c>
      <c r="C84" s="24" t="inlineStr">
        <is>
          <t>Dieciseisavos</t>
        </is>
      </c>
      <c r="D84" s="24">
        <f>IFERROR(INDEX(Partidos!$D$4:$D$107,MATCH($A84,Partidos!$A$4:$A$107,0)),"")</f>
        <v/>
      </c>
      <c r="E84" s="24">
        <f>IFERROR(INDEX(Partidos!$E$4:$E$107,MATCH($A84,Partidos!$A$4:$A$107,0)),"")</f>
        <v/>
      </c>
      <c r="F84" s="32" t="n">
        <v>2</v>
      </c>
      <c r="G84" s="32" t="n">
        <v>2</v>
      </c>
      <c r="H84" s="32" t="inlineStr">
        <is>
          <t>Visitante</t>
        </is>
      </c>
    </row>
    <row r="85">
      <c r="A85" s="29" t="n">
        <v>82</v>
      </c>
      <c r="B85" s="29" t="inlineStr">
        <is>
          <t>01/07/2026</t>
        </is>
      </c>
      <c r="C85" s="24" t="inlineStr">
        <is>
          <t>Dieciseisavos</t>
        </is>
      </c>
      <c r="D85" s="24">
        <f>IFERROR(INDEX(Partidos!$D$4:$D$107,MATCH($A85,Partidos!$A$4:$A$107,0)),"")</f>
        <v/>
      </c>
      <c r="E85" s="24">
        <f>IFERROR(INDEX(Partidos!$E$4:$E$107,MATCH($A85,Partidos!$A$4:$A$107,0)),"")</f>
        <v/>
      </c>
      <c r="F85" s="32" t="n">
        <v>2</v>
      </c>
      <c r="G85" s="32" t="n">
        <v>0</v>
      </c>
      <c r="H85" s="32" t="inlineStr">
        <is>
          <t>Local</t>
        </is>
      </c>
    </row>
    <row r="86">
      <c r="A86" s="31" t="n">
        <v>83</v>
      </c>
      <c r="B86" s="31" t="inlineStr">
        <is>
          <t>02/07/2026</t>
        </is>
      </c>
      <c r="C86" s="24" t="inlineStr">
        <is>
          <t>Dieciseisavos</t>
        </is>
      </c>
      <c r="D86" s="24">
        <f>IFERROR(INDEX(Partidos!$D$4:$D$107,MATCH($A86,Partidos!$A$4:$A$107,0)),"")</f>
        <v/>
      </c>
      <c r="E86" s="24">
        <f>IFERROR(INDEX(Partidos!$E$4:$E$107,MATCH($A86,Partidos!$A$4:$A$107,0)),"")</f>
        <v/>
      </c>
      <c r="F86" s="32" t="n">
        <v>2</v>
      </c>
      <c r="G86" s="32" t="n">
        <v>0</v>
      </c>
      <c r="H86" s="32" t="inlineStr">
        <is>
          <t>Local</t>
        </is>
      </c>
    </row>
    <row r="87">
      <c r="A87" s="29" t="n">
        <v>84</v>
      </c>
      <c r="B87" s="29" t="inlineStr">
        <is>
          <t>02/07/2026</t>
        </is>
      </c>
      <c r="C87" s="24" t="inlineStr">
        <is>
          <t>Dieciseisavos</t>
        </is>
      </c>
      <c r="D87" s="24">
        <f>IFERROR(INDEX(Partidos!$D$4:$D$107,MATCH($A87,Partidos!$A$4:$A$107,0)),"")</f>
        <v/>
      </c>
      <c r="E87" s="24">
        <f>IFERROR(INDEX(Partidos!$E$4:$E$107,MATCH($A87,Partidos!$A$4:$A$107,0)),"")</f>
        <v/>
      </c>
      <c r="F87" s="32" t="n">
        <v>1</v>
      </c>
      <c r="G87" s="32" t="n">
        <v>1</v>
      </c>
      <c r="H87" s="32" t="inlineStr">
        <is>
          <t>Visitante</t>
        </is>
      </c>
    </row>
    <row r="88">
      <c r="A88" s="31" t="n">
        <v>85</v>
      </c>
      <c r="B88" s="31" t="inlineStr">
        <is>
          <t>02/07/2026</t>
        </is>
      </c>
      <c r="C88" s="24" t="inlineStr">
        <is>
          <t>Dieciseisavos</t>
        </is>
      </c>
      <c r="D88" s="24">
        <f>IFERROR(INDEX(Partidos!$D$4:$D$107,MATCH($A88,Partidos!$A$4:$A$107,0)),"")</f>
        <v/>
      </c>
      <c r="E88" s="24">
        <f>IFERROR(INDEX(Partidos!$E$4:$E$107,MATCH($A88,Partidos!$A$4:$A$107,0)),"")</f>
        <v/>
      </c>
      <c r="F88" s="32" t="n">
        <v>2</v>
      </c>
      <c r="G88" s="32" t="n">
        <v>0</v>
      </c>
      <c r="H88" s="32" t="inlineStr">
        <is>
          <t>Local</t>
        </is>
      </c>
    </row>
    <row r="89">
      <c r="A89" s="29" t="n">
        <v>86</v>
      </c>
      <c r="B89" s="29" t="inlineStr">
        <is>
          <t>03/07/2026</t>
        </is>
      </c>
      <c r="C89" s="24" t="inlineStr">
        <is>
          <t>Dieciseisavos</t>
        </is>
      </c>
      <c r="D89" s="24">
        <f>IFERROR(INDEX(Partidos!$D$4:$D$107,MATCH($A89,Partidos!$A$4:$A$107,0)),"")</f>
        <v/>
      </c>
      <c r="E89" s="24">
        <f>IFERROR(INDEX(Partidos!$E$4:$E$107,MATCH($A89,Partidos!$A$4:$A$107,0)),"")</f>
        <v/>
      </c>
      <c r="F89" s="32" t="n">
        <v>1</v>
      </c>
      <c r="G89" s="32" t="n">
        <v>0</v>
      </c>
      <c r="H89" s="32" t="inlineStr">
        <is>
          <t>Local</t>
        </is>
      </c>
    </row>
    <row r="90">
      <c r="A90" s="31" t="n">
        <v>87</v>
      </c>
      <c r="B90" s="31" t="inlineStr">
        <is>
          <t>03/07/2026</t>
        </is>
      </c>
      <c r="C90" s="24" t="inlineStr">
        <is>
          <t>Dieciseisavos</t>
        </is>
      </c>
      <c r="D90" s="24">
        <f>IFERROR(INDEX(Partidos!$D$4:$D$107,MATCH($A90,Partidos!$A$4:$A$107,0)),"")</f>
        <v/>
      </c>
      <c r="E90" s="24">
        <f>IFERROR(INDEX(Partidos!$E$4:$E$107,MATCH($A90,Partidos!$A$4:$A$107,0)),"")</f>
        <v/>
      </c>
      <c r="F90" s="32" t="n">
        <v>2</v>
      </c>
      <c r="G90" s="32" t="n">
        <v>0</v>
      </c>
      <c r="H90" s="32" t="inlineStr">
        <is>
          <t>Local</t>
        </is>
      </c>
    </row>
    <row r="91">
      <c r="A91" s="29" t="n">
        <v>88</v>
      </c>
      <c r="B91" s="29" t="inlineStr">
        <is>
          <t>03/07/2026</t>
        </is>
      </c>
      <c r="C91" s="24" t="inlineStr">
        <is>
          <t>Dieciseisavos</t>
        </is>
      </c>
      <c r="D91" s="24">
        <f>IFERROR(INDEX(Partidos!$D$4:$D$107,MATCH($A91,Partidos!$A$4:$A$107,0)),"")</f>
        <v/>
      </c>
      <c r="E91" s="24">
        <f>IFERROR(INDEX(Partidos!$E$4:$E$107,MATCH($A91,Partidos!$A$4:$A$107,0)),"")</f>
        <v/>
      </c>
      <c r="F91" s="32" t="n">
        <v>3</v>
      </c>
      <c r="G91" s="32" t="n">
        <v>1</v>
      </c>
      <c r="H91" s="32" t="inlineStr">
        <is>
          <t>Local</t>
        </is>
      </c>
    </row>
    <row r="92">
      <c r="A92" s="31" t="n">
        <v>89</v>
      </c>
      <c r="B92" s="31" t="inlineStr">
        <is>
          <t>04/07/2026</t>
        </is>
      </c>
      <c r="C92" s="24" t="inlineStr">
        <is>
          <t>Octavos</t>
        </is>
      </c>
      <c r="D92" s="24">
        <f>IFERROR(INDEX(Partidos!$D$4:$D$107,MATCH($A92,Partidos!$A$4:$A$107,0)),"")</f>
        <v/>
      </c>
      <c r="E92" s="24">
        <f>IFERROR(INDEX(Partidos!$E$4:$E$107,MATCH($A92,Partidos!$A$4:$A$107,0)),"")</f>
        <v/>
      </c>
      <c r="F92" s="32" t="n">
        <v>0</v>
      </c>
      <c r="G92" s="32" t="n">
        <v>1</v>
      </c>
      <c r="H92" s="32" t="inlineStr">
        <is>
          <t>Visitante</t>
        </is>
      </c>
    </row>
    <row r="93">
      <c r="A93" s="29" t="n">
        <v>90</v>
      </c>
      <c r="B93" s="29" t="inlineStr">
        <is>
          <t>04/07/2026</t>
        </is>
      </c>
      <c r="C93" s="24" t="inlineStr">
        <is>
          <t>Octavos</t>
        </is>
      </c>
      <c r="D93" s="24">
        <f>IFERROR(INDEX(Partidos!$D$4:$D$107,MATCH($A93,Partidos!$A$4:$A$107,0)),"")</f>
        <v/>
      </c>
      <c r="E93" s="24">
        <f>IFERROR(INDEX(Partidos!$E$4:$E$107,MATCH($A93,Partidos!$A$4:$A$107,0)),"")</f>
        <v/>
      </c>
      <c r="F93" s="32" t="n">
        <v>1</v>
      </c>
      <c r="G93" s="32" t="n">
        <v>3</v>
      </c>
      <c r="H93" s="32" t="inlineStr">
        <is>
          <t>Visitante</t>
        </is>
      </c>
    </row>
    <row r="94">
      <c r="A94" s="31" t="n">
        <v>91</v>
      </c>
      <c r="B94" s="31" t="inlineStr">
        <is>
          <t>05/07/2026</t>
        </is>
      </c>
      <c r="C94" s="24" t="inlineStr">
        <is>
          <t>Octavos</t>
        </is>
      </c>
      <c r="D94" s="24">
        <f>IFERROR(INDEX(Partidos!$D$4:$D$107,MATCH($A94,Partidos!$A$4:$A$107,0)),"")</f>
        <v/>
      </c>
      <c r="E94" s="24">
        <f>IFERROR(INDEX(Partidos!$E$4:$E$107,MATCH($A94,Partidos!$A$4:$A$107,0)),"")</f>
        <v/>
      </c>
      <c r="F94" s="32" t="n">
        <v>3</v>
      </c>
      <c r="G94" s="32" t="n">
        <v>1</v>
      </c>
      <c r="H94" s="32" t="inlineStr">
        <is>
          <t>Local</t>
        </is>
      </c>
    </row>
    <row r="95">
      <c r="A95" s="29" t="n">
        <v>92</v>
      </c>
      <c r="B95" s="29" t="inlineStr">
        <is>
          <t>05/07/2026</t>
        </is>
      </c>
      <c r="C95" s="24" t="inlineStr">
        <is>
          <t>Octavos</t>
        </is>
      </c>
      <c r="D95" s="24">
        <f>IFERROR(INDEX(Partidos!$D$4:$D$107,MATCH($A95,Partidos!$A$4:$A$107,0)),"")</f>
        <v/>
      </c>
      <c r="E95" s="24">
        <f>IFERROR(INDEX(Partidos!$E$4:$E$107,MATCH($A95,Partidos!$A$4:$A$107,0)),"")</f>
        <v/>
      </c>
      <c r="F95" s="32" t="n">
        <v>0</v>
      </c>
      <c r="G95" s="32" t="n">
        <v>2</v>
      </c>
      <c r="H95" s="32" t="inlineStr">
        <is>
          <t>Visitante</t>
        </is>
      </c>
    </row>
    <row r="96">
      <c r="A96" s="31" t="n">
        <v>93</v>
      </c>
      <c r="B96" s="31" t="inlineStr">
        <is>
          <t>06/07/2026</t>
        </is>
      </c>
      <c r="C96" s="24" t="inlineStr">
        <is>
          <t>Octavos</t>
        </is>
      </c>
      <c r="D96" s="24">
        <f>IFERROR(INDEX(Partidos!$D$4:$D$107,MATCH($A96,Partidos!$A$4:$A$107,0)),"")</f>
        <v/>
      </c>
      <c r="E96" s="24">
        <f>IFERROR(INDEX(Partidos!$E$4:$E$107,MATCH($A96,Partidos!$A$4:$A$107,0)),"")</f>
        <v/>
      </c>
      <c r="F96" s="32" t="n">
        <v>0</v>
      </c>
      <c r="G96" s="32" t="n">
        <v>3</v>
      </c>
      <c r="H96" s="32" t="inlineStr">
        <is>
          <t>Visitante</t>
        </is>
      </c>
    </row>
    <row r="97">
      <c r="A97" s="29" t="n">
        <v>94</v>
      </c>
      <c r="B97" s="29" t="inlineStr">
        <is>
          <t>06/07/2026</t>
        </is>
      </c>
      <c r="C97" s="24" t="inlineStr">
        <is>
          <t>Octavos</t>
        </is>
      </c>
      <c r="D97" s="24">
        <f>IFERROR(INDEX(Partidos!$D$4:$D$107,MATCH($A97,Partidos!$A$4:$A$107,0)),"")</f>
        <v/>
      </c>
      <c r="E97" s="24">
        <f>IFERROR(INDEX(Partidos!$E$4:$E$107,MATCH($A97,Partidos!$A$4:$A$107,0)),"")</f>
        <v/>
      </c>
      <c r="F97" s="32" t="n">
        <v>1</v>
      </c>
      <c r="G97" s="32" t="n">
        <v>2</v>
      </c>
      <c r="H97" s="32" t="inlineStr">
        <is>
          <t>Visitante</t>
        </is>
      </c>
    </row>
    <row r="98">
      <c r="A98" s="31" t="n">
        <v>95</v>
      </c>
      <c r="B98" s="31" t="inlineStr">
        <is>
          <t>07/07/2026</t>
        </is>
      </c>
      <c r="C98" s="24" t="inlineStr">
        <is>
          <t>Octavos</t>
        </is>
      </c>
      <c r="D98" s="24">
        <f>IFERROR(INDEX(Partidos!$D$4:$D$107,MATCH($A98,Partidos!$A$4:$A$107,0)),"")</f>
        <v/>
      </c>
      <c r="E98" s="24">
        <f>IFERROR(INDEX(Partidos!$E$4:$E$107,MATCH($A98,Partidos!$A$4:$A$107,0)),"")</f>
        <v/>
      </c>
      <c r="F98" s="32" t="n">
        <v>1</v>
      </c>
      <c r="G98" s="32" t="n">
        <v>0</v>
      </c>
      <c r="H98" s="32" t="inlineStr">
        <is>
          <t>Local</t>
        </is>
      </c>
    </row>
    <row r="99">
      <c r="A99" s="29" t="n">
        <v>96</v>
      </c>
      <c r="B99" s="29" t="inlineStr">
        <is>
          <t>07/07/2026</t>
        </is>
      </c>
      <c r="C99" s="24" t="inlineStr">
        <is>
          <t>Octavos</t>
        </is>
      </c>
      <c r="D99" s="24">
        <f>IFERROR(INDEX(Partidos!$D$4:$D$107,MATCH($A99,Partidos!$A$4:$A$107,0)),"")</f>
        <v/>
      </c>
      <c r="E99" s="24">
        <f>IFERROR(INDEX(Partidos!$E$4:$E$107,MATCH($A99,Partidos!$A$4:$A$107,0)),"")</f>
        <v/>
      </c>
      <c r="F99" s="32" t="n">
        <v>2</v>
      </c>
      <c r="G99" s="32" t="n">
        <v>0</v>
      </c>
      <c r="H99" s="32" t="inlineStr">
        <is>
          <t>Local</t>
        </is>
      </c>
    </row>
    <row r="100">
      <c r="A100" s="31" t="n">
        <v>97</v>
      </c>
      <c r="B100" s="31" t="inlineStr">
        <is>
          <t>09/07/2026</t>
        </is>
      </c>
      <c r="C100" s="24" t="inlineStr">
        <is>
          <t>Cuartos</t>
        </is>
      </c>
      <c r="D100" s="24">
        <f>IFERROR(INDEX(Partidos!$D$4:$D$107,MATCH($A100,Partidos!$A$4:$A$107,0)),"")</f>
        <v/>
      </c>
      <c r="E100" s="24">
        <f>IFERROR(INDEX(Partidos!$E$4:$E$107,MATCH($A100,Partidos!$A$4:$A$107,0)),"")</f>
        <v/>
      </c>
      <c r="F100" s="32" t="n">
        <v>2</v>
      </c>
      <c r="G100" s="32" t="n">
        <v>2</v>
      </c>
      <c r="H100" s="32" t="inlineStr">
        <is>
          <t>Visitante</t>
        </is>
      </c>
    </row>
    <row r="101">
      <c r="A101" s="29" t="n">
        <v>98</v>
      </c>
      <c r="B101" s="29" t="inlineStr">
        <is>
          <t>10/07/2026</t>
        </is>
      </c>
      <c r="C101" s="24" t="inlineStr">
        <is>
          <t>Cuartos</t>
        </is>
      </c>
      <c r="D101" s="24">
        <f>IFERROR(INDEX(Partidos!$D$4:$D$107,MATCH($A101,Partidos!$A$4:$A$107,0)),"")</f>
        <v/>
      </c>
      <c r="E101" s="24">
        <f>IFERROR(INDEX(Partidos!$E$4:$E$107,MATCH($A101,Partidos!$A$4:$A$107,0)),"")</f>
        <v/>
      </c>
      <c r="F101" s="32" t="n">
        <v>0</v>
      </c>
      <c r="G101" s="32" t="n">
        <v>2</v>
      </c>
      <c r="H101" s="32" t="inlineStr">
        <is>
          <t>Visitante</t>
        </is>
      </c>
    </row>
    <row r="102">
      <c r="A102" s="31" t="n">
        <v>99</v>
      </c>
      <c r="B102" s="31" t="inlineStr">
        <is>
          <t>11/07/2026</t>
        </is>
      </c>
      <c r="C102" s="24" t="inlineStr">
        <is>
          <t>Cuartos</t>
        </is>
      </c>
      <c r="D102" s="24">
        <f>IFERROR(INDEX(Partidos!$D$4:$D$107,MATCH($A102,Partidos!$A$4:$A$107,0)),"")</f>
        <v/>
      </c>
      <c r="E102" s="24">
        <f>IFERROR(INDEX(Partidos!$E$4:$E$107,MATCH($A102,Partidos!$A$4:$A$107,0)),"")</f>
        <v/>
      </c>
      <c r="F102" s="32" t="n">
        <v>2</v>
      </c>
      <c r="G102" s="32" t="n">
        <v>0</v>
      </c>
      <c r="H102" s="32" t="inlineStr">
        <is>
          <t>Local</t>
        </is>
      </c>
    </row>
    <row r="103">
      <c r="A103" s="29" t="n">
        <v>100</v>
      </c>
      <c r="B103" s="29" t="inlineStr">
        <is>
          <t>11/07/2026</t>
        </is>
      </c>
      <c r="C103" s="24" t="inlineStr">
        <is>
          <t>Cuartos</t>
        </is>
      </c>
      <c r="D103" s="24">
        <f>IFERROR(INDEX(Partidos!$D$4:$D$107,MATCH($A103,Partidos!$A$4:$A$107,0)),"")</f>
        <v/>
      </c>
      <c r="E103" s="24">
        <f>IFERROR(INDEX(Partidos!$E$4:$E$107,MATCH($A103,Partidos!$A$4:$A$107,0)),"")</f>
        <v/>
      </c>
      <c r="F103" s="32" t="n">
        <v>0</v>
      </c>
      <c r="G103" s="32" t="n">
        <v>1</v>
      </c>
      <c r="H103" s="32" t="inlineStr">
        <is>
          <t>Visitante</t>
        </is>
      </c>
    </row>
    <row r="104">
      <c r="A104" s="31" t="n">
        <v>101</v>
      </c>
      <c r="B104" s="31" t="inlineStr">
        <is>
          <t>14/07/2026</t>
        </is>
      </c>
      <c r="C104" s="24" t="inlineStr">
        <is>
          <t>Semifinal</t>
        </is>
      </c>
      <c r="D104" s="24">
        <f>IFERROR(INDEX(Partidos!$D$4:$D$107,MATCH($A104,Partidos!$A$4:$A$107,0)),"")</f>
        <v/>
      </c>
      <c r="E104" s="24">
        <f>IFERROR(INDEX(Partidos!$E$4:$E$107,MATCH($A104,Partidos!$A$4:$A$107,0)),"")</f>
        <v/>
      </c>
      <c r="F104" s="32" t="n"/>
      <c r="G104" s="32" t="n"/>
      <c r="H104" s="32" t="n"/>
    </row>
    <row r="105">
      <c r="A105" s="29" t="n">
        <v>102</v>
      </c>
      <c r="B105" s="29" t="inlineStr">
        <is>
          <t>15/07/2026</t>
        </is>
      </c>
      <c r="C105" s="24" t="inlineStr">
        <is>
          <t>Semifinal</t>
        </is>
      </c>
      <c r="D105" s="24">
        <f>IFERROR(INDEX(Partidos!$D$4:$D$107,MATCH($A105,Partidos!$A$4:$A$107,0)),"")</f>
        <v/>
      </c>
      <c r="E105" s="24">
        <f>IFERROR(INDEX(Partidos!$E$4:$E$107,MATCH($A105,Partidos!$A$4:$A$107,0)),"")</f>
        <v/>
      </c>
      <c r="F105" s="32" t="n"/>
      <c r="G105" s="32" t="n"/>
      <c r="H105" s="32" t="n"/>
    </row>
    <row r="106">
      <c r="A106" s="31" t="n">
        <v>103</v>
      </c>
      <c r="B106" s="31" t="inlineStr">
        <is>
          <t>18/07/2026</t>
        </is>
      </c>
      <c r="C106" s="24" t="inlineStr">
        <is>
          <t>Tercer puesto</t>
        </is>
      </c>
      <c r="D106" s="24">
        <f>IFERROR(INDEX(Partidos!$D$4:$D$107,MATCH($A106,Partidos!$A$4:$A$107,0)),"")</f>
        <v/>
      </c>
      <c r="E106" s="24">
        <f>IFERROR(INDEX(Partidos!$E$4:$E$107,MATCH($A106,Partidos!$A$4:$A$107,0)),"")</f>
        <v/>
      </c>
      <c r="F106" s="32" t="n"/>
      <c r="G106" s="32" t="n"/>
      <c r="H106" s="32" t="n"/>
    </row>
    <row r="107">
      <c r="A107" s="29" t="n">
        <v>104</v>
      </c>
      <c r="B107" s="29" t="inlineStr">
        <is>
          <t>19/07/2026</t>
        </is>
      </c>
      <c r="C107" s="24" t="inlineStr">
        <is>
          <t>Final</t>
        </is>
      </c>
      <c r="D107" s="24">
        <f>IFERROR(INDEX(Partidos!$D$4:$D$107,MATCH($A107,Partidos!$A$4:$A$107,0)),"")</f>
        <v/>
      </c>
      <c r="E107" s="24">
        <f>IFERROR(INDEX(Partidos!$E$4:$E$107,MATCH($A107,Partidos!$A$4:$A$107,0)),"")</f>
        <v/>
      </c>
      <c r="F107" s="32" t="n"/>
      <c r="G107" s="32" t="n"/>
      <c r="H107" s="32" t="n"/>
    </row>
    <row r="109" ht="15.6" customHeight="1">
      <c r="A109" s="13" t="inlineStr">
        <is>
          <t>Mis apuestas especiales</t>
        </is>
      </c>
      <c r="B109" s="14" t="n"/>
      <c r="C109" s="14" t="n"/>
    </row>
    <row r="110">
      <c r="A110" s="19" t="inlineStr">
        <is>
          <t>Categoría</t>
        </is>
      </c>
      <c r="B110" s="19" t="inlineStr">
        <is>
          <t>Mi apuesta</t>
        </is>
      </c>
      <c r="C110" s="19" t="inlineStr">
        <is>
          <t>Resultado oficial</t>
        </is>
      </c>
    </row>
    <row r="111">
      <c r="A111" s="29" t="inlineStr">
        <is>
          <t>Campeón del Mundial</t>
        </is>
      </c>
      <c r="B111" s="35" t="inlineStr">
        <is>
          <t>ESPAÑA</t>
        </is>
      </c>
      <c r="C111" s="31">
        <f>IFERROR(Resumen!$B$34,"")</f>
        <v/>
      </c>
    </row>
    <row r="112">
      <c r="A112" s="31" t="inlineStr">
        <is>
          <t>Subcampeón</t>
        </is>
      </c>
      <c r="B112" s="35" t="inlineStr">
        <is>
          <t>PORTUGAL</t>
        </is>
      </c>
      <c r="C112" s="31">
        <f>IFERROR(Resumen!$B$35,"")</f>
        <v/>
      </c>
    </row>
    <row r="113">
      <c r="A113" s="29" t="inlineStr">
        <is>
          <t>Tercer equipo</t>
        </is>
      </c>
      <c r="B113" s="35" t="inlineStr">
        <is>
          <t>FRANCIA</t>
        </is>
      </c>
      <c r="C113" s="31">
        <f>IFERROR(Resumen!$B$36,"")</f>
        <v/>
      </c>
    </row>
    <row r="114" ht="28.8" customHeight="1">
      <c r="A114" s="31" t="inlineStr">
        <is>
          <t>Balón de oro de la FIFA</t>
        </is>
      </c>
      <c r="B114" s="35" t="inlineStr">
        <is>
          <t>LAMINE YAMAL</t>
        </is>
      </c>
      <c r="C114" s="31">
        <f>IFERROR(Resumen!$B$37,"")</f>
        <v/>
      </c>
    </row>
    <row r="115" ht="28.8" customHeight="1">
      <c r="A115" s="29" t="inlineStr">
        <is>
          <t>Premio de la FIFA al mejor jugador joven</t>
        </is>
      </c>
      <c r="B115" s="35" t="inlineStr">
        <is>
          <t>DÉSIRE DOUÉ</t>
        </is>
      </c>
      <c r="C115" s="31">
        <f>IFERROR(Resumen!$B$38,"")</f>
        <v/>
      </c>
    </row>
    <row r="116" ht="28.8" customHeight="1">
      <c r="A116" s="31" t="inlineStr">
        <is>
          <t>Guante de oro de la FIFA</t>
        </is>
      </c>
      <c r="B116" s="35" t="inlineStr">
        <is>
          <t>DIEGO COSTA</t>
        </is>
      </c>
      <c r="C116" s="31">
        <f>IFERROR(Resumen!$B$39,"")</f>
        <v/>
      </c>
    </row>
    <row r="117" ht="28.8" customHeight="1">
      <c r="A117" s="29" t="inlineStr">
        <is>
          <t>Bota de oro de la FIFA</t>
        </is>
      </c>
      <c r="B117" s="35" t="inlineStr">
        <is>
          <t>MIKEL OYARZABAL</t>
        </is>
      </c>
      <c r="C117" s="31">
        <f>IFERROR(Resumen!$B$40,"")</f>
        <v/>
      </c>
    </row>
    <row r="118" ht="28.8" customHeight="1">
      <c r="A118" s="31" t="inlineStr">
        <is>
          <t>Máximo goleador España</t>
        </is>
      </c>
      <c r="B118" s="35" t="inlineStr">
        <is>
          <t>MIKEL OYARZABAL</t>
        </is>
      </c>
      <c r="C118" s="31">
        <f>IFERROR(Resumen!$B$41,"")</f>
        <v/>
      </c>
    </row>
  </sheetData>
  <autoFilter ref="A3:H107"/>
  <pageMargins left="0.75" right="0.75" top="1" bottom="1" header="0.5" footer="0.5"/>
  <drawing xmlns:r="http://schemas.openxmlformats.org/officeDocument/2006/relationships" r:id="rId1"/>
</worksheet>
</file>

<file path=xl/worksheets/sheet13.xml><?xml version="1.0" encoding="utf-8"?>
<worksheet xmlns="http://schemas.openxmlformats.org/spreadsheetml/2006/main">
  <sheetPr>
    <tabColor rgb="FF9E9E9E"/>
    <outlinePr summaryBelow="1" summaryRight="1"/>
    <pageSetUpPr/>
  </sheetPr>
  <dimension ref="A1:H118"/>
  <sheetViews>
    <sheetView showGridLines="0" workbookViewId="0">
      <pane ySplit="3" topLeftCell="A86" activePane="bottomLeft" state="frozen"/>
      <selection pane="bottomLeft" activeCell="F99" sqref="F99"/>
    </sheetView>
  </sheetViews>
  <sheetFormatPr baseColWidth="8" defaultRowHeight="14.4"/>
  <cols>
    <col width="30" customWidth="1" min="1" max="1"/>
    <col width="11" customWidth="1" min="2" max="2"/>
    <col width="18" customWidth="1" min="3" max="3"/>
    <col width="22" customWidth="1" min="4" max="5"/>
    <col width="12" customWidth="1" min="6" max="7"/>
    <col width="14" customWidth="1" min="8" max="8"/>
  </cols>
  <sheetData>
    <row r="1" ht="43.95" customHeight="1">
      <c r="A1" s="7" t="inlineStr">
        <is>
          <t>MIS PRONÓSTICOS — LUIS</t>
        </is>
      </c>
      <c r="B1" s="1" t="n"/>
      <c r="C1" s="1" t="n"/>
      <c r="D1" s="1" t="n"/>
      <c r="E1" s="1" t="n"/>
      <c r="F1" s="1" t="n"/>
      <c r="G1" s="1" t="n"/>
      <c r="H1" s="1" t="n"/>
    </row>
    <row r="2" ht="18" customHeight="1">
      <c r="A2" s="8" t="inlineStr">
        <is>
          <t>Rellena goles en todos los partidos y Clasificado solo en eliminatorias; abajo van tus apuestas especiales.</t>
        </is>
      </c>
      <c r="B2" s="9" t="n"/>
      <c r="C2" s="9" t="n"/>
      <c r="D2" s="9" t="n"/>
      <c r="E2" s="9" t="n"/>
      <c r="F2" s="9" t="n"/>
      <c r="G2" s="9" t="n"/>
      <c r="H2" s="9" t="n"/>
    </row>
    <row r="3" ht="28.8" customHeight="1">
      <c r="A3" s="19" t="inlineStr">
        <is>
          <t>Partido</t>
        </is>
      </c>
      <c r="B3" s="19" t="inlineStr">
        <is>
          <t>Fecha</t>
        </is>
      </c>
      <c r="C3" s="19" t="inlineStr">
        <is>
          <t>Fase</t>
        </is>
      </c>
      <c r="D3" s="19" t="inlineStr">
        <is>
          <t>Equipo local</t>
        </is>
      </c>
      <c r="E3" s="19" t="inlineStr">
        <is>
          <t>Equipo visitante</t>
        </is>
      </c>
      <c r="F3" s="19" t="inlineStr">
        <is>
          <t>Mis goles local</t>
        </is>
      </c>
      <c r="G3" s="19" t="inlineStr">
        <is>
          <t>Mis goles visit.</t>
        </is>
      </c>
      <c r="H3" s="19" t="inlineStr">
        <is>
          <t>Clasificado</t>
        </is>
      </c>
    </row>
    <row r="4">
      <c r="A4" s="31" t="n">
        <v>1</v>
      </c>
      <c r="B4" s="31" t="inlineStr">
        <is>
          <t>11/06/2026</t>
        </is>
      </c>
      <c r="C4" s="24" t="inlineStr">
        <is>
          <t>Grupos</t>
        </is>
      </c>
      <c r="D4" s="24">
        <f>IFERROR(INDEX(Partidos!$D$4:$D$107,MATCH($A4,Partidos!$A$4:$A$107,0)),"")</f>
        <v/>
      </c>
      <c r="E4" s="24">
        <f>IFERROR(INDEX(Partidos!$E$4:$E$107,MATCH($A4,Partidos!$A$4:$A$107,0)),"")</f>
        <v/>
      </c>
      <c r="F4" s="32" t="n">
        <v>2</v>
      </c>
      <c r="G4" s="32" t="n">
        <v>0</v>
      </c>
      <c r="H4" s="33" t="inlineStr">
        <is>
          <t>-</t>
        </is>
      </c>
    </row>
    <row r="5">
      <c r="A5" s="29" t="n">
        <v>2</v>
      </c>
      <c r="B5" s="29" t="inlineStr">
        <is>
          <t>11/06/2026</t>
        </is>
      </c>
      <c r="C5" s="24" t="inlineStr">
        <is>
          <t>Grupos</t>
        </is>
      </c>
      <c r="D5" s="24">
        <f>IFERROR(INDEX(Partidos!$D$4:$D$107,MATCH($A5,Partidos!$A$4:$A$107,0)),"")</f>
        <v/>
      </c>
      <c r="E5" s="24">
        <f>IFERROR(INDEX(Partidos!$E$4:$E$107,MATCH($A5,Partidos!$A$4:$A$107,0)),"")</f>
        <v/>
      </c>
      <c r="F5" s="32" t="n">
        <v>2</v>
      </c>
      <c r="G5" s="32" t="n">
        <v>0</v>
      </c>
      <c r="H5" s="33" t="inlineStr">
        <is>
          <t>-</t>
        </is>
      </c>
    </row>
    <row r="6">
      <c r="A6" s="31" t="n">
        <v>3</v>
      </c>
      <c r="B6" s="31" t="inlineStr">
        <is>
          <t>12/06/2026</t>
        </is>
      </c>
      <c r="C6" s="24" t="inlineStr">
        <is>
          <t>Grupos</t>
        </is>
      </c>
      <c r="D6" s="24">
        <f>IFERROR(INDEX(Partidos!$D$4:$D$107,MATCH($A6,Partidos!$A$4:$A$107,0)),"")</f>
        <v/>
      </c>
      <c r="E6" s="24">
        <f>IFERROR(INDEX(Partidos!$E$4:$E$107,MATCH($A6,Partidos!$A$4:$A$107,0)),"")</f>
        <v/>
      </c>
      <c r="F6" s="32" t="n">
        <v>3</v>
      </c>
      <c r="G6" s="32" t="n">
        <v>0</v>
      </c>
      <c r="H6" s="33" t="inlineStr">
        <is>
          <t>-</t>
        </is>
      </c>
    </row>
    <row r="7">
      <c r="A7" s="29" t="n">
        <v>4</v>
      </c>
      <c r="B7" s="29" t="inlineStr">
        <is>
          <t>12/06/2026</t>
        </is>
      </c>
      <c r="C7" s="24" t="inlineStr">
        <is>
          <t>Grupos</t>
        </is>
      </c>
      <c r="D7" s="24">
        <f>IFERROR(INDEX(Partidos!$D$4:$D$107,MATCH($A7,Partidos!$A$4:$A$107,0)),"")</f>
        <v/>
      </c>
      <c r="E7" s="24">
        <f>IFERROR(INDEX(Partidos!$E$4:$E$107,MATCH($A7,Partidos!$A$4:$A$107,0)),"")</f>
        <v/>
      </c>
      <c r="F7" s="32" t="n">
        <v>1</v>
      </c>
      <c r="G7" s="32" t="n">
        <v>1</v>
      </c>
      <c r="H7" s="33" t="inlineStr">
        <is>
          <t>-</t>
        </is>
      </c>
    </row>
    <row r="8">
      <c r="A8" s="31" t="n">
        <v>5</v>
      </c>
      <c r="B8" s="31" t="inlineStr">
        <is>
          <t>13/06/2026</t>
        </is>
      </c>
      <c r="C8" s="24" t="inlineStr">
        <is>
          <t>Grupos</t>
        </is>
      </c>
      <c r="D8" s="24">
        <f>IFERROR(INDEX(Partidos!$D$4:$D$107,MATCH($A8,Partidos!$A$4:$A$107,0)),"")</f>
        <v/>
      </c>
      <c r="E8" s="24">
        <f>IFERROR(INDEX(Partidos!$E$4:$E$107,MATCH($A8,Partidos!$A$4:$A$107,0)),"")</f>
        <v/>
      </c>
      <c r="F8" s="32" t="n">
        <v>1</v>
      </c>
      <c r="G8" s="32" t="n">
        <v>2</v>
      </c>
      <c r="H8" s="33" t="inlineStr">
        <is>
          <t>-</t>
        </is>
      </c>
    </row>
    <row r="9">
      <c r="A9" s="29" t="n">
        <v>6</v>
      </c>
      <c r="B9" s="29" t="inlineStr">
        <is>
          <t>13/06/2026</t>
        </is>
      </c>
      <c r="C9" s="24" t="inlineStr">
        <is>
          <t>Grupos</t>
        </is>
      </c>
      <c r="D9" s="24">
        <f>IFERROR(INDEX(Partidos!$D$4:$D$107,MATCH($A9,Partidos!$A$4:$A$107,0)),"")</f>
        <v/>
      </c>
      <c r="E9" s="24">
        <f>IFERROR(INDEX(Partidos!$E$4:$E$107,MATCH($A9,Partidos!$A$4:$A$107,0)),"")</f>
        <v/>
      </c>
      <c r="F9" s="32" t="n">
        <v>2</v>
      </c>
      <c r="G9" s="32" t="n">
        <v>1</v>
      </c>
      <c r="H9" s="33" t="inlineStr">
        <is>
          <t>-</t>
        </is>
      </c>
    </row>
    <row r="10">
      <c r="A10" s="31" t="n">
        <v>7</v>
      </c>
      <c r="B10" s="31" t="inlineStr">
        <is>
          <t>13/06/2026</t>
        </is>
      </c>
      <c r="C10" s="24" t="inlineStr">
        <is>
          <t>Grupos</t>
        </is>
      </c>
      <c r="D10" s="24">
        <f>IFERROR(INDEX(Partidos!$D$4:$D$107,MATCH($A10,Partidos!$A$4:$A$107,0)),"")</f>
        <v/>
      </c>
      <c r="E10" s="24">
        <f>IFERROR(INDEX(Partidos!$E$4:$E$107,MATCH($A10,Partidos!$A$4:$A$107,0)),"")</f>
        <v/>
      </c>
      <c r="F10" s="32" t="n">
        <v>0</v>
      </c>
      <c r="G10" s="32" t="n">
        <v>2</v>
      </c>
      <c r="H10" s="33" t="inlineStr">
        <is>
          <t>-</t>
        </is>
      </c>
    </row>
    <row r="11">
      <c r="A11" s="29" t="n">
        <v>8</v>
      </c>
      <c r="B11" s="29" t="inlineStr">
        <is>
          <t>13/06/2026</t>
        </is>
      </c>
      <c r="C11" s="24" t="inlineStr">
        <is>
          <t>Grupos</t>
        </is>
      </c>
      <c r="D11" s="24">
        <f>IFERROR(INDEX(Partidos!$D$4:$D$107,MATCH($A11,Partidos!$A$4:$A$107,0)),"")</f>
        <v/>
      </c>
      <c r="E11" s="24">
        <f>IFERROR(INDEX(Partidos!$E$4:$E$107,MATCH($A11,Partidos!$A$4:$A$107,0)),"")</f>
        <v/>
      </c>
      <c r="F11" s="32" t="n">
        <v>0</v>
      </c>
      <c r="G11" s="32" t="n">
        <v>1</v>
      </c>
      <c r="H11" s="33" t="inlineStr">
        <is>
          <t>-</t>
        </is>
      </c>
    </row>
    <row r="12">
      <c r="A12" s="31" t="n">
        <v>9</v>
      </c>
      <c r="B12" s="31" t="inlineStr">
        <is>
          <t>14/06/2026</t>
        </is>
      </c>
      <c r="C12" s="24" t="inlineStr">
        <is>
          <t>Grupos</t>
        </is>
      </c>
      <c r="D12" s="24">
        <f>IFERROR(INDEX(Partidos!$D$4:$D$107,MATCH($A12,Partidos!$A$4:$A$107,0)),"")</f>
        <v/>
      </c>
      <c r="E12" s="24">
        <f>IFERROR(INDEX(Partidos!$E$4:$E$107,MATCH($A12,Partidos!$A$4:$A$107,0)),"")</f>
        <v/>
      </c>
      <c r="F12" s="32" t="n">
        <v>5</v>
      </c>
      <c r="G12" s="32" t="n">
        <v>0</v>
      </c>
      <c r="H12" s="33" t="inlineStr">
        <is>
          <t>-</t>
        </is>
      </c>
    </row>
    <row r="13">
      <c r="A13" s="29" t="n">
        <v>10</v>
      </c>
      <c r="B13" s="29" t="inlineStr">
        <is>
          <t>14/06/2026</t>
        </is>
      </c>
      <c r="C13" s="24" t="inlineStr">
        <is>
          <t>Grupos</t>
        </is>
      </c>
      <c r="D13" s="24">
        <f>IFERROR(INDEX(Partidos!$D$4:$D$107,MATCH($A13,Partidos!$A$4:$A$107,0)),"")</f>
        <v/>
      </c>
      <c r="E13" s="24">
        <f>IFERROR(INDEX(Partidos!$E$4:$E$107,MATCH($A13,Partidos!$A$4:$A$107,0)),"")</f>
        <v/>
      </c>
      <c r="F13" s="32" t="n">
        <v>1</v>
      </c>
      <c r="G13" s="32" t="n">
        <v>0</v>
      </c>
      <c r="H13" s="33" t="inlineStr">
        <is>
          <t>-</t>
        </is>
      </c>
    </row>
    <row r="14">
      <c r="A14" s="31" t="n">
        <v>11</v>
      </c>
      <c r="B14" s="31" t="inlineStr">
        <is>
          <t>14/06/2026</t>
        </is>
      </c>
      <c r="C14" s="24" t="inlineStr">
        <is>
          <t>Grupos</t>
        </is>
      </c>
      <c r="D14" s="24">
        <f>IFERROR(INDEX(Partidos!$D$4:$D$107,MATCH($A14,Partidos!$A$4:$A$107,0)),"")</f>
        <v/>
      </c>
      <c r="E14" s="24">
        <f>IFERROR(INDEX(Partidos!$E$4:$E$107,MATCH($A14,Partidos!$A$4:$A$107,0)),"")</f>
        <v/>
      </c>
      <c r="F14" s="32" t="n">
        <v>0</v>
      </c>
      <c r="G14" s="32" t="n">
        <v>2</v>
      </c>
      <c r="H14" s="33" t="inlineStr">
        <is>
          <t>-</t>
        </is>
      </c>
    </row>
    <row r="15">
      <c r="A15" s="29" t="n">
        <v>12</v>
      </c>
      <c r="B15" s="29" t="inlineStr">
        <is>
          <t>14/06/2026</t>
        </is>
      </c>
      <c r="C15" s="24" t="inlineStr">
        <is>
          <t>Grupos</t>
        </is>
      </c>
      <c r="D15" s="24">
        <f>IFERROR(INDEX(Partidos!$D$4:$D$107,MATCH($A15,Partidos!$A$4:$A$107,0)),"")</f>
        <v/>
      </c>
      <c r="E15" s="24">
        <f>IFERROR(INDEX(Partidos!$E$4:$E$107,MATCH($A15,Partidos!$A$4:$A$107,0)),"")</f>
        <v/>
      </c>
      <c r="F15" s="32" t="n">
        <v>0</v>
      </c>
      <c r="G15" s="32" t="n">
        <v>1</v>
      </c>
      <c r="H15" s="33" t="inlineStr">
        <is>
          <t>-</t>
        </is>
      </c>
    </row>
    <row r="16">
      <c r="A16" s="31" t="n">
        <v>13</v>
      </c>
      <c r="B16" s="31" t="inlineStr">
        <is>
          <t>15/06/2026</t>
        </is>
      </c>
      <c r="C16" s="24" t="inlineStr">
        <is>
          <t>Grupos</t>
        </is>
      </c>
      <c r="D16" s="24">
        <f>IFERROR(INDEX(Partidos!$D$4:$D$107,MATCH($A16,Partidos!$A$4:$A$107,0)),"")</f>
        <v/>
      </c>
      <c r="E16" s="24">
        <f>IFERROR(INDEX(Partidos!$E$4:$E$107,MATCH($A16,Partidos!$A$4:$A$107,0)),"")</f>
        <v/>
      </c>
      <c r="F16" s="32" t="n">
        <v>6</v>
      </c>
      <c r="G16" s="32" t="n">
        <v>0</v>
      </c>
      <c r="H16" s="33" t="inlineStr">
        <is>
          <t>-</t>
        </is>
      </c>
    </row>
    <row r="17">
      <c r="A17" s="29" t="n">
        <v>14</v>
      </c>
      <c r="B17" s="29" t="inlineStr">
        <is>
          <t>15/06/2026</t>
        </is>
      </c>
      <c r="C17" s="24" t="inlineStr">
        <is>
          <t>Grupos</t>
        </is>
      </c>
      <c r="D17" s="24">
        <f>IFERROR(INDEX(Partidos!$D$4:$D$107,MATCH($A17,Partidos!$A$4:$A$107,0)),"")</f>
        <v/>
      </c>
      <c r="E17" s="24">
        <f>IFERROR(INDEX(Partidos!$E$4:$E$107,MATCH($A17,Partidos!$A$4:$A$107,0)),"")</f>
        <v/>
      </c>
      <c r="F17" s="32" t="n">
        <v>3</v>
      </c>
      <c r="G17" s="32" t="n">
        <v>1</v>
      </c>
      <c r="H17" s="33" t="inlineStr">
        <is>
          <t>-</t>
        </is>
      </c>
    </row>
    <row r="18">
      <c r="A18" s="31" t="n">
        <v>15</v>
      </c>
      <c r="B18" s="31" t="inlineStr">
        <is>
          <t>15/06/2026</t>
        </is>
      </c>
      <c r="C18" s="24" t="inlineStr">
        <is>
          <t>Grupos</t>
        </is>
      </c>
      <c r="D18" s="24">
        <f>IFERROR(INDEX(Partidos!$D$4:$D$107,MATCH($A18,Partidos!$A$4:$A$107,0)),"")</f>
        <v/>
      </c>
      <c r="E18" s="24">
        <f>IFERROR(INDEX(Partidos!$E$4:$E$107,MATCH($A18,Partidos!$A$4:$A$107,0)),"")</f>
        <v/>
      </c>
      <c r="F18" s="32" t="n">
        <v>0</v>
      </c>
      <c r="G18" s="32" t="n">
        <v>2</v>
      </c>
      <c r="H18" s="33" t="inlineStr">
        <is>
          <t>-</t>
        </is>
      </c>
    </row>
    <row r="19">
      <c r="A19" s="29" t="n">
        <v>16</v>
      </c>
      <c r="B19" s="29" t="inlineStr">
        <is>
          <t>15/06/2026</t>
        </is>
      </c>
      <c r="C19" s="24" t="inlineStr">
        <is>
          <t>Grupos</t>
        </is>
      </c>
      <c r="D19" s="24">
        <f>IFERROR(INDEX(Partidos!$D$4:$D$107,MATCH($A19,Partidos!$A$4:$A$107,0)),"")</f>
        <v/>
      </c>
      <c r="E19" s="24">
        <f>IFERROR(INDEX(Partidos!$E$4:$E$107,MATCH($A19,Partidos!$A$4:$A$107,0)),"")</f>
        <v/>
      </c>
      <c r="F19" s="32" t="n">
        <v>0</v>
      </c>
      <c r="G19" s="32" t="n">
        <v>1</v>
      </c>
      <c r="H19" s="33" t="inlineStr">
        <is>
          <t>-</t>
        </is>
      </c>
    </row>
    <row r="20">
      <c r="A20" s="31" t="n">
        <v>17</v>
      </c>
      <c r="B20" s="31" t="inlineStr">
        <is>
          <t>16/06/2026</t>
        </is>
      </c>
      <c r="C20" s="24" t="inlineStr">
        <is>
          <t>Grupos</t>
        </is>
      </c>
      <c r="D20" s="24">
        <f>IFERROR(INDEX(Partidos!$D$4:$D$107,MATCH($A20,Partidos!$A$4:$A$107,0)),"")</f>
        <v/>
      </c>
      <c r="E20" s="24">
        <f>IFERROR(INDEX(Partidos!$E$4:$E$107,MATCH($A20,Partidos!$A$4:$A$107,0)),"")</f>
        <v/>
      </c>
      <c r="F20" s="32" t="n">
        <v>3</v>
      </c>
      <c r="G20" s="32" t="n">
        <v>0</v>
      </c>
      <c r="H20" s="33" t="inlineStr">
        <is>
          <t>-</t>
        </is>
      </c>
    </row>
    <row r="21">
      <c r="A21" s="29" t="n">
        <v>18</v>
      </c>
      <c r="B21" s="29" t="inlineStr">
        <is>
          <t>16/06/2026</t>
        </is>
      </c>
      <c r="C21" s="24" t="inlineStr">
        <is>
          <t>Grupos</t>
        </is>
      </c>
      <c r="D21" s="24">
        <f>IFERROR(INDEX(Partidos!$D$4:$D$107,MATCH($A21,Partidos!$A$4:$A$107,0)),"")</f>
        <v/>
      </c>
      <c r="E21" s="24">
        <f>IFERROR(INDEX(Partidos!$E$4:$E$107,MATCH($A21,Partidos!$A$4:$A$107,0)),"")</f>
        <v/>
      </c>
      <c r="F21" s="32" t="n">
        <v>0</v>
      </c>
      <c r="G21" s="32" t="n">
        <v>2</v>
      </c>
      <c r="H21" s="33" t="inlineStr">
        <is>
          <t>-</t>
        </is>
      </c>
    </row>
    <row r="22">
      <c r="A22" s="31" t="n">
        <v>19</v>
      </c>
      <c r="B22" s="31" t="inlineStr">
        <is>
          <t>16/06/2026</t>
        </is>
      </c>
      <c r="C22" s="24" t="inlineStr">
        <is>
          <t>Grupos</t>
        </is>
      </c>
      <c r="D22" s="24">
        <f>IFERROR(INDEX(Partidos!$D$4:$D$107,MATCH($A22,Partidos!$A$4:$A$107,0)),"")</f>
        <v/>
      </c>
      <c r="E22" s="24">
        <f>IFERROR(INDEX(Partidos!$E$4:$E$107,MATCH($A22,Partidos!$A$4:$A$107,0)),"")</f>
        <v/>
      </c>
      <c r="F22" s="32" t="n">
        <v>3</v>
      </c>
      <c r="G22" s="32" t="n">
        <v>0</v>
      </c>
      <c r="H22" s="33" t="inlineStr">
        <is>
          <t>-</t>
        </is>
      </c>
    </row>
    <row r="23">
      <c r="A23" s="29" t="n">
        <v>20</v>
      </c>
      <c r="B23" s="29" t="inlineStr">
        <is>
          <t>16/06/2026</t>
        </is>
      </c>
      <c r="C23" s="24" t="inlineStr">
        <is>
          <t>Grupos</t>
        </is>
      </c>
      <c r="D23" s="24">
        <f>IFERROR(INDEX(Partidos!$D$4:$D$107,MATCH($A23,Partidos!$A$4:$A$107,0)),"")</f>
        <v/>
      </c>
      <c r="E23" s="24">
        <f>IFERROR(INDEX(Partidos!$E$4:$E$107,MATCH($A23,Partidos!$A$4:$A$107,0)),"")</f>
        <v/>
      </c>
      <c r="F23" s="32" t="n">
        <v>2</v>
      </c>
      <c r="G23" s="32" t="n">
        <v>0</v>
      </c>
      <c r="H23" s="33" t="inlineStr">
        <is>
          <t>-</t>
        </is>
      </c>
    </row>
    <row r="24">
      <c r="A24" s="31" t="n">
        <v>21</v>
      </c>
      <c r="B24" s="31" t="inlineStr">
        <is>
          <t>17/06/2026</t>
        </is>
      </c>
      <c r="C24" s="24" t="inlineStr">
        <is>
          <t>Grupos</t>
        </is>
      </c>
      <c r="D24" s="24">
        <f>IFERROR(INDEX(Partidos!$D$4:$D$107,MATCH($A24,Partidos!$A$4:$A$107,0)),"")</f>
        <v/>
      </c>
      <c r="E24" s="24">
        <f>IFERROR(INDEX(Partidos!$E$4:$E$107,MATCH($A24,Partidos!$A$4:$A$107,0)),"")</f>
        <v/>
      </c>
      <c r="F24" s="32" t="n">
        <v>4</v>
      </c>
      <c r="G24" s="32" t="n">
        <v>0</v>
      </c>
      <c r="H24" s="33" t="inlineStr">
        <is>
          <t>-</t>
        </is>
      </c>
    </row>
    <row r="25">
      <c r="A25" s="29" t="n">
        <v>22</v>
      </c>
      <c r="B25" s="29" t="inlineStr">
        <is>
          <t>17/06/2026</t>
        </is>
      </c>
      <c r="C25" s="24" t="inlineStr">
        <is>
          <t>Grupos</t>
        </is>
      </c>
      <c r="D25" s="24">
        <f>IFERROR(INDEX(Partidos!$D$4:$D$107,MATCH($A25,Partidos!$A$4:$A$107,0)),"")</f>
        <v/>
      </c>
      <c r="E25" s="24">
        <f>IFERROR(INDEX(Partidos!$E$4:$E$107,MATCH($A25,Partidos!$A$4:$A$107,0)),"")</f>
        <v/>
      </c>
      <c r="F25" s="32" t="n">
        <v>1</v>
      </c>
      <c r="G25" s="32" t="n">
        <v>1</v>
      </c>
      <c r="H25" s="33" t="inlineStr">
        <is>
          <t>-</t>
        </is>
      </c>
    </row>
    <row r="26">
      <c r="A26" s="31" t="n">
        <v>23</v>
      </c>
      <c r="B26" s="31" t="inlineStr">
        <is>
          <t>17/06/2026</t>
        </is>
      </c>
      <c r="C26" s="24" t="inlineStr">
        <is>
          <t>Grupos</t>
        </is>
      </c>
      <c r="D26" s="24">
        <f>IFERROR(INDEX(Partidos!$D$4:$D$107,MATCH($A26,Partidos!$A$4:$A$107,0)),"")</f>
        <v/>
      </c>
      <c r="E26" s="24">
        <f>IFERROR(INDEX(Partidos!$E$4:$E$107,MATCH($A26,Partidos!$A$4:$A$107,0)),"")</f>
        <v/>
      </c>
      <c r="F26" s="32" t="n">
        <v>1</v>
      </c>
      <c r="G26" s="32" t="n">
        <v>1</v>
      </c>
      <c r="H26" s="33" t="inlineStr">
        <is>
          <t>-</t>
        </is>
      </c>
    </row>
    <row r="27">
      <c r="A27" s="29" t="n">
        <v>24</v>
      </c>
      <c r="B27" s="29" t="inlineStr">
        <is>
          <t>17/06/2026</t>
        </is>
      </c>
      <c r="C27" s="24" t="inlineStr">
        <is>
          <t>Grupos</t>
        </is>
      </c>
      <c r="D27" s="24">
        <f>IFERROR(INDEX(Partidos!$D$4:$D$107,MATCH($A27,Partidos!$A$4:$A$107,0)),"")</f>
        <v/>
      </c>
      <c r="E27" s="24">
        <f>IFERROR(INDEX(Partidos!$E$4:$E$107,MATCH($A27,Partidos!$A$4:$A$107,0)),"")</f>
        <v/>
      </c>
      <c r="F27" s="32" t="n">
        <v>0</v>
      </c>
      <c r="G27" s="32" t="n">
        <v>3</v>
      </c>
      <c r="H27" s="33" t="inlineStr">
        <is>
          <t>-</t>
        </is>
      </c>
    </row>
    <row r="28">
      <c r="A28" s="31" t="n">
        <v>25</v>
      </c>
      <c r="B28" s="31" t="inlineStr">
        <is>
          <t>18/06/2026</t>
        </is>
      </c>
      <c r="C28" s="24" t="inlineStr">
        <is>
          <t>Grupos</t>
        </is>
      </c>
      <c r="D28" s="24">
        <f>IFERROR(INDEX(Partidos!$D$4:$D$107,MATCH($A28,Partidos!$A$4:$A$107,0)),"")</f>
        <v/>
      </c>
      <c r="E28" s="24">
        <f>IFERROR(INDEX(Partidos!$E$4:$E$107,MATCH($A28,Partidos!$A$4:$A$107,0)),"")</f>
        <v/>
      </c>
      <c r="F28" s="32" t="n">
        <v>0</v>
      </c>
      <c r="G28" s="32" t="n">
        <v>1</v>
      </c>
      <c r="H28" s="33" t="inlineStr">
        <is>
          <t>-</t>
        </is>
      </c>
    </row>
    <row r="29">
      <c r="A29" s="29" t="n">
        <v>26</v>
      </c>
      <c r="B29" s="29" t="inlineStr">
        <is>
          <t>18/06/2026</t>
        </is>
      </c>
      <c r="C29" s="24" t="inlineStr">
        <is>
          <t>Grupos</t>
        </is>
      </c>
      <c r="D29" s="24">
        <f>IFERROR(INDEX(Partidos!$D$4:$D$107,MATCH($A29,Partidos!$A$4:$A$107,0)),"")</f>
        <v/>
      </c>
      <c r="E29" s="24">
        <f>IFERROR(INDEX(Partidos!$E$4:$E$107,MATCH($A29,Partidos!$A$4:$A$107,0)),"")</f>
        <v/>
      </c>
      <c r="F29" s="32" t="n">
        <v>2</v>
      </c>
      <c r="G29" s="32" t="n">
        <v>0</v>
      </c>
      <c r="H29" s="33" t="inlineStr">
        <is>
          <t>-</t>
        </is>
      </c>
    </row>
    <row r="30">
      <c r="A30" s="31" t="n">
        <v>27</v>
      </c>
      <c r="B30" s="31" t="inlineStr">
        <is>
          <t>18/06/2026</t>
        </is>
      </c>
      <c r="C30" s="24" t="inlineStr">
        <is>
          <t>Grupos</t>
        </is>
      </c>
      <c r="D30" s="24">
        <f>IFERROR(INDEX(Partidos!$D$4:$D$107,MATCH($A30,Partidos!$A$4:$A$107,0)),"")</f>
        <v/>
      </c>
      <c r="E30" s="24">
        <f>IFERROR(INDEX(Partidos!$E$4:$E$107,MATCH($A30,Partidos!$A$4:$A$107,0)),"")</f>
        <v/>
      </c>
      <c r="F30" s="32" t="n">
        <v>1</v>
      </c>
      <c r="G30" s="32" t="n">
        <v>0</v>
      </c>
      <c r="H30" s="33" t="inlineStr">
        <is>
          <t>-</t>
        </is>
      </c>
    </row>
    <row r="31">
      <c r="A31" s="29" t="n">
        <v>28</v>
      </c>
      <c r="B31" s="29" t="inlineStr">
        <is>
          <t>18/06/2026</t>
        </is>
      </c>
      <c r="C31" s="24" t="inlineStr">
        <is>
          <t>Grupos</t>
        </is>
      </c>
      <c r="D31" s="24">
        <f>IFERROR(INDEX(Partidos!$D$4:$D$107,MATCH($A31,Partidos!$A$4:$A$107,0)),"")</f>
        <v/>
      </c>
      <c r="E31" s="24">
        <f>IFERROR(INDEX(Partidos!$E$4:$E$107,MATCH($A31,Partidos!$A$4:$A$107,0)),"")</f>
        <v/>
      </c>
      <c r="F31" s="32" t="n">
        <v>1</v>
      </c>
      <c r="G31" s="32" t="n">
        <v>1</v>
      </c>
      <c r="H31" s="33" t="inlineStr">
        <is>
          <t>-</t>
        </is>
      </c>
    </row>
    <row r="32">
      <c r="A32" s="31" t="n">
        <v>29</v>
      </c>
      <c r="B32" s="31" t="inlineStr">
        <is>
          <t>19/06/2026</t>
        </is>
      </c>
      <c r="C32" s="24" t="inlineStr">
        <is>
          <t>Grupos</t>
        </is>
      </c>
      <c r="D32" s="24">
        <f>IFERROR(INDEX(Partidos!$D$4:$D$107,MATCH($A32,Partidos!$A$4:$A$107,0)),"")</f>
        <v/>
      </c>
      <c r="E32" s="24">
        <f>IFERROR(INDEX(Partidos!$E$4:$E$107,MATCH($A32,Partidos!$A$4:$A$107,0)),"")</f>
        <v/>
      </c>
      <c r="F32" s="32" t="n">
        <v>1</v>
      </c>
      <c r="G32" s="32" t="n">
        <v>0</v>
      </c>
      <c r="H32" s="33" t="inlineStr">
        <is>
          <t>-</t>
        </is>
      </c>
    </row>
    <row r="33">
      <c r="A33" s="29" t="n">
        <v>30</v>
      </c>
      <c r="B33" s="29" t="inlineStr">
        <is>
          <t>19/06/2026</t>
        </is>
      </c>
      <c r="C33" s="24" t="inlineStr">
        <is>
          <t>Grupos</t>
        </is>
      </c>
      <c r="D33" s="24">
        <f>IFERROR(INDEX(Partidos!$D$4:$D$107,MATCH($A33,Partidos!$A$4:$A$107,0)),"")</f>
        <v/>
      </c>
      <c r="E33" s="24">
        <f>IFERROR(INDEX(Partidos!$E$4:$E$107,MATCH($A33,Partidos!$A$4:$A$107,0)),"")</f>
        <v/>
      </c>
      <c r="F33" s="32" t="n">
        <v>0</v>
      </c>
      <c r="G33" s="32" t="n">
        <v>2</v>
      </c>
      <c r="H33" s="33" t="inlineStr">
        <is>
          <t>-</t>
        </is>
      </c>
    </row>
    <row r="34">
      <c r="A34" s="31" t="n">
        <v>31</v>
      </c>
      <c r="B34" s="31" t="inlineStr">
        <is>
          <t>19/06/2026</t>
        </is>
      </c>
      <c r="C34" s="24" t="inlineStr">
        <is>
          <t>Grupos</t>
        </is>
      </c>
      <c r="D34" s="24">
        <f>IFERROR(INDEX(Partidos!$D$4:$D$107,MATCH($A34,Partidos!$A$4:$A$107,0)),"")</f>
        <v/>
      </c>
      <c r="E34" s="24">
        <f>IFERROR(INDEX(Partidos!$E$4:$E$107,MATCH($A34,Partidos!$A$4:$A$107,0)),"")</f>
        <v/>
      </c>
      <c r="F34" s="32" t="n">
        <v>4</v>
      </c>
      <c r="G34" s="32" t="n">
        <v>0</v>
      </c>
      <c r="H34" s="33" t="inlineStr">
        <is>
          <t>-</t>
        </is>
      </c>
    </row>
    <row r="35">
      <c r="A35" s="29" t="n">
        <v>32</v>
      </c>
      <c r="B35" s="29" t="inlineStr">
        <is>
          <t>19/06/2026</t>
        </is>
      </c>
      <c r="C35" s="24" t="inlineStr">
        <is>
          <t>Grupos</t>
        </is>
      </c>
      <c r="D35" s="24">
        <f>IFERROR(INDEX(Partidos!$D$4:$D$107,MATCH($A35,Partidos!$A$4:$A$107,0)),"")</f>
        <v/>
      </c>
      <c r="E35" s="24">
        <f>IFERROR(INDEX(Partidos!$E$4:$E$107,MATCH($A35,Partidos!$A$4:$A$107,0)),"")</f>
        <v/>
      </c>
      <c r="F35" s="32" t="n">
        <v>0</v>
      </c>
      <c r="G35" s="32" t="n">
        <v>1</v>
      </c>
      <c r="H35" s="33" t="inlineStr">
        <is>
          <t>-</t>
        </is>
      </c>
    </row>
    <row r="36">
      <c r="A36" s="31" t="n">
        <v>33</v>
      </c>
      <c r="B36" s="31" t="inlineStr">
        <is>
          <t>20/06/2026</t>
        </is>
      </c>
      <c r="C36" s="24" t="inlineStr">
        <is>
          <t>Grupos</t>
        </is>
      </c>
      <c r="D36" s="24">
        <f>IFERROR(INDEX(Partidos!$D$4:$D$107,MATCH($A36,Partidos!$A$4:$A$107,0)),"")</f>
        <v/>
      </c>
      <c r="E36" s="24">
        <f>IFERROR(INDEX(Partidos!$E$4:$E$107,MATCH($A36,Partidos!$A$4:$A$107,0)),"")</f>
        <v/>
      </c>
      <c r="F36" s="32" t="n">
        <v>1</v>
      </c>
      <c r="G36" s="32" t="n">
        <v>0</v>
      </c>
      <c r="H36" s="33" t="inlineStr">
        <is>
          <t>-</t>
        </is>
      </c>
    </row>
    <row r="37">
      <c r="A37" s="29" t="n">
        <v>34</v>
      </c>
      <c r="B37" s="29" t="inlineStr">
        <is>
          <t>20/06/2026</t>
        </is>
      </c>
      <c r="C37" s="24" t="inlineStr">
        <is>
          <t>Grupos</t>
        </is>
      </c>
      <c r="D37" s="24">
        <f>IFERROR(INDEX(Partidos!$D$4:$D$107,MATCH($A37,Partidos!$A$4:$A$107,0)),"")</f>
        <v/>
      </c>
      <c r="E37" s="24">
        <f>IFERROR(INDEX(Partidos!$E$4:$E$107,MATCH($A37,Partidos!$A$4:$A$107,0)),"")</f>
        <v/>
      </c>
      <c r="F37" s="32" t="n">
        <v>5</v>
      </c>
      <c r="G37" s="32" t="n">
        <v>0</v>
      </c>
      <c r="H37" s="33" t="inlineStr">
        <is>
          <t>-</t>
        </is>
      </c>
    </row>
    <row r="38">
      <c r="A38" s="31" t="n">
        <v>35</v>
      </c>
      <c r="B38" s="31" t="inlineStr">
        <is>
          <t>20/06/2026</t>
        </is>
      </c>
      <c r="C38" s="24" t="inlineStr">
        <is>
          <t>Grupos</t>
        </is>
      </c>
      <c r="D38" s="24">
        <f>IFERROR(INDEX(Partidos!$D$4:$D$107,MATCH($A38,Partidos!$A$4:$A$107,0)),"")</f>
        <v/>
      </c>
      <c r="E38" s="24">
        <f>IFERROR(INDEX(Partidos!$E$4:$E$107,MATCH($A38,Partidos!$A$4:$A$107,0)),"")</f>
        <v/>
      </c>
      <c r="F38" s="32" t="n">
        <v>2</v>
      </c>
      <c r="G38" s="32" t="n">
        <v>0</v>
      </c>
      <c r="H38" s="33" t="inlineStr">
        <is>
          <t>-</t>
        </is>
      </c>
    </row>
    <row r="39">
      <c r="A39" s="29" t="n">
        <v>36</v>
      </c>
      <c r="B39" s="29" t="inlineStr">
        <is>
          <t>20/06/2026</t>
        </is>
      </c>
      <c r="C39" s="24" t="inlineStr">
        <is>
          <t>Grupos</t>
        </is>
      </c>
      <c r="D39" s="24">
        <f>IFERROR(INDEX(Partidos!$D$4:$D$107,MATCH($A39,Partidos!$A$4:$A$107,0)),"")</f>
        <v/>
      </c>
      <c r="E39" s="24">
        <f>IFERROR(INDEX(Partidos!$E$4:$E$107,MATCH($A39,Partidos!$A$4:$A$107,0)),"")</f>
        <v/>
      </c>
      <c r="F39" s="32" t="n">
        <v>0</v>
      </c>
      <c r="G39" s="32" t="n">
        <v>1</v>
      </c>
      <c r="H39" s="33" t="inlineStr">
        <is>
          <t>-</t>
        </is>
      </c>
    </row>
    <row r="40">
      <c r="A40" s="31" t="n">
        <v>37</v>
      </c>
      <c r="B40" s="31" t="inlineStr">
        <is>
          <t>21/06/2026</t>
        </is>
      </c>
      <c r="C40" s="24" t="inlineStr">
        <is>
          <t>Grupos</t>
        </is>
      </c>
      <c r="D40" s="24">
        <f>IFERROR(INDEX(Partidos!$D$4:$D$107,MATCH($A40,Partidos!$A$4:$A$107,0)),"")</f>
        <v/>
      </c>
      <c r="E40" s="24">
        <f>IFERROR(INDEX(Partidos!$E$4:$E$107,MATCH($A40,Partidos!$A$4:$A$107,0)),"")</f>
        <v/>
      </c>
      <c r="F40" s="32" t="n">
        <v>4</v>
      </c>
      <c r="G40" s="32" t="n">
        <v>1</v>
      </c>
      <c r="H40" s="33" t="inlineStr">
        <is>
          <t>-</t>
        </is>
      </c>
    </row>
    <row r="41">
      <c r="A41" s="29" t="n">
        <v>38</v>
      </c>
      <c r="B41" s="29" t="inlineStr">
        <is>
          <t>21/06/2026</t>
        </is>
      </c>
      <c r="C41" s="24" t="inlineStr">
        <is>
          <t>Grupos</t>
        </is>
      </c>
      <c r="D41" s="24">
        <f>IFERROR(INDEX(Partidos!$D$4:$D$107,MATCH($A41,Partidos!$A$4:$A$107,0)),"")</f>
        <v/>
      </c>
      <c r="E41" s="24">
        <f>IFERROR(INDEX(Partidos!$E$4:$E$107,MATCH($A41,Partidos!$A$4:$A$107,0)),"")</f>
        <v/>
      </c>
      <c r="F41" s="32" t="n">
        <v>3</v>
      </c>
      <c r="G41" s="32" t="n">
        <v>0</v>
      </c>
      <c r="H41" s="33" t="inlineStr">
        <is>
          <t>-</t>
        </is>
      </c>
    </row>
    <row r="42">
      <c r="A42" s="31" t="n">
        <v>39</v>
      </c>
      <c r="B42" s="31" t="inlineStr">
        <is>
          <t>21/06/2026</t>
        </is>
      </c>
      <c r="C42" s="24" t="inlineStr">
        <is>
          <t>Grupos</t>
        </is>
      </c>
      <c r="D42" s="24">
        <f>IFERROR(INDEX(Partidos!$D$4:$D$107,MATCH($A42,Partidos!$A$4:$A$107,0)),"")</f>
        <v/>
      </c>
      <c r="E42" s="24">
        <f>IFERROR(INDEX(Partidos!$E$4:$E$107,MATCH($A42,Partidos!$A$4:$A$107,0)),"")</f>
        <v/>
      </c>
      <c r="F42" s="32" t="n">
        <v>3</v>
      </c>
      <c r="G42" s="32" t="n">
        <v>0</v>
      </c>
      <c r="H42" s="33" t="inlineStr">
        <is>
          <t>-</t>
        </is>
      </c>
    </row>
    <row r="43">
      <c r="A43" s="29" t="n">
        <v>40</v>
      </c>
      <c r="B43" s="29" t="inlineStr">
        <is>
          <t>21/06/2026</t>
        </is>
      </c>
      <c r="C43" s="24" t="inlineStr">
        <is>
          <t>Grupos</t>
        </is>
      </c>
      <c r="D43" s="24">
        <f>IFERROR(INDEX(Partidos!$D$4:$D$107,MATCH($A43,Partidos!$A$4:$A$107,0)),"")</f>
        <v/>
      </c>
      <c r="E43" s="24">
        <f>IFERROR(INDEX(Partidos!$E$4:$E$107,MATCH($A43,Partidos!$A$4:$A$107,0)),"")</f>
        <v/>
      </c>
      <c r="F43" s="32" t="n">
        <v>0</v>
      </c>
      <c r="G43" s="32" t="n">
        <v>2</v>
      </c>
      <c r="H43" s="33" t="inlineStr">
        <is>
          <t>-</t>
        </is>
      </c>
    </row>
    <row r="44">
      <c r="A44" s="31" t="n">
        <v>41</v>
      </c>
      <c r="B44" s="31" t="inlineStr">
        <is>
          <t>22/06/2026</t>
        </is>
      </c>
      <c r="C44" s="24" t="inlineStr">
        <is>
          <t>Grupos</t>
        </is>
      </c>
      <c r="D44" s="24">
        <f>IFERROR(INDEX(Partidos!$D$4:$D$107,MATCH($A44,Partidos!$A$4:$A$107,0)),"")</f>
        <v/>
      </c>
      <c r="E44" s="24">
        <f>IFERROR(INDEX(Partidos!$E$4:$E$107,MATCH($A44,Partidos!$A$4:$A$107,0)),"")</f>
        <v/>
      </c>
      <c r="F44" s="32" t="n">
        <v>2</v>
      </c>
      <c r="G44" s="32" t="n">
        <v>0</v>
      </c>
      <c r="H44" s="33" t="inlineStr">
        <is>
          <t>-</t>
        </is>
      </c>
    </row>
    <row r="45">
      <c r="A45" s="29" t="n">
        <v>42</v>
      </c>
      <c r="B45" s="29" t="inlineStr">
        <is>
          <t>22/06/2026</t>
        </is>
      </c>
      <c r="C45" s="24" t="inlineStr">
        <is>
          <t>Grupos</t>
        </is>
      </c>
      <c r="D45" s="24">
        <f>IFERROR(INDEX(Partidos!$D$4:$D$107,MATCH($A45,Partidos!$A$4:$A$107,0)),"")</f>
        <v/>
      </c>
      <c r="E45" s="24">
        <f>IFERROR(INDEX(Partidos!$E$4:$E$107,MATCH($A45,Partidos!$A$4:$A$107,0)),"")</f>
        <v/>
      </c>
      <c r="F45" s="32" t="n">
        <v>3</v>
      </c>
      <c r="G45" s="32" t="n">
        <v>0</v>
      </c>
      <c r="H45" s="33" t="inlineStr">
        <is>
          <t>-</t>
        </is>
      </c>
    </row>
    <row r="46">
      <c r="A46" s="31" t="n">
        <v>43</v>
      </c>
      <c r="B46" s="31" t="inlineStr">
        <is>
          <t>22/06/2026</t>
        </is>
      </c>
      <c r="C46" s="24" t="inlineStr">
        <is>
          <t>Grupos</t>
        </is>
      </c>
      <c r="D46" s="24">
        <f>IFERROR(INDEX(Partidos!$D$4:$D$107,MATCH($A46,Partidos!$A$4:$A$107,0)),"")</f>
        <v/>
      </c>
      <c r="E46" s="24">
        <f>IFERROR(INDEX(Partidos!$E$4:$E$107,MATCH($A46,Partidos!$A$4:$A$107,0)),"")</f>
        <v/>
      </c>
      <c r="F46" s="32" t="n">
        <v>2</v>
      </c>
      <c r="G46" s="32" t="n">
        <v>1</v>
      </c>
      <c r="H46" s="33" t="inlineStr">
        <is>
          <t>-</t>
        </is>
      </c>
    </row>
    <row r="47">
      <c r="A47" s="29" t="n">
        <v>44</v>
      </c>
      <c r="B47" s="29" t="inlineStr">
        <is>
          <t>22/06/2026</t>
        </is>
      </c>
      <c r="C47" s="24" t="inlineStr">
        <is>
          <t>Grupos</t>
        </is>
      </c>
      <c r="D47" s="24">
        <f>IFERROR(INDEX(Partidos!$D$4:$D$107,MATCH($A47,Partidos!$A$4:$A$107,0)),"")</f>
        <v/>
      </c>
      <c r="E47" s="24">
        <f>IFERROR(INDEX(Partidos!$E$4:$E$107,MATCH($A47,Partidos!$A$4:$A$107,0)),"")</f>
        <v/>
      </c>
      <c r="F47" s="32" t="n">
        <v>2</v>
      </c>
      <c r="G47" s="32" t="n">
        <v>1</v>
      </c>
      <c r="H47" s="33" t="inlineStr">
        <is>
          <t>-</t>
        </is>
      </c>
    </row>
    <row r="48">
      <c r="A48" s="31" t="n">
        <v>45</v>
      </c>
      <c r="B48" s="31" t="inlineStr">
        <is>
          <t>23/06/2026</t>
        </is>
      </c>
      <c r="C48" s="24" t="inlineStr">
        <is>
          <t>Grupos</t>
        </is>
      </c>
      <c r="D48" s="24">
        <f>IFERROR(INDEX(Partidos!$D$4:$D$107,MATCH($A48,Partidos!$A$4:$A$107,0)),"")</f>
        <v/>
      </c>
      <c r="E48" s="24">
        <f>IFERROR(INDEX(Partidos!$E$4:$E$107,MATCH($A48,Partidos!$A$4:$A$107,0)),"")</f>
        <v/>
      </c>
      <c r="F48" s="32" t="n">
        <v>3</v>
      </c>
      <c r="G48" s="32" t="n">
        <v>0</v>
      </c>
      <c r="H48" s="33" t="inlineStr">
        <is>
          <t>-</t>
        </is>
      </c>
    </row>
    <row r="49">
      <c r="A49" s="29" t="n">
        <v>46</v>
      </c>
      <c r="B49" s="29" t="inlineStr">
        <is>
          <t>23/06/2026</t>
        </is>
      </c>
      <c r="C49" s="24" t="inlineStr">
        <is>
          <t>Grupos</t>
        </is>
      </c>
      <c r="D49" s="24">
        <f>IFERROR(INDEX(Partidos!$D$4:$D$107,MATCH($A49,Partidos!$A$4:$A$107,0)),"")</f>
        <v/>
      </c>
      <c r="E49" s="24">
        <f>IFERROR(INDEX(Partidos!$E$4:$E$107,MATCH($A49,Partidos!$A$4:$A$107,0)),"")</f>
        <v/>
      </c>
      <c r="F49" s="32" t="n">
        <v>2</v>
      </c>
      <c r="G49" s="32" t="n">
        <v>0</v>
      </c>
      <c r="H49" s="33" t="inlineStr">
        <is>
          <t>-</t>
        </is>
      </c>
    </row>
    <row r="50">
      <c r="A50" s="31" t="n">
        <v>47</v>
      </c>
      <c r="B50" s="31" t="inlineStr">
        <is>
          <t>23/06/2026</t>
        </is>
      </c>
      <c r="C50" s="24" t="inlineStr">
        <is>
          <t>Grupos</t>
        </is>
      </c>
      <c r="D50" s="24">
        <f>IFERROR(INDEX(Partidos!$D$4:$D$107,MATCH($A50,Partidos!$A$4:$A$107,0)),"")</f>
        <v/>
      </c>
      <c r="E50" s="24">
        <f>IFERROR(INDEX(Partidos!$E$4:$E$107,MATCH($A50,Partidos!$A$4:$A$107,0)),"")</f>
        <v/>
      </c>
      <c r="F50" s="32" t="n">
        <v>0</v>
      </c>
      <c r="G50" s="32" t="n">
        <v>2</v>
      </c>
      <c r="H50" s="33" t="inlineStr">
        <is>
          <t>-</t>
        </is>
      </c>
    </row>
    <row r="51">
      <c r="A51" s="29" t="n">
        <v>48</v>
      </c>
      <c r="B51" s="29" t="inlineStr">
        <is>
          <t>23/06/2026</t>
        </is>
      </c>
      <c r="C51" s="24" t="inlineStr">
        <is>
          <t>Grupos</t>
        </is>
      </c>
      <c r="D51" s="24">
        <f>IFERROR(INDEX(Partidos!$D$4:$D$107,MATCH($A51,Partidos!$A$4:$A$107,0)),"")</f>
        <v/>
      </c>
      <c r="E51" s="24">
        <f>IFERROR(INDEX(Partidos!$E$4:$E$107,MATCH($A51,Partidos!$A$4:$A$107,0)),"")</f>
        <v/>
      </c>
      <c r="F51" s="32" t="n">
        <v>2</v>
      </c>
      <c r="G51" s="32" t="n">
        <v>0</v>
      </c>
      <c r="H51" s="33" t="inlineStr">
        <is>
          <t>-</t>
        </is>
      </c>
    </row>
    <row r="52">
      <c r="A52" s="31" t="n">
        <v>49</v>
      </c>
      <c r="B52" s="31" t="inlineStr">
        <is>
          <t>24/06/2026</t>
        </is>
      </c>
      <c r="C52" s="24" t="inlineStr">
        <is>
          <t>Grupos</t>
        </is>
      </c>
      <c r="D52" s="24">
        <f>IFERROR(INDEX(Partidos!$D$4:$D$107,MATCH($A52,Partidos!$A$4:$A$107,0)),"")</f>
        <v/>
      </c>
      <c r="E52" s="24">
        <f>IFERROR(INDEX(Partidos!$E$4:$E$107,MATCH($A52,Partidos!$A$4:$A$107,0)),"")</f>
        <v/>
      </c>
      <c r="F52" s="32" t="n">
        <v>1</v>
      </c>
      <c r="G52" s="32" t="n">
        <v>2</v>
      </c>
      <c r="H52" s="33" t="inlineStr">
        <is>
          <t>-</t>
        </is>
      </c>
    </row>
    <row r="53">
      <c r="A53" s="29" t="n">
        <v>50</v>
      </c>
      <c r="B53" s="29" t="inlineStr">
        <is>
          <t>24/06/2026</t>
        </is>
      </c>
      <c r="C53" s="24" t="inlineStr">
        <is>
          <t>Grupos</t>
        </is>
      </c>
      <c r="D53" s="24">
        <f>IFERROR(INDEX(Partidos!$D$4:$D$107,MATCH($A53,Partidos!$A$4:$A$107,0)),"")</f>
        <v/>
      </c>
      <c r="E53" s="24">
        <f>IFERROR(INDEX(Partidos!$E$4:$E$107,MATCH($A53,Partidos!$A$4:$A$107,0)),"")</f>
        <v/>
      </c>
      <c r="F53" s="32" t="n">
        <v>1</v>
      </c>
      <c r="G53" s="32" t="n">
        <v>2</v>
      </c>
      <c r="H53" s="33" t="inlineStr">
        <is>
          <t>-</t>
        </is>
      </c>
    </row>
    <row r="54">
      <c r="A54" s="31" t="n">
        <v>51</v>
      </c>
      <c r="B54" s="31" t="inlineStr">
        <is>
          <t>24/06/2026</t>
        </is>
      </c>
      <c r="C54" s="24" t="inlineStr">
        <is>
          <t>Grupos</t>
        </is>
      </c>
      <c r="D54" s="24">
        <f>IFERROR(INDEX(Partidos!$D$4:$D$107,MATCH($A54,Partidos!$A$4:$A$107,0)),"")</f>
        <v/>
      </c>
      <c r="E54" s="24">
        <f>IFERROR(INDEX(Partidos!$E$4:$E$107,MATCH($A54,Partidos!$A$4:$A$107,0)),"")</f>
        <v/>
      </c>
      <c r="F54" s="32" t="n">
        <v>0</v>
      </c>
      <c r="G54" s="32" t="n">
        <v>2</v>
      </c>
      <c r="H54" s="33" t="inlineStr">
        <is>
          <t>-</t>
        </is>
      </c>
    </row>
    <row r="55">
      <c r="A55" s="29" t="n">
        <v>52</v>
      </c>
      <c r="B55" s="29" t="inlineStr">
        <is>
          <t>24/06/2026</t>
        </is>
      </c>
      <c r="C55" s="24" t="inlineStr">
        <is>
          <t>Grupos</t>
        </is>
      </c>
      <c r="D55" s="24">
        <f>IFERROR(INDEX(Partidos!$D$4:$D$107,MATCH($A55,Partidos!$A$4:$A$107,0)),"")</f>
        <v/>
      </c>
      <c r="E55" s="24">
        <f>IFERROR(INDEX(Partidos!$E$4:$E$107,MATCH($A55,Partidos!$A$4:$A$107,0)),"")</f>
        <v/>
      </c>
      <c r="F55" s="32" t="n">
        <v>2</v>
      </c>
      <c r="G55" s="32" t="n">
        <v>0</v>
      </c>
      <c r="H55" s="33" t="inlineStr">
        <is>
          <t>-</t>
        </is>
      </c>
    </row>
    <row r="56">
      <c r="A56" s="31" t="n">
        <v>53</v>
      </c>
      <c r="B56" s="31" t="inlineStr">
        <is>
          <t>24/06/2026</t>
        </is>
      </c>
      <c r="C56" s="24" t="inlineStr">
        <is>
          <t>Grupos</t>
        </is>
      </c>
      <c r="D56" s="24">
        <f>IFERROR(INDEX(Partidos!$D$4:$D$107,MATCH($A56,Partidos!$A$4:$A$107,0)),"")</f>
        <v/>
      </c>
      <c r="E56" s="24">
        <f>IFERROR(INDEX(Partidos!$E$4:$E$107,MATCH($A56,Partidos!$A$4:$A$107,0)),"")</f>
        <v/>
      </c>
      <c r="F56" s="32" t="n">
        <v>1</v>
      </c>
      <c r="G56" s="32" t="n">
        <v>2</v>
      </c>
      <c r="H56" s="33" t="inlineStr">
        <is>
          <t>-</t>
        </is>
      </c>
    </row>
    <row r="57">
      <c r="A57" s="29" t="n">
        <v>54</v>
      </c>
      <c r="B57" s="29" t="inlineStr">
        <is>
          <t>24/06/2026</t>
        </is>
      </c>
      <c r="C57" s="24" t="inlineStr">
        <is>
          <t>Grupos</t>
        </is>
      </c>
      <c r="D57" s="24">
        <f>IFERROR(INDEX(Partidos!$D$4:$D$107,MATCH($A57,Partidos!$A$4:$A$107,0)),"")</f>
        <v/>
      </c>
      <c r="E57" s="24">
        <f>IFERROR(INDEX(Partidos!$E$4:$E$107,MATCH($A57,Partidos!$A$4:$A$107,0)),"")</f>
        <v/>
      </c>
      <c r="F57" s="32" t="n">
        <v>0</v>
      </c>
      <c r="G57" s="32" t="n">
        <v>1</v>
      </c>
      <c r="H57" s="33" t="inlineStr">
        <is>
          <t>-</t>
        </is>
      </c>
    </row>
    <row r="58">
      <c r="A58" s="31" t="n">
        <v>55</v>
      </c>
      <c r="B58" s="31" t="inlineStr">
        <is>
          <t>25/06/2026</t>
        </is>
      </c>
      <c r="C58" s="24" t="inlineStr">
        <is>
          <t>Grupos</t>
        </is>
      </c>
      <c r="D58" s="24">
        <f>IFERROR(INDEX(Partidos!$D$4:$D$107,MATCH($A58,Partidos!$A$4:$A$107,0)),"")</f>
        <v/>
      </c>
      <c r="E58" s="24">
        <f>IFERROR(INDEX(Partidos!$E$4:$E$107,MATCH($A58,Partidos!$A$4:$A$107,0)),"")</f>
        <v/>
      </c>
      <c r="F58" s="32" t="n">
        <v>0</v>
      </c>
      <c r="G58" s="32" t="n">
        <v>1</v>
      </c>
      <c r="H58" s="33" t="inlineStr">
        <is>
          <t>-</t>
        </is>
      </c>
    </row>
    <row r="59">
      <c r="A59" s="29" t="n">
        <v>56</v>
      </c>
      <c r="B59" s="29" t="inlineStr">
        <is>
          <t>25/06/2026</t>
        </is>
      </c>
      <c r="C59" s="24" t="inlineStr">
        <is>
          <t>Grupos</t>
        </is>
      </c>
      <c r="D59" s="24">
        <f>IFERROR(INDEX(Partidos!$D$4:$D$107,MATCH($A59,Partidos!$A$4:$A$107,0)),"")</f>
        <v/>
      </c>
      <c r="E59" s="24">
        <f>IFERROR(INDEX(Partidos!$E$4:$E$107,MATCH($A59,Partidos!$A$4:$A$107,0)),"")</f>
        <v/>
      </c>
      <c r="F59" s="32" t="n">
        <v>1</v>
      </c>
      <c r="G59" s="32" t="n">
        <v>3</v>
      </c>
      <c r="H59" s="33" t="inlineStr">
        <is>
          <t>-</t>
        </is>
      </c>
    </row>
    <row r="60">
      <c r="A60" s="31" t="n">
        <v>57</v>
      </c>
      <c r="B60" s="31" t="inlineStr">
        <is>
          <t>25/06/2026</t>
        </is>
      </c>
      <c r="C60" s="24" t="inlineStr">
        <is>
          <t>Grupos</t>
        </is>
      </c>
      <c r="D60" s="24">
        <f>IFERROR(INDEX(Partidos!$D$4:$D$107,MATCH($A60,Partidos!$A$4:$A$107,0)),"")</f>
        <v/>
      </c>
      <c r="E60" s="24">
        <f>IFERROR(INDEX(Partidos!$E$4:$E$107,MATCH($A60,Partidos!$A$4:$A$107,0)),"")</f>
        <v/>
      </c>
      <c r="F60" s="32" t="n">
        <v>2</v>
      </c>
      <c r="G60" s="32" t="n">
        <v>1</v>
      </c>
      <c r="H60" s="33" t="inlineStr">
        <is>
          <t>-</t>
        </is>
      </c>
    </row>
    <row r="61">
      <c r="A61" s="29" t="n">
        <v>58</v>
      </c>
      <c r="B61" s="29" t="inlineStr">
        <is>
          <t>25/06/2026</t>
        </is>
      </c>
      <c r="C61" s="24" t="inlineStr">
        <is>
          <t>Grupos</t>
        </is>
      </c>
      <c r="D61" s="24">
        <f>IFERROR(INDEX(Partidos!$D$4:$D$107,MATCH($A61,Partidos!$A$4:$A$107,0)),"")</f>
        <v/>
      </c>
      <c r="E61" s="24">
        <f>IFERROR(INDEX(Partidos!$E$4:$E$107,MATCH($A61,Partidos!$A$4:$A$107,0)),"")</f>
        <v/>
      </c>
      <c r="F61" s="32" t="n">
        <v>0</v>
      </c>
      <c r="G61" s="32" t="n">
        <v>1</v>
      </c>
      <c r="H61" s="33" t="inlineStr">
        <is>
          <t>-</t>
        </is>
      </c>
    </row>
    <row r="62">
      <c r="A62" s="31" t="n">
        <v>59</v>
      </c>
      <c r="B62" s="31" t="inlineStr">
        <is>
          <t>25/06/2026</t>
        </is>
      </c>
      <c r="C62" s="24" t="inlineStr">
        <is>
          <t>Grupos</t>
        </is>
      </c>
      <c r="D62" s="24">
        <f>IFERROR(INDEX(Partidos!$D$4:$D$107,MATCH($A62,Partidos!$A$4:$A$107,0)),"")</f>
        <v/>
      </c>
      <c r="E62" s="24">
        <f>IFERROR(INDEX(Partidos!$E$4:$E$107,MATCH($A62,Partidos!$A$4:$A$107,0)),"")</f>
        <v/>
      </c>
      <c r="F62" s="32" t="n">
        <v>2</v>
      </c>
      <c r="G62" s="32" t="n">
        <v>1</v>
      </c>
      <c r="H62" s="33" t="inlineStr">
        <is>
          <t>-</t>
        </is>
      </c>
    </row>
    <row r="63">
      <c r="A63" s="29" t="n">
        <v>60</v>
      </c>
      <c r="B63" s="29" t="inlineStr">
        <is>
          <t>25/06/2026</t>
        </is>
      </c>
      <c r="C63" s="24" t="inlineStr">
        <is>
          <t>Grupos</t>
        </is>
      </c>
      <c r="D63" s="24">
        <f>IFERROR(INDEX(Partidos!$D$4:$D$107,MATCH($A63,Partidos!$A$4:$A$107,0)),"")</f>
        <v/>
      </c>
      <c r="E63" s="24">
        <f>IFERROR(INDEX(Partidos!$E$4:$E$107,MATCH($A63,Partidos!$A$4:$A$107,0)),"")</f>
        <v/>
      </c>
      <c r="F63" s="32" t="n">
        <v>1</v>
      </c>
      <c r="G63" s="32" t="n">
        <v>0</v>
      </c>
      <c r="H63" s="33" t="inlineStr">
        <is>
          <t>-</t>
        </is>
      </c>
    </row>
    <row r="64">
      <c r="A64" s="31" t="n">
        <v>61</v>
      </c>
      <c r="B64" s="31" t="inlineStr">
        <is>
          <t>26/06/2026</t>
        </is>
      </c>
      <c r="C64" s="24" t="inlineStr">
        <is>
          <t>Grupos</t>
        </is>
      </c>
      <c r="D64" s="24">
        <f>IFERROR(INDEX(Partidos!$D$4:$D$107,MATCH($A64,Partidos!$A$4:$A$107,0)),"")</f>
        <v/>
      </c>
      <c r="E64" s="24">
        <f>IFERROR(INDEX(Partidos!$E$4:$E$107,MATCH($A64,Partidos!$A$4:$A$107,0)),"")</f>
        <v/>
      </c>
      <c r="F64" s="32" t="n">
        <v>1</v>
      </c>
      <c r="G64" s="32" t="n">
        <v>3</v>
      </c>
      <c r="H64" s="33" t="inlineStr">
        <is>
          <t>-</t>
        </is>
      </c>
    </row>
    <row r="65">
      <c r="A65" s="29" t="n">
        <v>62</v>
      </c>
      <c r="B65" s="29" t="inlineStr">
        <is>
          <t>26/06/2026</t>
        </is>
      </c>
      <c r="C65" s="24" t="inlineStr">
        <is>
          <t>Grupos</t>
        </is>
      </c>
      <c r="D65" s="24">
        <f>IFERROR(INDEX(Partidos!$D$4:$D$107,MATCH($A65,Partidos!$A$4:$A$107,0)),"")</f>
        <v/>
      </c>
      <c r="E65" s="24">
        <f>IFERROR(INDEX(Partidos!$E$4:$E$107,MATCH($A65,Partidos!$A$4:$A$107,0)),"")</f>
        <v/>
      </c>
      <c r="F65" s="32" t="n">
        <v>2</v>
      </c>
      <c r="G65" s="32" t="n">
        <v>0</v>
      </c>
      <c r="H65" s="33" t="inlineStr">
        <is>
          <t>-</t>
        </is>
      </c>
    </row>
    <row r="66">
      <c r="A66" s="31" t="n">
        <v>63</v>
      </c>
      <c r="B66" s="31" t="inlineStr">
        <is>
          <t>26/06/2026</t>
        </is>
      </c>
      <c r="C66" s="24" t="inlineStr">
        <is>
          <t>Grupos</t>
        </is>
      </c>
      <c r="D66" s="24">
        <f>IFERROR(INDEX(Partidos!$D$4:$D$107,MATCH($A66,Partidos!$A$4:$A$107,0)),"")</f>
        <v/>
      </c>
      <c r="E66" s="24">
        <f>IFERROR(INDEX(Partidos!$E$4:$E$107,MATCH($A66,Partidos!$A$4:$A$107,0)),"")</f>
        <v/>
      </c>
      <c r="F66" s="32" t="n">
        <v>0</v>
      </c>
      <c r="G66" s="32" t="n">
        <v>2</v>
      </c>
      <c r="H66" s="33" t="inlineStr">
        <is>
          <t>-</t>
        </is>
      </c>
    </row>
    <row r="67">
      <c r="A67" s="29" t="n">
        <v>64</v>
      </c>
      <c r="B67" s="29" t="inlineStr">
        <is>
          <t>26/06/2026</t>
        </is>
      </c>
      <c r="C67" s="24" t="inlineStr">
        <is>
          <t>Grupos</t>
        </is>
      </c>
      <c r="D67" s="24">
        <f>IFERROR(INDEX(Partidos!$D$4:$D$107,MATCH($A67,Partidos!$A$4:$A$107,0)),"")</f>
        <v/>
      </c>
      <c r="E67" s="24">
        <f>IFERROR(INDEX(Partidos!$E$4:$E$107,MATCH($A67,Partidos!$A$4:$A$107,0)),"")</f>
        <v/>
      </c>
      <c r="F67" s="32" t="n">
        <v>1</v>
      </c>
      <c r="G67" s="32" t="n">
        <v>2</v>
      </c>
      <c r="H67" s="33" t="inlineStr">
        <is>
          <t>-</t>
        </is>
      </c>
    </row>
    <row r="68">
      <c r="A68" s="31" t="n">
        <v>65</v>
      </c>
      <c r="B68" s="31" t="inlineStr">
        <is>
          <t>26/06/2026</t>
        </is>
      </c>
      <c r="C68" s="24" t="inlineStr">
        <is>
          <t>Grupos</t>
        </is>
      </c>
      <c r="D68" s="24">
        <f>IFERROR(INDEX(Partidos!$D$4:$D$107,MATCH($A68,Partidos!$A$4:$A$107,0)),"")</f>
        <v/>
      </c>
      <c r="E68" s="24">
        <f>IFERROR(INDEX(Partidos!$E$4:$E$107,MATCH($A68,Partidos!$A$4:$A$107,0)),"")</f>
        <v/>
      </c>
      <c r="F68" s="32" t="n">
        <v>2</v>
      </c>
      <c r="G68" s="32" t="n">
        <v>1</v>
      </c>
      <c r="H68" s="33" t="inlineStr">
        <is>
          <t>-</t>
        </is>
      </c>
    </row>
    <row r="69">
      <c r="A69" s="29" t="n">
        <v>66</v>
      </c>
      <c r="B69" s="29" t="inlineStr">
        <is>
          <t>26/06/2026</t>
        </is>
      </c>
      <c r="C69" s="24" t="inlineStr">
        <is>
          <t>Grupos</t>
        </is>
      </c>
      <c r="D69" s="24">
        <f>IFERROR(INDEX(Partidos!$D$4:$D$107,MATCH($A69,Partidos!$A$4:$A$107,0)),"")</f>
        <v/>
      </c>
      <c r="E69" s="24">
        <f>IFERROR(INDEX(Partidos!$E$4:$E$107,MATCH($A69,Partidos!$A$4:$A$107,0)),"")</f>
        <v/>
      </c>
      <c r="F69" s="32" t="n">
        <v>0</v>
      </c>
      <c r="G69" s="32" t="n">
        <v>2</v>
      </c>
      <c r="H69" s="33" t="inlineStr">
        <is>
          <t>-</t>
        </is>
      </c>
    </row>
    <row r="70">
      <c r="A70" s="31" t="n">
        <v>67</v>
      </c>
      <c r="B70" s="31" t="inlineStr">
        <is>
          <t>27/06/2026</t>
        </is>
      </c>
      <c r="C70" s="24" t="inlineStr">
        <is>
          <t>Grupos</t>
        </is>
      </c>
      <c r="D70" s="24">
        <f>IFERROR(INDEX(Partidos!$D$4:$D$107,MATCH($A70,Partidos!$A$4:$A$107,0)),"")</f>
        <v/>
      </c>
      <c r="E70" s="24">
        <f>IFERROR(INDEX(Partidos!$E$4:$E$107,MATCH($A70,Partidos!$A$4:$A$107,0)),"")</f>
        <v/>
      </c>
      <c r="F70" s="32" t="n">
        <v>1</v>
      </c>
      <c r="G70" s="32" t="n">
        <v>2</v>
      </c>
      <c r="H70" s="33" t="inlineStr">
        <is>
          <t>-</t>
        </is>
      </c>
    </row>
    <row r="71">
      <c r="A71" s="29" t="n">
        <v>68</v>
      </c>
      <c r="B71" s="29" t="inlineStr">
        <is>
          <t>27/06/2026</t>
        </is>
      </c>
      <c r="C71" s="24" t="inlineStr">
        <is>
          <t>Grupos</t>
        </is>
      </c>
      <c r="D71" s="24">
        <f>IFERROR(INDEX(Partidos!$D$4:$D$107,MATCH($A71,Partidos!$A$4:$A$107,0)),"")</f>
        <v/>
      </c>
      <c r="E71" s="24">
        <f>IFERROR(INDEX(Partidos!$E$4:$E$107,MATCH($A71,Partidos!$A$4:$A$107,0)),"")</f>
        <v/>
      </c>
      <c r="F71" s="32" t="n">
        <v>2</v>
      </c>
      <c r="G71" s="32" t="n">
        <v>0</v>
      </c>
      <c r="H71" s="33" t="inlineStr">
        <is>
          <t>-</t>
        </is>
      </c>
    </row>
    <row r="72">
      <c r="A72" s="31" t="n">
        <v>69</v>
      </c>
      <c r="B72" s="31" t="inlineStr">
        <is>
          <t>27/06/2026</t>
        </is>
      </c>
      <c r="C72" s="24" t="inlineStr">
        <is>
          <t>Grupos</t>
        </is>
      </c>
      <c r="D72" s="24">
        <f>IFERROR(INDEX(Partidos!$D$4:$D$107,MATCH($A72,Partidos!$A$4:$A$107,0)),"")</f>
        <v/>
      </c>
      <c r="E72" s="24">
        <f>IFERROR(INDEX(Partidos!$E$4:$E$107,MATCH($A72,Partidos!$A$4:$A$107,0)),"")</f>
        <v/>
      </c>
      <c r="F72" s="32" t="n">
        <v>1</v>
      </c>
      <c r="G72" s="32" t="n">
        <v>2</v>
      </c>
      <c r="H72" s="33" t="inlineStr">
        <is>
          <t>-</t>
        </is>
      </c>
    </row>
    <row r="73">
      <c r="A73" s="29" t="n">
        <v>70</v>
      </c>
      <c r="B73" s="29" t="inlineStr">
        <is>
          <t>27/06/2026</t>
        </is>
      </c>
      <c r="C73" s="24" t="inlineStr">
        <is>
          <t>Grupos</t>
        </is>
      </c>
      <c r="D73" s="24">
        <f>IFERROR(INDEX(Partidos!$D$4:$D$107,MATCH($A73,Partidos!$A$4:$A$107,0)),"")</f>
        <v/>
      </c>
      <c r="E73" s="24">
        <f>IFERROR(INDEX(Partidos!$E$4:$E$107,MATCH($A73,Partidos!$A$4:$A$107,0)),"")</f>
        <v/>
      </c>
      <c r="F73" s="32" t="n">
        <v>2</v>
      </c>
      <c r="G73" s="32" t="n">
        <v>3</v>
      </c>
      <c r="H73" s="33" t="inlineStr">
        <is>
          <t>-</t>
        </is>
      </c>
    </row>
    <row r="74">
      <c r="A74" s="31" t="n">
        <v>71</v>
      </c>
      <c r="B74" s="31" t="inlineStr">
        <is>
          <t>27/06/2026</t>
        </is>
      </c>
      <c r="C74" s="24" t="inlineStr">
        <is>
          <t>Grupos</t>
        </is>
      </c>
      <c r="D74" s="24">
        <f>IFERROR(INDEX(Partidos!$D$4:$D$107,MATCH($A74,Partidos!$A$4:$A$107,0)),"")</f>
        <v/>
      </c>
      <c r="E74" s="24">
        <f>IFERROR(INDEX(Partidos!$E$4:$E$107,MATCH($A74,Partidos!$A$4:$A$107,0)),"")</f>
        <v/>
      </c>
      <c r="F74" s="32" t="n">
        <v>0</v>
      </c>
      <c r="G74" s="32" t="n">
        <v>2</v>
      </c>
      <c r="H74" s="33" t="inlineStr">
        <is>
          <t>-</t>
        </is>
      </c>
    </row>
    <row r="75">
      <c r="A75" s="29" t="n">
        <v>72</v>
      </c>
      <c r="B75" s="29" t="inlineStr">
        <is>
          <t>27/06/2026</t>
        </is>
      </c>
      <c r="C75" s="24" t="inlineStr">
        <is>
          <t>Grupos</t>
        </is>
      </c>
      <c r="D75" s="24">
        <f>IFERROR(INDEX(Partidos!$D$4:$D$107,MATCH($A75,Partidos!$A$4:$A$107,0)),"")</f>
        <v/>
      </c>
      <c r="E75" s="24">
        <f>IFERROR(INDEX(Partidos!$E$4:$E$107,MATCH($A75,Partidos!$A$4:$A$107,0)),"")</f>
        <v/>
      </c>
      <c r="F75" s="32" t="n">
        <v>0</v>
      </c>
      <c r="G75" s="32" t="n">
        <v>2</v>
      </c>
      <c r="H75" s="33" t="inlineStr">
        <is>
          <t>-</t>
        </is>
      </c>
    </row>
    <row r="76">
      <c r="A76" s="31" t="n">
        <v>73</v>
      </c>
      <c r="B76" s="31" t="inlineStr">
        <is>
          <t>28/06/2026</t>
        </is>
      </c>
      <c r="C76" s="24" t="inlineStr">
        <is>
          <t>Dieciseisavos</t>
        </is>
      </c>
      <c r="D76" s="24">
        <f>IFERROR(INDEX(Partidos!$D$4:$D$107,MATCH($A76,Partidos!$A$4:$A$107,0)),"")</f>
        <v/>
      </c>
      <c r="E76" s="24">
        <f>IFERROR(INDEX(Partidos!$E$4:$E$107,MATCH($A76,Partidos!$A$4:$A$107,0)),"")</f>
        <v/>
      </c>
      <c r="F76" s="32" t="n">
        <v>1</v>
      </c>
      <c r="G76" s="32" t="n">
        <v>1</v>
      </c>
      <c r="H76" s="32" t="inlineStr">
        <is>
          <t>Visitante</t>
        </is>
      </c>
    </row>
    <row r="77">
      <c r="A77" s="29" t="n">
        <v>74</v>
      </c>
      <c r="B77" s="29" t="inlineStr">
        <is>
          <t>29/06/2026</t>
        </is>
      </c>
      <c r="C77" s="24" t="inlineStr">
        <is>
          <t>Dieciseisavos</t>
        </is>
      </c>
      <c r="D77" s="24">
        <f>IFERROR(INDEX(Partidos!$D$4:$D$107,MATCH($A77,Partidos!$A$4:$A$107,0)),"")</f>
        <v/>
      </c>
      <c r="E77" s="24">
        <f>IFERROR(INDEX(Partidos!$E$4:$E$107,MATCH($A77,Partidos!$A$4:$A$107,0)),"")</f>
        <v/>
      </c>
      <c r="F77" s="32" t="n">
        <v>2</v>
      </c>
      <c r="G77" s="32" t="n">
        <v>2</v>
      </c>
      <c r="H77" s="32" t="inlineStr">
        <is>
          <t>Local</t>
        </is>
      </c>
    </row>
    <row r="78">
      <c r="A78" s="31" t="n">
        <v>75</v>
      </c>
      <c r="B78" s="31" t="inlineStr">
        <is>
          <t>29/06/2026</t>
        </is>
      </c>
      <c r="C78" s="24" t="inlineStr">
        <is>
          <t>Dieciseisavos</t>
        </is>
      </c>
      <c r="D78" s="24">
        <f>IFERROR(INDEX(Partidos!$D$4:$D$107,MATCH($A78,Partidos!$A$4:$A$107,0)),"")</f>
        <v/>
      </c>
      <c r="E78" s="24">
        <f>IFERROR(INDEX(Partidos!$E$4:$E$107,MATCH($A78,Partidos!$A$4:$A$107,0)),"")</f>
        <v/>
      </c>
      <c r="F78" s="32" t="n">
        <v>2</v>
      </c>
      <c r="G78" s="32" t="n">
        <v>1</v>
      </c>
      <c r="H78" s="32" t="inlineStr">
        <is>
          <t>Local</t>
        </is>
      </c>
    </row>
    <row r="79">
      <c r="A79" s="29" t="n">
        <v>76</v>
      </c>
      <c r="B79" s="29" t="inlineStr">
        <is>
          <t>29/06/2026</t>
        </is>
      </c>
      <c r="C79" s="24" t="inlineStr">
        <is>
          <t>Dieciseisavos</t>
        </is>
      </c>
      <c r="D79" s="24">
        <f>IFERROR(INDEX(Partidos!$D$4:$D$107,MATCH($A79,Partidos!$A$4:$A$107,0)),"")</f>
        <v/>
      </c>
      <c r="E79" s="24">
        <f>IFERROR(INDEX(Partidos!$E$4:$E$107,MATCH($A79,Partidos!$A$4:$A$107,0)),"")</f>
        <v/>
      </c>
      <c r="F79" s="32" t="n">
        <v>2</v>
      </c>
      <c r="G79" s="32" t="n">
        <v>1</v>
      </c>
      <c r="H79" s="32" t="inlineStr">
        <is>
          <t>Local</t>
        </is>
      </c>
    </row>
    <row r="80">
      <c r="A80" s="31" t="n">
        <v>77</v>
      </c>
      <c r="B80" s="31" t="inlineStr">
        <is>
          <t>30/06/2026</t>
        </is>
      </c>
      <c r="C80" s="24" t="inlineStr">
        <is>
          <t>Dieciseisavos</t>
        </is>
      </c>
      <c r="D80" s="24">
        <f>IFERROR(INDEX(Partidos!$D$4:$D$107,MATCH($A80,Partidos!$A$4:$A$107,0)),"")</f>
        <v/>
      </c>
      <c r="E80" s="24">
        <f>IFERROR(INDEX(Partidos!$E$4:$E$107,MATCH($A80,Partidos!$A$4:$A$107,0)),"")</f>
        <v/>
      </c>
      <c r="F80" s="32" t="n">
        <v>0</v>
      </c>
      <c r="G80" s="32" t="n">
        <v>2</v>
      </c>
      <c r="H80" s="32" t="inlineStr">
        <is>
          <t>Visitante</t>
        </is>
      </c>
    </row>
    <row r="81">
      <c r="A81" s="29" t="n">
        <v>78</v>
      </c>
      <c r="B81" s="29" t="inlineStr">
        <is>
          <t>30/06/2026</t>
        </is>
      </c>
      <c r="C81" s="24" t="inlineStr">
        <is>
          <t>Dieciseisavos</t>
        </is>
      </c>
      <c r="D81" s="24">
        <f>IFERROR(INDEX(Partidos!$D$4:$D$107,MATCH($A81,Partidos!$A$4:$A$107,0)),"")</f>
        <v/>
      </c>
      <c r="E81" s="24">
        <f>IFERROR(INDEX(Partidos!$E$4:$E$107,MATCH($A81,Partidos!$A$4:$A$107,0)),"")</f>
        <v/>
      </c>
      <c r="F81" s="32" t="n">
        <v>3</v>
      </c>
      <c r="G81" s="32" t="n">
        <v>0</v>
      </c>
      <c r="H81" s="32" t="inlineStr">
        <is>
          <t>Local</t>
        </is>
      </c>
    </row>
    <row r="82">
      <c r="A82" s="31" t="n">
        <v>79</v>
      </c>
      <c r="B82" s="31" t="inlineStr">
        <is>
          <t>30/06/2026</t>
        </is>
      </c>
      <c r="C82" s="24" t="inlineStr">
        <is>
          <t>Dieciseisavos</t>
        </is>
      </c>
      <c r="D82" s="24">
        <f>IFERROR(INDEX(Partidos!$D$4:$D$107,MATCH($A82,Partidos!$A$4:$A$107,0)),"")</f>
        <v/>
      </c>
      <c r="E82" s="24">
        <f>IFERROR(INDEX(Partidos!$E$4:$E$107,MATCH($A82,Partidos!$A$4:$A$107,0)),"")</f>
        <v/>
      </c>
      <c r="F82" s="32" t="n">
        <v>1</v>
      </c>
      <c r="G82" s="32" t="n">
        <v>0</v>
      </c>
      <c r="H82" s="32" t="inlineStr">
        <is>
          <t>Local</t>
        </is>
      </c>
    </row>
    <row r="83">
      <c r="A83" s="29" t="n">
        <v>80</v>
      </c>
      <c r="B83" s="29" t="inlineStr">
        <is>
          <t>01/07/2026</t>
        </is>
      </c>
      <c r="C83" s="24" t="inlineStr">
        <is>
          <t>Dieciseisavos</t>
        </is>
      </c>
      <c r="D83" s="24">
        <f>IFERROR(INDEX(Partidos!$D$4:$D$107,MATCH($A83,Partidos!$A$4:$A$107,0)),"")</f>
        <v/>
      </c>
      <c r="E83" s="24">
        <f>IFERROR(INDEX(Partidos!$E$4:$E$107,MATCH($A83,Partidos!$A$4:$A$107,0)),"")</f>
        <v/>
      </c>
      <c r="F83" s="32" t="n">
        <v>3</v>
      </c>
      <c r="G83" s="32" t="n">
        <v>1</v>
      </c>
      <c r="H83" s="32" t="inlineStr">
        <is>
          <t>Local</t>
        </is>
      </c>
    </row>
    <row r="84">
      <c r="A84" s="31" t="n">
        <v>81</v>
      </c>
      <c r="B84" s="31" t="inlineStr">
        <is>
          <t>01/07/2026</t>
        </is>
      </c>
      <c r="C84" s="24" t="inlineStr">
        <is>
          <t>Dieciseisavos</t>
        </is>
      </c>
      <c r="D84" s="24">
        <f>IFERROR(INDEX(Partidos!$D$4:$D$107,MATCH($A84,Partidos!$A$4:$A$107,0)),"")</f>
        <v/>
      </c>
      <c r="E84" s="24">
        <f>IFERROR(INDEX(Partidos!$E$4:$E$107,MATCH($A84,Partidos!$A$4:$A$107,0)),"")</f>
        <v/>
      </c>
      <c r="F84" s="32" t="n">
        <v>0</v>
      </c>
      <c r="G84" s="32" t="n">
        <v>0</v>
      </c>
      <c r="H84" s="32" t="inlineStr">
        <is>
          <t>Visitante</t>
        </is>
      </c>
    </row>
    <row r="85">
      <c r="A85" s="29" t="n">
        <v>82</v>
      </c>
      <c r="B85" s="29" t="inlineStr">
        <is>
          <t>01/07/2026</t>
        </is>
      </c>
      <c r="C85" s="24" t="inlineStr">
        <is>
          <t>Dieciseisavos</t>
        </is>
      </c>
      <c r="D85" s="24">
        <f>IFERROR(INDEX(Partidos!$D$4:$D$107,MATCH($A85,Partidos!$A$4:$A$107,0)),"")</f>
        <v/>
      </c>
      <c r="E85" s="24">
        <f>IFERROR(INDEX(Partidos!$E$4:$E$107,MATCH($A85,Partidos!$A$4:$A$107,0)),"")</f>
        <v/>
      </c>
      <c r="F85" s="32" t="n">
        <v>1</v>
      </c>
      <c r="G85" s="32" t="n">
        <v>0</v>
      </c>
      <c r="H85" s="32" t="inlineStr">
        <is>
          <t>Local</t>
        </is>
      </c>
    </row>
    <row r="86">
      <c r="A86" s="31" t="n">
        <v>83</v>
      </c>
      <c r="B86" s="31" t="inlineStr">
        <is>
          <t>02/07/2026</t>
        </is>
      </c>
      <c r="C86" s="24" t="inlineStr">
        <is>
          <t>Dieciseisavos</t>
        </is>
      </c>
      <c r="D86" s="24">
        <f>IFERROR(INDEX(Partidos!$D$4:$D$107,MATCH($A86,Partidos!$A$4:$A$107,0)),"")</f>
        <v/>
      </c>
      <c r="E86" s="24">
        <f>IFERROR(INDEX(Partidos!$E$4:$E$107,MATCH($A86,Partidos!$A$4:$A$107,0)),"")</f>
        <v/>
      </c>
      <c r="F86" s="32" t="n">
        <v>2</v>
      </c>
      <c r="G86" s="32" t="n">
        <v>0</v>
      </c>
      <c r="H86" s="32" t="inlineStr">
        <is>
          <t>Local</t>
        </is>
      </c>
    </row>
    <row r="87">
      <c r="A87" s="29" t="n">
        <v>84</v>
      </c>
      <c r="B87" s="29" t="inlineStr">
        <is>
          <t>02/07/2026</t>
        </is>
      </c>
      <c r="C87" s="24" t="inlineStr">
        <is>
          <t>Dieciseisavos</t>
        </is>
      </c>
      <c r="D87" s="24">
        <f>IFERROR(INDEX(Partidos!$D$4:$D$107,MATCH($A87,Partidos!$A$4:$A$107,0)),"")</f>
        <v/>
      </c>
      <c r="E87" s="24">
        <f>IFERROR(INDEX(Partidos!$E$4:$E$107,MATCH($A87,Partidos!$A$4:$A$107,0)),"")</f>
        <v/>
      </c>
      <c r="F87" s="32" t="n">
        <v>1</v>
      </c>
      <c r="G87" s="32" t="n">
        <v>1</v>
      </c>
      <c r="H87" s="32" t="inlineStr">
        <is>
          <t>Visitante</t>
        </is>
      </c>
    </row>
    <row r="88">
      <c r="A88" s="31" t="n">
        <v>85</v>
      </c>
      <c r="B88" s="31" t="inlineStr">
        <is>
          <t>02/07/2026</t>
        </is>
      </c>
      <c r="C88" s="24" t="inlineStr">
        <is>
          <t>Dieciseisavos</t>
        </is>
      </c>
      <c r="D88" s="24">
        <f>IFERROR(INDEX(Partidos!$D$4:$D$107,MATCH($A88,Partidos!$A$4:$A$107,0)),"")</f>
        <v/>
      </c>
      <c r="E88" s="24">
        <f>IFERROR(INDEX(Partidos!$E$4:$E$107,MATCH($A88,Partidos!$A$4:$A$107,0)),"")</f>
        <v/>
      </c>
      <c r="F88" s="32" t="n">
        <v>1</v>
      </c>
      <c r="G88" s="32" t="n">
        <v>1</v>
      </c>
      <c r="H88" s="32" t="inlineStr">
        <is>
          <t>Visitante</t>
        </is>
      </c>
    </row>
    <row r="89">
      <c r="A89" s="29" t="n">
        <v>86</v>
      </c>
      <c r="B89" s="29" t="inlineStr">
        <is>
          <t>03/07/2026</t>
        </is>
      </c>
      <c r="C89" s="24" t="inlineStr">
        <is>
          <t>Dieciseisavos</t>
        </is>
      </c>
      <c r="D89" s="24">
        <f>IFERROR(INDEX(Partidos!$D$4:$D$107,MATCH($A89,Partidos!$A$4:$A$107,0)),"")</f>
        <v/>
      </c>
      <c r="E89" s="24">
        <f>IFERROR(INDEX(Partidos!$E$4:$E$107,MATCH($A89,Partidos!$A$4:$A$107,0)),"")</f>
        <v/>
      </c>
      <c r="F89" s="32" t="n">
        <v>0</v>
      </c>
      <c r="G89" s="32" t="n">
        <v>1</v>
      </c>
      <c r="H89" s="32" t="inlineStr">
        <is>
          <t>Visitante</t>
        </is>
      </c>
    </row>
    <row r="90">
      <c r="A90" s="31" t="n">
        <v>87</v>
      </c>
      <c r="B90" s="31" t="inlineStr">
        <is>
          <t>03/07/2026</t>
        </is>
      </c>
      <c r="C90" s="24" t="inlineStr">
        <is>
          <t>Dieciseisavos</t>
        </is>
      </c>
      <c r="D90" s="24">
        <f>IFERROR(INDEX(Partidos!$D$4:$D$107,MATCH($A90,Partidos!$A$4:$A$107,0)),"")</f>
        <v/>
      </c>
      <c r="E90" s="24">
        <f>IFERROR(INDEX(Partidos!$E$4:$E$107,MATCH($A90,Partidos!$A$4:$A$107,0)),"")</f>
        <v/>
      </c>
      <c r="F90" s="32" t="n">
        <v>2</v>
      </c>
      <c r="G90" s="32" t="n">
        <v>0</v>
      </c>
      <c r="H90" s="32" t="inlineStr">
        <is>
          <t>Local</t>
        </is>
      </c>
    </row>
    <row r="91">
      <c r="A91" s="29" t="n">
        <v>88</v>
      </c>
      <c r="B91" s="29" t="inlineStr">
        <is>
          <t>03/07/2026</t>
        </is>
      </c>
      <c r="C91" s="24" t="inlineStr">
        <is>
          <t>Dieciseisavos</t>
        </is>
      </c>
      <c r="D91" s="24">
        <f>IFERROR(INDEX(Partidos!$D$4:$D$107,MATCH($A91,Partidos!$A$4:$A$107,0)),"")</f>
        <v/>
      </c>
      <c r="E91" s="24">
        <f>IFERROR(INDEX(Partidos!$E$4:$E$107,MATCH($A91,Partidos!$A$4:$A$107,0)),"")</f>
        <v/>
      </c>
      <c r="F91" s="32" t="n">
        <v>2</v>
      </c>
      <c r="G91" s="32" t="n">
        <v>1</v>
      </c>
      <c r="H91" s="32" t="inlineStr">
        <is>
          <t>Local</t>
        </is>
      </c>
    </row>
    <row r="92">
      <c r="A92" s="31" t="n">
        <v>89</v>
      </c>
      <c r="B92" s="31" t="inlineStr">
        <is>
          <t>04/07/2026</t>
        </is>
      </c>
      <c r="C92" s="24" t="inlineStr">
        <is>
          <t>Octavos</t>
        </is>
      </c>
      <c r="D92" s="24">
        <f>IFERROR(INDEX(Partidos!$D$4:$D$107,MATCH($A92,Partidos!$A$4:$A$107,0)),"")</f>
        <v/>
      </c>
      <c r="E92" s="24">
        <f>IFERROR(INDEX(Partidos!$E$4:$E$107,MATCH($A92,Partidos!$A$4:$A$107,0)),"")</f>
        <v/>
      </c>
      <c r="F92" s="32" t="n">
        <v>0</v>
      </c>
      <c r="G92" s="32" t="n">
        <v>2</v>
      </c>
      <c r="H92" s="32" t="inlineStr">
        <is>
          <t>Visitante</t>
        </is>
      </c>
    </row>
    <row r="93">
      <c r="A93" s="29" t="n">
        <v>90</v>
      </c>
      <c r="B93" s="29" t="inlineStr">
        <is>
          <t>04/07/2026</t>
        </is>
      </c>
      <c r="C93" s="24" t="inlineStr">
        <is>
          <t>Octavos</t>
        </is>
      </c>
      <c r="D93" s="24">
        <f>IFERROR(INDEX(Partidos!$D$4:$D$107,MATCH($A93,Partidos!$A$4:$A$107,0)),"")</f>
        <v/>
      </c>
      <c r="E93" s="24">
        <f>IFERROR(INDEX(Partidos!$E$4:$E$107,MATCH($A93,Partidos!$A$4:$A$107,0)),"")</f>
        <v/>
      </c>
      <c r="F93" s="32" t="n">
        <v>1</v>
      </c>
      <c r="G93" s="32" t="n">
        <v>2</v>
      </c>
      <c r="H93" s="32" t="inlineStr">
        <is>
          <t>Visitante</t>
        </is>
      </c>
    </row>
    <row r="94">
      <c r="A94" s="31" t="n">
        <v>91</v>
      </c>
      <c r="B94" s="31" t="inlineStr">
        <is>
          <t>05/07/2026</t>
        </is>
      </c>
      <c r="C94" s="24" t="inlineStr">
        <is>
          <t>Octavos</t>
        </is>
      </c>
      <c r="D94" s="24">
        <f>IFERROR(INDEX(Partidos!$D$4:$D$107,MATCH($A94,Partidos!$A$4:$A$107,0)),"")</f>
        <v/>
      </c>
      <c r="E94" s="24">
        <f>IFERROR(INDEX(Partidos!$E$4:$E$107,MATCH($A94,Partidos!$A$4:$A$107,0)),"")</f>
        <v/>
      </c>
      <c r="F94" s="32" t="n">
        <v>3</v>
      </c>
      <c r="G94" s="32" t="n">
        <v>2</v>
      </c>
      <c r="H94" s="32" t="inlineStr">
        <is>
          <t>Local</t>
        </is>
      </c>
    </row>
    <row r="95">
      <c r="A95" s="29" t="n">
        <v>92</v>
      </c>
      <c r="B95" s="29" t="inlineStr">
        <is>
          <t>05/07/2026</t>
        </is>
      </c>
      <c r="C95" s="24" t="inlineStr">
        <is>
          <t>Octavos</t>
        </is>
      </c>
      <c r="D95" s="24">
        <f>IFERROR(INDEX(Partidos!$D$4:$D$107,MATCH($A95,Partidos!$A$4:$A$107,0)),"")</f>
        <v/>
      </c>
      <c r="E95" s="24">
        <f>IFERROR(INDEX(Partidos!$E$4:$E$107,MATCH($A95,Partidos!$A$4:$A$107,0)),"")</f>
        <v/>
      </c>
      <c r="F95" s="32" t="n">
        <v>1</v>
      </c>
      <c r="G95" s="32" t="n">
        <v>1</v>
      </c>
      <c r="H95" s="32" t="inlineStr">
        <is>
          <t>Visitante</t>
        </is>
      </c>
    </row>
    <row r="96">
      <c r="A96" s="31" t="n">
        <v>93</v>
      </c>
      <c r="B96" s="31" t="inlineStr">
        <is>
          <t>06/07/2026</t>
        </is>
      </c>
      <c r="C96" s="24" t="inlineStr">
        <is>
          <t>Octavos</t>
        </is>
      </c>
      <c r="D96" s="24">
        <f>IFERROR(INDEX(Partidos!$D$4:$D$107,MATCH($A96,Partidos!$A$4:$A$107,0)),"")</f>
        <v/>
      </c>
      <c r="E96" s="24">
        <f>IFERROR(INDEX(Partidos!$E$4:$E$107,MATCH($A96,Partidos!$A$4:$A$107,0)),"")</f>
        <v/>
      </c>
      <c r="F96" s="32" t="n">
        <v>0</v>
      </c>
      <c r="G96" s="32" t="n">
        <v>1</v>
      </c>
      <c r="H96" s="32" t="inlineStr">
        <is>
          <t>Visitante</t>
        </is>
      </c>
    </row>
    <row r="97">
      <c r="A97" s="29" t="n">
        <v>94</v>
      </c>
      <c r="B97" s="29" t="inlineStr">
        <is>
          <t>06/07/2026</t>
        </is>
      </c>
      <c r="C97" s="24" t="inlineStr">
        <is>
          <t>Octavos</t>
        </is>
      </c>
      <c r="D97" s="24">
        <f>IFERROR(INDEX(Partidos!$D$4:$D$107,MATCH($A97,Partidos!$A$4:$A$107,0)),"")</f>
        <v/>
      </c>
      <c r="E97" s="24">
        <f>IFERROR(INDEX(Partidos!$E$4:$E$107,MATCH($A97,Partidos!$A$4:$A$107,0)),"")</f>
        <v/>
      </c>
      <c r="F97" s="32" t="n">
        <v>1</v>
      </c>
      <c r="G97" s="32" t="n">
        <v>1</v>
      </c>
      <c r="H97" s="32" t="inlineStr">
        <is>
          <t>Visitante</t>
        </is>
      </c>
    </row>
    <row r="98">
      <c r="A98" s="31" t="n">
        <v>95</v>
      </c>
      <c r="B98" s="31" t="inlineStr">
        <is>
          <t>07/07/2026</t>
        </is>
      </c>
      <c r="C98" s="24" t="inlineStr">
        <is>
          <t>Octavos</t>
        </is>
      </c>
      <c r="D98" s="24">
        <f>IFERROR(INDEX(Partidos!$D$4:$D$107,MATCH($A98,Partidos!$A$4:$A$107,0)),"")</f>
        <v/>
      </c>
      <c r="E98" s="24">
        <f>IFERROR(INDEX(Partidos!$E$4:$E$107,MATCH($A98,Partidos!$A$4:$A$107,0)),"")</f>
        <v/>
      </c>
      <c r="F98" s="32" t="n">
        <v>2</v>
      </c>
      <c r="G98" s="32" t="n">
        <v>0</v>
      </c>
      <c r="H98" s="32" t="inlineStr">
        <is>
          <t>Local</t>
        </is>
      </c>
    </row>
    <row r="99">
      <c r="A99" s="29" t="n">
        <v>96</v>
      </c>
      <c r="B99" s="29" t="inlineStr">
        <is>
          <t>07/07/2026</t>
        </is>
      </c>
      <c r="C99" s="24" t="inlineStr">
        <is>
          <t>Octavos</t>
        </is>
      </c>
      <c r="D99" s="24">
        <f>IFERROR(INDEX(Partidos!$D$4:$D$107,MATCH($A99,Partidos!$A$4:$A$107,0)),"")</f>
        <v/>
      </c>
      <c r="E99" s="24">
        <f>IFERROR(INDEX(Partidos!$E$4:$E$107,MATCH($A99,Partidos!$A$4:$A$107,0)),"")</f>
        <v/>
      </c>
      <c r="F99" s="32" t="n">
        <v>0</v>
      </c>
      <c r="G99" s="32" t="n">
        <v>1</v>
      </c>
      <c r="H99" s="32" t="inlineStr">
        <is>
          <t>Visitante</t>
        </is>
      </c>
    </row>
    <row r="100">
      <c r="A100" s="31" t="n">
        <v>97</v>
      </c>
      <c r="B100" s="31" t="inlineStr">
        <is>
          <t>09/07/2026</t>
        </is>
      </c>
      <c r="C100" s="24" t="inlineStr">
        <is>
          <t>Cuartos</t>
        </is>
      </c>
      <c r="D100" s="24">
        <f>IFERROR(INDEX(Partidos!$D$4:$D$107,MATCH($A100,Partidos!$A$4:$A$107,0)),"")</f>
        <v/>
      </c>
      <c r="E100" s="24">
        <f>IFERROR(INDEX(Partidos!$E$4:$E$107,MATCH($A100,Partidos!$A$4:$A$107,0)),"")</f>
        <v/>
      </c>
      <c r="F100" s="32" t="n">
        <v>2</v>
      </c>
      <c r="G100" s="32" t="n">
        <v>1</v>
      </c>
      <c r="H100" s="32" t="inlineStr">
        <is>
          <t>Local</t>
        </is>
      </c>
    </row>
    <row r="101">
      <c r="A101" s="29" t="n">
        <v>98</v>
      </c>
      <c r="B101" s="29" t="inlineStr">
        <is>
          <t>10/07/2026</t>
        </is>
      </c>
      <c r="C101" s="24" t="inlineStr">
        <is>
          <t>Cuartos</t>
        </is>
      </c>
      <c r="D101" s="24">
        <f>IFERROR(INDEX(Partidos!$D$4:$D$107,MATCH($A101,Partidos!$A$4:$A$107,0)),"")</f>
        <v/>
      </c>
      <c r="E101" s="24">
        <f>IFERROR(INDEX(Partidos!$E$4:$E$107,MATCH($A101,Partidos!$A$4:$A$107,0)),"")</f>
        <v/>
      </c>
      <c r="F101" s="32" t="n">
        <v>1</v>
      </c>
      <c r="G101" s="32" t="n">
        <v>3</v>
      </c>
      <c r="H101" s="32" t="inlineStr">
        <is>
          <t>Visitante</t>
        </is>
      </c>
    </row>
    <row r="102">
      <c r="A102" s="31" t="n">
        <v>99</v>
      </c>
      <c r="B102" s="31" t="inlineStr">
        <is>
          <t>11/07/2026</t>
        </is>
      </c>
      <c r="C102" s="24" t="inlineStr">
        <is>
          <t>Cuartos</t>
        </is>
      </c>
      <c r="D102" s="24">
        <f>IFERROR(INDEX(Partidos!$D$4:$D$107,MATCH($A102,Partidos!$A$4:$A$107,0)),"")</f>
        <v/>
      </c>
      <c r="E102" s="24">
        <f>IFERROR(INDEX(Partidos!$E$4:$E$107,MATCH($A102,Partidos!$A$4:$A$107,0)),"")</f>
        <v/>
      </c>
      <c r="F102" s="32" t="n">
        <v>2</v>
      </c>
      <c r="G102" s="32" t="n">
        <v>0</v>
      </c>
      <c r="H102" s="32" t="inlineStr">
        <is>
          <t>Local</t>
        </is>
      </c>
    </row>
    <row r="103">
      <c r="A103" s="29" t="n">
        <v>100</v>
      </c>
      <c r="B103" s="29" t="inlineStr">
        <is>
          <t>11/07/2026</t>
        </is>
      </c>
      <c r="C103" s="24" t="inlineStr">
        <is>
          <t>Cuartos</t>
        </is>
      </c>
      <c r="D103" s="24">
        <f>IFERROR(INDEX(Partidos!$D$4:$D$107,MATCH($A103,Partidos!$A$4:$A$107,0)),"")</f>
        <v/>
      </c>
      <c r="E103" s="24">
        <f>IFERROR(INDEX(Partidos!$E$4:$E$107,MATCH($A103,Partidos!$A$4:$A$107,0)),"")</f>
        <v/>
      </c>
      <c r="F103" s="32" t="n">
        <v>1</v>
      </c>
      <c r="G103" s="32" t="n">
        <v>1</v>
      </c>
      <c r="H103" s="32" t="inlineStr">
        <is>
          <t>Local</t>
        </is>
      </c>
    </row>
    <row r="104">
      <c r="A104" s="31" t="n">
        <v>101</v>
      </c>
      <c r="B104" s="31" t="inlineStr">
        <is>
          <t>14/07/2026</t>
        </is>
      </c>
      <c r="C104" s="24" t="inlineStr">
        <is>
          <t>Semifinal</t>
        </is>
      </c>
      <c r="D104" s="24">
        <f>IFERROR(INDEX(Partidos!$D$4:$D$107,MATCH($A104,Partidos!$A$4:$A$107,0)),"")</f>
        <v/>
      </c>
      <c r="E104" s="24">
        <f>IFERROR(INDEX(Partidos!$E$4:$E$107,MATCH($A104,Partidos!$A$4:$A$107,0)),"")</f>
        <v/>
      </c>
      <c r="F104" s="32" t="n"/>
      <c r="G104" s="32" t="n"/>
      <c r="H104" s="32" t="n"/>
    </row>
    <row r="105">
      <c r="A105" s="29" t="n">
        <v>102</v>
      </c>
      <c r="B105" s="29" t="inlineStr">
        <is>
          <t>15/07/2026</t>
        </is>
      </c>
      <c r="C105" s="24" t="inlineStr">
        <is>
          <t>Semifinal</t>
        </is>
      </c>
      <c r="D105" s="24">
        <f>IFERROR(INDEX(Partidos!$D$4:$D$107,MATCH($A105,Partidos!$A$4:$A$107,0)),"")</f>
        <v/>
      </c>
      <c r="E105" s="24">
        <f>IFERROR(INDEX(Partidos!$E$4:$E$107,MATCH($A105,Partidos!$A$4:$A$107,0)),"")</f>
        <v/>
      </c>
      <c r="F105" s="32" t="n"/>
      <c r="G105" s="32" t="n"/>
      <c r="H105" s="32" t="n"/>
    </row>
    <row r="106">
      <c r="A106" s="31" t="n">
        <v>103</v>
      </c>
      <c r="B106" s="31" t="inlineStr">
        <is>
          <t>18/07/2026</t>
        </is>
      </c>
      <c r="C106" s="24" t="inlineStr">
        <is>
          <t>Tercer puesto</t>
        </is>
      </c>
      <c r="D106" s="24">
        <f>IFERROR(INDEX(Partidos!$D$4:$D$107,MATCH($A106,Partidos!$A$4:$A$107,0)),"")</f>
        <v/>
      </c>
      <c r="E106" s="24">
        <f>IFERROR(INDEX(Partidos!$E$4:$E$107,MATCH($A106,Partidos!$A$4:$A$107,0)),"")</f>
        <v/>
      </c>
      <c r="F106" s="32" t="n"/>
      <c r="G106" s="32" t="n"/>
      <c r="H106" s="32" t="n"/>
    </row>
    <row r="107">
      <c r="A107" s="29" t="n">
        <v>104</v>
      </c>
      <c r="B107" s="29" t="inlineStr">
        <is>
          <t>19/07/2026</t>
        </is>
      </c>
      <c r="C107" s="24" t="inlineStr">
        <is>
          <t>Final</t>
        </is>
      </c>
      <c r="D107" s="24">
        <f>IFERROR(INDEX(Partidos!$D$4:$D$107,MATCH($A107,Partidos!$A$4:$A$107,0)),"")</f>
        <v/>
      </c>
      <c r="E107" s="24">
        <f>IFERROR(INDEX(Partidos!$E$4:$E$107,MATCH($A107,Partidos!$A$4:$A$107,0)),"")</f>
        <v/>
      </c>
      <c r="F107" s="32" t="n"/>
      <c r="G107" s="32" t="n"/>
      <c r="H107" s="32" t="n"/>
    </row>
    <row r="109" ht="15.6" customHeight="1">
      <c r="A109" s="13" t="inlineStr">
        <is>
          <t>Mis apuestas especiales</t>
        </is>
      </c>
      <c r="B109" s="14" t="n"/>
      <c r="C109" s="14" t="n"/>
    </row>
    <row r="110">
      <c r="A110" s="19" t="inlineStr">
        <is>
          <t>Categoría</t>
        </is>
      </c>
      <c r="B110" s="19" t="inlineStr">
        <is>
          <t>Mi apuesta</t>
        </is>
      </c>
      <c r="C110" s="19" t="inlineStr">
        <is>
          <t>Resultado oficial</t>
        </is>
      </c>
    </row>
    <row r="111">
      <c r="A111" s="29" t="inlineStr">
        <is>
          <t>Campeón del Mundial</t>
        </is>
      </c>
      <c r="B111" s="35" t="inlineStr">
        <is>
          <t>España</t>
        </is>
      </c>
      <c r="C111" s="31">
        <f>IFERROR(Resumen!$B$34,"")</f>
        <v/>
      </c>
    </row>
    <row r="112">
      <c r="A112" s="31" t="inlineStr">
        <is>
          <t>Subcampeón</t>
        </is>
      </c>
      <c r="B112" s="35" t="inlineStr">
        <is>
          <t>Portugal</t>
        </is>
      </c>
      <c r="C112" s="31">
        <f>IFERROR(Resumen!$B$35,"")</f>
        <v/>
      </c>
    </row>
    <row r="113">
      <c r="A113" s="29" t="inlineStr">
        <is>
          <t>Tercer equipo</t>
        </is>
      </c>
      <c r="B113" s="35" t="inlineStr">
        <is>
          <t>Brasil</t>
        </is>
      </c>
      <c r="C113" s="31">
        <f>IFERROR(Resumen!$B$36,"")</f>
        <v/>
      </c>
    </row>
    <row r="114">
      <c r="A114" s="31" t="inlineStr">
        <is>
          <t>Balón de oro de la FIFA</t>
        </is>
      </c>
      <c r="B114" s="35" t="inlineStr">
        <is>
          <t>Pedri</t>
        </is>
      </c>
      <c r="C114" s="31">
        <f>IFERROR(Resumen!$B$37,"")</f>
        <v/>
      </c>
    </row>
    <row r="115" ht="28.8" customHeight="1">
      <c r="A115" s="29" t="inlineStr">
        <is>
          <t>Premio de la FIFA al mejor jugador joven</t>
        </is>
      </c>
      <c r="B115" s="35" t="inlineStr">
        <is>
          <t>Endrick</t>
        </is>
      </c>
      <c r="C115" s="31">
        <f>IFERROR(Resumen!$B$38,"")</f>
        <v/>
      </c>
    </row>
    <row r="116">
      <c r="A116" s="31" t="inlineStr">
        <is>
          <t>Guante de oro de la FIFA</t>
        </is>
      </c>
      <c r="B116" s="35" t="inlineStr">
        <is>
          <t>Unai Simón</t>
        </is>
      </c>
      <c r="C116" s="31">
        <f>IFERROR(Resumen!$B$39,"")</f>
        <v/>
      </c>
    </row>
    <row r="117">
      <c r="A117" s="29" t="inlineStr">
        <is>
          <t>Bota de oro de la FIFA</t>
        </is>
      </c>
      <c r="B117" s="35" t="inlineStr">
        <is>
          <t>Mbappe</t>
        </is>
      </c>
      <c r="C117" s="31">
        <f>IFERROR(Resumen!$B$40,"")</f>
        <v/>
      </c>
    </row>
    <row r="118">
      <c r="A118" s="31" t="inlineStr">
        <is>
          <t>Máximo goleador España</t>
        </is>
      </c>
      <c r="B118" s="35" t="inlineStr">
        <is>
          <t>Oyarzabal</t>
        </is>
      </c>
      <c r="C118" s="31">
        <f>IFERROR(Resumen!$B$41,"")</f>
        <v/>
      </c>
    </row>
  </sheetData>
  <autoFilter ref="A3:H107"/>
  <pageMargins left="0.75" right="0.75" top="1" bottom="1" header="0.5" footer="0.5"/>
  <drawing xmlns:r="http://schemas.openxmlformats.org/officeDocument/2006/relationships" r:id="rId1"/>
</worksheet>
</file>

<file path=xl/worksheets/sheet14.xml><?xml version="1.0" encoding="utf-8"?>
<worksheet xmlns="http://schemas.openxmlformats.org/spreadsheetml/2006/main">
  <sheetPr>
    <tabColor rgb="FF9E9E9E"/>
    <outlinePr summaryBelow="1" summaryRight="1"/>
    <pageSetUpPr/>
  </sheetPr>
  <dimension ref="A1:H118"/>
  <sheetViews>
    <sheetView showGridLines="0" tabSelected="1" workbookViewId="0">
      <pane ySplit="3" topLeftCell="A84" activePane="bottomLeft" state="frozen"/>
      <selection pane="bottomLeft" activeCell="F93" sqref="F92:G93"/>
    </sheetView>
  </sheetViews>
  <sheetFormatPr baseColWidth="8" defaultRowHeight="14.4"/>
  <cols>
    <col width="30" customWidth="1" min="1" max="1"/>
    <col width="11" customWidth="1" min="2" max="2"/>
    <col width="18" customWidth="1" min="3" max="3"/>
    <col width="22" customWidth="1" min="4" max="5"/>
    <col width="12" customWidth="1" min="6" max="7"/>
    <col width="14" customWidth="1" min="8" max="8"/>
  </cols>
  <sheetData>
    <row r="1" ht="43.95" customHeight="1">
      <c r="A1" s="7" t="inlineStr">
        <is>
          <t>MIS PRONÓSTICOS — FELIPE</t>
        </is>
      </c>
      <c r="B1" s="1" t="n"/>
      <c r="C1" s="1" t="n"/>
      <c r="D1" s="1" t="n"/>
      <c r="E1" s="1" t="n"/>
      <c r="F1" s="1" t="n"/>
      <c r="G1" s="1" t="n"/>
      <c r="H1" s="1" t="n"/>
    </row>
    <row r="2" ht="18" customHeight="1">
      <c r="A2" s="8" t="inlineStr">
        <is>
          <t>Rellena goles en todos los partidos y Clasificado solo en eliminatorias; abajo van tus apuestas especiales.</t>
        </is>
      </c>
      <c r="B2" s="9" t="n"/>
      <c r="C2" s="9" t="n"/>
      <c r="D2" s="9" t="n"/>
      <c r="E2" s="9" t="n"/>
      <c r="F2" s="9" t="n"/>
      <c r="G2" s="9" t="n"/>
      <c r="H2" s="9" t="n"/>
    </row>
    <row r="3" ht="28.8" customHeight="1">
      <c r="A3" s="19" t="inlineStr">
        <is>
          <t>Partido</t>
        </is>
      </c>
      <c r="B3" s="19" t="inlineStr">
        <is>
          <t>Fecha</t>
        </is>
      </c>
      <c r="C3" s="19" t="inlineStr">
        <is>
          <t>Fase</t>
        </is>
      </c>
      <c r="D3" s="19" t="inlineStr">
        <is>
          <t>Equipo local</t>
        </is>
      </c>
      <c r="E3" s="19" t="inlineStr">
        <is>
          <t>Equipo visitante</t>
        </is>
      </c>
      <c r="F3" s="19" t="inlineStr">
        <is>
          <t>Mis goles local</t>
        </is>
      </c>
      <c r="G3" s="19" t="inlineStr">
        <is>
          <t>Mis goles visit.</t>
        </is>
      </c>
      <c r="H3" s="19" t="inlineStr">
        <is>
          <t>Clasificado</t>
        </is>
      </c>
    </row>
    <row r="4">
      <c r="A4" s="31" t="n">
        <v>1</v>
      </c>
      <c r="B4" s="31" t="inlineStr">
        <is>
          <t>11/06/2026</t>
        </is>
      </c>
      <c r="C4" s="24" t="inlineStr">
        <is>
          <t>Grupos</t>
        </is>
      </c>
      <c r="D4" s="24">
        <f>IFERROR(INDEX(Partidos!$D$4:$D$107,MATCH($A4,Partidos!$A$4:$A$107,0)),"")</f>
        <v/>
      </c>
      <c r="E4" s="24">
        <f>IFERROR(INDEX(Partidos!$E$4:$E$107,MATCH($A4,Partidos!$A$4:$A$107,0)),"")</f>
        <v/>
      </c>
      <c r="F4" s="32" t="n">
        <v>2</v>
      </c>
      <c r="G4" s="32" t="n">
        <v>1</v>
      </c>
      <c r="H4" s="33" t="inlineStr">
        <is>
          <t>-</t>
        </is>
      </c>
    </row>
    <row r="5">
      <c r="A5" s="29" t="n">
        <v>2</v>
      </c>
      <c r="B5" s="29" t="inlineStr">
        <is>
          <t>11/06/2026</t>
        </is>
      </c>
      <c r="C5" s="24" t="inlineStr">
        <is>
          <t>Grupos</t>
        </is>
      </c>
      <c r="D5" s="24">
        <f>IFERROR(INDEX(Partidos!$D$4:$D$107,MATCH($A5,Partidos!$A$4:$A$107,0)),"")</f>
        <v/>
      </c>
      <c r="E5" s="24">
        <f>IFERROR(INDEX(Partidos!$E$4:$E$107,MATCH($A5,Partidos!$A$4:$A$107,0)),"")</f>
        <v/>
      </c>
      <c r="F5" s="32" t="n">
        <v>1</v>
      </c>
      <c r="G5" s="32" t="n">
        <v>1</v>
      </c>
      <c r="H5" s="33" t="inlineStr">
        <is>
          <t>-</t>
        </is>
      </c>
    </row>
    <row r="6">
      <c r="A6" s="31" t="n">
        <v>3</v>
      </c>
      <c r="B6" s="31" t="inlineStr">
        <is>
          <t>12/06/2026</t>
        </is>
      </c>
      <c r="C6" s="24" t="inlineStr">
        <is>
          <t>Grupos</t>
        </is>
      </c>
      <c r="D6" s="24">
        <f>IFERROR(INDEX(Partidos!$D$4:$D$107,MATCH($A6,Partidos!$A$4:$A$107,0)),"")</f>
        <v/>
      </c>
      <c r="E6" s="24">
        <f>IFERROR(INDEX(Partidos!$E$4:$E$107,MATCH($A6,Partidos!$A$4:$A$107,0)),"")</f>
        <v/>
      </c>
      <c r="F6" s="32" t="n">
        <v>0</v>
      </c>
      <c r="G6" s="32" t="n">
        <v>1</v>
      </c>
      <c r="H6" s="33" t="inlineStr">
        <is>
          <t>-</t>
        </is>
      </c>
    </row>
    <row r="7">
      <c r="A7" s="29" t="n">
        <v>4</v>
      </c>
      <c r="B7" s="29" t="inlineStr">
        <is>
          <t>12/06/2026</t>
        </is>
      </c>
      <c r="C7" s="24" t="inlineStr">
        <is>
          <t>Grupos</t>
        </is>
      </c>
      <c r="D7" s="24">
        <f>IFERROR(INDEX(Partidos!$D$4:$D$107,MATCH($A7,Partidos!$A$4:$A$107,0)),"")</f>
        <v/>
      </c>
      <c r="E7" s="24">
        <f>IFERROR(INDEX(Partidos!$E$4:$E$107,MATCH($A7,Partidos!$A$4:$A$107,0)),"")</f>
        <v/>
      </c>
      <c r="F7" s="32" t="n">
        <v>1</v>
      </c>
      <c r="G7" s="32" t="n">
        <v>2</v>
      </c>
      <c r="H7" s="33" t="inlineStr">
        <is>
          <t>-</t>
        </is>
      </c>
    </row>
    <row r="8">
      <c r="A8" s="31" t="n">
        <v>5</v>
      </c>
      <c r="B8" s="31" t="inlineStr">
        <is>
          <t>13/06/2026</t>
        </is>
      </c>
      <c r="C8" s="24" t="inlineStr">
        <is>
          <t>Grupos</t>
        </is>
      </c>
      <c r="D8" s="24">
        <f>IFERROR(INDEX(Partidos!$D$4:$D$107,MATCH($A8,Partidos!$A$4:$A$107,0)),"")</f>
        <v/>
      </c>
      <c r="E8" s="24">
        <f>IFERROR(INDEX(Partidos!$E$4:$E$107,MATCH($A8,Partidos!$A$4:$A$107,0)),"")</f>
        <v/>
      </c>
      <c r="F8" s="32" t="n">
        <v>0</v>
      </c>
      <c r="G8" s="32" t="n">
        <v>2</v>
      </c>
      <c r="H8" s="33" t="inlineStr">
        <is>
          <t>-</t>
        </is>
      </c>
    </row>
    <row r="9">
      <c r="A9" s="29" t="n">
        <v>6</v>
      </c>
      <c r="B9" s="29" t="inlineStr">
        <is>
          <t>13/06/2026</t>
        </is>
      </c>
      <c r="C9" s="24" t="inlineStr">
        <is>
          <t>Grupos</t>
        </is>
      </c>
      <c r="D9" s="24">
        <f>IFERROR(INDEX(Partidos!$D$4:$D$107,MATCH($A9,Partidos!$A$4:$A$107,0)),"")</f>
        <v/>
      </c>
      <c r="E9" s="24">
        <f>IFERROR(INDEX(Partidos!$E$4:$E$107,MATCH($A9,Partidos!$A$4:$A$107,0)),"")</f>
        <v/>
      </c>
      <c r="F9" s="32" t="n">
        <v>1</v>
      </c>
      <c r="G9" s="32" t="n">
        <v>2</v>
      </c>
      <c r="H9" s="33" t="inlineStr">
        <is>
          <t>-</t>
        </is>
      </c>
    </row>
    <row r="10">
      <c r="A10" s="31" t="n">
        <v>7</v>
      </c>
      <c r="B10" s="31" t="inlineStr">
        <is>
          <t>13/06/2026</t>
        </is>
      </c>
      <c r="C10" s="24" t="inlineStr">
        <is>
          <t>Grupos</t>
        </is>
      </c>
      <c r="D10" s="24">
        <f>IFERROR(INDEX(Partidos!$D$4:$D$107,MATCH($A10,Partidos!$A$4:$A$107,0)),"")</f>
        <v/>
      </c>
      <c r="E10" s="24">
        <f>IFERROR(INDEX(Partidos!$E$4:$E$107,MATCH($A10,Partidos!$A$4:$A$107,0)),"")</f>
        <v/>
      </c>
      <c r="F10" s="32" t="n">
        <v>0</v>
      </c>
      <c r="G10" s="32" t="n">
        <v>3</v>
      </c>
      <c r="H10" s="33" t="inlineStr">
        <is>
          <t>-</t>
        </is>
      </c>
    </row>
    <row r="11">
      <c r="A11" s="29" t="n">
        <v>8</v>
      </c>
      <c r="B11" s="29" t="inlineStr">
        <is>
          <t>13/06/2026</t>
        </is>
      </c>
      <c r="C11" s="24" t="inlineStr">
        <is>
          <t>Grupos</t>
        </is>
      </c>
      <c r="D11" s="24">
        <f>IFERROR(INDEX(Partidos!$D$4:$D$107,MATCH($A11,Partidos!$A$4:$A$107,0)),"")</f>
        <v/>
      </c>
      <c r="E11" s="24">
        <f>IFERROR(INDEX(Partidos!$E$4:$E$107,MATCH($A11,Partidos!$A$4:$A$107,0)),"")</f>
        <v/>
      </c>
      <c r="F11" s="32" t="n">
        <v>0</v>
      </c>
      <c r="G11" s="32" t="n">
        <v>2</v>
      </c>
      <c r="H11" s="33" t="inlineStr">
        <is>
          <t>-</t>
        </is>
      </c>
    </row>
    <row r="12">
      <c r="A12" s="31" t="n">
        <v>9</v>
      </c>
      <c r="B12" s="31" t="inlineStr">
        <is>
          <t>14/06/2026</t>
        </is>
      </c>
      <c r="C12" s="24" t="inlineStr">
        <is>
          <t>Grupos</t>
        </is>
      </c>
      <c r="D12" s="24">
        <f>IFERROR(INDEX(Partidos!$D$4:$D$107,MATCH($A12,Partidos!$A$4:$A$107,0)),"")</f>
        <v/>
      </c>
      <c r="E12" s="24">
        <f>IFERROR(INDEX(Partidos!$E$4:$E$107,MATCH($A12,Partidos!$A$4:$A$107,0)),"")</f>
        <v/>
      </c>
      <c r="F12" s="32" t="n">
        <v>3</v>
      </c>
      <c r="G12" s="32" t="n">
        <v>0</v>
      </c>
      <c r="H12" s="33" t="inlineStr">
        <is>
          <t>-</t>
        </is>
      </c>
    </row>
    <row r="13">
      <c r="A13" s="29" t="n">
        <v>10</v>
      </c>
      <c r="B13" s="29" t="inlineStr">
        <is>
          <t>14/06/2026</t>
        </is>
      </c>
      <c r="C13" s="24" t="inlineStr">
        <is>
          <t>Grupos</t>
        </is>
      </c>
      <c r="D13" s="24">
        <f>IFERROR(INDEX(Partidos!$D$4:$D$107,MATCH($A13,Partidos!$A$4:$A$107,0)),"")</f>
        <v/>
      </c>
      <c r="E13" s="24">
        <f>IFERROR(INDEX(Partidos!$E$4:$E$107,MATCH($A13,Partidos!$A$4:$A$107,0)),"")</f>
        <v/>
      </c>
      <c r="F13" s="32" t="n">
        <v>1</v>
      </c>
      <c r="G13" s="32" t="n">
        <v>1</v>
      </c>
      <c r="H13" s="33" t="inlineStr">
        <is>
          <t>-</t>
        </is>
      </c>
    </row>
    <row r="14">
      <c r="A14" s="31" t="n">
        <v>11</v>
      </c>
      <c r="B14" s="31" t="inlineStr">
        <is>
          <t>14/06/2026</t>
        </is>
      </c>
      <c r="C14" s="24" t="inlineStr">
        <is>
          <t>Grupos</t>
        </is>
      </c>
      <c r="D14" s="24">
        <f>IFERROR(INDEX(Partidos!$D$4:$D$107,MATCH($A14,Partidos!$A$4:$A$107,0)),"")</f>
        <v/>
      </c>
      <c r="E14" s="24">
        <f>IFERROR(INDEX(Partidos!$E$4:$E$107,MATCH($A14,Partidos!$A$4:$A$107,0)),"")</f>
        <v/>
      </c>
      <c r="F14" s="32" t="n">
        <v>0</v>
      </c>
      <c r="G14" s="32" t="n">
        <v>3</v>
      </c>
      <c r="H14" s="33" t="inlineStr">
        <is>
          <t>-</t>
        </is>
      </c>
    </row>
    <row r="15">
      <c r="A15" s="29" t="n">
        <v>12</v>
      </c>
      <c r="B15" s="29" t="inlineStr">
        <is>
          <t>14/06/2026</t>
        </is>
      </c>
      <c r="C15" s="24" t="inlineStr">
        <is>
          <t>Grupos</t>
        </is>
      </c>
      <c r="D15" s="24">
        <f>IFERROR(INDEX(Partidos!$D$4:$D$107,MATCH($A15,Partidos!$A$4:$A$107,0)),"")</f>
        <v/>
      </c>
      <c r="E15" s="24">
        <f>IFERROR(INDEX(Partidos!$E$4:$E$107,MATCH($A15,Partidos!$A$4:$A$107,0)),"")</f>
        <v/>
      </c>
      <c r="F15" s="32" t="n">
        <v>3</v>
      </c>
      <c r="G15" s="32" t="n">
        <v>1</v>
      </c>
      <c r="H15" s="33" t="inlineStr">
        <is>
          <t>-</t>
        </is>
      </c>
    </row>
    <row r="16">
      <c r="A16" s="31" t="n">
        <v>13</v>
      </c>
      <c r="B16" s="31" t="inlineStr">
        <is>
          <t>15/06/2026</t>
        </is>
      </c>
      <c r="C16" s="24" t="inlineStr">
        <is>
          <t>Grupos</t>
        </is>
      </c>
      <c r="D16" s="24">
        <f>IFERROR(INDEX(Partidos!$D$4:$D$107,MATCH($A16,Partidos!$A$4:$A$107,0)),"")</f>
        <v/>
      </c>
      <c r="E16" s="24">
        <f>IFERROR(INDEX(Partidos!$E$4:$E$107,MATCH($A16,Partidos!$A$4:$A$107,0)),"")</f>
        <v/>
      </c>
      <c r="F16" s="32" t="n">
        <v>5</v>
      </c>
      <c r="G16" s="32" t="n">
        <v>1</v>
      </c>
      <c r="H16" s="33" t="inlineStr">
        <is>
          <t>-</t>
        </is>
      </c>
    </row>
    <row r="17">
      <c r="A17" s="29" t="n">
        <v>14</v>
      </c>
      <c r="B17" s="29" t="inlineStr">
        <is>
          <t>15/06/2026</t>
        </is>
      </c>
      <c r="C17" s="24" t="inlineStr">
        <is>
          <t>Grupos</t>
        </is>
      </c>
      <c r="D17" s="24">
        <f>IFERROR(INDEX(Partidos!$D$4:$D$107,MATCH($A17,Partidos!$A$4:$A$107,0)),"")</f>
        <v/>
      </c>
      <c r="E17" s="24">
        <f>IFERROR(INDEX(Partidos!$E$4:$E$107,MATCH($A17,Partidos!$A$4:$A$107,0)),"")</f>
        <v/>
      </c>
      <c r="F17" s="32" t="n">
        <v>3</v>
      </c>
      <c r="G17" s="32" t="n">
        <v>1</v>
      </c>
      <c r="H17" s="33" t="inlineStr">
        <is>
          <t>-</t>
        </is>
      </c>
    </row>
    <row r="18">
      <c r="A18" s="31" t="n">
        <v>15</v>
      </c>
      <c r="B18" s="31" t="inlineStr">
        <is>
          <t>15/06/2026</t>
        </is>
      </c>
      <c r="C18" s="24" t="inlineStr">
        <is>
          <t>Grupos</t>
        </is>
      </c>
      <c r="D18" s="24">
        <f>IFERROR(INDEX(Partidos!$D$4:$D$107,MATCH($A18,Partidos!$A$4:$A$107,0)),"")</f>
        <v/>
      </c>
      <c r="E18" s="24">
        <f>IFERROR(INDEX(Partidos!$E$4:$E$107,MATCH($A18,Partidos!$A$4:$A$107,0)),"")</f>
        <v/>
      </c>
      <c r="F18" s="32" t="n">
        <v>1</v>
      </c>
      <c r="G18" s="32" t="n">
        <v>2</v>
      </c>
      <c r="H18" s="33" t="inlineStr">
        <is>
          <t>-</t>
        </is>
      </c>
    </row>
    <row r="19">
      <c r="A19" s="29" t="n">
        <v>16</v>
      </c>
      <c r="B19" s="29" t="inlineStr">
        <is>
          <t>15/06/2026</t>
        </is>
      </c>
      <c r="C19" s="24" t="inlineStr">
        <is>
          <t>Grupos</t>
        </is>
      </c>
      <c r="D19" s="24">
        <f>IFERROR(INDEX(Partidos!$D$4:$D$107,MATCH($A19,Partidos!$A$4:$A$107,0)),"")</f>
        <v/>
      </c>
      <c r="E19" s="24">
        <f>IFERROR(INDEX(Partidos!$E$4:$E$107,MATCH($A19,Partidos!$A$4:$A$107,0)),"")</f>
        <v/>
      </c>
      <c r="F19" s="32" t="n">
        <v>2</v>
      </c>
      <c r="G19" s="32" t="n">
        <v>2</v>
      </c>
      <c r="H19" s="33" t="inlineStr">
        <is>
          <t>-</t>
        </is>
      </c>
    </row>
    <row r="20">
      <c r="A20" s="31" t="n">
        <v>17</v>
      </c>
      <c r="B20" s="31" t="inlineStr">
        <is>
          <t>16/06/2026</t>
        </is>
      </c>
      <c r="C20" s="24" t="inlineStr">
        <is>
          <t>Grupos</t>
        </is>
      </c>
      <c r="D20" s="24">
        <f>IFERROR(INDEX(Partidos!$D$4:$D$107,MATCH($A20,Partidos!$A$4:$A$107,0)),"")</f>
        <v/>
      </c>
      <c r="E20" s="24">
        <f>IFERROR(INDEX(Partidos!$E$4:$E$107,MATCH($A20,Partidos!$A$4:$A$107,0)),"")</f>
        <v/>
      </c>
      <c r="F20" s="32" t="n">
        <v>3</v>
      </c>
      <c r="G20" s="32" t="n">
        <v>2</v>
      </c>
      <c r="H20" s="33" t="inlineStr">
        <is>
          <t>-</t>
        </is>
      </c>
    </row>
    <row r="21">
      <c r="A21" s="29" t="n">
        <v>18</v>
      </c>
      <c r="B21" s="29" t="inlineStr">
        <is>
          <t>16/06/2026</t>
        </is>
      </c>
      <c r="C21" s="24" t="inlineStr">
        <is>
          <t>Grupos</t>
        </is>
      </c>
      <c r="D21" s="24">
        <f>IFERROR(INDEX(Partidos!$D$4:$D$107,MATCH($A21,Partidos!$A$4:$A$107,0)),"")</f>
        <v/>
      </c>
      <c r="E21" s="24">
        <f>IFERROR(INDEX(Partidos!$E$4:$E$107,MATCH($A21,Partidos!$A$4:$A$107,0)),"")</f>
        <v/>
      </c>
      <c r="F21" s="32" t="n">
        <v>0</v>
      </c>
      <c r="G21" s="32" t="n">
        <v>5</v>
      </c>
      <c r="H21" s="33" t="inlineStr">
        <is>
          <t>-</t>
        </is>
      </c>
    </row>
    <row r="22">
      <c r="A22" s="31" t="n">
        <v>19</v>
      </c>
      <c r="B22" s="31" t="inlineStr">
        <is>
          <t>16/06/2026</t>
        </is>
      </c>
      <c r="C22" s="24" t="inlineStr">
        <is>
          <t>Grupos</t>
        </is>
      </c>
      <c r="D22" s="24">
        <f>IFERROR(INDEX(Partidos!$D$4:$D$107,MATCH($A22,Partidos!$A$4:$A$107,0)),"")</f>
        <v/>
      </c>
      <c r="E22" s="24">
        <f>IFERROR(INDEX(Partidos!$E$4:$E$107,MATCH($A22,Partidos!$A$4:$A$107,0)),"")</f>
        <v/>
      </c>
      <c r="F22" s="32" t="n">
        <v>1</v>
      </c>
      <c r="G22" s="32" t="n">
        <v>0</v>
      </c>
      <c r="H22" s="33" t="inlineStr">
        <is>
          <t>-</t>
        </is>
      </c>
    </row>
    <row r="23">
      <c r="A23" s="29" t="n">
        <v>20</v>
      </c>
      <c r="B23" s="29" t="inlineStr">
        <is>
          <t>16/06/2026</t>
        </is>
      </c>
      <c r="C23" s="24" t="inlineStr">
        <is>
          <t>Grupos</t>
        </is>
      </c>
      <c r="D23" s="24">
        <f>IFERROR(INDEX(Partidos!$D$4:$D$107,MATCH($A23,Partidos!$A$4:$A$107,0)),"")</f>
        <v/>
      </c>
      <c r="E23" s="24">
        <f>IFERROR(INDEX(Partidos!$E$4:$E$107,MATCH($A23,Partidos!$A$4:$A$107,0)),"")</f>
        <v/>
      </c>
      <c r="F23" s="32" t="n">
        <v>0</v>
      </c>
      <c r="G23" s="32" t="n">
        <v>1</v>
      </c>
      <c r="H23" s="33" t="inlineStr">
        <is>
          <t>-</t>
        </is>
      </c>
    </row>
    <row r="24">
      <c r="A24" s="31" t="n">
        <v>21</v>
      </c>
      <c r="B24" s="31" t="inlineStr">
        <is>
          <t>17/06/2026</t>
        </is>
      </c>
      <c r="C24" s="24" t="inlineStr">
        <is>
          <t>Grupos</t>
        </is>
      </c>
      <c r="D24" s="24">
        <f>IFERROR(INDEX(Partidos!$D$4:$D$107,MATCH($A24,Partidos!$A$4:$A$107,0)),"")</f>
        <v/>
      </c>
      <c r="E24" s="24">
        <f>IFERROR(INDEX(Partidos!$E$4:$E$107,MATCH($A24,Partidos!$A$4:$A$107,0)),"")</f>
        <v/>
      </c>
      <c r="F24" s="32" t="n">
        <v>3</v>
      </c>
      <c r="G24" s="32" t="n">
        <v>0</v>
      </c>
      <c r="H24" s="33" t="inlineStr">
        <is>
          <t>-</t>
        </is>
      </c>
    </row>
    <row r="25">
      <c r="A25" s="29" t="n">
        <v>22</v>
      </c>
      <c r="B25" s="29" t="inlineStr">
        <is>
          <t>17/06/2026</t>
        </is>
      </c>
      <c r="C25" s="24" t="inlineStr">
        <is>
          <t>Grupos</t>
        </is>
      </c>
      <c r="D25" s="24">
        <f>IFERROR(INDEX(Partidos!$D$4:$D$107,MATCH($A25,Partidos!$A$4:$A$107,0)),"")</f>
        <v/>
      </c>
      <c r="E25" s="24">
        <f>IFERROR(INDEX(Partidos!$E$4:$E$107,MATCH($A25,Partidos!$A$4:$A$107,0)),"")</f>
        <v/>
      </c>
      <c r="F25" s="32" t="n">
        <v>3</v>
      </c>
      <c r="G25" s="32" t="n">
        <v>0</v>
      </c>
      <c r="H25" s="33" t="inlineStr">
        <is>
          <t>-</t>
        </is>
      </c>
    </row>
    <row r="26">
      <c r="A26" s="31" t="n">
        <v>23</v>
      </c>
      <c r="B26" s="31" t="inlineStr">
        <is>
          <t>17/06/2026</t>
        </is>
      </c>
      <c r="C26" s="24" t="inlineStr">
        <is>
          <t>Grupos</t>
        </is>
      </c>
      <c r="D26" s="24">
        <f>IFERROR(INDEX(Partidos!$D$4:$D$107,MATCH($A26,Partidos!$A$4:$A$107,0)),"")</f>
        <v/>
      </c>
      <c r="E26" s="24">
        <f>IFERROR(INDEX(Partidos!$E$4:$E$107,MATCH($A26,Partidos!$A$4:$A$107,0)),"")</f>
        <v/>
      </c>
      <c r="F26" s="32" t="n">
        <v>2</v>
      </c>
      <c r="G26" s="32" t="n">
        <v>0</v>
      </c>
      <c r="H26" s="33" t="inlineStr">
        <is>
          <t>-</t>
        </is>
      </c>
    </row>
    <row r="27">
      <c r="A27" s="29" t="n">
        <v>24</v>
      </c>
      <c r="B27" s="29" t="inlineStr">
        <is>
          <t>17/06/2026</t>
        </is>
      </c>
      <c r="C27" s="24" t="inlineStr">
        <is>
          <t>Grupos</t>
        </is>
      </c>
      <c r="D27" s="24">
        <f>IFERROR(INDEX(Partidos!$D$4:$D$107,MATCH($A27,Partidos!$A$4:$A$107,0)),"")</f>
        <v/>
      </c>
      <c r="E27" s="24">
        <f>IFERROR(INDEX(Partidos!$E$4:$E$107,MATCH($A27,Partidos!$A$4:$A$107,0)),"")</f>
        <v/>
      </c>
      <c r="F27" s="32" t="n">
        <v>0</v>
      </c>
      <c r="G27" s="32" t="n">
        <v>4</v>
      </c>
      <c r="H27" s="33" t="inlineStr">
        <is>
          <t>-</t>
        </is>
      </c>
    </row>
    <row r="28">
      <c r="A28" s="31" t="n">
        <v>25</v>
      </c>
      <c r="B28" s="31" t="inlineStr">
        <is>
          <t>18/06/2026</t>
        </is>
      </c>
      <c r="C28" s="24" t="inlineStr">
        <is>
          <t>Grupos</t>
        </is>
      </c>
      <c r="D28" s="24">
        <f>IFERROR(INDEX(Partidos!$D$4:$D$107,MATCH($A28,Partidos!$A$4:$A$107,0)),"")</f>
        <v/>
      </c>
      <c r="E28" s="24">
        <f>IFERROR(INDEX(Partidos!$E$4:$E$107,MATCH($A28,Partidos!$A$4:$A$107,0)),"")</f>
        <v/>
      </c>
      <c r="F28" s="32" t="n">
        <v>1</v>
      </c>
      <c r="G28" s="32" t="n">
        <v>2</v>
      </c>
      <c r="H28" s="33" t="inlineStr">
        <is>
          <t>-</t>
        </is>
      </c>
    </row>
    <row r="29">
      <c r="A29" s="29" t="n">
        <v>26</v>
      </c>
      <c r="B29" s="29" t="inlineStr">
        <is>
          <t>18/06/2026</t>
        </is>
      </c>
      <c r="C29" s="24" t="inlineStr">
        <is>
          <t>Grupos</t>
        </is>
      </c>
      <c r="D29" s="24">
        <f>IFERROR(INDEX(Partidos!$D$4:$D$107,MATCH($A29,Partidos!$A$4:$A$107,0)),"")</f>
        <v/>
      </c>
      <c r="E29" s="24">
        <f>IFERROR(INDEX(Partidos!$E$4:$E$107,MATCH($A29,Partidos!$A$4:$A$107,0)),"")</f>
        <v/>
      </c>
      <c r="F29" s="32" t="n">
        <v>1</v>
      </c>
      <c r="G29" s="32" t="n">
        <v>1</v>
      </c>
      <c r="H29" s="33" t="inlineStr">
        <is>
          <t>-</t>
        </is>
      </c>
    </row>
    <row r="30">
      <c r="A30" s="31" t="n">
        <v>27</v>
      </c>
      <c r="B30" s="31" t="inlineStr">
        <is>
          <t>18/06/2026</t>
        </is>
      </c>
      <c r="C30" s="24" t="inlineStr">
        <is>
          <t>Grupos</t>
        </is>
      </c>
      <c r="D30" s="24">
        <f>IFERROR(INDEX(Partidos!$D$4:$D$107,MATCH($A30,Partidos!$A$4:$A$107,0)),"")</f>
        <v/>
      </c>
      <c r="E30" s="24">
        <f>IFERROR(INDEX(Partidos!$E$4:$E$107,MATCH($A30,Partidos!$A$4:$A$107,0)),"")</f>
        <v/>
      </c>
      <c r="F30" s="32" t="n">
        <v>0</v>
      </c>
      <c r="G30" s="32" t="n">
        <v>0</v>
      </c>
      <c r="H30" s="33" t="inlineStr">
        <is>
          <t>-</t>
        </is>
      </c>
    </row>
    <row r="31">
      <c r="A31" s="29" t="n">
        <v>28</v>
      </c>
      <c r="B31" s="29" t="inlineStr">
        <is>
          <t>18/06/2026</t>
        </is>
      </c>
      <c r="C31" s="24" t="inlineStr">
        <is>
          <t>Grupos</t>
        </is>
      </c>
      <c r="D31" s="24">
        <f>IFERROR(INDEX(Partidos!$D$4:$D$107,MATCH($A31,Partidos!$A$4:$A$107,0)),"")</f>
        <v/>
      </c>
      <c r="E31" s="24">
        <f>IFERROR(INDEX(Partidos!$E$4:$E$107,MATCH($A31,Partidos!$A$4:$A$107,0)),"")</f>
        <v/>
      </c>
      <c r="F31" s="32" t="n">
        <v>1</v>
      </c>
      <c r="G31" s="32" t="n">
        <v>1</v>
      </c>
      <c r="H31" s="33" t="inlineStr">
        <is>
          <t>-</t>
        </is>
      </c>
    </row>
    <row r="32">
      <c r="A32" s="31" t="n">
        <v>29</v>
      </c>
      <c r="B32" s="31" t="inlineStr">
        <is>
          <t>19/06/2026</t>
        </is>
      </c>
      <c r="C32" s="24" t="inlineStr">
        <is>
          <t>Grupos</t>
        </is>
      </c>
      <c r="D32" s="24">
        <f>IFERROR(INDEX(Partidos!$D$4:$D$107,MATCH($A32,Partidos!$A$4:$A$107,0)),"")</f>
        <v/>
      </c>
      <c r="E32" s="24">
        <f>IFERROR(INDEX(Partidos!$E$4:$E$107,MATCH($A32,Partidos!$A$4:$A$107,0)),"")</f>
        <v/>
      </c>
      <c r="F32" s="32" t="n">
        <v>1</v>
      </c>
      <c r="G32" s="32" t="n">
        <v>2</v>
      </c>
      <c r="H32" s="33" t="inlineStr">
        <is>
          <t>-</t>
        </is>
      </c>
    </row>
    <row r="33">
      <c r="A33" s="29" t="n">
        <v>30</v>
      </c>
      <c r="B33" s="29" t="inlineStr">
        <is>
          <t>19/06/2026</t>
        </is>
      </c>
      <c r="C33" s="24" t="inlineStr">
        <is>
          <t>Grupos</t>
        </is>
      </c>
      <c r="D33" s="24">
        <f>IFERROR(INDEX(Partidos!$D$4:$D$107,MATCH($A33,Partidos!$A$4:$A$107,0)),"")</f>
        <v/>
      </c>
      <c r="E33" s="24">
        <f>IFERROR(INDEX(Partidos!$E$4:$E$107,MATCH($A33,Partidos!$A$4:$A$107,0)),"")</f>
        <v/>
      </c>
      <c r="F33" s="32" t="n">
        <v>1</v>
      </c>
      <c r="G33" s="32" t="n">
        <v>2</v>
      </c>
      <c r="H33" s="33" t="inlineStr">
        <is>
          <t>-</t>
        </is>
      </c>
    </row>
    <row r="34">
      <c r="A34" s="31" t="n">
        <v>31</v>
      </c>
      <c r="B34" s="31" t="inlineStr">
        <is>
          <t>19/06/2026</t>
        </is>
      </c>
      <c r="C34" s="24" t="inlineStr">
        <is>
          <t>Grupos</t>
        </is>
      </c>
      <c r="D34" s="24">
        <f>IFERROR(INDEX(Partidos!$D$4:$D$107,MATCH($A34,Partidos!$A$4:$A$107,0)),"")</f>
        <v/>
      </c>
      <c r="E34" s="24">
        <f>IFERROR(INDEX(Partidos!$E$4:$E$107,MATCH($A34,Partidos!$A$4:$A$107,0)),"")</f>
        <v/>
      </c>
      <c r="F34" s="32" t="n">
        <v>4</v>
      </c>
      <c r="G34" s="32" t="n">
        <v>0</v>
      </c>
      <c r="H34" s="33" t="inlineStr">
        <is>
          <t>-</t>
        </is>
      </c>
    </row>
    <row r="35">
      <c r="A35" s="29" t="n">
        <v>32</v>
      </c>
      <c r="B35" s="29" t="inlineStr">
        <is>
          <t>19/06/2026</t>
        </is>
      </c>
      <c r="C35" s="24" t="inlineStr">
        <is>
          <t>Grupos</t>
        </is>
      </c>
      <c r="D35" s="24">
        <f>IFERROR(INDEX(Partidos!$D$4:$D$107,MATCH($A35,Partidos!$A$4:$A$107,0)),"")</f>
        <v/>
      </c>
      <c r="E35" s="24">
        <f>IFERROR(INDEX(Partidos!$E$4:$E$107,MATCH($A35,Partidos!$A$4:$A$107,0)),"")</f>
        <v/>
      </c>
      <c r="F35" s="32" t="n">
        <v>3</v>
      </c>
      <c r="G35" s="32" t="n">
        <v>1</v>
      </c>
      <c r="H35" s="33" t="inlineStr">
        <is>
          <t>-</t>
        </is>
      </c>
    </row>
    <row r="36">
      <c r="A36" s="31" t="n">
        <v>33</v>
      </c>
      <c r="B36" s="31" t="inlineStr">
        <is>
          <t>20/06/2026</t>
        </is>
      </c>
      <c r="C36" s="24" t="inlineStr">
        <is>
          <t>Grupos</t>
        </is>
      </c>
      <c r="D36" s="24">
        <f>IFERROR(INDEX(Partidos!$D$4:$D$107,MATCH($A36,Partidos!$A$4:$A$107,0)),"")</f>
        <v/>
      </c>
      <c r="E36" s="24">
        <f>IFERROR(INDEX(Partidos!$E$4:$E$107,MATCH($A36,Partidos!$A$4:$A$107,0)),"")</f>
        <v/>
      </c>
      <c r="F36" s="32" t="n">
        <v>1</v>
      </c>
      <c r="G36" s="32" t="n">
        <v>1</v>
      </c>
      <c r="H36" s="33" t="inlineStr">
        <is>
          <t>-</t>
        </is>
      </c>
    </row>
    <row r="37">
      <c r="A37" s="29" t="n">
        <v>34</v>
      </c>
      <c r="B37" s="29" t="inlineStr">
        <is>
          <t>20/06/2026</t>
        </is>
      </c>
      <c r="C37" s="24" t="inlineStr">
        <is>
          <t>Grupos</t>
        </is>
      </c>
      <c r="D37" s="24">
        <f>IFERROR(INDEX(Partidos!$D$4:$D$107,MATCH($A37,Partidos!$A$4:$A$107,0)),"")</f>
        <v/>
      </c>
      <c r="E37" s="24">
        <f>IFERROR(INDEX(Partidos!$E$4:$E$107,MATCH($A37,Partidos!$A$4:$A$107,0)),"")</f>
        <v/>
      </c>
      <c r="F37" s="32" t="n">
        <v>2</v>
      </c>
      <c r="G37" s="32" t="n">
        <v>0</v>
      </c>
      <c r="H37" s="33" t="inlineStr">
        <is>
          <t>-</t>
        </is>
      </c>
    </row>
    <row r="38">
      <c r="A38" s="31" t="n">
        <v>35</v>
      </c>
      <c r="B38" s="31" t="inlineStr">
        <is>
          <t>20/06/2026</t>
        </is>
      </c>
      <c r="C38" s="24" t="inlineStr">
        <is>
          <t>Grupos</t>
        </is>
      </c>
      <c r="D38" s="24">
        <f>IFERROR(INDEX(Partidos!$D$4:$D$107,MATCH($A38,Partidos!$A$4:$A$107,0)),"")</f>
        <v/>
      </c>
      <c r="E38" s="24">
        <f>IFERROR(INDEX(Partidos!$E$4:$E$107,MATCH($A38,Partidos!$A$4:$A$107,0)),"")</f>
        <v/>
      </c>
      <c r="F38" s="32" t="n">
        <v>3</v>
      </c>
      <c r="G38" s="32" t="n">
        <v>0</v>
      </c>
      <c r="H38" s="33" t="inlineStr">
        <is>
          <t>-</t>
        </is>
      </c>
    </row>
    <row r="39">
      <c r="A39" s="29" t="n">
        <v>36</v>
      </c>
      <c r="B39" s="29" t="inlineStr">
        <is>
          <t>20/06/2026</t>
        </is>
      </c>
      <c r="C39" s="24" t="inlineStr">
        <is>
          <t>Grupos</t>
        </is>
      </c>
      <c r="D39" s="24">
        <f>IFERROR(INDEX(Partidos!$D$4:$D$107,MATCH($A39,Partidos!$A$4:$A$107,0)),"")</f>
        <v/>
      </c>
      <c r="E39" s="24">
        <f>IFERROR(INDEX(Partidos!$E$4:$E$107,MATCH($A39,Partidos!$A$4:$A$107,0)),"")</f>
        <v/>
      </c>
      <c r="F39" s="32" t="n">
        <v>0</v>
      </c>
      <c r="G39" s="32" t="n">
        <v>2</v>
      </c>
      <c r="H39" s="33" t="inlineStr">
        <is>
          <t>-</t>
        </is>
      </c>
    </row>
    <row r="40">
      <c r="A40" s="31" t="n">
        <v>37</v>
      </c>
      <c r="B40" s="31" t="inlineStr">
        <is>
          <t>21/06/2026</t>
        </is>
      </c>
      <c r="C40" s="24" t="inlineStr">
        <is>
          <t>Grupos</t>
        </is>
      </c>
      <c r="D40" s="24">
        <f>IFERROR(INDEX(Partidos!$D$4:$D$107,MATCH($A40,Partidos!$A$4:$A$107,0)),"")</f>
        <v/>
      </c>
      <c r="E40" s="24">
        <f>IFERROR(INDEX(Partidos!$E$4:$E$107,MATCH($A40,Partidos!$A$4:$A$107,0)),"")</f>
        <v/>
      </c>
      <c r="F40" s="32" t="n">
        <v>3</v>
      </c>
      <c r="G40" s="32" t="n">
        <v>1</v>
      </c>
      <c r="H40" s="33" t="inlineStr">
        <is>
          <t>-</t>
        </is>
      </c>
    </row>
    <row r="41">
      <c r="A41" s="29" t="n">
        <v>38</v>
      </c>
      <c r="B41" s="29" t="inlineStr">
        <is>
          <t>21/06/2026</t>
        </is>
      </c>
      <c r="C41" s="24" t="inlineStr">
        <is>
          <t>Grupos</t>
        </is>
      </c>
      <c r="D41" s="24">
        <f>IFERROR(INDEX(Partidos!$D$4:$D$107,MATCH($A41,Partidos!$A$4:$A$107,0)),"")</f>
        <v/>
      </c>
      <c r="E41" s="24">
        <f>IFERROR(INDEX(Partidos!$E$4:$E$107,MATCH($A41,Partidos!$A$4:$A$107,0)),"")</f>
        <v/>
      </c>
      <c r="F41" s="32" t="n">
        <v>2</v>
      </c>
      <c r="G41" s="32" t="n">
        <v>0</v>
      </c>
      <c r="H41" s="33" t="inlineStr">
        <is>
          <t>-</t>
        </is>
      </c>
    </row>
    <row r="42">
      <c r="A42" s="31" t="n">
        <v>39</v>
      </c>
      <c r="B42" s="31" t="inlineStr">
        <is>
          <t>21/06/2026</t>
        </is>
      </c>
      <c r="C42" s="24" t="inlineStr">
        <is>
          <t>Grupos</t>
        </is>
      </c>
      <c r="D42" s="24">
        <f>IFERROR(INDEX(Partidos!$D$4:$D$107,MATCH($A42,Partidos!$A$4:$A$107,0)),"")</f>
        <v/>
      </c>
      <c r="E42" s="24">
        <f>IFERROR(INDEX(Partidos!$E$4:$E$107,MATCH($A42,Partidos!$A$4:$A$107,0)),"")</f>
        <v/>
      </c>
      <c r="F42" s="32" t="n">
        <v>2</v>
      </c>
      <c r="G42" s="32" t="n">
        <v>0</v>
      </c>
      <c r="H42" s="33" t="inlineStr">
        <is>
          <t>-</t>
        </is>
      </c>
    </row>
    <row r="43">
      <c r="A43" s="29" t="n">
        <v>40</v>
      </c>
      <c r="B43" s="29" t="inlineStr">
        <is>
          <t>21/06/2026</t>
        </is>
      </c>
      <c r="C43" s="24" t="inlineStr">
        <is>
          <t>Grupos</t>
        </is>
      </c>
      <c r="D43" s="24">
        <f>IFERROR(INDEX(Partidos!$D$4:$D$107,MATCH($A43,Partidos!$A$4:$A$107,0)),"")</f>
        <v/>
      </c>
      <c r="E43" s="24">
        <f>IFERROR(INDEX(Partidos!$E$4:$E$107,MATCH($A43,Partidos!$A$4:$A$107,0)),"")</f>
        <v/>
      </c>
      <c r="F43" s="32" t="n">
        <v>0</v>
      </c>
      <c r="G43" s="32" t="n">
        <v>2</v>
      </c>
      <c r="H43" s="33" t="inlineStr">
        <is>
          <t>-</t>
        </is>
      </c>
    </row>
    <row r="44">
      <c r="A44" s="31" t="n">
        <v>41</v>
      </c>
      <c r="B44" s="31" t="inlineStr">
        <is>
          <t>22/06/2026</t>
        </is>
      </c>
      <c r="C44" s="24" t="inlineStr">
        <is>
          <t>Grupos</t>
        </is>
      </c>
      <c r="D44" s="24">
        <f>IFERROR(INDEX(Partidos!$D$4:$D$107,MATCH($A44,Partidos!$A$4:$A$107,0)),"")</f>
        <v/>
      </c>
      <c r="E44" s="24">
        <f>IFERROR(INDEX(Partidos!$E$4:$E$107,MATCH($A44,Partidos!$A$4:$A$107,0)),"")</f>
        <v/>
      </c>
      <c r="F44" s="32" t="n">
        <v>3</v>
      </c>
      <c r="G44" s="32" t="n">
        <v>1</v>
      </c>
      <c r="H44" s="33" t="inlineStr">
        <is>
          <t>-</t>
        </is>
      </c>
    </row>
    <row r="45">
      <c r="A45" s="29" t="n">
        <v>42</v>
      </c>
      <c r="B45" s="29" t="inlineStr">
        <is>
          <t>22/06/2026</t>
        </is>
      </c>
      <c r="C45" s="24" t="inlineStr">
        <is>
          <t>Grupos</t>
        </is>
      </c>
      <c r="D45" s="24">
        <f>IFERROR(INDEX(Partidos!$D$4:$D$107,MATCH($A45,Partidos!$A$4:$A$107,0)),"")</f>
        <v/>
      </c>
      <c r="E45" s="24">
        <f>IFERROR(INDEX(Partidos!$E$4:$E$107,MATCH($A45,Partidos!$A$4:$A$107,0)),"")</f>
        <v/>
      </c>
      <c r="F45" s="32" t="n">
        <v>4</v>
      </c>
      <c r="G45" s="32" t="n">
        <v>0</v>
      </c>
      <c r="H45" s="33" t="inlineStr">
        <is>
          <t>-</t>
        </is>
      </c>
    </row>
    <row r="46">
      <c r="A46" s="31" t="n">
        <v>43</v>
      </c>
      <c r="B46" s="31" t="inlineStr">
        <is>
          <t>22/06/2026</t>
        </is>
      </c>
      <c r="C46" s="24" t="inlineStr">
        <is>
          <t>Grupos</t>
        </is>
      </c>
      <c r="D46" s="24">
        <f>IFERROR(INDEX(Partidos!$D$4:$D$107,MATCH($A46,Partidos!$A$4:$A$107,0)),"")</f>
        <v/>
      </c>
      <c r="E46" s="24">
        <f>IFERROR(INDEX(Partidos!$E$4:$E$107,MATCH($A46,Partidos!$A$4:$A$107,0)),"")</f>
        <v/>
      </c>
      <c r="F46" s="32" t="n">
        <v>4</v>
      </c>
      <c r="G46" s="32" t="n">
        <v>3</v>
      </c>
      <c r="H46" s="33" t="inlineStr">
        <is>
          <t>-</t>
        </is>
      </c>
    </row>
    <row r="47">
      <c r="A47" s="29" t="n">
        <v>44</v>
      </c>
      <c r="B47" s="29" t="inlineStr">
        <is>
          <t>22/06/2026</t>
        </is>
      </c>
      <c r="C47" s="24" t="inlineStr">
        <is>
          <t>Grupos</t>
        </is>
      </c>
      <c r="D47" s="24">
        <f>IFERROR(INDEX(Partidos!$D$4:$D$107,MATCH($A47,Partidos!$A$4:$A$107,0)),"")</f>
        <v/>
      </c>
      <c r="E47" s="24">
        <f>IFERROR(INDEX(Partidos!$E$4:$E$107,MATCH($A47,Partidos!$A$4:$A$107,0)),"")</f>
        <v/>
      </c>
      <c r="F47" s="32" t="n">
        <v>2</v>
      </c>
      <c r="G47" s="32" t="n">
        <v>2</v>
      </c>
      <c r="H47" s="33" t="inlineStr">
        <is>
          <t>-</t>
        </is>
      </c>
    </row>
    <row r="48">
      <c r="A48" s="31" t="n">
        <v>45</v>
      </c>
      <c r="B48" s="31" t="inlineStr">
        <is>
          <t>23/06/2026</t>
        </is>
      </c>
      <c r="C48" s="24" t="inlineStr">
        <is>
          <t>Grupos</t>
        </is>
      </c>
      <c r="D48" s="24">
        <f>IFERROR(INDEX(Partidos!$D$4:$D$107,MATCH($A48,Partidos!$A$4:$A$107,0)),"")</f>
        <v/>
      </c>
      <c r="E48" s="24">
        <f>IFERROR(INDEX(Partidos!$E$4:$E$107,MATCH($A48,Partidos!$A$4:$A$107,0)),"")</f>
        <v/>
      </c>
      <c r="F48" s="32" t="n">
        <v>3</v>
      </c>
      <c r="G48" s="32" t="n">
        <v>0</v>
      </c>
      <c r="H48" s="33" t="inlineStr">
        <is>
          <t>-</t>
        </is>
      </c>
    </row>
    <row r="49">
      <c r="A49" s="29" t="n">
        <v>46</v>
      </c>
      <c r="B49" s="29" t="inlineStr">
        <is>
          <t>23/06/2026</t>
        </is>
      </c>
      <c r="C49" s="24" t="inlineStr">
        <is>
          <t>Grupos</t>
        </is>
      </c>
      <c r="D49" s="24">
        <f>IFERROR(INDEX(Partidos!$D$4:$D$107,MATCH($A49,Partidos!$A$4:$A$107,0)),"")</f>
        <v/>
      </c>
      <c r="E49" s="24">
        <f>IFERROR(INDEX(Partidos!$E$4:$E$107,MATCH($A49,Partidos!$A$4:$A$107,0)),"")</f>
        <v/>
      </c>
      <c r="F49" s="32" t="n">
        <v>2</v>
      </c>
      <c r="G49" s="32" t="n">
        <v>1</v>
      </c>
      <c r="H49" s="33" t="inlineStr">
        <is>
          <t>-</t>
        </is>
      </c>
    </row>
    <row r="50">
      <c r="A50" s="31" t="n">
        <v>47</v>
      </c>
      <c r="B50" s="31" t="inlineStr">
        <is>
          <t>23/06/2026</t>
        </is>
      </c>
      <c r="C50" s="24" t="inlineStr">
        <is>
          <t>Grupos</t>
        </is>
      </c>
      <c r="D50" s="24">
        <f>IFERROR(INDEX(Partidos!$D$4:$D$107,MATCH($A50,Partidos!$A$4:$A$107,0)),"")</f>
        <v/>
      </c>
      <c r="E50" s="24">
        <f>IFERROR(INDEX(Partidos!$E$4:$E$107,MATCH($A50,Partidos!$A$4:$A$107,0)),"")</f>
        <v/>
      </c>
      <c r="F50" s="32" t="n">
        <v>1</v>
      </c>
      <c r="G50" s="32" t="n">
        <v>1</v>
      </c>
      <c r="H50" s="33" t="inlineStr">
        <is>
          <t>-</t>
        </is>
      </c>
    </row>
    <row r="51">
      <c r="A51" s="29" t="n">
        <v>48</v>
      </c>
      <c r="B51" s="29" t="inlineStr">
        <is>
          <t>23/06/2026</t>
        </is>
      </c>
      <c r="C51" s="24" t="inlineStr">
        <is>
          <t>Grupos</t>
        </is>
      </c>
      <c r="D51" s="24">
        <f>IFERROR(INDEX(Partidos!$D$4:$D$107,MATCH($A51,Partidos!$A$4:$A$107,0)),"")</f>
        <v/>
      </c>
      <c r="E51" s="24">
        <f>IFERROR(INDEX(Partidos!$E$4:$E$107,MATCH($A51,Partidos!$A$4:$A$107,0)),"")</f>
        <v/>
      </c>
      <c r="F51" s="32" t="n">
        <v>4</v>
      </c>
      <c r="G51" s="32" t="n">
        <v>1</v>
      </c>
      <c r="H51" s="33" t="inlineStr">
        <is>
          <t>-</t>
        </is>
      </c>
    </row>
    <row r="52">
      <c r="A52" s="31" t="n">
        <v>49</v>
      </c>
      <c r="B52" s="31" t="inlineStr">
        <is>
          <t>24/06/2026</t>
        </is>
      </c>
      <c r="C52" s="24" t="inlineStr">
        <is>
          <t>Grupos</t>
        </is>
      </c>
      <c r="D52" s="24">
        <f>IFERROR(INDEX(Partidos!$D$4:$D$107,MATCH($A52,Partidos!$A$4:$A$107,0)),"")</f>
        <v/>
      </c>
      <c r="E52" s="24">
        <f>IFERROR(INDEX(Partidos!$E$4:$E$107,MATCH($A52,Partidos!$A$4:$A$107,0)),"")</f>
        <v/>
      </c>
      <c r="F52" s="32" t="n">
        <v>2</v>
      </c>
      <c r="G52" s="32" t="n">
        <v>1</v>
      </c>
      <c r="H52" s="33" t="inlineStr">
        <is>
          <t>-</t>
        </is>
      </c>
    </row>
    <row r="53">
      <c r="A53" s="29" t="n">
        <v>50</v>
      </c>
      <c r="B53" s="29" t="inlineStr">
        <is>
          <t>24/06/2026</t>
        </is>
      </c>
      <c r="C53" s="24" t="inlineStr">
        <is>
          <t>Grupos</t>
        </is>
      </c>
      <c r="D53" s="24">
        <f>IFERROR(INDEX(Partidos!$D$4:$D$107,MATCH($A53,Partidos!$A$4:$A$107,0)),"")</f>
        <v/>
      </c>
      <c r="E53" s="24">
        <f>IFERROR(INDEX(Partidos!$E$4:$E$107,MATCH($A53,Partidos!$A$4:$A$107,0)),"")</f>
        <v/>
      </c>
      <c r="F53" s="32" t="n">
        <v>2</v>
      </c>
      <c r="G53" s="32" t="n">
        <v>2</v>
      </c>
      <c r="H53" s="33" t="inlineStr">
        <is>
          <t>-</t>
        </is>
      </c>
    </row>
    <row r="54">
      <c r="A54" s="31" t="n">
        <v>51</v>
      </c>
      <c r="B54" s="31" t="inlineStr">
        <is>
          <t>24/06/2026</t>
        </is>
      </c>
      <c r="C54" s="24" t="inlineStr">
        <is>
          <t>Grupos</t>
        </is>
      </c>
      <c r="D54" s="24">
        <f>IFERROR(INDEX(Partidos!$D$4:$D$107,MATCH($A54,Partidos!$A$4:$A$107,0)),"")</f>
        <v/>
      </c>
      <c r="E54" s="24">
        <f>IFERROR(INDEX(Partidos!$E$4:$E$107,MATCH($A54,Partidos!$A$4:$A$107,0)),"")</f>
        <v/>
      </c>
      <c r="F54" s="32" t="n">
        <v>1</v>
      </c>
      <c r="G54" s="32" t="n">
        <v>1</v>
      </c>
      <c r="H54" s="33" t="inlineStr">
        <is>
          <t>-</t>
        </is>
      </c>
    </row>
    <row r="55">
      <c r="A55" s="29" t="n">
        <v>52</v>
      </c>
      <c r="B55" s="29" t="inlineStr">
        <is>
          <t>24/06/2026</t>
        </is>
      </c>
      <c r="C55" s="24" t="inlineStr">
        <is>
          <t>Grupos</t>
        </is>
      </c>
      <c r="D55" s="24">
        <f>IFERROR(INDEX(Partidos!$D$4:$D$107,MATCH($A55,Partidos!$A$4:$A$107,0)),"")</f>
        <v/>
      </c>
      <c r="E55" s="24">
        <f>IFERROR(INDEX(Partidos!$E$4:$E$107,MATCH($A55,Partidos!$A$4:$A$107,0)),"")</f>
        <v/>
      </c>
      <c r="F55" s="32" t="n">
        <v>2</v>
      </c>
      <c r="G55" s="32" t="n">
        <v>0</v>
      </c>
      <c r="H55" s="33" t="inlineStr">
        <is>
          <t>-</t>
        </is>
      </c>
    </row>
    <row r="56">
      <c r="A56" s="31" t="n">
        <v>53</v>
      </c>
      <c r="B56" s="31" t="inlineStr">
        <is>
          <t>24/06/2026</t>
        </is>
      </c>
      <c r="C56" s="24" t="inlineStr">
        <is>
          <t>Grupos</t>
        </is>
      </c>
      <c r="D56" s="24">
        <f>IFERROR(INDEX(Partidos!$D$4:$D$107,MATCH($A56,Partidos!$A$4:$A$107,0)),"")</f>
        <v/>
      </c>
      <c r="E56" s="24">
        <f>IFERROR(INDEX(Partidos!$E$4:$E$107,MATCH($A56,Partidos!$A$4:$A$107,0)),"")</f>
        <v/>
      </c>
      <c r="F56" s="32" t="n">
        <v>1</v>
      </c>
      <c r="G56" s="32" t="n">
        <v>1</v>
      </c>
      <c r="H56" s="33" t="inlineStr">
        <is>
          <t>-</t>
        </is>
      </c>
    </row>
    <row r="57">
      <c r="A57" s="29" t="n">
        <v>54</v>
      </c>
      <c r="B57" s="29" t="inlineStr">
        <is>
          <t>24/06/2026</t>
        </is>
      </c>
      <c r="C57" s="24" t="inlineStr">
        <is>
          <t>Grupos</t>
        </is>
      </c>
      <c r="D57" s="24">
        <f>IFERROR(INDEX(Partidos!$D$4:$D$107,MATCH($A57,Partidos!$A$4:$A$107,0)),"")</f>
        <v/>
      </c>
      <c r="E57" s="24">
        <f>IFERROR(INDEX(Partidos!$E$4:$E$107,MATCH($A57,Partidos!$A$4:$A$107,0)),"")</f>
        <v/>
      </c>
      <c r="F57" s="32" t="n">
        <v>2</v>
      </c>
      <c r="G57" s="32" t="n">
        <v>2</v>
      </c>
      <c r="H57" s="33" t="inlineStr">
        <is>
          <t>-</t>
        </is>
      </c>
    </row>
    <row r="58">
      <c r="A58" s="31" t="n">
        <v>55</v>
      </c>
      <c r="B58" s="31" t="inlineStr">
        <is>
          <t>25/06/2026</t>
        </is>
      </c>
      <c r="C58" s="24" t="inlineStr">
        <is>
          <t>Grupos</t>
        </is>
      </c>
      <c r="D58" s="24">
        <f>IFERROR(INDEX(Partidos!$D$4:$D$107,MATCH($A58,Partidos!$A$4:$A$107,0)),"")</f>
        <v/>
      </c>
      <c r="E58" s="24">
        <f>IFERROR(INDEX(Partidos!$E$4:$E$107,MATCH($A58,Partidos!$A$4:$A$107,0)),"")</f>
        <v/>
      </c>
      <c r="F58" s="32" t="n">
        <v>1</v>
      </c>
      <c r="G58" s="32" t="n">
        <v>2</v>
      </c>
      <c r="H58" s="33" t="inlineStr">
        <is>
          <t>-</t>
        </is>
      </c>
    </row>
    <row r="59">
      <c r="A59" s="29" t="n">
        <v>56</v>
      </c>
      <c r="B59" s="29" t="inlineStr">
        <is>
          <t>25/06/2026</t>
        </is>
      </c>
      <c r="C59" s="24" t="inlineStr">
        <is>
          <t>Grupos</t>
        </is>
      </c>
      <c r="D59" s="24">
        <f>IFERROR(INDEX(Partidos!$D$4:$D$107,MATCH($A59,Partidos!$A$4:$A$107,0)),"")</f>
        <v/>
      </c>
      <c r="E59" s="24">
        <f>IFERROR(INDEX(Partidos!$E$4:$E$107,MATCH($A59,Partidos!$A$4:$A$107,0)),"")</f>
        <v/>
      </c>
      <c r="F59" s="32" t="n">
        <v>1</v>
      </c>
      <c r="G59" s="32" t="n">
        <v>1</v>
      </c>
      <c r="H59" s="33" t="inlineStr">
        <is>
          <t>-</t>
        </is>
      </c>
    </row>
    <row r="60">
      <c r="A60" s="31" t="n">
        <v>57</v>
      </c>
      <c r="B60" s="31" t="inlineStr">
        <is>
          <t>25/06/2026</t>
        </is>
      </c>
      <c r="C60" s="24" t="inlineStr">
        <is>
          <t>Grupos</t>
        </is>
      </c>
      <c r="D60" s="24">
        <f>IFERROR(INDEX(Partidos!$D$4:$D$107,MATCH($A60,Partidos!$A$4:$A$107,0)),"")</f>
        <v/>
      </c>
      <c r="E60" s="24">
        <f>IFERROR(INDEX(Partidos!$E$4:$E$107,MATCH($A60,Partidos!$A$4:$A$107,0)),"")</f>
        <v/>
      </c>
      <c r="F60" s="32" t="n">
        <v>2</v>
      </c>
      <c r="G60" s="32" t="n">
        <v>1</v>
      </c>
      <c r="H60" s="33" t="inlineStr">
        <is>
          <t>-</t>
        </is>
      </c>
    </row>
    <row r="61">
      <c r="A61" s="29" t="n">
        <v>58</v>
      </c>
      <c r="B61" s="29" t="inlineStr">
        <is>
          <t>25/06/2026</t>
        </is>
      </c>
      <c r="C61" s="24" t="inlineStr">
        <is>
          <t>Grupos</t>
        </is>
      </c>
      <c r="D61" s="24">
        <f>IFERROR(INDEX(Partidos!$D$4:$D$107,MATCH($A61,Partidos!$A$4:$A$107,0)),"")</f>
        <v/>
      </c>
      <c r="E61" s="24">
        <f>IFERROR(INDEX(Partidos!$E$4:$E$107,MATCH($A61,Partidos!$A$4:$A$107,0)),"")</f>
        <v/>
      </c>
      <c r="F61" s="32" t="n">
        <v>1</v>
      </c>
      <c r="G61" s="32" t="n">
        <v>3</v>
      </c>
      <c r="H61" s="33" t="inlineStr">
        <is>
          <t>-</t>
        </is>
      </c>
    </row>
    <row r="62">
      <c r="A62" s="31" t="n">
        <v>59</v>
      </c>
      <c r="B62" s="31" t="inlineStr">
        <is>
          <t>25/06/2026</t>
        </is>
      </c>
      <c r="C62" s="24" t="inlineStr">
        <is>
          <t>Grupos</t>
        </is>
      </c>
      <c r="D62" s="24">
        <f>IFERROR(INDEX(Partidos!$D$4:$D$107,MATCH($A62,Partidos!$A$4:$A$107,0)),"")</f>
        <v/>
      </c>
      <c r="E62" s="24">
        <f>IFERROR(INDEX(Partidos!$E$4:$E$107,MATCH($A62,Partidos!$A$4:$A$107,0)),"")</f>
        <v/>
      </c>
      <c r="F62" s="32" t="n">
        <v>2</v>
      </c>
      <c r="G62" s="32" t="n">
        <v>0</v>
      </c>
      <c r="H62" s="33" t="inlineStr">
        <is>
          <t>-</t>
        </is>
      </c>
    </row>
    <row r="63">
      <c r="A63" s="29" t="n">
        <v>60</v>
      </c>
      <c r="B63" s="29" t="inlineStr">
        <is>
          <t>25/06/2026</t>
        </is>
      </c>
      <c r="C63" s="24" t="inlineStr">
        <is>
          <t>Grupos</t>
        </is>
      </c>
      <c r="D63" s="24">
        <f>IFERROR(INDEX(Partidos!$D$4:$D$107,MATCH($A63,Partidos!$A$4:$A$107,0)),"")</f>
        <v/>
      </c>
      <c r="E63" s="24">
        <f>IFERROR(INDEX(Partidos!$E$4:$E$107,MATCH($A63,Partidos!$A$4:$A$107,0)),"")</f>
        <v/>
      </c>
      <c r="F63" s="32" t="n">
        <v>2</v>
      </c>
      <c r="G63" s="32" t="n">
        <v>2</v>
      </c>
      <c r="H63" s="33" t="inlineStr">
        <is>
          <t>-</t>
        </is>
      </c>
    </row>
    <row r="64">
      <c r="A64" s="31" t="n">
        <v>61</v>
      </c>
      <c r="B64" s="31" t="inlineStr">
        <is>
          <t>26/06/2026</t>
        </is>
      </c>
      <c r="C64" s="24" t="inlineStr">
        <is>
          <t>Grupos</t>
        </is>
      </c>
      <c r="D64" s="24">
        <f>IFERROR(INDEX(Partidos!$D$4:$D$107,MATCH($A64,Partidos!$A$4:$A$107,0)),"")</f>
        <v/>
      </c>
      <c r="E64" s="24">
        <f>IFERROR(INDEX(Partidos!$E$4:$E$107,MATCH($A64,Partidos!$A$4:$A$107,0)),"")</f>
        <v/>
      </c>
      <c r="F64" s="32" t="n">
        <v>2</v>
      </c>
      <c r="G64" s="32" t="n">
        <v>2</v>
      </c>
      <c r="H64" s="33" t="inlineStr">
        <is>
          <t>-</t>
        </is>
      </c>
    </row>
    <row r="65">
      <c r="A65" s="29" t="n">
        <v>62</v>
      </c>
      <c r="B65" s="29" t="inlineStr">
        <is>
          <t>26/06/2026</t>
        </is>
      </c>
      <c r="C65" s="24" t="inlineStr">
        <is>
          <t>Grupos</t>
        </is>
      </c>
      <c r="D65" s="24">
        <f>IFERROR(INDEX(Partidos!$D$4:$D$107,MATCH($A65,Partidos!$A$4:$A$107,0)),"")</f>
        <v/>
      </c>
      <c r="E65" s="24">
        <f>IFERROR(INDEX(Partidos!$E$4:$E$107,MATCH($A65,Partidos!$A$4:$A$107,0)),"")</f>
        <v/>
      </c>
      <c r="F65" s="32" t="n">
        <v>2</v>
      </c>
      <c r="G65" s="32" t="n">
        <v>0</v>
      </c>
      <c r="H65" s="33" t="inlineStr">
        <is>
          <t>-</t>
        </is>
      </c>
    </row>
    <row r="66">
      <c r="A66" s="31" t="n">
        <v>63</v>
      </c>
      <c r="B66" s="31" t="inlineStr">
        <is>
          <t>26/06/2026</t>
        </is>
      </c>
      <c r="C66" s="24" t="inlineStr">
        <is>
          <t>Grupos</t>
        </is>
      </c>
      <c r="D66" s="24">
        <f>IFERROR(INDEX(Partidos!$D$4:$D$107,MATCH($A66,Partidos!$A$4:$A$107,0)),"")</f>
        <v/>
      </c>
      <c r="E66" s="24">
        <f>IFERROR(INDEX(Partidos!$E$4:$E$107,MATCH($A66,Partidos!$A$4:$A$107,0)),"")</f>
        <v/>
      </c>
      <c r="F66" s="32" t="n">
        <v>1</v>
      </c>
      <c r="G66" s="32" t="n">
        <v>1</v>
      </c>
      <c r="H66" s="33" t="inlineStr">
        <is>
          <t>-</t>
        </is>
      </c>
    </row>
    <row r="67">
      <c r="A67" s="29" t="n">
        <v>64</v>
      </c>
      <c r="B67" s="29" t="inlineStr">
        <is>
          <t>26/06/2026</t>
        </is>
      </c>
      <c r="C67" s="24" t="inlineStr">
        <is>
          <t>Grupos</t>
        </is>
      </c>
      <c r="D67" s="24">
        <f>IFERROR(INDEX(Partidos!$D$4:$D$107,MATCH($A67,Partidos!$A$4:$A$107,0)),"")</f>
        <v/>
      </c>
      <c r="E67" s="24">
        <f>IFERROR(INDEX(Partidos!$E$4:$E$107,MATCH($A67,Partidos!$A$4:$A$107,0)),"")</f>
        <v/>
      </c>
      <c r="F67" s="32" t="n">
        <v>2</v>
      </c>
      <c r="G67" s="32" t="n">
        <v>3</v>
      </c>
      <c r="H67" s="33" t="inlineStr">
        <is>
          <t>-</t>
        </is>
      </c>
    </row>
    <row r="68">
      <c r="A68" s="31" t="n">
        <v>65</v>
      </c>
      <c r="B68" s="31" t="inlineStr">
        <is>
          <t>26/06/2026</t>
        </is>
      </c>
      <c r="C68" s="24" t="inlineStr">
        <is>
          <t>Grupos</t>
        </is>
      </c>
      <c r="D68" s="24">
        <f>IFERROR(INDEX(Partidos!$D$4:$D$107,MATCH($A68,Partidos!$A$4:$A$107,0)),"")</f>
        <v/>
      </c>
      <c r="E68" s="24">
        <f>IFERROR(INDEX(Partidos!$E$4:$E$107,MATCH($A68,Partidos!$A$4:$A$107,0)),"")</f>
        <v/>
      </c>
      <c r="F68" s="32" t="n">
        <v>2</v>
      </c>
      <c r="G68" s="32" t="n">
        <v>0</v>
      </c>
      <c r="H68" s="33" t="inlineStr">
        <is>
          <t>-</t>
        </is>
      </c>
    </row>
    <row r="69">
      <c r="A69" s="29" t="n">
        <v>66</v>
      </c>
      <c r="B69" s="29" t="inlineStr">
        <is>
          <t>26/06/2026</t>
        </is>
      </c>
      <c r="C69" s="24" t="inlineStr">
        <is>
          <t>Grupos</t>
        </is>
      </c>
      <c r="D69" s="24">
        <f>IFERROR(INDEX(Partidos!$D$4:$D$107,MATCH($A69,Partidos!$A$4:$A$107,0)),"")</f>
        <v/>
      </c>
      <c r="E69" s="24">
        <f>IFERROR(INDEX(Partidos!$E$4:$E$107,MATCH($A69,Partidos!$A$4:$A$107,0)),"")</f>
        <v/>
      </c>
      <c r="F69" s="32" t="n">
        <v>1</v>
      </c>
      <c r="G69" s="32" t="n">
        <v>2</v>
      </c>
      <c r="H69" s="33" t="inlineStr">
        <is>
          <t>-</t>
        </is>
      </c>
    </row>
    <row r="70">
      <c r="A70" s="31" t="n">
        <v>67</v>
      </c>
      <c r="B70" s="31" t="inlineStr">
        <is>
          <t>27/06/2026</t>
        </is>
      </c>
      <c r="C70" s="24" t="inlineStr">
        <is>
          <t>Grupos</t>
        </is>
      </c>
      <c r="D70" s="24">
        <f>IFERROR(INDEX(Partidos!$D$4:$D$107,MATCH($A70,Partidos!$A$4:$A$107,0)),"")</f>
        <v/>
      </c>
      <c r="E70" s="24">
        <f>IFERROR(INDEX(Partidos!$E$4:$E$107,MATCH($A70,Partidos!$A$4:$A$107,0)),"")</f>
        <v/>
      </c>
      <c r="F70" s="32" t="n">
        <v>1</v>
      </c>
      <c r="G70" s="32" t="n">
        <v>3</v>
      </c>
      <c r="H70" s="33" t="inlineStr">
        <is>
          <t>-</t>
        </is>
      </c>
    </row>
    <row r="71">
      <c r="A71" s="29" t="n">
        <v>68</v>
      </c>
      <c r="B71" s="29" t="inlineStr">
        <is>
          <t>27/06/2026</t>
        </is>
      </c>
      <c r="C71" s="24" t="inlineStr">
        <is>
          <t>Grupos</t>
        </is>
      </c>
      <c r="D71" s="24">
        <f>IFERROR(INDEX(Partidos!$D$4:$D$107,MATCH($A71,Partidos!$A$4:$A$107,0)),"")</f>
        <v/>
      </c>
      <c r="E71" s="24">
        <f>IFERROR(INDEX(Partidos!$E$4:$E$107,MATCH($A71,Partidos!$A$4:$A$107,0)),"")</f>
        <v/>
      </c>
      <c r="F71" s="32" t="n">
        <v>1</v>
      </c>
      <c r="G71" s="32" t="n">
        <v>0</v>
      </c>
      <c r="H71" s="33" t="inlineStr">
        <is>
          <t>-</t>
        </is>
      </c>
    </row>
    <row r="72">
      <c r="A72" s="31" t="n">
        <v>69</v>
      </c>
      <c r="B72" s="31" t="inlineStr">
        <is>
          <t>27/06/2026</t>
        </is>
      </c>
      <c r="C72" s="24" t="inlineStr">
        <is>
          <t>Grupos</t>
        </is>
      </c>
      <c r="D72" s="24">
        <f>IFERROR(INDEX(Partidos!$D$4:$D$107,MATCH($A72,Partidos!$A$4:$A$107,0)),"")</f>
        <v/>
      </c>
      <c r="E72" s="24">
        <f>IFERROR(INDEX(Partidos!$E$4:$E$107,MATCH($A72,Partidos!$A$4:$A$107,0)),"")</f>
        <v/>
      </c>
      <c r="F72" s="32" t="n">
        <v>3</v>
      </c>
      <c r="G72" s="32" t="n">
        <v>3</v>
      </c>
      <c r="H72" s="33" t="inlineStr">
        <is>
          <t>-</t>
        </is>
      </c>
    </row>
    <row r="73">
      <c r="A73" s="29" t="n">
        <v>70</v>
      </c>
      <c r="B73" s="29" t="inlineStr">
        <is>
          <t>27/06/2026</t>
        </is>
      </c>
      <c r="C73" s="24" t="inlineStr">
        <is>
          <t>Grupos</t>
        </is>
      </c>
      <c r="D73" s="24">
        <f>IFERROR(INDEX(Partidos!$D$4:$D$107,MATCH($A73,Partidos!$A$4:$A$107,0)),"")</f>
        <v/>
      </c>
      <c r="E73" s="24">
        <f>IFERROR(INDEX(Partidos!$E$4:$E$107,MATCH($A73,Partidos!$A$4:$A$107,0)),"")</f>
        <v/>
      </c>
      <c r="F73" s="32" t="n">
        <v>1</v>
      </c>
      <c r="G73" s="32" t="n">
        <v>1</v>
      </c>
      <c r="H73" s="33" t="inlineStr">
        <is>
          <t>-</t>
        </is>
      </c>
    </row>
    <row r="74">
      <c r="A74" s="31" t="n">
        <v>71</v>
      </c>
      <c r="B74" s="31" t="inlineStr">
        <is>
          <t>27/06/2026</t>
        </is>
      </c>
      <c r="C74" s="24" t="inlineStr">
        <is>
          <t>Grupos</t>
        </is>
      </c>
      <c r="D74" s="24">
        <f>IFERROR(INDEX(Partidos!$D$4:$D$107,MATCH($A74,Partidos!$A$4:$A$107,0)),"")</f>
        <v/>
      </c>
      <c r="E74" s="24">
        <f>IFERROR(INDEX(Partidos!$E$4:$E$107,MATCH($A74,Partidos!$A$4:$A$107,0)),"")</f>
        <v/>
      </c>
      <c r="F74" s="32" t="n">
        <v>1</v>
      </c>
      <c r="G74" s="32" t="n">
        <v>2</v>
      </c>
      <c r="H74" s="33" t="inlineStr">
        <is>
          <t>-</t>
        </is>
      </c>
    </row>
    <row r="75">
      <c r="A75" s="29" t="n">
        <v>72</v>
      </c>
      <c r="B75" s="29" t="inlineStr">
        <is>
          <t>27/06/2026</t>
        </is>
      </c>
      <c r="C75" s="24" t="inlineStr">
        <is>
          <t>Grupos</t>
        </is>
      </c>
      <c r="D75" s="24">
        <f>IFERROR(INDEX(Partidos!$D$4:$D$107,MATCH($A75,Partidos!$A$4:$A$107,0)),"")</f>
        <v/>
      </c>
      <c r="E75" s="24">
        <f>IFERROR(INDEX(Partidos!$E$4:$E$107,MATCH($A75,Partidos!$A$4:$A$107,0)),"")</f>
        <v/>
      </c>
      <c r="F75" s="32" t="n">
        <v>1</v>
      </c>
      <c r="G75" s="32" t="n">
        <v>2</v>
      </c>
      <c r="H75" s="33" t="inlineStr">
        <is>
          <t>-</t>
        </is>
      </c>
    </row>
    <row r="76">
      <c r="A76" s="31" t="n">
        <v>73</v>
      </c>
      <c r="B76" s="31" t="inlineStr">
        <is>
          <t>28/06/2026</t>
        </is>
      </c>
      <c r="C76" s="24" t="inlineStr">
        <is>
          <t>Dieciseisavos</t>
        </is>
      </c>
      <c r="D76" s="24">
        <f>IFERROR(INDEX(Partidos!$D$4:$D$107,MATCH($A76,Partidos!$A$4:$A$107,0)),"")</f>
        <v/>
      </c>
      <c r="E76" s="24">
        <f>IFERROR(INDEX(Partidos!$E$4:$E$107,MATCH($A76,Partidos!$A$4:$A$107,0)),"")</f>
        <v/>
      </c>
      <c r="F76" s="32" t="n">
        <v>1</v>
      </c>
      <c r="G76" s="32" t="n">
        <v>1</v>
      </c>
      <c r="H76" s="32" t="inlineStr">
        <is>
          <t>Local</t>
        </is>
      </c>
    </row>
    <row r="77">
      <c r="A77" s="29" t="n">
        <v>74</v>
      </c>
      <c r="B77" s="29" t="inlineStr">
        <is>
          <t>29/06/2026</t>
        </is>
      </c>
      <c r="C77" s="24" t="inlineStr">
        <is>
          <t>Dieciseisavos</t>
        </is>
      </c>
      <c r="D77" s="24">
        <f>IFERROR(INDEX(Partidos!$D$4:$D$107,MATCH($A77,Partidos!$A$4:$A$107,0)),"")</f>
        <v/>
      </c>
      <c r="E77" s="24">
        <f>IFERROR(INDEX(Partidos!$E$4:$E$107,MATCH($A77,Partidos!$A$4:$A$107,0)),"")</f>
        <v/>
      </c>
      <c r="F77" s="32" t="n">
        <v>1</v>
      </c>
      <c r="G77" s="32" t="n">
        <v>1</v>
      </c>
      <c r="H77" s="32" t="inlineStr">
        <is>
          <t>Visitante</t>
        </is>
      </c>
    </row>
    <row r="78">
      <c r="A78" s="31" t="n">
        <v>75</v>
      </c>
      <c r="B78" s="31" t="inlineStr">
        <is>
          <t>29/06/2026</t>
        </is>
      </c>
      <c r="C78" s="24" t="inlineStr">
        <is>
          <t>Dieciseisavos</t>
        </is>
      </c>
      <c r="D78" s="24">
        <f>IFERROR(INDEX(Partidos!$D$4:$D$107,MATCH($A78,Partidos!$A$4:$A$107,0)),"")</f>
        <v/>
      </c>
      <c r="E78" s="24">
        <f>IFERROR(INDEX(Partidos!$E$4:$E$107,MATCH($A78,Partidos!$A$4:$A$107,0)),"")</f>
        <v/>
      </c>
      <c r="F78" s="32" t="n">
        <v>0</v>
      </c>
      <c r="G78" s="32" t="n">
        <v>0</v>
      </c>
      <c r="H78" s="32" t="inlineStr">
        <is>
          <t>Local</t>
        </is>
      </c>
    </row>
    <row r="79">
      <c r="A79" s="29" t="n">
        <v>76</v>
      </c>
      <c r="B79" s="29" t="inlineStr">
        <is>
          <t>29/06/2026</t>
        </is>
      </c>
      <c r="C79" s="24" t="inlineStr">
        <is>
          <t>Dieciseisavos</t>
        </is>
      </c>
      <c r="D79" s="24">
        <f>IFERROR(INDEX(Partidos!$D$4:$D$107,MATCH($A79,Partidos!$A$4:$A$107,0)),"")</f>
        <v/>
      </c>
      <c r="E79" s="24">
        <f>IFERROR(INDEX(Partidos!$E$4:$E$107,MATCH($A79,Partidos!$A$4:$A$107,0)),"")</f>
        <v/>
      </c>
      <c r="F79" s="32" t="n">
        <v>1</v>
      </c>
      <c r="G79" s="32" t="n">
        <v>2</v>
      </c>
      <c r="H79" s="32" t="inlineStr">
        <is>
          <t>Visitante</t>
        </is>
      </c>
    </row>
    <row r="80">
      <c r="A80" s="31" t="n">
        <v>77</v>
      </c>
      <c r="B80" s="31" t="inlineStr">
        <is>
          <t>30/06/2026</t>
        </is>
      </c>
      <c r="C80" s="24" t="inlineStr">
        <is>
          <t>Dieciseisavos</t>
        </is>
      </c>
      <c r="D80" s="24">
        <f>IFERROR(INDEX(Partidos!$D$4:$D$107,MATCH($A80,Partidos!$A$4:$A$107,0)),"")</f>
        <v/>
      </c>
      <c r="E80" s="24">
        <f>IFERROR(INDEX(Partidos!$E$4:$E$107,MATCH($A80,Partidos!$A$4:$A$107,0)),"")</f>
        <v/>
      </c>
      <c r="F80" s="32" t="n">
        <v>1</v>
      </c>
      <c r="G80" s="32" t="n">
        <v>3</v>
      </c>
      <c r="H80" s="32" t="inlineStr">
        <is>
          <t>Visitante</t>
        </is>
      </c>
    </row>
    <row r="81">
      <c r="A81" s="29" t="n">
        <v>78</v>
      </c>
      <c r="B81" s="29" t="inlineStr">
        <is>
          <t>30/06/2026</t>
        </is>
      </c>
      <c r="C81" s="24" t="inlineStr">
        <is>
          <t>Dieciseisavos</t>
        </is>
      </c>
      <c r="D81" s="24">
        <f>IFERROR(INDEX(Partidos!$D$4:$D$107,MATCH($A81,Partidos!$A$4:$A$107,0)),"")</f>
        <v/>
      </c>
      <c r="E81" s="24">
        <f>IFERROR(INDEX(Partidos!$E$4:$E$107,MATCH($A81,Partidos!$A$4:$A$107,0)),"")</f>
        <v/>
      </c>
      <c r="F81" s="32" t="n">
        <v>3</v>
      </c>
      <c r="G81" s="32" t="n">
        <v>0</v>
      </c>
      <c r="H81" s="32" t="inlineStr">
        <is>
          <t>Local</t>
        </is>
      </c>
    </row>
    <row r="82">
      <c r="A82" s="31" t="n">
        <v>79</v>
      </c>
      <c r="B82" s="31" t="inlineStr">
        <is>
          <t>30/06/2026</t>
        </is>
      </c>
      <c r="C82" s="24" t="inlineStr">
        <is>
          <t>Dieciseisavos</t>
        </is>
      </c>
      <c r="D82" s="24">
        <f>IFERROR(INDEX(Partidos!$D$4:$D$107,MATCH($A82,Partidos!$A$4:$A$107,0)),"")</f>
        <v/>
      </c>
      <c r="E82" s="24">
        <f>IFERROR(INDEX(Partidos!$E$4:$E$107,MATCH($A82,Partidos!$A$4:$A$107,0)),"")</f>
        <v/>
      </c>
      <c r="F82" s="32" t="n">
        <v>2</v>
      </c>
      <c r="G82" s="32" t="n">
        <v>1</v>
      </c>
      <c r="H82" s="32" t="inlineStr">
        <is>
          <t>Local</t>
        </is>
      </c>
    </row>
    <row r="83">
      <c r="A83" s="29" t="n">
        <v>80</v>
      </c>
      <c r="B83" s="29" t="inlineStr">
        <is>
          <t>01/07/2026</t>
        </is>
      </c>
      <c r="C83" s="24" t="inlineStr">
        <is>
          <t>Dieciseisavos</t>
        </is>
      </c>
      <c r="D83" s="24">
        <f>IFERROR(INDEX(Partidos!$D$4:$D$107,MATCH($A83,Partidos!$A$4:$A$107,0)),"")</f>
        <v/>
      </c>
      <c r="E83" s="24">
        <f>IFERROR(INDEX(Partidos!$E$4:$E$107,MATCH($A83,Partidos!$A$4:$A$107,0)),"")</f>
        <v/>
      </c>
      <c r="F83" s="32" t="n">
        <v>2</v>
      </c>
      <c r="G83" s="32" t="n">
        <v>0</v>
      </c>
      <c r="H83" s="32" t="inlineStr">
        <is>
          <t>Local</t>
        </is>
      </c>
    </row>
    <row r="84">
      <c r="A84" s="31" t="n">
        <v>81</v>
      </c>
      <c r="B84" s="31" t="inlineStr">
        <is>
          <t>01/07/2026</t>
        </is>
      </c>
      <c r="C84" s="24" t="inlineStr">
        <is>
          <t>Dieciseisavos</t>
        </is>
      </c>
      <c r="D84" s="24">
        <f>IFERROR(INDEX(Partidos!$D$4:$D$107,MATCH($A84,Partidos!$A$4:$A$107,0)),"")</f>
        <v/>
      </c>
      <c r="E84" s="24">
        <f>IFERROR(INDEX(Partidos!$E$4:$E$107,MATCH($A84,Partidos!$A$4:$A$107,0)),"")</f>
        <v/>
      </c>
      <c r="F84" s="32" t="n">
        <v>1</v>
      </c>
      <c r="G84" s="32" t="n">
        <v>1</v>
      </c>
      <c r="H84" s="32" t="inlineStr">
        <is>
          <t>Visitante</t>
        </is>
      </c>
    </row>
    <row r="85">
      <c r="A85" s="29" t="n">
        <v>82</v>
      </c>
      <c r="B85" s="29" t="inlineStr">
        <is>
          <t>01/07/2026</t>
        </is>
      </c>
      <c r="C85" s="24" t="inlineStr">
        <is>
          <t>Dieciseisavos</t>
        </is>
      </c>
      <c r="D85" s="24">
        <f>IFERROR(INDEX(Partidos!$D$4:$D$107,MATCH($A85,Partidos!$A$4:$A$107,0)),"")</f>
        <v/>
      </c>
      <c r="E85" s="24">
        <f>IFERROR(INDEX(Partidos!$E$4:$E$107,MATCH($A85,Partidos!$A$4:$A$107,0)),"")</f>
        <v/>
      </c>
      <c r="F85" s="32" t="n">
        <v>3</v>
      </c>
      <c r="G85" s="32" t="n">
        <v>2</v>
      </c>
      <c r="H85" s="32" t="inlineStr">
        <is>
          <t>Local</t>
        </is>
      </c>
    </row>
    <row r="86">
      <c r="A86" s="31" t="n">
        <v>83</v>
      </c>
      <c r="B86" s="31" t="inlineStr">
        <is>
          <t>02/07/2026</t>
        </is>
      </c>
      <c r="C86" s="24" t="inlineStr">
        <is>
          <t>Dieciseisavos</t>
        </is>
      </c>
      <c r="D86" s="24">
        <f>IFERROR(INDEX(Partidos!$D$4:$D$107,MATCH($A86,Partidos!$A$4:$A$107,0)),"")</f>
        <v/>
      </c>
      <c r="E86" s="24">
        <f>IFERROR(INDEX(Partidos!$E$4:$E$107,MATCH($A86,Partidos!$A$4:$A$107,0)),"")</f>
        <v/>
      </c>
      <c r="F86" s="32" t="n">
        <v>3</v>
      </c>
      <c r="G86" s="32" t="n">
        <v>1</v>
      </c>
      <c r="H86" s="32" t="inlineStr">
        <is>
          <t>Local</t>
        </is>
      </c>
    </row>
    <row r="87">
      <c r="A87" s="29" t="n">
        <v>84</v>
      </c>
      <c r="B87" s="29" t="inlineStr">
        <is>
          <t>02/07/2026</t>
        </is>
      </c>
      <c r="C87" s="24" t="inlineStr">
        <is>
          <t>Dieciseisavos</t>
        </is>
      </c>
      <c r="D87" s="24">
        <f>IFERROR(INDEX(Partidos!$D$4:$D$107,MATCH($A87,Partidos!$A$4:$A$107,0)),"")</f>
        <v/>
      </c>
      <c r="E87" s="24">
        <f>IFERROR(INDEX(Partidos!$E$4:$E$107,MATCH($A87,Partidos!$A$4:$A$107,0)),"")</f>
        <v/>
      </c>
      <c r="F87" s="32" t="n">
        <v>1</v>
      </c>
      <c r="G87" s="32" t="n">
        <v>1</v>
      </c>
      <c r="H87" s="32" t="inlineStr">
        <is>
          <t>Visitante</t>
        </is>
      </c>
    </row>
    <row r="88">
      <c r="A88" s="31" t="n">
        <v>85</v>
      </c>
      <c r="B88" s="31" t="inlineStr">
        <is>
          <t>02/07/2026</t>
        </is>
      </c>
      <c r="C88" s="24" t="inlineStr">
        <is>
          <t>Dieciseisavos</t>
        </is>
      </c>
      <c r="D88" s="24">
        <f>IFERROR(INDEX(Partidos!$D$4:$D$107,MATCH($A88,Partidos!$A$4:$A$107,0)),"")</f>
        <v/>
      </c>
      <c r="E88" s="24">
        <f>IFERROR(INDEX(Partidos!$E$4:$E$107,MATCH($A88,Partidos!$A$4:$A$107,0)),"")</f>
        <v/>
      </c>
      <c r="F88" s="32" t="n">
        <v>1</v>
      </c>
      <c r="G88" s="32" t="n">
        <v>1</v>
      </c>
      <c r="H88" s="32" t="inlineStr">
        <is>
          <t>Visitante</t>
        </is>
      </c>
    </row>
    <row r="89">
      <c r="A89" s="29" t="n">
        <v>86</v>
      </c>
      <c r="B89" s="29" t="inlineStr">
        <is>
          <t>03/07/2026</t>
        </is>
      </c>
      <c r="C89" s="24" t="inlineStr">
        <is>
          <t>Dieciseisavos</t>
        </is>
      </c>
      <c r="D89" s="24">
        <f>IFERROR(INDEX(Partidos!$D$4:$D$107,MATCH($A89,Partidos!$A$4:$A$107,0)),"")</f>
        <v/>
      </c>
      <c r="E89" s="24">
        <f>IFERROR(INDEX(Partidos!$E$4:$E$107,MATCH($A89,Partidos!$A$4:$A$107,0)),"")</f>
        <v/>
      </c>
      <c r="F89" s="32" t="n">
        <v>2</v>
      </c>
      <c r="G89" s="32" t="n">
        <v>0</v>
      </c>
      <c r="H89" s="32" t="inlineStr">
        <is>
          <t>Local</t>
        </is>
      </c>
    </row>
    <row r="90">
      <c r="A90" s="31" t="n">
        <v>87</v>
      </c>
      <c r="B90" s="31" t="inlineStr">
        <is>
          <t>03/07/2026</t>
        </is>
      </c>
      <c r="C90" s="24" t="inlineStr">
        <is>
          <t>Dieciseisavos</t>
        </is>
      </c>
      <c r="D90" s="24">
        <f>IFERROR(INDEX(Partidos!$D$4:$D$107,MATCH($A90,Partidos!$A$4:$A$107,0)),"")</f>
        <v/>
      </c>
      <c r="E90" s="24">
        <f>IFERROR(INDEX(Partidos!$E$4:$E$107,MATCH($A90,Partidos!$A$4:$A$107,0)),"")</f>
        <v/>
      </c>
      <c r="F90" s="32" t="n">
        <v>3</v>
      </c>
      <c r="G90" s="32" t="n">
        <v>0</v>
      </c>
      <c r="H90" s="32" t="inlineStr">
        <is>
          <t>Local</t>
        </is>
      </c>
    </row>
    <row r="91">
      <c r="A91" s="29" t="n">
        <v>88</v>
      </c>
      <c r="B91" s="29" t="inlineStr">
        <is>
          <t>03/07/2026</t>
        </is>
      </c>
      <c r="C91" s="24" t="inlineStr">
        <is>
          <t>Dieciseisavos</t>
        </is>
      </c>
      <c r="D91" s="24">
        <f>IFERROR(INDEX(Partidos!$D$4:$D$107,MATCH($A91,Partidos!$A$4:$A$107,0)),"")</f>
        <v/>
      </c>
      <c r="E91" s="24">
        <f>IFERROR(INDEX(Partidos!$E$4:$E$107,MATCH($A91,Partidos!$A$4:$A$107,0)),"")</f>
        <v/>
      </c>
      <c r="F91" s="32" t="n">
        <v>2</v>
      </c>
      <c r="G91" s="32" t="n">
        <v>1</v>
      </c>
      <c r="H91" s="32" t="inlineStr">
        <is>
          <t>Local</t>
        </is>
      </c>
    </row>
    <row r="92">
      <c r="A92" s="31" t="n">
        <v>89</v>
      </c>
      <c r="B92" s="31" t="inlineStr">
        <is>
          <t>04/07/2026</t>
        </is>
      </c>
      <c r="C92" s="24" t="inlineStr">
        <is>
          <t>Octavos</t>
        </is>
      </c>
      <c r="D92" s="24">
        <f>IFERROR(INDEX(Partidos!$D$4:$D$107,MATCH($A92,Partidos!$A$4:$A$107,0)),"")</f>
        <v/>
      </c>
      <c r="E92" s="24">
        <f>IFERROR(INDEX(Partidos!$E$4:$E$107,MATCH($A92,Partidos!$A$4:$A$107,0)),"")</f>
        <v/>
      </c>
      <c r="F92" s="32" t="n">
        <v>1</v>
      </c>
      <c r="G92" s="32" t="n">
        <v>1</v>
      </c>
      <c r="H92" s="32" t="inlineStr">
        <is>
          <t>Visitante</t>
        </is>
      </c>
    </row>
    <row r="93">
      <c r="A93" s="29" t="n">
        <v>90</v>
      </c>
      <c r="B93" s="29" t="inlineStr">
        <is>
          <t>04/07/2026</t>
        </is>
      </c>
      <c r="C93" s="24" t="inlineStr">
        <is>
          <t>Octavos</t>
        </is>
      </c>
      <c r="D93" s="24">
        <f>IFERROR(INDEX(Partidos!$D$4:$D$107,MATCH($A93,Partidos!$A$4:$A$107,0)),"")</f>
        <v/>
      </c>
      <c r="E93" s="24">
        <f>IFERROR(INDEX(Partidos!$E$4:$E$107,MATCH($A93,Partidos!$A$4:$A$107,0)),"")</f>
        <v/>
      </c>
      <c r="F93" s="32" t="n">
        <v>1</v>
      </c>
      <c r="G93" s="32" t="n">
        <v>3</v>
      </c>
      <c r="H93" s="32" t="inlineStr">
        <is>
          <t>Visitante</t>
        </is>
      </c>
    </row>
    <row r="94">
      <c r="A94" s="31" t="n">
        <v>91</v>
      </c>
      <c r="B94" s="31" t="inlineStr">
        <is>
          <t>05/07/2026</t>
        </is>
      </c>
      <c r="C94" s="24" t="inlineStr">
        <is>
          <t>Octavos</t>
        </is>
      </c>
      <c r="D94" s="24">
        <f>IFERROR(INDEX(Partidos!$D$4:$D$107,MATCH($A94,Partidos!$A$4:$A$107,0)),"")</f>
        <v/>
      </c>
      <c r="E94" s="24">
        <f>IFERROR(INDEX(Partidos!$E$4:$E$107,MATCH($A94,Partidos!$A$4:$A$107,0)),"")</f>
        <v/>
      </c>
      <c r="F94" s="32" t="n">
        <v>2</v>
      </c>
      <c r="G94" s="32" t="n">
        <v>2</v>
      </c>
      <c r="H94" s="32" t="inlineStr">
        <is>
          <t>Visitante</t>
        </is>
      </c>
    </row>
    <row r="95">
      <c r="A95" s="29" t="n">
        <v>92</v>
      </c>
      <c r="B95" s="29" t="inlineStr">
        <is>
          <t>05/07/2026</t>
        </is>
      </c>
      <c r="C95" s="24" t="inlineStr">
        <is>
          <t>Octavos</t>
        </is>
      </c>
      <c r="D95" s="24">
        <f>IFERROR(INDEX(Partidos!$D$4:$D$107,MATCH($A95,Partidos!$A$4:$A$107,0)),"")</f>
        <v/>
      </c>
      <c r="E95" s="24">
        <f>IFERROR(INDEX(Partidos!$E$4:$E$107,MATCH($A95,Partidos!$A$4:$A$107,0)),"")</f>
        <v/>
      </c>
      <c r="F95" s="32" t="n">
        <v>2</v>
      </c>
      <c r="G95" s="32" t="n">
        <v>2</v>
      </c>
      <c r="H95" s="32" t="inlineStr">
        <is>
          <t>Visitante</t>
        </is>
      </c>
    </row>
    <row r="96">
      <c r="A96" s="31" t="n">
        <v>93</v>
      </c>
      <c r="B96" s="31" t="inlineStr">
        <is>
          <t>06/07/2026</t>
        </is>
      </c>
      <c r="C96" s="24" t="inlineStr">
        <is>
          <t>Octavos</t>
        </is>
      </c>
      <c r="D96" s="24">
        <f>IFERROR(INDEX(Partidos!$D$4:$D$107,MATCH($A96,Partidos!$A$4:$A$107,0)),"")</f>
        <v/>
      </c>
      <c r="E96" s="24">
        <f>IFERROR(INDEX(Partidos!$E$4:$E$107,MATCH($A96,Partidos!$A$4:$A$107,0)),"")</f>
        <v/>
      </c>
      <c r="F96" s="32" t="n">
        <v>2</v>
      </c>
      <c r="G96" s="32" t="n">
        <v>2</v>
      </c>
      <c r="H96" s="32" t="inlineStr">
        <is>
          <t>Visitante</t>
        </is>
      </c>
    </row>
    <row r="97">
      <c r="A97" s="29" t="n">
        <v>94</v>
      </c>
      <c r="B97" s="29" t="inlineStr">
        <is>
          <t>06/07/2026</t>
        </is>
      </c>
      <c r="C97" s="24" t="inlineStr">
        <is>
          <t>Octavos</t>
        </is>
      </c>
      <c r="D97" s="24">
        <f>IFERROR(INDEX(Partidos!$D$4:$D$107,MATCH($A97,Partidos!$A$4:$A$107,0)),"")</f>
        <v/>
      </c>
      <c r="E97" s="24">
        <f>IFERROR(INDEX(Partidos!$E$4:$E$107,MATCH($A97,Partidos!$A$4:$A$107,0)),"")</f>
        <v/>
      </c>
      <c r="F97" s="32" t="n">
        <v>2</v>
      </c>
      <c r="G97" s="32" t="n">
        <v>1</v>
      </c>
      <c r="H97" s="32" t="inlineStr">
        <is>
          <t>Local</t>
        </is>
      </c>
    </row>
    <row r="98">
      <c r="A98" s="31" t="n">
        <v>95</v>
      </c>
      <c r="B98" s="31" t="inlineStr">
        <is>
          <t>07/07/2026</t>
        </is>
      </c>
      <c r="C98" s="24" t="inlineStr">
        <is>
          <t>Octavos</t>
        </is>
      </c>
      <c r="D98" s="24">
        <f>IFERROR(INDEX(Partidos!$D$4:$D$107,MATCH($A98,Partidos!$A$4:$A$107,0)),"")</f>
        <v/>
      </c>
      <c r="E98" s="24">
        <f>IFERROR(INDEX(Partidos!$E$4:$E$107,MATCH($A98,Partidos!$A$4:$A$107,0)),"")</f>
        <v/>
      </c>
      <c r="F98" s="32" t="n">
        <v>3</v>
      </c>
      <c r="G98" s="32" t="n">
        <v>1</v>
      </c>
      <c r="H98" s="32" t="inlineStr">
        <is>
          <t>Local</t>
        </is>
      </c>
    </row>
    <row r="99">
      <c r="A99" s="29" t="n">
        <v>96</v>
      </c>
      <c r="B99" s="29" t="inlineStr">
        <is>
          <t>07/07/2026</t>
        </is>
      </c>
      <c r="C99" s="24" t="inlineStr">
        <is>
          <t>Octavos</t>
        </is>
      </c>
      <c r="D99" s="24">
        <f>IFERROR(INDEX(Partidos!$D$4:$D$107,MATCH($A99,Partidos!$A$4:$A$107,0)),"")</f>
        <v/>
      </c>
      <c r="E99" s="24">
        <f>IFERROR(INDEX(Partidos!$E$4:$E$107,MATCH($A99,Partidos!$A$4:$A$107,0)),"")</f>
        <v/>
      </c>
      <c r="F99" s="32" t="n">
        <v>0</v>
      </c>
      <c r="G99" s="32" t="n">
        <v>1</v>
      </c>
      <c r="H99" s="32" t="inlineStr">
        <is>
          <t>Visitante</t>
        </is>
      </c>
    </row>
    <row r="100">
      <c r="A100" s="31" t="n">
        <v>97</v>
      </c>
      <c r="B100" s="31" t="inlineStr">
        <is>
          <t>09/07/2026</t>
        </is>
      </c>
      <c r="C100" s="24" t="inlineStr">
        <is>
          <t>Cuartos</t>
        </is>
      </c>
      <c r="D100" s="24">
        <f>IFERROR(INDEX(Partidos!$D$4:$D$107,MATCH($A100,Partidos!$A$4:$A$107,0)),"")</f>
        <v/>
      </c>
      <c r="E100" s="24">
        <f>IFERROR(INDEX(Partidos!$E$4:$E$107,MATCH($A100,Partidos!$A$4:$A$107,0)),"")</f>
        <v/>
      </c>
      <c r="F100" s="32" t="n">
        <v>3</v>
      </c>
      <c r="G100" s="32" t="n">
        <v>1</v>
      </c>
      <c r="H100" s="32" t="inlineStr">
        <is>
          <t>Local</t>
        </is>
      </c>
    </row>
    <row r="101">
      <c r="A101" s="29" t="n">
        <v>98</v>
      </c>
      <c r="B101" s="29" t="inlineStr">
        <is>
          <t>10/07/2026</t>
        </is>
      </c>
      <c r="C101" s="24" t="inlineStr">
        <is>
          <t>Cuartos</t>
        </is>
      </c>
      <c r="D101" s="24">
        <f>IFERROR(INDEX(Partidos!$D$4:$D$107,MATCH($A101,Partidos!$A$4:$A$107,0)),"")</f>
        <v/>
      </c>
      <c r="E101" s="24">
        <f>IFERROR(INDEX(Partidos!$E$4:$E$107,MATCH($A101,Partidos!$A$4:$A$107,0)),"")</f>
        <v/>
      </c>
      <c r="F101" s="32" t="n">
        <v>3</v>
      </c>
      <c r="G101" s="32" t="n">
        <v>2</v>
      </c>
      <c r="H101" s="32" t="inlineStr">
        <is>
          <t>Local</t>
        </is>
      </c>
    </row>
    <row r="102">
      <c r="A102" s="31" t="n">
        <v>99</v>
      </c>
      <c r="B102" s="31" t="inlineStr">
        <is>
          <t>11/07/2026</t>
        </is>
      </c>
      <c r="C102" s="24" t="inlineStr">
        <is>
          <t>Cuartos</t>
        </is>
      </c>
      <c r="D102" s="24">
        <f>IFERROR(INDEX(Partidos!$D$4:$D$107,MATCH($A102,Partidos!$A$4:$A$107,0)),"")</f>
        <v/>
      </c>
      <c r="E102" s="24">
        <f>IFERROR(INDEX(Partidos!$E$4:$E$107,MATCH($A102,Partidos!$A$4:$A$107,0)),"")</f>
        <v/>
      </c>
      <c r="F102" s="32" t="n">
        <v>2</v>
      </c>
      <c r="G102" s="32" t="n">
        <v>2</v>
      </c>
      <c r="H102" s="32" t="inlineStr">
        <is>
          <t>Local</t>
        </is>
      </c>
    </row>
    <row r="103">
      <c r="A103" s="29" t="n">
        <v>100</v>
      </c>
      <c r="B103" s="29" t="inlineStr">
        <is>
          <t>11/07/2026</t>
        </is>
      </c>
      <c r="C103" s="24" t="inlineStr">
        <is>
          <t>Cuartos</t>
        </is>
      </c>
      <c r="D103" s="24">
        <f>IFERROR(INDEX(Partidos!$D$4:$D$107,MATCH($A103,Partidos!$A$4:$A$107,0)),"")</f>
        <v/>
      </c>
      <c r="E103" s="24">
        <f>IFERROR(INDEX(Partidos!$E$4:$E$107,MATCH($A103,Partidos!$A$4:$A$107,0)),"")</f>
        <v/>
      </c>
      <c r="F103" s="32" t="n">
        <v>2</v>
      </c>
      <c r="G103" s="32" t="n">
        <v>1</v>
      </c>
      <c r="H103" s="32" t="inlineStr">
        <is>
          <t>Local</t>
        </is>
      </c>
    </row>
    <row r="104">
      <c r="A104" s="31" t="n">
        <v>101</v>
      </c>
      <c r="B104" s="31" t="inlineStr">
        <is>
          <t>14/07/2026</t>
        </is>
      </c>
      <c r="C104" s="24" t="inlineStr">
        <is>
          <t>Semifinal</t>
        </is>
      </c>
      <c r="D104" s="24">
        <f>IFERROR(INDEX(Partidos!$D$4:$D$107,MATCH($A104,Partidos!$A$4:$A$107,0)),"")</f>
        <v/>
      </c>
      <c r="E104" s="24">
        <f>IFERROR(INDEX(Partidos!$E$4:$E$107,MATCH($A104,Partidos!$A$4:$A$107,0)),"")</f>
        <v/>
      </c>
      <c r="F104" s="32" t="n"/>
      <c r="G104" s="32" t="n"/>
      <c r="H104" s="32" t="n"/>
    </row>
    <row r="105">
      <c r="A105" s="29" t="n">
        <v>102</v>
      </c>
      <c r="B105" s="29" t="inlineStr">
        <is>
          <t>15/07/2026</t>
        </is>
      </c>
      <c r="C105" s="24" t="inlineStr">
        <is>
          <t>Semifinal</t>
        </is>
      </c>
      <c r="D105" s="24">
        <f>IFERROR(INDEX(Partidos!$D$4:$D$107,MATCH($A105,Partidos!$A$4:$A$107,0)),"")</f>
        <v/>
      </c>
      <c r="E105" s="24">
        <f>IFERROR(INDEX(Partidos!$E$4:$E$107,MATCH($A105,Partidos!$A$4:$A$107,0)),"")</f>
        <v/>
      </c>
      <c r="F105" s="32" t="n"/>
      <c r="G105" s="32" t="n"/>
      <c r="H105" s="32" t="n"/>
    </row>
    <row r="106">
      <c r="A106" s="31" t="n">
        <v>103</v>
      </c>
      <c r="B106" s="31" t="inlineStr">
        <is>
          <t>18/07/2026</t>
        </is>
      </c>
      <c r="C106" s="24" t="inlineStr">
        <is>
          <t>Tercer puesto</t>
        </is>
      </c>
      <c r="D106" s="24">
        <f>IFERROR(INDEX(Partidos!$D$4:$D$107,MATCH($A106,Partidos!$A$4:$A$107,0)),"")</f>
        <v/>
      </c>
      <c r="E106" s="24">
        <f>IFERROR(INDEX(Partidos!$E$4:$E$107,MATCH($A106,Partidos!$A$4:$A$107,0)),"")</f>
        <v/>
      </c>
      <c r="F106" s="32" t="n"/>
      <c r="G106" s="32" t="n"/>
      <c r="H106" s="32" t="n"/>
    </row>
    <row r="107">
      <c r="A107" s="29" t="n">
        <v>104</v>
      </c>
      <c r="B107" s="29" t="inlineStr">
        <is>
          <t>19/07/2026</t>
        </is>
      </c>
      <c r="C107" s="24" t="inlineStr">
        <is>
          <t>Final</t>
        </is>
      </c>
      <c r="D107" s="24">
        <f>IFERROR(INDEX(Partidos!$D$4:$D$107,MATCH($A107,Partidos!$A$4:$A$107,0)),"")</f>
        <v/>
      </c>
      <c r="E107" s="24">
        <f>IFERROR(INDEX(Partidos!$E$4:$E$107,MATCH($A107,Partidos!$A$4:$A$107,0)),"")</f>
        <v/>
      </c>
      <c r="F107" s="32" t="n"/>
      <c r="G107" s="32" t="n"/>
      <c r="H107" s="32" t="n"/>
    </row>
    <row r="109" ht="15.6" customHeight="1">
      <c r="A109" s="13" t="inlineStr">
        <is>
          <t>Mis apuestas especiales</t>
        </is>
      </c>
      <c r="B109" s="14" t="n"/>
      <c r="C109" s="14" t="n"/>
    </row>
    <row r="110">
      <c r="A110" s="19" t="inlineStr">
        <is>
          <t>Categoría</t>
        </is>
      </c>
      <c r="B110" s="19" t="inlineStr">
        <is>
          <t>Mi apuesta</t>
        </is>
      </c>
      <c r="C110" s="19" t="inlineStr">
        <is>
          <t>Resultado oficial</t>
        </is>
      </c>
    </row>
    <row r="111">
      <c r="A111" s="29" t="inlineStr">
        <is>
          <t>Campeón del Mundial</t>
        </is>
      </c>
      <c r="B111" s="35" t="inlineStr">
        <is>
          <t>España</t>
        </is>
      </c>
      <c r="C111" s="31">
        <f>IFERROR(Resumen!$B$34,"")</f>
        <v/>
      </c>
    </row>
    <row r="112">
      <c r="A112" s="31" t="inlineStr">
        <is>
          <t>Subcampeón</t>
        </is>
      </c>
      <c r="B112" s="35" t="inlineStr">
        <is>
          <t>Inglaterra</t>
        </is>
      </c>
      <c r="C112" s="31">
        <f>IFERROR(Resumen!$B$35,"")</f>
        <v/>
      </c>
    </row>
    <row r="113">
      <c r="A113" s="29" t="inlineStr">
        <is>
          <t>Tercer equipo</t>
        </is>
      </c>
      <c r="B113" s="35" t="inlineStr">
        <is>
          <t>Portugal</t>
        </is>
      </c>
      <c r="C113" s="31">
        <f>IFERROR(Resumen!$B$36,"")</f>
        <v/>
      </c>
    </row>
    <row r="114">
      <c r="A114" s="31" t="inlineStr">
        <is>
          <t>Balón de oro de la FIFA</t>
        </is>
      </c>
      <c r="B114" s="35" t="inlineStr">
        <is>
          <t>Pedri</t>
        </is>
      </c>
      <c r="C114" s="31">
        <f>IFERROR(Resumen!$B$37,"")</f>
        <v/>
      </c>
    </row>
    <row r="115" ht="28.8" customHeight="1">
      <c r="A115" s="29" t="inlineStr">
        <is>
          <t>Premio de la FIFA al mejor jugador joven</t>
        </is>
      </c>
      <c r="B115" s="35" t="inlineStr">
        <is>
          <t>Lamine Yamal</t>
        </is>
      </c>
      <c r="C115" s="31">
        <f>IFERROR(Resumen!$B$38,"")</f>
        <v/>
      </c>
    </row>
    <row r="116">
      <c r="A116" s="31" t="inlineStr">
        <is>
          <t>Guante de oro de la FIFA</t>
        </is>
      </c>
      <c r="B116" s="35" t="inlineStr">
        <is>
          <t>Courtois</t>
        </is>
      </c>
      <c r="C116" s="31">
        <f>IFERROR(Resumen!$B$39,"")</f>
        <v/>
      </c>
    </row>
    <row r="117">
      <c r="A117" s="29" t="inlineStr">
        <is>
          <t>Bota de oro de la FIFA</t>
        </is>
      </c>
      <c r="B117" s="35" t="inlineStr">
        <is>
          <t>H Kane</t>
        </is>
      </c>
      <c r="C117" s="31">
        <f>IFERROR(Resumen!$B$40,"")</f>
        <v/>
      </c>
    </row>
    <row r="118" ht="28.8" customHeight="1">
      <c r="A118" s="31" t="inlineStr">
        <is>
          <t>Máximo goleador España</t>
        </is>
      </c>
      <c r="B118" s="35" t="inlineStr">
        <is>
          <t>Ferran Torres</t>
        </is>
      </c>
      <c r="C118" s="31">
        <f>IFERROR(Resumen!$B$41,"")</f>
        <v/>
      </c>
    </row>
  </sheetData>
  <autoFilter ref="A3:H107"/>
  <pageMargins left="0.75" right="0.75" top="1" bottom="1" header="0.5" footer="0.5"/>
  <drawing xmlns:r="http://schemas.openxmlformats.org/officeDocument/2006/relationships" r:id="rId1"/>
</worksheet>
</file>

<file path=xl/worksheets/sheet15.xml><?xml version="1.0" encoding="utf-8"?>
<worksheet xmlns="http://schemas.openxmlformats.org/spreadsheetml/2006/main">
  <sheetPr>
    <tabColor rgb="FF9E9E9E"/>
    <outlinePr summaryBelow="1" summaryRight="1"/>
    <pageSetUpPr/>
  </sheetPr>
  <dimension ref="A1:H118"/>
  <sheetViews>
    <sheetView showGridLines="0" workbookViewId="0">
      <pane ySplit="3" topLeftCell="A71" activePane="bottomLeft" state="frozen"/>
      <selection pane="bottomLeft" activeCell="H91" sqref="H91"/>
    </sheetView>
  </sheetViews>
  <sheetFormatPr baseColWidth="8" defaultRowHeight="14.4"/>
  <cols>
    <col width="30" customWidth="1" min="1" max="1"/>
    <col width="11" customWidth="1" min="2" max="2"/>
    <col width="18" customWidth="1" min="3" max="3"/>
    <col width="22" customWidth="1" min="4" max="5"/>
    <col width="12" customWidth="1" min="6" max="7"/>
    <col width="14" customWidth="1" min="8" max="8"/>
  </cols>
  <sheetData>
    <row r="1" ht="43.95" customHeight="1">
      <c r="A1" s="7" t="inlineStr">
        <is>
          <t>MIS PRONÓSTICOS — SIMÓN</t>
        </is>
      </c>
      <c r="B1" s="1" t="n"/>
      <c r="C1" s="1" t="n"/>
      <c r="D1" s="1" t="n"/>
      <c r="E1" s="1" t="n"/>
      <c r="F1" s="1" t="n"/>
      <c r="G1" s="1" t="n"/>
      <c r="H1" s="1" t="n"/>
    </row>
    <row r="2" ht="18" customHeight="1">
      <c r="A2" s="8" t="inlineStr">
        <is>
          <t>Rellena goles en todos los partidos y Clasificado solo en eliminatorias; abajo van tus apuestas especiales.</t>
        </is>
      </c>
      <c r="B2" s="9" t="n"/>
      <c r="C2" s="9" t="n"/>
      <c r="D2" s="9" t="n"/>
      <c r="E2" s="9" t="n"/>
      <c r="F2" s="9" t="n"/>
      <c r="G2" s="9" t="n"/>
      <c r="H2" s="9" t="n"/>
    </row>
    <row r="3" ht="28.8" customHeight="1">
      <c r="A3" s="19" t="inlineStr">
        <is>
          <t>Partido</t>
        </is>
      </c>
      <c r="B3" s="19" t="inlineStr">
        <is>
          <t>Fecha</t>
        </is>
      </c>
      <c r="C3" s="19" t="inlineStr">
        <is>
          <t>Fase</t>
        </is>
      </c>
      <c r="D3" s="19" t="inlineStr">
        <is>
          <t>Equipo local</t>
        </is>
      </c>
      <c r="E3" s="19" t="inlineStr">
        <is>
          <t>Equipo visitante</t>
        </is>
      </c>
      <c r="F3" s="19" t="inlineStr">
        <is>
          <t>Mis goles local</t>
        </is>
      </c>
      <c r="G3" s="19" t="inlineStr">
        <is>
          <t>Mis goles visit.</t>
        </is>
      </c>
      <c r="H3" s="19" t="inlineStr">
        <is>
          <t>Clasificado</t>
        </is>
      </c>
    </row>
    <row r="4">
      <c r="A4" s="31" t="n">
        <v>1</v>
      </c>
      <c r="B4" s="31" t="inlineStr">
        <is>
          <t>11/06/2026</t>
        </is>
      </c>
      <c r="C4" s="24" t="inlineStr">
        <is>
          <t>Grupos</t>
        </is>
      </c>
      <c r="D4" s="24">
        <f>IFERROR(INDEX(Partidos!$D$4:$D$107,MATCH($A4,Partidos!$A$4:$A$107,0)),"")</f>
        <v/>
      </c>
      <c r="E4" s="24">
        <f>IFERROR(INDEX(Partidos!$E$4:$E$107,MATCH($A4,Partidos!$A$4:$A$107,0)),"")</f>
        <v/>
      </c>
      <c r="F4" s="32" t="n">
        <v>1</v>
      </c>
      <c r="G4" s="32" t="n">
        <v>1</v>
      </c>
      <c r="H4" s="33" t="inlineStr">
        <is>
          <t>-</t>
        </is>
      </c>
    </row>
    <row r="5">
      <c r="A5" s="29" t="n">
        <v>2</v>
      </c>
      <c r="B5" s="29" t="inlineStr">
        <is>
          <t>11/06/2026</t>
        </is>
      </c>
      <c r="C5" s="24" t="inlineStr">
        <is>
          <t>Grupos</t>
        </is>
      </c>
      <c r="D5" s="24">
        <f>IFERROR(INDEX(Partidos!$D$4:$D$107,MATCH($A5,Partidos!$A$4:$A$107,0)),"")</f>
        <v/>
      </c>
      <c r="E5" s="24">
        <f>IFERROR(INDEX(Partidos!$E$4:$E$107,MATCH($A5,Partidos!$A$4:$A$107,0)),"")</f>
        <v/>
      </c>
      <c r="F5" s="32" t="n">
        <v>2</v>
      </c>
      <c r="G5" s="32" t="n">
        <v>0</v>
      </c>
      <c r="H5" s="33" t="inlineStr">
        <is>
          <t>-</t>
        </is>
      </c>
    </row>
    <row r="6">
      <c r="A6" s="31" t="n">
        <v>3</v>
      </c>
      <c r="B6" s="31" t="inlineStr">
        <is>
          <t>12/06/2026</t>
        </is>
      </c>
      <c r="C6" s="24" t="inlineStr">
        <is>
          <t>Grupos</t>
        </is>
      </c>
      <c r="D6" s="24">
        <f>IFERROR(INDEX(Partidos!$D$4:$D$107,MATCH($A6,Partidos!$A$4:$A$107,0)),"")</f>
        <v/>
      </c>
      <c r="E6" s="24">
        <f>IFERROR(INDEX(Partidos!$E$4:$E$107,MATCH($A6,Partidos!$A$4:$A$107,0)),"")</f>
        <v/>
      </c>
      <c r="F6" s="32" t="n">
        <v>1</v>
      </c>
      <c r="G6" s="32" t="n">
        <v>0</v>
      </c>
      <c r="H6" s="33" t="inlineStr">
        <is>
          <t>-</t>
        </is>
      </c>
    </row>
    <row r="7">
      <c r="A7" s="29" t="n">
        <v>4</v>
      </c>
      <c r="B7" s="29" t="inlineStr">
        <is>
          <t>12/06/2026</t>
        </is>
      </c>
      <c r="C7" s="24" t="inlineStr">
        <is>
          <t>Grupos</t>
        </is>
      </c>
      <c r="D7" s="24">
        <f>IFERROR(INDEX(Partidos!$D$4:$D$107,MATCH($A7,Partidos!$A$4:$A$107,0)),"")</f>
        <v/>
      </c>
      <c r="E7" s="24">
        <f>IFERROR(INDEX(Partidos!$E$4:$E$107,MATCH($A7,Partidos!$A$4:$A$107,0)),"")</f>
        <v/>
      </c>
      <c r="F7" s="32" t="n">
        <v>2</v>
      </c>
      <c r="G7" s="32" t="n">
        <v>1</v>
      </c>
      <c r="H7" s="33" t="inlineStr">
        <is>
          <t>-</t>
        </is>
      </c>
    </row>
    <row r="8">
      <c r="A8" s="31" t="n">
        <v>5</v>
      </c>
      <c r="B8" s="31" t="inlineStr">
        <is>
          <t>13/06/2026</t>
        </is>
      </c>
      <c r="C8" s="24" t="inlineStr">
        <is>
          <t>Grupos</t>
        </is>
      </c>
      <c r="D8" s="24">
        <f>IFERROR(INDEX(Partidos!$D$4:$D$107,MATCH($A8,Partidos!$A$4:$A$107,0)),"")</f>
        <v/>
      </c>
      <c r="E8" s="24">
        <f>IFERROR(INDEX(Partidos!$E$4:$E$107,MATCH($A8,Partidos!$A$4:$A$107,0)),"")</f>
        <v/>
      </c>
      <c r="F8" s="32" t="n">
        <v>0</v>
      </c>
      <c r="G8" s="32" t="n">
        <v>1</v>
      </c>
      <c r="H8" s="33" t="inlineStr">
        <is>
          <t>-</t>
        </is>
      </c>
    </row>
    <row r="9">
      <c r="A9" s="29" t="n">
        <v>6</v>
      </c>
      <c r="B9" s="29" t="inlineStr">
        <is>
          <t>13/06/2026</t>
        </is>
      </c>
      <c r="C9" s="24" t="inlineStr">
        <is>
          <t>Grupos</t>
        </is>
      </c>
      <c r="D9" s="24">
        <f>IFERROR(INDEX(Partidos!$D$4:$D$107,MATCH($A9,Partidos!$A$4:$A$107,0)),"")</f>
        <v/>
      </c>
      <c r="E9" s="24">
        <f>IFERROR(INDEX(Partidos!$E$4:$E$107,MATCH($A9,Partidos!$A$4:$A$107,0)),"")</f>
        <v/>
      </c>
      <c r="F9" s="32" t="n">
        <v>2</v>
      </c>
      <c r="G9" s="32" t="n">
        <v>2</v>
      </c>
      <c r="H9" s="33" t="inlineStr">
        <is>
          <t>-</t>
        </is>
      </c>
    </row>
    <row r="10">
      <c r="A10" s="31" t="n">
        <v>7</v>
      </c>
      <c r="B10" s="31" t="inlineStr">
        <is>
          <t>13/06/2026</t>
        </is>
      </c>
      <c r="C10" s="24" t="inlineStr">
        <is>
          <t>Grupos</t>
        </is>
      </c>
      <c r="D10" s="24">
        <f>IFERROR(INDEX(Partidos!$D$4:$D$107,MATCH($A10,Partidos!$A$4:$A$107,0)),"")</f>
        <v/>
      </c>
      <c r="E10" s="24">
        <f>IFERROR(INDEX(Partidos!$E$4:$E$107,MATCH($A10,Partidos!$A$4:$A$107,0)),"")</f>
        <v/>
      </c>
      <c r="F10" s="32" t="n">
        <v>0</v>
      </c>
      <c r="G10" s="32" t="n">
        <v>6</v>
      </c>
      <c r="H10" s="33" t="inlineStr">
        <is>
          <t>-</t>
        </is>
      </c>
    </row>
    <row r="11">
      <c r="A11" s="29" t="n">
        <v>8</v>
      </c>
      <c r="B11" s="29" t="inlineStr">
        <is>
          <t>13/06/2026</t>
        </is>
      </c>
      <c r="C11" s="24" t="inlineStr">
        <is>
          <t>Grupos</t>
        </is>
      </c>
      <c r="D11" s="24">
        <f>IFERROR(INDEX(Partidos!$D$4:$D$107,MATCH($A11,Partidos!$A$4:$A$107,0)),"")</f>
        <v/>
      </c>
      <c r="E11" s="24">
        <f>IFERROR(INDEX(Partidos!$E$4:$E$107,MATCH($A11,Partidos!$A$4:$A$107,0)),"")</f>
        <v/>
      </c>
      <c r="F11" s="32" t="n">
        <v>1</v>
      </c>
      <c r="G11" s="32" t="n">
        <v>1</v>
      </c>
      <c r="H11" s="33" t="inlineStr">
        <is>
          <t>-</t>
        </is>
      </c>
    </row>
    <row r="12">
      <c r="A12" s="31" t="n">
        <v>9</v>
      </c>
      <c r="B12" s="31" t="inlineStr">
        <is>
          <t>14/06/2026</t>
        </is>
      </c>
      <c r="C12" s="24" t="inlineStr">
        <is>
          <t>Grupos</t>
        </is>
      </c>
      <c r="D12" s="24">
        <f>IFERROR(INDEX(Partidos!$D$4:$D$107,MATCH($A12,Partidos!$A$4:$A$107,0)),"")</f>
        <v/>
      </c>
      <c r="E12" s="24">
        <f>IFERROR(INDEX(Partidos!$E$4:$E$107,MATCH($A12,Partidos!$A$4:$A$107,0)),"")</f>
        <v/>
      </c>
      <c r="F12" s="32" t="n">
        <v>8</v>
      </c>
      <c r="G12" s="32" t="n">
        <v>0</v>
      </c>
      <c r="H12" s="33" t="inlineStr">
        <is>
          <t>-</t>
        </is>
      </c>
    </row>
    <row r="13">
      <c r="A13" s="29" t="n">
        <v>10</v>
      </c>
      <c r="B13" s="29" t="inlineStr">
        <is>
          <t>14/06/2026</t>
        </is>
      </c>
      <c r="C13" s="24" t="inlineStr">
        <is>
          <t>Grupos</t>
        </is>
      </c>
      <c r="D13" s="24">
        <f>IFERROR(INDEX(Partidos!$D$4:$D$107,MATCH($A13,Partidos!$A$4:$A$107,0)),"")</f>
        <v/>
      </c>
      <c r="E13" s="24">
        <f>IFERROR(INDEX(Partidos!$E$4:$E$107,MATCH($A13,Partidos!$A$4:$A$107,0)),"")</f>
        <v/>
      </c>
      <c r="F13" s="32" t="n">
        <v>0</v>
      </c>
      <c r="G13" s="32" t="n">
        <v>1</v>
      </c>
      <c r="H13" s="33" t="inlineStr">
        <is>
          <t>-</t>
        </is>
      </c>
    </row>
    <row r="14">
      <c r="A14" s="31" t="n">
        <v>11</v>
      </c>
      <c r="B14" s="31" t="inlineStr">
        <is>
          <t>14/06/2026</t>
        </is>
      </c>
      <c r="C14" s="24" t="inlineStr">
        <is>
          <t>Grupos</t>
        </is>
      </c>
      <c r="D14" s="24">
        <f>IFERROR(INDEX(Partidos!$D$4:$D$107,MATCH($A14,Partidos!$A$4:$A$107,0)),"")</f>
        <v/>
      </c>
      <c r="E14" s="24">
        <f>IFERROR(INDEX(Partidos!$E$4:$E$107,MATCH($A14,Partidos!$A$4:$A$107,0)),"")</f>
        <v/>
      </c>
      <c r="F14" s="32" t="n">
        <v>0</v>
      </c>
      <c r="G14" s="32" t="n">
        <v>0</v>
      </c>
      <c r="H14" s="33" t="inlineStr">
        <is>
          <t>-</t>
        </is>
      </c>
    </row>
    <row r="15">
      <c r="A15" s="29" t="n">
        <v>12</v>
      </c>
      <c r="B15" s="29" t="inlineStr">
        <is>
          <t>14/06/2026</t>
        </is>
      </c>
      <c r="C15" s="24" t="inlineStr">
        <is>
          <t>Grupos</t>
        </is>
      </c>
      <c r="D15" s="24">
        <f>IFERROR(INDEX(Partidos!$D$4:$D$107,MATCH($A15,Partidos!$A$4:$A$107,0)),"")</f>
        <v/>
      </c>
      <c r="E15" s="24">
        <f>IFERROR(INDEX(Partidos!$E$4:$E$107,MATCH($A15,Partidos!$A$4:$A$107,0)),"")</f>
        <v/>
      </c>
      <c r="F15" s="32" t="n">
        <v>1</v>
      </c>
      <c r="G15" s="32" t="n">
        <v>1</v>
      </c>
      <c r="H15" s="33" t="inlineStr">
        <is>
          <t>-</t>
        </is>
      </c>
    </row>
    <row r="16">
      <c r="A16" s="31" t="n">
        <v>13</v>
      </c>
      <c r="B16" s="31" t="inlineStr">
        <is>
          <t>15/06/2026</t>
        </is>
      </c>
      <c r="C16" s="24" t="inlineStr">
        <is>
          <t>Grupos</t>
        </is>
      </c>
      <c r="D16" s="24">
        <f>IFERROR(INDEX(Partidos!$D$4:$D$107,MATCH($A16,Partidos!$A$4:$A$107,0)),"")</f>
        <v/>
      </c>
      <c r="E16" s="24">
        <f>IFERROR(INDEX(Partidos!$E$4:$E$107,MATCH($A16,Partidos!$A$4:$A$107,0)),"")</f>
        <v/>
      </c>
      <c r="F16" s="32" t="n">
        <v>4</v>
      </c>
      <c r="G16" s="32" t="n">
        <v>0</v>
      </c>
      <c r="H16" s="33" t="inlineStr">
        <is>
          <t>-</t>
        </is>
      </c>
    </row>
    <row r="17">
      <c r="A17" s="29" t="n">
        <v>14</v>
      </c>
      <c r="B17" s="29" t="inlineStr">
        <is>
          <t>15/06/2026</t>
        </is>
      </c>
      <c r="C17" s="24" t="inlineStr">
        <is>
          <t>Grupos</t>
        </is>
      </c>
      <c r="D17" s="24">
        <f>IFERROR(INDEX(Partidos!$D$4:$D$107,MATCH($A17,Partidos!$A$4:$A$107,0)),"")</f>
        <v/>
      </c>
      <c r="E17" s="24">
        <f>IFERROR(INDEX(Partidos!$E$4:$E$107,MATCH($A17,Partidos!$A$4:$A$107,0)),"")</f>
        <v/>
      </c>
      <c r="F17" s="32" t="n">
        <v>1</v>
      </c>
      <c r="G17" s="32" t="n">
        <v>1</v>
      </c>
      <c r="H17" s="33" t="inlineStr">
        <is>
          <t>-</t>
        </is>
      </c>
    </row>
    <row r="18">
      <c r="A18" s="31" t="n">
        <v>15</v>
      </c>
      <c r="B18" s="31" t="inlineStr">
        <is>
          <t>15/06/2026</t>
        </is>
      </c>
      <c r="C18" s="24" t="inlineStr">
        <is>
          <t>Grupos</t>
        </is>
      </c>
      <c r="D18" s="24">
        <f>IFERROR(INDEX(Partidos!$D$4:$D$107,MATCH($A18,Partidos!$A$4:$A$107,0)),"")</f>
        <v/>
      </c>
      <c r="E18" s="24">
        <f>IFERROR(INDEX(Partidos!$E$4:$E$107,MATCH($A18,Partidos!$A$4:$A$107,0)),"")</f>
        <v/>
      </c>
      <c r="F18" s="32" t="n">
        <v>0</v>
      </c>
      <c r="G18" s="32" t="n">
        <v>1</v>
      </c>
      <c r="H18" s="33" t="inlineStr">
        <is>
          <t>-</t>
        </is>
      </c>
    </row>
    <row r="19">
      <c r="A19" s="29" t="n">
        <v>16</v>
      </c>
      <c r="B19" s="29" t="inlineStr">
        <is>
          <t>15/06/2026</t>
        </is>
      </c>
      <c r="C19" s="24" t="inlineStr">
        <is>
          <t>Grupos</t>
        </is>
      </c>
      <c r="D19" s="24">
        <f>IFERROR(INDEX(Partidos!$D$4:$D$107,MATCH($A19,Partidos!$A$4:$A$107,0)),"")</f>
        <v/>
      </c>
      <c r="E19" s="24">
        <f>IFERROR(INDEX(Partidos!$E$4:$E$107,MATCH($A19,Partidos!$A$4:$A$107,0)),"")</f>
        <v/>
      </c>
      <c r="F19" s="32" t="n">
        <v>1</v>
      </c>
      <c r="G19" s="32" t="n">
        <v>1</v>
      </c>
      <c r="H19" s="33" t="inlineStr">
        <is>
          <t>-</t>
        </is>
      </c>
    </row>
    <row r="20">
      <c r="A20" s="31" t="n">
        <v>17</v>
      </c>
      <c r="B20" s="31" t="inlineStr">
        <is>
          <t>16/06/2026</t>
        </is>
      </c>
      <c r="C20" s="24" t="inlineStr">
        <is>
          <t>Grupos</t>
        </is>
      </c>
      <c r="D20" s="24">
        <f>IFERROR(INDEX(Partidos!$D$4:$D$107,MATCH($A20,Partidos!$A$4:$A$107,0)),"")</f>
        <v/>
      </c>
      <c r="E20" s="24">
        <f>IFERROR(INDEX(Partidos!$E$4:$E$107,MATCH($A20,Partidos!$A$4:$A$107,0)),"")</f>
        <v/>
      </c>
      <c r="F20" s="32" t="n">
        <v>1</v>
      </c>
      <c r="G20" s="32" t="n">
        <v>2</v>
      </c>
      <c r="H20" s="33" t="inlineStr">
        <is>
          <t>-</t>
        </is>
      </c>
    </row>
    <row r="21">
      <c r="A21" s="29" t="n">
        <v>18</v>
      </c>
      <c r="B21" s="29" t="inlineStr">
        <is>
          <t>16/06/2026</t>
        </is>
      </c>
      <c r="C21" s="24" t="inlineStr">
        <is>
          <t>Grupos</t>
        </is>
      </c>
      <c r="D21" s="24">
        <f>IFERROR(INDEX(Partidos!$D$4:$D$107,MATCH($A21,Partidos!$A$4:$A$107,0)),"")</f>
        <v/>
      </c>
      <c r="E21" s="24">
        <f>IFERROR(INDEX(Partidos!$E$4:$E$107,MATCH($A21,Partidos!$A$4:$A$107,0)),"")</f>
        <v/>
      </c>
      <c r="F21" s="32" t="n">
        <v>1</v>
      </c>
      <c r="G21" s="32" t="n">
        <v>3</v>
      </c>
      <c r="H21" s="33" t="inlineStr">
        <is>
          <t>-</t>
        </is>
      </c>
    </row>
    <row r="22">
      <c r="A22" s="31" t="n">
        <v>19</v>
      </c>
      <c r="B22" s="31" t="inlineStr">
        <is>
          <t>16/06/2026</t>
        </is>
      </c>
      <c r="C22" s="24" t="inlineStr">
        <is>
          <t>Grupos</t>
        </is>
      </c>
      <c r="D22" s="24">
        <f>IFERROR(INDEX(Partidos!$D$4:$D$107,MATCH($A22,Partidos!$A$4:$A$107,0)),"")</f>
        <v/>
      </c>
      <c r="E22" s="24">
        <f>IFERROR(INDEX(Partidos!$E$4:$E$107,MATCH($A22,Partidos!$A$4:$A$107,0)),"")</f>
        <v/>
      </c>
      <c r="F22" s="32" t="n">
        <v>2</v>
      </c>
      <c r="G22" s="32" t="n">
        <v>0</v>
      </c>
      <c r="H22" s="33" t="inlineStr">
        <is>
          <t>-</t>
        </is>
      </c>
    </row>
    <row r="23">
      <c r="A23" s="29" t="n">
        <v>20</v>
      </c>
      <c r="B23" s="29" t="inlineStr">
        <is>
          <t>16/06/2026</t>
        </is>
      </c>
      <c r="C23" s="24" t="inlineStr">
        <is>
          <t>Grupos</t>
        </is>
      </c>
      <c r="D23" s="24">
        <f>IFERROR(INDEX(Partidos!$D$4:$D$107,MATCH($A23,Partidos!$A$4:$A$107,0)),"")</f>
        <v/>
      </c>
      <c r="E23" s="24">
        <f>IFERROR(INDEX(Partidos!$E$4:$E$107,MATCH($A23,Partidos!$A$4:$A$107,0)),"")</f>
        <v/>
      </c>
      <c r="F23" s="32" t="n">
        <v>3</v>
      </c>
      <c r="G23" s="32" t="n">
        <v>0</v>
      </c>
      <c r="H23" s="33" t="inlineStr">
        <is>
          <t>-</t>
        </is>
      </c>
    </row>
    <row r="24">
      <c r="A24" s="31" t="n">
        <v>21</v>
      </c>
      <c r="B24" s="31" t="inlineStr">
        <is>
          <t>17/06/2026</t>
        </is>
      </c>
      <c r="C24" s="24" t="inlineStr">
        <is>
          <t>Grupos</t>
        </is>
      </c>
      <c r="D24" s="24">
        <f>IFERROR(INDEX(Partidos!$D$4:$D$107,MATCH($A24,Partidos!$A$4:$A$107,0)),"")</f>
        <v/>
      </c>
      <c r="E24" s="24">
        <f>IFERROR(INDEX(Partidos!$E$4:$E$107,MATCH($A24,Partidos!$A$4:$A$107,0)),"")</f>
        <v/>
      </c>
      <c r="F24" s="32" t="n">
        <v>0</v>
      </c>
      <c r="G24" s="32" t="n">
        <v>1</v>
      </c>
      <c r="H24" s="33" t="inlineStr">
        <is>
          <t>-</t>
        </is>
      </c>
    </row>
    <row r="25">
      <c r="A25" s="29" t="n">
        <v>22</v>
      </c>
      <c r="B25" s="29" t="inlineStr">
        <is>
          <t>17/06/2026</t>
        </is>
      </c>
      <c r="C25" s="24" t="inlineStr">
        <is>
          <t>Grupos</t>
        </is>
      </c>
      <c r="D25" s="24">
        <f>IFERROR(INDEX(Partidos!$D$4:$D$107,MATCH($A25,Partidos!$A$4:$A$107,0)),"")</f>
        <v/>
      </c>
      <c r="E25" s="24">
        <f>IFERROR(INDEX(Partidos!$E$4:$E$107,MATCH($A25,Partidos!$A$4:$A$107,0)),"")</f>
        <v/>
      </c>
      <c r="F25" s="32" t="n">
        <v>1</v>
      </c>
      <c r="G25" s="32" t="n">
        <v>1</v>
      </c>
      <c r="H25" s="33" t="inlineStr">
        <is>
          <t>-</t>
        </is>
      </c>
    </row>
    <row r="26">
      <c r="A26" s="31" t="n">
        <v>23</v>
      </c>
      <c r="B26" s="31" t="inlineStr">
        <is>
          <t>17/06/2026</t>
        </is>
      </c>
      <c r="C26" s="24" t="inlineStr">
        <is>
          <t>Grupos</t>
        </is>
      </c>
      <c r="D26" s="24">
        <f>IFERROR(INDEX(Partidos!$D$4:$D$107,MATCH($A26,Partidos!$A$4:$A$107,0)),"")</f>
        <v/>
      </c>
      <c r="E26" s="24">
        <f>IFERROR(INDEX(Partidos!$E$4:$E$107,MATCH($A26,Partidos!$A$4:$A$107,0)),"")</f>
        <v/>
      </c>
      <c r="F26" s="32" t="n">
        <v>1</v>
      </c>
      <c r="G26" s="32" t="n">
        <v>1</v>
      </c>
      <c r="H26" s="33" t="inlineStr">
        <is>
          <t>-</t>
        </is>
      </c>
    </row>
    <row r="27">
      <c r="A27" s="29" t="n">
        <v>24</v>
      </c>
      <c r="B27" s="29" t="inlineStr">
        <is>
          <t>17/06/2026</t>
        </is>
      </c>
      <c r="C27" s="24" t="inlineStr">
        <is>
          <t>Grupos</t>
        </is>
      </c>
      <c r="D27" s="24">
        <f>IFERROR(INDEX(Partidos!$D$4:$D$107,MATCH($A27,Partidos!$A$4:$A$107,0)),"")</f>
        <v/>
      </c>
      <c r="E27" s="24">
        <f>IFERROR(INDEX(Partidos!$E$4:$E$107,MATCH($A27,Partidos!$A$4:$A$107,0)),"")</f>
        <v/>
      </c>
      <c r="F27" s="32" t="n">
        <v>0</v>
      </c>
      <c r="G27" s="32" t="n">
        <v>2</v>
      </c>
      <c r="H27" s="33" t="inlineStr">
        <is>
          <t>-</t>
        </is>
      </c>
    </row>
    <row r="28">
      <c r="A28" s="31" t="n">
        <v>25</v>
      </c>
      <c r="B28" s="31" t="inlineStr">
        <is>
          <t>18/06/2026</t>
        </is>
      </c>
      <c r="C28" s="24" t="inlineStr">
        <is>
          <t>Grupos</t>
        </is>
      </c>
      <c r="D28" s="24">
        <f>IFERROR(INDEX(Partidos!$D$4:$D$107,MATCH($A28,Partidos!$A$4:$A$107,0)),"")</f>
        <v/>
      </c>
      <c r="E28" s="24">
        <f>IFERROR(INDEX(Partidos!$E$4:$E$107,MATCH($A28,Partidos!$A$4:$A$107,0)),"")</f>
        <v/>
      </c>
      <c r="F28" s="32" t="n">
        <v>0</v>
      </c>
      <c r="G28" s="32" t="n">
        <v>1</v>
      </c>
      <c r="H28" s="33" t="inlineStr">
        <is>
          <t>-</t>
        </is>
      </c>
    </row>
    <row r="29">
      <c r="A29" s="29" t="n">
        <v>26</v>
      </c>
      <c r="B29" s="29" t="inlineStr">
        <is>
          <t>18/06/2026</t>
        </is>
      </c>
      <c r="C29" s="24" t="inlineStr">
        <is>
          <t>Grupos</t>
        </is>
      </c>
      <c r="D29" s="24">
        <f>IFERROR(INDEX(Partidos!$D$4:$D$107,MATCH($A29,Partidos!$A$4:$A$107,0)),"")</f>
        <v/>
      </c>
      <c r="E29" s="24">
        <f>IFERROR(INDEX(Partidos!$E$4:$E$107,MATCH($A29,Partidos!$A$4:$A$107,0)),"")</f>
        <v/>
      </c>
      <c r="F29" s="32" t="n">
        <v>2</v>
      </c>
      <c r="G29" s="32" t="n">
        <v>0</v>
      </c>
      <c r="H29" s="33" t="inlineStr">
        <is>
          <t>-</t>
        </is>
      </c>
    </row>
    <row r="30">
      <c r="A30" s="31" t="n">
        <v>27</v>
      </c>
      <c r="B30" s="31" t="inlineStr">
        <is>
          <t>18/06/2026</t>
        </is>
      </c>
      <c r="C30" s="24" t="inlineStr">
        <is>
          <t>Grupos</t>
        </is>
      </c>
      <c r="D30" s="24">
        <f>IFERROR(INDEX(Partidos!$D$4:$D$107,MATCH($A30,Partidos!$A$4:$A$107,0)),"")</f>
        <v/>
      </c>
      <c r="E30" s="24">
        <f>IFERROR(INDEX(Partidos!$E$4:$E$107,MATCH($A30,Partidos!$A$4:$A$107,0)),"")</f>
        <v/>
      </c>
      <c r="F30" s="32" t="n">
        <v>1</v>
      </c>
      <c r="G30" s="32" t="n">
        <v>1</v>
      </c>
      <c r="H30" s="33" t="inlineStr">
        <is>
          <t>-</t>
        </is>
      </c>
    </row>
    <row r="31">
      <c r="A31" s="29" t="n">
        <v>28</v>
      </c>
      <c r="B31" s="29" t="inlineStr">
        <is>
          <t>18/06/2026</t>
        </is>
      </c>
      <c r="C31" s="24" t="inlineStr">
        <is>
          <t>Grupos</t>
        </is>
      </c>
      <c r="D31" s="24">
        <f>IFERROR(INDEX(Partidos!$D$4:$D$107,MATCH($A31,Partidos!$A$4:$A$107,0)),"")</f>
        <v/>
      </c>
      <c r="E31" s="24">
        <f>IFERROR(INDEX(Partidos!$E$4:$E$107,MATCH($A31,Partidos!$A$4:$A$107,0)),"")</f>
        <v/>
      </c>
      <c r="F31" s="32" t="n">
        <v>0</v>
      </c>
      <c r="G31" s="32" t="n">
        <v>2</v>
      </c>
      <c r="H31" s="33" t="inlineStr">
        <is>
          <t>-</t>
        </is>
      </c>
    </row>
    <row r="32">
      <c r="A32" s="31" t="n">
        <v>29</v>
      </c>
      <c r="B32" s="31" t="inlineStr">
        <is>
          <t>19/06/2026</t>
        </is>
      </c>
      <c r="C32" s="24" t="inlineStr">
        <is>
          <t>Grupos</t>
        </is>
      </c>
      <c r="D32" s="24">
        <f>IFERROR(INDEX(Partidos!$D$4:$D$107,MATCH($A32,Partidos!$A$4:$A$107,0)),"")</f>
        <v/>
      </c>
      <c r="E32" s="24">
        <f>IFERROR(INDEX(Partidos!$E$4:$E$107,MATCH($A32,Partidos!$A$4:$A$107,0)),"")</f>
        <v/>
      </c>
      <c r="F32" s="32" t="n">
        <v>1</v>
      </c>
      <c r="G32" s="32" t="n">
        <v>0</v>
      </c>
      <c r="H32" s="33" t="inlineStr">
        <is>
          <t>-</t>
        </is>
      </c>
    </row>
    <row r="33">
      <c r="A33" s="29" t="n">
        <v>30</v>
      </c>
      <c r="B33" s="29" t="inlineStr">
        <is>
          <t>19/06/2026</t>
        </is>
      </c>
      <c r="C33" s="24" t="inlineStr">
        <is>
          <t>Grupos</t>
        </is>
      </c>
      <c r="D33" s="24">
        <f>IFERROR(INDEX(Partidos!$D$4:$D$107,MATCH($A33,Partidos!$A$4:$A$107,0)),"")</f>
        <v/>
      </c>
      <c r="E33" s="24">
        <f>IFERROR(INDEX(Partidos!$E$4:$E$107,MATCH($A33,Partidos!$A$4:$A$107,0)),"")</f>
        <v/>
      </c>
      <c r="F33" s="32" t="n">
        <v>1</v>
      </c>
      <c r="G33" s="32" t="n">
        <v>2</v>
      </c>
      <c r="H33" s="33" t="inlineStr">
        <is>
          <t>-</t>
        </is>
      </c>
    </row>
    <row r="34">
      <c r="A34" s="31" t="n">
        <v>31</v>
      </c>
      <c r="B34" s="31" t="inlineStr">
        <is>
          <t>19/06/2026</t>
        </is>
      </c>
      <c r="C34" s="24" t="inlineStr">
        <is>
          <t>Grupos</t>
        </is>
      </c>
      <c r="D34" s="24">
        <f>IFERROR(INDEX(Partidos!$D$4:$D$107,MATCH($A34,Partidos!$A$4:$A$107,0)),"")</f>
        <v/>
      </c>
      <c r="E34" s="24">
        <f>IFERROR(INDEX(Partidos!$E$4:$E$107,MATCH($A34,Partidos!$A$4:$A$107,0)),"")</f>
        <v/>
      </c>
      <c r="F34" s="32" t="n">
        <v>6</v>
      </c>
      <c r="G34" s="32" t="n">
        <v>0</v>
      </c>
      <c r="H34" s="33" t="inlineStr">
        <is>
          <t>-</t>
        </is>
      </c>
    </row>
    <row r="35">
      <c r="A35" s="29" t="n">
        <v>32</v>
      </c>
      <c r="B35" s="29" t="inlineStr">
        <is>
          <t>19/06/2026</t>
        </is>
      </c>
      <c r="C35" s="24" t="inlineStr">
        <is>
          <t>Grupos</t>
        </is>
      </c>
      <c r="D35" s="24">
        <f>IFERROR(INDEX(Partidos!$D$4:$D$107,MATCH($A35,Partidos!$A$4:$A$107,0)),"")</f>
        <v/>
      </c>
      <c r="E35" s="24">
        <f>IFERROR(INDEX(Partidos!$E$4:$E$107,MATCH($A35,Partidos!$A$4:$A$107,0)),"")</f>
        <v/>
      </c>
      <c r="F35" s="32" t="n">
        <v>2</v>
      </c>
      <c r="G35" s="32" t="n">
        <v>0</v>
      </c>
      <c r="H35" s="33" t="inlineStr">
        <is>
          <t>-</t>
        </is>
      </c>
    </row>
    <row r="36">
      <c r="A36" s="31" t="n">
        <v>33</v>
      </c>
      <c r="B36" s="31" t="inlineStr">
        <is>
          <t>20/06/2026</t>
        </is>
      </c>
      <c r="C36" s="24" t="inlineStr">
        <is>
          <t>Grupos</t>
        </is>
      </c>
      <c r="D36" s="24">
        <f>IFERROR(INDEX(Partidos!$D$4:$D$107,MATCH($A36,Partidos!$A$4:$A$107,0)),"")</f>
        <v/>
      </c>
      <c r="E36" s="24">
        <f>IFERROR(INDEX(Partidos!$E$4:$E$107,MATCH($A36,Partidos!$A$4:$A$107,0)),"")</f>
        <v/>
      </c>
      <c r="F36" s="32" t="n">
        <v>1</v>
      </c>
      <c r="G36" s="32" t="n">
        <v>1</v>
      </c>
      <c r="H36" s="33" t="inlineStr">
        <is>
          <t>-</t>
        </is>
      </c>
    </row>
    <row r="37">
      <c r="A37" s="29" t="n">
        <v>34</v>
      </c>
      <c r="B37" s="29" t="inlineStr">
        <is>
          <t>20/06/2026</t>
        </is>
      </c>
      <c r="C37" s="24" t="inlineStr">
        <is>
          <t>Grupos</t>
        </is>
      </c>
      <c r="D37" s="24">
        <f>IFERROR(INDEX(Partidos!$D$4:$D$107,MATCH($A37,Partidos!$A$4:$A$107,0)),"")</f>
        <v/>
      </c>
      <c r="E37" s="24">
        <f>IFERROR(INDEX(Partidos!$E$4:$E$107,MATCH($A37,Partidos!$A$4:$A$107,0)),"")</f>
        <v/>
      </c>
      <c r="F37" s="32" t="n">
        <v>2</v>
      </c>
      <c r="G37" s="32" t="n">
        <v>1</v>
      </c>
      <c r="H37" s="33" t="inlineStr">
        <is>
          <t>-</t>
        </is>
      </c>
    </row>
    <row r="38">
      <c r="A38" s="31" t="n">
        <v>35</v>
      </c>
      <c r="B38" s="31" t="inlineStr">
        <is>
          <t>20/06/2026</t>
        </is>
      </c>
      <c r="C38" s="24" t="inlineStr">
        <is>
          <t>Grupos</t>
        </is>
      </c>
      <c r="D38" s="24">
        <f>IFERROR(INDEX(Partidos!$D$4:$D$107,MATCH($A38,Partidos!$A$4:$A$107,0)),"")</f>
        <v/>
      </c>
      <c r="E38" s="24">
        <f>IFERROR(INDEX(Partidos!$E$4:$E$107,MATCH($A38,Partidos!$A$4:$A$107,0)),"")</f>
        <v/>
      </c>
      <c r="F38" s="32" t="n">
        <v>4</v>
      </c>
      <c r="G38" s="32" t="n">
        <v>0</v>
      </c>
      <c r="H38" s="33" t="inlineStr">
        <is>
          <t>-</t>
        </is>
      </c>
    </row>
    <row r="39">
      <c r="A39" s="29" t="n">
        <v>36</v>
      </c>
      <c r="B39" s="29" t="inlineStr">
        <is>
          <t>20/06/2026</t>
        </is>
      </c>
      <c r="C39" s="24" t="inlineStr">
        <is>
          <t>Grupos</t>
        </is>
      </c>
      <c r="D39" s="24">
        <f>IFERROR(INDEX(Partidos!$D$4:$D$107,MATCH($A39,Partidos!$A$4:$A$107,0)),"")</f>
        <v/>
      </c>
      <c r="E39" s="24">
        <f>IFERROR(INDEX(Partidos!$E$4:$E$107,MATCH($A39,Partidos!$A$4:$A$107,0)),"")</f>
        <v/>
      </c>
      <c r="F39" s="32" t="n">
        <v>0</v>
      </c>
      <c r="G39" s="32" t="n">
        <v>2</v>
      </c>
      <c r="H39" s="33" t="inlineStr">
        <is>
          <t>-</t>
        </is>
      </c>
    </row>
    <row r="40">
      <c r="A40" s="31" t="n">
        <v>37</v>
      </c>
      <c r="B40" s="31" t="inlineStr">
        <is>
          <t>21/06/2026</t>
        </is>
      </c>
      <c r="C40" s="24" t="inlineStr">
        <is>
          <t>Grupos</t>
        </is>
      </c>
      <c r="D40" s="24">
        <f>IFERROR(INDEX(Partidos!$D$4:$D$107,MATCH($A40,Partidos!$A$4:$A$107,0)),"")</f>
        <v/>
      </c>
      <c r="E40" s="24">
        <f>IFERROR(INDEX(Partidos!$E$4:$E$107,MATCH($A40,Partidos!$A$4:$A$107,0)),"")</f>
        <v/>
      </c>
      <c r="F40" s="32" t="n">
        <v>3</v>
      </c>
      <c r="G40" s="32" t="n">
        <v>1</v>
      </c>
      <c r="H40" s="33" t="inlineStr">
        <is>
          <t>-</t>
        </is>
      </c>
    </row>
    <row r="41">
      <c r="A41" s="29" t="n">
        <v>38</v>
      </c>
      <c r="B41" s="29" t="inlineStr">
        <is>
          <t>21/06/2026</t>
        </is>
      </c>
      <c r="C41" s="24" t="inlineStr">
        <is>
          <t>Grupos</t>
        </is>
      </c>
      <c r="D41" s="24">
        <f>IFERROR(INDEX(Partidos!$D$4:$D$107,MATCH($A41,Partidos!$A$4:$A$107,0)),"")</f>
        <v/>
      </c>
      <c r="E41" s="24">
        <f>IFERROR(INDEX(Partidos!$E$4:$E$107,MATCH($A41,Partidos!$A$4:$A$107,0)),"")</f>
        <v/>
      </c>
      <c r="F41" s="32" t="n">
        <v>2</v>
      </c>
      <c r="G41" s="32" t="n">
        <v>0</v>
      </c>
      <c r="H41" s="33" t="inlineStr">
        <is>
          <t>-</t>
        </is>
      </c>
    </row>
    <row r="42">
      <c r="A42" s="31" t="n">
        <v>39</v>
      </c>
      <c r="B42" s="31" t="inlineStr">
        <is>
          <t>21/06/2026</t>
        </is>
      </c>
      <c r="C42" s="24" t="inlineStr">
        <is>
          <t>Grupos</t>
        </is>
      </c>
      <c r="D42" s="24">
        <f>IFERROR(INDEX(Partidos!$D$4:$D$107,MATCH($A42,Partidos!$A$4:$A$107,0)),"")</f>
        <v/>
      </c>
      <c r="E42" s="24">
        <f>IFERROR(INDEX(Partidos!$E$4:$E$107,MATCH($A42,Partidos!$A$4:$A$107,0)),"")</f>
        <v/>
      </c>
      <c r="F42" s="32" t="n">
        <v>1</v>
      </c>
      <c r="G42" s="32" t="n">
        <v>0</v>
      </c>
      <c r="H42" s="33" t="inlineStr">
        <is>
          <t>-</t>
        </is>
      </c>
    </row>
    <row r="43">
      <c r="A43" s="29" t="n">
        <v>40</v>
      </c>
      <c r="B43" s="29" t="inlineStr">
        <is>
          <t>21/06/2026</t>
        </is>
      </c>
      <c r="C43" s="24" t="inlineStr">
        <is>
          <t>Grupos</t>
        </is>
      </c>
      <c r="D43" s="24">
        <f>IFERROR(INDEX(Partidos!$D$4:$D$107,MATCH($A43,Partidos!$A$4:$A$107,0)),"")</f>
        <v/>
      </c>
      <c r="E43" s="24">
        <f>IFERROR(INDEX(Partidos!$E$4:$E$107,MATCH($A43,Partidos!$A$4:$A$107,0)),"")</f>
        <v/>
      </c>
      <c r="F43" s="32" t="n">
        <v>0</v>
      </c>
      <c r="G43" s="32" t="n">
        <v>0</v>
      </c>
      <c r="H43" s="33" t="inlineStr">
        <is>
          <t>-</t>
        </is>
      </c>
    </row>
    <row r="44">
      <c r="A44" s="31" t="n">
        <v>41</v>
      </c>
      <c r="B44" s="31" t="inlineStr">
        <is>
          <t>22/06/2026</t>
        </is>
      </c>
      <c r="C44" s="24" t="inlineStr">
        <is>
          <t>Grupos</t>
        </is>
      </c>
      <c r="D44" s="24">
        <f>IFERROR(INDEX(Partidos!$D$4:$D$107,MATCH($A44,Partidos!$A$4:$A$107,0)),"")</f>
        <v/>
      </c>
      <c r="E44" s="24">
        <f>IFERROR(INDEX(Partidos!$E$4:$E$107,MATCH($A44,Partidos!$A$4:$A$107,0)),"")</f>
        <v/>
      </c>
      <c r="F44" s="32" t="n">
        <v>1</v>
      </c>
      <c r="G44" s="32" t="n">
        <v>2</v>
      </c>
      <c r="H44" s="33" t="inlineStr">
        <is>
          <t>-</t>
        </is>
      </c>
    </row>
    <row r="45">
      <c r="A45" s="29" t="n">
        <v>42</v>
      </c>
      <c r="B45" s="29" t="inlineStr">
        <is>
          <t>22/06/2026</t>
        </is>
      </c>
      <c r="C45" s="24" t="inlineStr">
        <is>
          <t>Grupos</t>
        </is>
      </c>
      <c r="D45" s="24">
        <f>IFERROR(INDEX(Partidos!$D$4:$D$107,MATCH($A45,Partidos!$A$4:$A$107,0)),"")</f>
        <v/>
      </c>
      <c r="E45" s="24">
        <f>IFERROR(INDEX(Partidos!$E$4:$E$107,MATCH($A45,Partidos!$A$4:$A$107,0)),"")</f>
        <v/>
      </c>
      <c r="F45" s="32" t="n">
        <v>2</v>
      </c>
      <c r="G45" s="32" t="n">
        <v>0</v>
      </c>
      <c r="H45" s="33" t="inlineStr">
        <is>
          <t>-</t>
        </is>
      </c>
    </row>
    <row r="46">
      <c r="A46" s="31" t="n">
        <v>43</v>
      </c>
      <c r="B46" s="31" t="inlineStr">
        <is>
          <t>22/06/2026</t>
        </is>
      </c>
      <c r="C46" s="24" t="inlineStr">
        <is>
          <t>Grupos</t>
        </is>
      </c>
      <c r="D46" s="24">
        <f>IFERROR(INDEX(Partidos!$D$4:$D$107,MATCH($A46,Partidos!$A$4:$A$107,0)),"")</f>
        <v/>
      </c>
      <c r="E46" s="24">
        <f>IFERROR(INDEX(Partidos!$E$4:$E$107,MATCH($A46,Partidos!$A$4:$A$107,0)),"")</f>
        <v/>
      </c>
      <c r="F46" s="32" t="n">
        <v>2</v>
      </c>
      <c r="G46" s="32" t="n">
        <v>1</v>
      </c>
      <c r="H46" s="33" t="inlineStr">
        <is>
          <t>-</t>
        </is>
      </c>
    </row>
    <row r="47">
      <c r="A47" s="29" t="n">
        <v>44</v>
      </c>
      <c r="B47" s="29" t="inlineStr">
        <is>
          <t>22/06/2026</t>
        </is>
      </c>
      <c r="C47" s="24" t="inlineStr">
        <is>
          <t>Grupos</t>
        </is>
      </c>
      <c r="D47" s="24">
        <f>IFERROR(INDEX(Partidos!$D$4:$D$107,MATCH($A47,Partidos!$A$4:$A$107,0)),"")</f>
        <v/>
      </c>
      <c r="E47" s="24">
        <f>IFERROR(INDEX(Partidos!$E$4:$E$107,MATCH($A47,Partidos!$A$4:$A$107,0)),"")</f>
        <v/>
      </c>
      <c r="F47" s="32" t="n">
        <v>1</v>
      </c>
      <c r="G47" s="32" t="n">
        <v>1</v>
      </c>
      <c r="H47" s="33" t="inlineStr">
        <is>
          <t>-</t>
        </is>
      </c>
    </row>
    <row r="48">
      <c r="A48" s="31" t="n">
        <v>45</v>
      </c>
      <c r="B48" s="31" t="inlineStr">
        <is>
          <t>23/06/2026</t>
        </is>
      </c>
      <c r="C48" s="24" t="inlineStr">
        <is>
          <t>Grupos</t>
        </is>
      </c>
      <c r="D48" s="24">
        <f>IFERROR(INDEX(Partidos!$D$4:$D$107,MATCH($A48,Partidos!$A$4:$A$107,0)),"")</f>
        <v/>
      </c>
      <c r="E48" s="24">
        <f>IFERROR(INDEX(Partidos!$E$4:$E$107,MATCH($A48,Partidos!$A$4:$A$107,0)),"")</f>
        <v/>
      </c>
      <c r="F48" s="32" t="n">
        <v>2</v>
      </c>
      <c r="G48" s="32" t="n">
        <v>0</v>
      </c>
      <c r="H48" s="33" t="inlineStr">
        <is>
          <t>-</t>
        </is>
      </c>
    </row>
    <row r="49">
      <c r="A49" s="29" t="n">
        <v>46</v>
      </c>
      <c r="B49" s="29" t="inlineStr">
        <is>
          <t>23/06/2026</t>
        </is>
      </c>
      <c r="C49" s="24" t="inlineStr">
        <is>
          <t>Grupos</t>
        </is>
      </c>
      <c r="D49" s="24">
        <f>IFERROR(INDEX(Partidos!$D$4:$D$107,MATCH($A49,Partidos!$A$4:$A$107,0)),"")</f>
        <v/>
      </c>
      <c r="E49" s="24">
        <f>IFERROR(INDEX(Partidos!$E$4:$E$107,MATCH($A49,Partidos!$A$4:$A$107,0)),"")</f>
        <v/>
      </c>
      <c r="F49" s="32" t="n">
        <v>2</v>
      </c>
      <c r="G49" s="32" t="n">
        <v>0</v>
      </c>
      <c r="H49" s="33" t="inlineStr">
        <is>
          <t>-</t>
        </is>
      </c>
    </row>
    <row r="50">
      <c r="A50" s="31" t="n">
        <v>47</v>
      </c>
      <c r="B50" s="31" t="inlineStr">
        <is>
          <t>23/06/2026</t>
        </is>
      </c>
      <c r="C50" s="24" t="inlineStr">
        <is>
          <t>Grupos</t>
        </is>
      </c>
      <c r="D50" s="24">
        <f>IFERROR(INDEX(Partidos!$D$4:$D$107,MATCH($A50,Partidos!$A$4:$A$107,0)),"")</f>
        <v/>
      </c>
      <c r="E50" s="24">
        <f>IFERROR(INDEX(Partidos!$E$4:$E$107,MATCH($A50,Partidos!$A$4:$A$107,0)),"")</f>
        <v/>
      </c>
      <c r="F50" s="32" t="n">
        <v>0</v>
      </c>
      <c r="G50" s="32" t="n">
        <v>2</v>
      </c>
      <c r="H50" s="33" t="inlineStr">
        <is>
          <t>-</t>
        </is>
      </c>
    </row>
    <row r="51">
      <c r="A51" s="29" t="n">
        <v>48</v>
      </c>
      <c r="B51" s="29" t="inlineStr">
        <is>
          <t>23/06/2026</t>
        </is>
      </c>
      <c r="C51" s="24" t="inlineStr">
        <is>
          <t>Grupos</t>
        </is>
      </c>
      <c r="D51" s="24">
        <f>IFERROR(INDEX(Partidos!$D$4:$D$107,MATCH($A51,Partidos!$A$4:$A$107,0)),"")</f>
        <v/>
      </c>
      <c r="E51" s="24">
        <f>IFERROR(INDEX(Partidos!$E$4:$E$107,MATCH($A51,Partidos!$A$4:$A$107,0)),"")</f>
        <v/>
      </c>
      <c r="F51" s="32" t="n">
        <v>1</v>
      </c>
      <c r="G51" s="32" t="n">
        <v>2</v>
      </c>
      <c r="H51" s="33" t="inlineStr">
        <is>
          <t>-</t>
        </is>
      </c>
    </row>
    <row r="52">
      <c r="A52" s="31" t="n">
        <v>49</v>
      </c>
      <c r="B52" s="31" t="inlineStr">
        <is>
          <t>24/06/2026</t>
        </is>
      </c>
      <c r="C52" s="24" t="inlineStr">
        <is>
          <t>Grupos</t>
        </is>
      </c>
      <c r="D52" s="24">
        <f>IFERROR(INDEX(Partidos!$D$4:$D$107,MATCH($A52,Partidos!$A$4:$A$107,0)),"")</f>
        <v/>
      </c>
      <c r="E52" s="24">
        <f>IFERROR(INDEX(Partidos!$E$4:$E$107,MATCH($A52,Partidos!$A$4:$A$107,0)),"")</f>
        <v/>
      </c>
      <c r="F52" s="32" t="n">
        <v>1</v>
      </c>
      <c r="G52" s="32" t="n">
        <v>1</v>
      </c>
      <c r="H52" s="33" t="inlineStr">
        <is>
          <t>-</t>
        </is>
      </c>
    </row>
    <row r="53">
      <c r="A53" s="29" t="n">
        <v>50</v>
      </c>
      <c r="B53" s="29" t="inlineStr">
        <is>
          <t>24/06/2026</t>
        </is>
      </c>
      <c r="C53" s="24" t="inlineStr">
        <is>
          <t>Grupos</t>
        </is>
      </c>
      <c r="D53" s="24">
        <f>IFERROR(INDEX(Partidos!$D$4:$D$107,MATCH($A53,Partidos!$A$4:$A$107,0)),"")</f>
        <v/>
      </c>
      <c r="E53" s="24">
        <f>IFERROR(INDEX(Partidos!$E$4:$E$107,MATCH($A53,Partidos!$A$4:$A$107,0)),"")</f>
        <v/>
      </c>
      <c r="F53" s="32" t="n">
        <v>0</v>
      </c>
      <c r="G53" s="32" t="n">
        <v>2</v>
      </c>
      <c r="H53" s="33" t="inlineStr">
        <is>
          <t>-</t>
        </is>
      </c>
    </row>
    <row r="54">
      <c r="A54" s="31" t="n">
        <v>51</v>
      </c>
      <c r="B54" s="31" t="inlineStr">
        <is>
          <t>24/06/2026</t>
        </is>
      </c>
      <c r="C54" s="24" t="inlineStr">
        <is>
          <t>Grupos</t>
        </is>
      </c>
      <c r="D54" s="24">
        <f>IFERROR(INDEX(Partidos!$D$4:$D$107,MATCH($A54,Partidos!$A$4:$A$107,0)),"")</f>
        <v/>
      </c>
      <c r="E54" s="24">
        <f>IFERROR(INDEX(Partidos!$E$4:$E$107,MATCH($A54,Partidos!$A$4:$A$107,0)),"")</f>
        <v/>
      </c>
      <c r="F54" s="32" t="n">
        <v>1</v>
      </c>
      <c r="G54" s="32" t="n">
        <v>3</v>
      </c>
      <c r="H54" s="33" t="inlineStr">
        <is>
          <t>-</t>
        </is>
      </c>
    </row>
    <row r="55">
      <c r="A55" s="29" t="n">
        <v>52</v>
      </c>
      <c r="B55" s="29" t="inlineStr">
        <is>
          <t>24/06/2026</t>
        </is>
      </c>
      <c r="C55" s="24" t="inlineStr">
        <is>
          <t>Grupos</t>
        </is>
      </c>
      <c r="D55" s="24">
        <f>IFERROR(INDEX(Partidos!$D$4:$D$107,MATCH($A55,Partidos!$A$4:$A$107,0)),"")</f>
        <v/>
      </c>
      <c r="E55" s="24">
        <f>IFERROR(INDEX(Partidos!$E$4:$E$107,MATCH($A55,Partidos!$A$4:$A$107,0)),"")</f>
        <v/>
      </c>
      <c r="F55" s="32" t="n">
        <v>4</v>
      </c>
      <c r="G55" s="32" t="n">
        <v>1</v>
      </c>
      <c r="H55" s="33" t="inlineStr">
        <is>
          <t>-</t>
        </is>
      </c>
    </row>
    <row r="56">
      <c r="A56" s="31" t="n">
        <v>53</v>
      </c>
      <c r="B56" s="31" t="inlineStr">
        <is>
          <t>24/06/2026</t>
        </is>
      </c>
      <c r="C56" s="24" t="inlineStr">
        <is>
          <t>Grupos</t>
        </is>
      </c>
      <c r="D56" s="24">
        <f>IFERROR(INDEX(Partidos!$D$4:$D$107,MATCH($A56,Partidos!$A$4:$A$107,0)),"")</f>
        <v/>
      </c>
      <c r="E56" s="24">
        <f>IFERROR(INDEX(Partidos!$E$4:$E$107,MATCH($A56,Partidos!$A$4:$A$107,0)),"")</f>
        <v/>
      </c>
      <c r="F56" s="32" t="n">
        <v>1</v>
      </c>
      <c r="G56" s="32" t="n">
        <v>1</v>
      </c>
      <c r="H56" s="33" t="inlineStr">
        <is>
          <t>-</t>
        </is>
      </c>
    </row>
    <row r="57">
      <c r="A57" s="29" t="n">
        <v>54</v>
      </c>
      <c r="B57" s="29" t="inlineStr">
        <is>
          <t>24/06/2026</t>
        </is>
      </c>
      <c r="C57" s="24" t="inlineStr">
        <is>
          <t>Grupos</t>
        </is>
      </c>
      <c r="D57" s="24">
        <f>IFERROR(INDEX(Partidos!$D$4:$D$107,MATCH($A57,Partidos!$A$4:$A$107,0)),"")</f>
        <v/>
      </c>
      <c r="E57" s="24">
        <f>IFERROR(INDEX(Partidos!$E$4:$E$107,MATCH($A57,Partidos!$A$4:$A$107,0)),"")</f>
        <v/>
      </c>
      <c r="F57" s="32" t="n">
        <v>1</v>
      </c>
      <c r="G57" s="32" t="n">
        <v>1</v>
      </c>
      <c r="H57" s="33" t="inlineStr">
        <is>
          <t>-</t>
        </is>
      </c>
    </row>
    <row r="58">
      <c r="A58" s="31" t="n">
        <v>55</v>
      </c>
      <c r="B58" s="31" t="inlineStr">
        <is>
          <t>25/06/2026</t>
        </is>
      </c>
      <c r="C58" s="24" t="inlineStr">
        <is>
          <t>Grupos</t>
        </is>
      </c>
      <c r="D58" s="24">
        <f>IFERROR(INDEX(Partidos!$D$4:$D$107,MATCH($A58,Partidos!$A$4:$A$107,0)),"")</f>
        <v/>
      </c>
      <c r="E58" s="24">
        <f>IFERROR(INDEX(Partidos!$E$4:$E$107,MATCH($A58,Partidos!$A$4:$A$107,0)),"")</f>
        <v/>
      </c>
      <c r="F58" s="32" t="n">
        <v>0</v>
      </c>
      <c r="G58" s="32" t="n">
        <v>3</v>
      </c>
      <c r="H58" s="33" t="inlineStr">
        <is>
          <t>-</t>
        </is>
      </c>
    </row>
    <row r="59">
      <c r="A59" s="29" t="n">
        <v>56</v>
      </c>
      <c r="B59" s="29" t="inlineStr">
        <is>
          <t>25/06/2026</t>
        </is>
      </c>
      <c r="C59" s="24" t="inlineStr">
        <is>
          <t>Grupos</t>
        </is>
      </c>
      <c r="D59" s="24">
        <f>IFERROR(INDEX(Partidos!$D$4:$D$107,MATCH($A59,Partidos!$A$4:$A$107,0)),"")</f>
        <v/>
      </c>
      <c r="E59" s="24">
        <f>IFERROR(INDEX(Partidos!$E$4:$E$107,MATCH($A59,Partidos!$A$4:$A$107,0)),"")</f>
        <v/>
      </c>
      <c r="F59" s="32" t="n">
        <v>1</v>
      </c>
      <c r="G59" s="32" t="n">
        <v>3</v>
      </c>
      <c r="H59" s="33" t="inlineStr">
        <is>
          <t>-</t>
        </is>
      </c>
    </row>
    <row r="60">
      <c r="A60" s="31" t="n">
        <v>57</v>
      </c>
      <c r="B60" s="31" t="inlineStr">
        <is>
          <t>25/06/2026</t>
        </is>
      </c>
      <c r="C60" s="24" t="inlineStr">
        <is>
          <t>Grupos</t>
        </is>
      </c>
      <c r="D60" s="24">
        <f>IFERROR(INDEX(Partidos!$D$4:$D$107,MATCH($A60,Partidos!$A$4:$A$107,0)),"")</f>
        <v/>
      </c>
      <c r="E60" s="24">
        <f>IFERROR(INDEX(Partidos!$E$4:$E$107,MATCH($A60,Partidos!$A$4:$A$107,0)),"")</f>
        <v/>
      </c>
      <c r="F60" s="32" t="n">
        <v>2</v>
      </c>
      <c r="G60" s="32" t="n">
        <v>0</v>
      </c>
      <c r="H60" s="33" t="inlineStr">
        <is>
          <t>-</t>
        </is>
      </c>
    </row>
    <row r="61">
      <c r="A61" s="29" t="n">
        <v>58</v>
      </c>
      <c r="B61" s="29" t="inlineStr">
        <is>
          <t>25/06/2026</t>
        </is>
      </c>
      <c r="C61" s="24" t="inlineStr">
        <is>
          <t>Grupos</t>
        </is>
      </c>
      <c r="D61" s="24">
        <f>IFERROR(INDEX(Partidos!$D$4:$D$107,MATCH($A61,Partidos!$A$4:$A$107,0)),"")</f>
        <v/>
      </c>
      <c r="E61" s="24">
        <f>IFERROR(INDEX(Partidos!$E$4:$E$107,MATCH($A61,Partidos!$A$4:$A$107,0)),"")</f>
        <v/>
      </c>
      <c r="F61" s="32" t="n">
        <v>0</v>
      </c>
      <c r="G61" s="32" t="n">
        <v>2</v>
      </c>
      <c r="H61" s="33" t="inlineStr">
        <is>
          <t>-</t>
        </is>
      </c>
    </row>
    <row r="62">
      <c r="A62" s="31" t="n">
        <v>59</v>
      </c>
      <c r="B62" s="31" t="inlineStr">
        <is>
          <t>25/06/2026</t>
        </is>
      </c>
      <c r="C62" s="24" t="inlineStr">
        <is>
          <t>Grupos</t>
        </is>
      </c>
      <c r="D62" s="24">
        <f>IFERROR(INDEX(Partidos!$D$4:$D$107,MATCH($A62,Partidos!$A$4:$A$107,0)),"")</f>
        <v/>
      </c>
      <c r="E62" s="24">
        <f>IFERROR(INDEX(Partidos!$E$4:$E$107,MATCH($A62,Partidos!$A$4:$A$107,0)),"")</f>
        <v/>
      </c>
      <c r="F62" s="32" t="n">
        <v>0</v>
      </c>
      <c r="G62" s="32" t="n">
        <v>1</v>
      </c>
      <c r="H62" s="33" t="inlineStr">
        <is>
          <t>-</t>
        </is>
      </c>
    </row>
    <row r="63">
      <c r="A63" s="29" t="n">
        <v>60</v>
      </c>
      <c r="B63" s="29" t="inlineStr">
        <is>
          <t>25/06/2026</t>
        </is>
      </c>
      <c r="C63" s="24" t="inlineStr">
        <is>
          <t>Grupos</t>
        </is>
      </c>
      <c r="D63" s="24">
        <f>IFERROR(INDEX(Partidos!$D$4:$D$107,MATCH($A63,Partidos!$A$4:$A$107,0)),"")</f>
        <v/>
      </c>
      <c r="E63" s="24">
        <f>IFERROR(INDEX(Partidos!$E$4:$E$107,MATCH($A63,Partidos!$A$4:$A$107,0)),"")</f>
        <v/>
      </c>
      <c r="F63" s="32" t="n">
        <v>1</v>
      </c>
      <c r="G63" s="32" t="n">
        <v>0</v>
      </c>
      <c r="H63" s="33" t="inlineStr">
        <is>
          <t>-</t>
        </is>
      </c>
    </row>
    <row r="64">
      <c r="A64" s="31" t="n">
        <v>61</v>
      </c>
      <c r="B64" s="31" t="inlineStr">
        <is>
          <t>26/06/2026</t>
        </is>
      </c>
      <c r="C64" s="24" t="inlineStr">
        <is>
          <t>Grupos</t>
        </is>
      </c>
      <c r="D64" s="24">
        <f>IFERROR(INDEX(Partidos!$D$4:$D$107,MATCH($A64,Partidos!$A$4:$A$107,0)),"")</f>
        <v/>
      </c>
      <c r="E64" s="24">
        <f>IFERROR(INDEX(Partidos!$E$4:$E$107,MATCH($A64,Partidos!$A$4:$A$107,0)),"")</f>
        <v/>
      </c>
      <c r="F64" s="32" t="n">
        <v>3</v>
      </c>
      <c r="G64" s="32" t="n">
        <v>4</v>
      </c>
      <c r="H64" s="33" t="inlineStr">
        <is>
          <t>-</t>
        </is>
      </c>
    </row>
    <row r="65">
      <c r="A65" s="29" t="n">
        <v>62</v>
      </c>
      <c r="B65" s="29" t="inlineStr">
        <is>
          <t>26/06/2026</t>
        </is>
      </c>
      <c r="C65" s="24" t="inlineStr">
        <is>
          <t>Grupos</t>
        </is>
      </c>
      <c r="D65" s="24">
        <f>IFERROR(INDEX(Partidos!$D$4:$D$107,MATCH($A65,Partidos!$A$4:$A$107,0)),"")</f>
        <v/>
      </c>
      <c r="E65" s="24">
        <f>IFERROR(INDEX(Partidos!$E$4:$E$107,MATCH($A65,Partidos!$A$4:$A$107,0)),"")</f>
        <v/>
      </c>
      <c r="F65" s="32" t="n">
        <v>2</v>
      </c>
      <c r="G65" s="32" t="n">
        <v>0</v>
      </c>
      <c r="H65" s="33" t="inlineStr">
        <is>
          <t>-</t>
        </is>
      </c>
    </row>
    <row r="66">
      <c r="A66" s="31" t="n">
        <v>63</v>
      </c>
      <c r="B66" s="31" t="inlineStr">
        <is>
          <t>26/06/2026</t>
        </is>
      </c>
      <c r="C66" s="24" t="inlineStr">
        <is>
          <t>Grupos</t>
        </is>
      </c>
      <c r="D66" s="24">
        <f>IFERROR(INDEX(Partidos!$D$4:$D$107,MATCH($A66,Partidos!$A$4:$A$107,0)),"")</f>
        <v/>
      </c>
      <c r="E66" s="24">
        <f>IFERROR(INDEX(Partidos!$E$4:$E$107,MATCH($A66,Partidos!$A$4:$A$107,0)),"")</f>
        <v/>
      </c>
      <c r="F66" s="32" t="n">
        <v>0</v>
      </c>
      <c r="G66" s="32" t="n">
        <v>2</v>
      </c>
      <c r="H66" s="33" t="inlineStr">
        <is>
          <t>-</t>
        </is>
      </c>
    </row>
    <row r="67">
      <c r="A67" s="29" t="n">
        <v>64</v>
      </c>
      <c r="B67" s="29" t="inlineStr">
        <is>
          <t>26/06/2026</t>
        </is>
      </c>
      <c r="C67" s="24" t="inlineStr">
        <is>
          <t>Grupos</t>
        </is>
      </c>
      <c r="D67" s="24">
        <f>IFERROR(INDEX(Partidos!$D$4:$D$107,MATCH($A67,Partidos!$A$4:$A$107,0)),"")</f>
        <v/>
      </c>
      <c r="E67" s="24">
        <f>IFERROR(INDEX(Partidos!$E$4:$E$107,MATCH($A67,Partidos!$A$4:$A$107,0)),"")</f>
        <v/>
      </c>
      <c r="F67" s="32" t="n">
        <v>1</v>
      </c>
      <c r="G67" s="32" t="n">
        <v>1</v>
      </c>
      <c r="H67" s="33" t="inlineStr">
        <is>
          <t>-</t>
        </is>
      </c>
    </row>
    <row r="68">
      <c r="A68" s="31" t="n">
        <v>65</v>
      </c>
      <c r="B68" s="31" t="inlineStr">
        <is>
          <t>26/06/2026</t>
        </is>
      </c>
      <c r="C68" s="24" t="inlineStr">
        <is>
          <t>Grupos</t>
        </is>
      </c>
      <c r="D68" s="24">
        <f>IFERROR(INDEX(Partidos!$D$4:$D$107,MATCH($A68,Partidos!$A$4:$A$107,0)),"")</f>
        <v/>
      </c>
      <c r="E68" s="24">
        <f>IFERROR(INDEX(Partidos!$E$4:$E$107,MATCH($A68,Partidos!$A$4:$A$107,0)),"")</f>
        <v/>
      </c>
      <c r="F68" s="32" t="n">
        <v>2</v>
      </c>
      <c r="G68" s="32" t="n">
        <v>0</v>
      </c>
      <c r="H68" s="33" t="inlineStr">
        <is>
          <t>-</t>
        </is>
      </c>
    </row>
    <row r="69">
      <c r="A69" s="29" t="n">
        <v>66</v>
      </c>
      <c r="B69" s="29" t="inlineStr">
        <is>
          <t>26/06/2026</t>
        </is>
      </c>
      <c r="C69" s="24" t="inlineStr">
        <is>
          <t>Grupos</t>
        </is>
      </c>
      <c r="D69" s="24">
        <f>IFERROR(INDEX(Partidos!$D$4:$D$107,MATCH($A69,Partidos!$A$4:$A$107,0)),"")</f>
        <v/>
      </c>
      <c r="E69" s="24">
        <f>IFERROR(INDEX(Partidos!$E$4:$E$107,MATCH($A69,Partidos!$A$4:$A$107,0)),"")</f>
        <v/>
      </c>
      <c r="F69" s="32" t="n">
        <v>1</v>
      </c>
      <c r="G69" s="32" t="n">
        <v>2</v>
      </c>
      <c r="H69" s="33" t="inlineStr">
        <is>
          <t>-</t>
        </is>
      </c>
    </row>
    <row r="70">
      <c r="A70" s="31" t="n">
        <v>67</v>
      </c>
      <c r="B70" s="31" t="inlineStr">
        <is>
          <t>27/06/2026</t>
        </is>
      </c>
      <c r="C70" s="24" t="inlineStr">
        <is>
          <t>Grupos</t>
        </is>
      </c>
      <c r="D70" s="24">
        <f>IFERROR(INDEX(Partidos!$D$4:$D$107,MATCH($A70,Partidos!$A$4:$A$107,0)),"")</f>
        <v/>
      </c>
      <c r="E70" s="24">
        <f>IFERROR(INDEX(Partidos!$E$4:$E$107,MATCH($A70,Partidos!$A$4:$A$107,0)),"")</f>
        <v/>
      </c>
      <c r="F70" s="32" t="n">
        <v>1</v>
      </c>
      <c r="G70" s="32" t="n">
        <v>3</v>
      </c>
      <c r="H70" s="33" t="inlineStr">
        <is>
          <t>-</t>
        </is>
      </c>
    </row>
    <row r="71">
      <c r="A71" s="29" t="n">
        <v>68</v>
      </c>
      <c r="B71" s="29" t="inlineStr">
        <is>
          <t>27/06/2026</t>
        </is>
      </c>
      <c r="C71" s="24" t="inlineStr">
        <is>
          <t>Grupos</t>
        </is>
      </c>
      <c r="D71" s="24">
        <f>IFERROR(INDEX(Partidos!$D$4:$D$107,MATCH($A71,Partidos!$A$4:$A$107,0)),"")</f>
        <v/>
      </c>
      <c r="E71" s="24">
        <f>IFERROR(INDEX(Partidos!$E$4:$E$107,MATCH($A71,Partidos!$A$4:$A$107,0)),"")</f>
        <v/>
      </c>
      <c r="F71" s="32" t="n">
        <v>2</v>
      </c>
      <c r="G71" s="32" t="n">
        <v>0</v>
      </c>
      <c r="H71" s="33" t="inlineStr">
        <is>
          <t>-</t>
        </is>
      </c>
    </row>
    <row r="72">
      <c r="A72" s="31" t="n">
        <v>69</v>
      </c>
      <c r="B72" s="31" t="inlineStr">
        <is>
          <t>27/06/2026</t>
        </is>
      </c>
      <c r="C72" s="24" t="inlineStr">
        <is>
          <t>Grupos</t>
        </is>
      </c>
      <c r="D72" s="24">
        <f>IFERROR(INDEX(Partidos!$D$4:$D$107,MATCH($A72,Partidos!$A$4:$A$107,0)),"")</f>
        <v/>
      </c>
      <c r="E72" s="24">
        <f>IFERROR(INDEX(Partidos!$E$4:$E$107,MATCH($A72,Partidos!$A$4:$A$107,0)),"")</f>
        <v/>
      </c>
      <c r="F72" s="32" t="n">
        <v>1</v>
      </c>
      <c r="G72" s="32" t="n">
        <v>3</v>
      </c>
      <c r="H72" s="33" t="inlineStr">
        <is>
          <t>-</t>
        </is>
      </c>
    </row>
    <row r="73">
      <c r="A73" s="29" t="n">
        <v>70</v>
      </c>
      <c r="B73" s="29" t="inlineStr">
        <is>
          <t>27/06/2026</t>
        </is>
      </c>
      <c r="C73" s="24" t="inlineStr">
        <is>
          <t>Grupos</t>
        </is>
      </c>
      <c r="D73" s="24">
        <f>IFERROR(INDEX(Partidos!$D$4:$D$107,MATCH($A73,Partidos!$A$4:$A$107,0)),"")</f>
        <v/>
      </c>
      <c r="E73" s="24">
        <f>IFERROR(INDEX(Partidos!$E$4:$E$107,MATCH($A73,Partidos!$A$4:$A$107,0)),"")</f>
        <v/>
      </c>
      <c r="F73" s="32" t="n">
        <v>0</v>
      </c>
      <c r="G73" s="32" t="n">
        <v>1</v>
      </c>
      <c r="H73" s="33" t="inlineStr">
        <is>
          <t>-</t>
        </is>
      </c>
    </row>
    <row r="74">
      <c r="A74" s="31" t="n">
        <v>71</v>
      </c>
      <c r="B74" s="31" t="inlineStr">
        <is>
          <t>27/06/2026</t>
        </is>
      </c>
      <c r="C74" s="24" t="inlineStr">
        <is>
          <t>Grupos</t>
        </is>
      </c>
      <c r="D74" s="24">
        <f>IFERROR(INDEX(Partidos!$D$4:$D$107,MATCH($A74,Partidos!$A$4:$A$107,0)),"")</f>
        <v/>
      </c>
      <c r="E74" s="24">
        <f>IFERROR(INDEX(Partidos!$E$4:$E$107,MATCH($A74,Partidos!$A$4:$A$107,0)),"")</f>
        <v/>
      </c>
      <c r="F74" s="32" t="n">
        <v>0</v>
      </c>
      <c r="G74" s="32" t="n">
        <v>0</v>
      </c>
      <c r="H74" s="33" t="inlineStr">
        <is>
          <t>-</t>
        </is>
      </c>
    </row>
    <row r="75">
      <c r="A75" s="29" t="n">
        <v>72</v>
      </c>
      <c r="B75" s="29" t="inlineStr">
        <is>
          <t>27/06/2026</t>
        </is>
      </c>
      <c r="C75" s="24" t="inlineStr">
        <is>
          <t>Grupos</t>
        </is>
      </c>
      <c r="D75" s="24">
        <f>IFERROR(INDEX(Partidos!$D$4:$D$107,MATCH($A75,Partidos!$A$4:$A$107,0)),"")</f>
        <v/>
      </c>
      <c r="E75" s="24">
        <f>IFERROR(INDEX(Partidos!$E$4:$E$107,MATCH($A75,Partidos!$A$4:$A$107,0)),"")</f>
        <v/>
      </c>
      <c r="F75" s="32" t="n">
        <v>0</v>
      </c>
      <c r="G75" s="32" t="n">
        <v>3</v>
      </c>
      <c r="H75" s="33" t="inlineStr">
        <is>
          <t>-</t>
        </is>
      </c>
    </row>
    <row r="76">
      <c r="A76" s="31" t="n">
        <v>73</v>
      </c>
      <c r="B76" s="31" t="inlineStr">
        <is>
          <t>28/06/2026</t>
        </is>
      </c>
      <c r="C76" s="24" t="inlineStr">
        <is>
          <t>Dieciseisavos</t>
        </is>
      </c>
      <c r="D76" s="24">
        <f>IFERROR(INDEX(Partidos!$D$4:$D$107,MATCH($A76,Partidos!$A$4:$A$107,0)),"")</f>
        <v/>
      </c>
      <c r="E76" s="24">
        <f>IFERROR(INDEX(Partidos!$E$4:$E$107,MATCH($A76,Partidos!$A$4:$A$107,0)),"")</f>
        <v/>
      </c>
      <c r="F76" s="32" t="n">
        <v>0</v>
      </c>
      <c r="G76" s="32" t="n">
        <v>2</v>
      </c>
      <c r="H76" s="32" t="inlineStr">
        <is>
          <t>Visitante</t>
        </is>
      </c>
    </row>
    <row r="77">
      <c r="A77" s="29" t="n">
        <v>74</v>
      </c>
      <c r="B77" s="29" t="inlineStr">
        <is>
          <t>29/06/2026</t>
        </is>
      </c>
      <c r="C77" s="24" t="inlineStr">
        <is>
          <t>Dieciseisavos</t>
        </is>
      </c>
      <c r="D77" s="24">
        <f>IFERROR(INDEX(Partidos!$D$4:$D$107,MATCH($A77,Partidos!$A$4:$A$107,0)),"")</f>
        <v/>
      </c>
      <c r="E77" s="24">
        <f>IFERROR(INDEX(Partidos!$E$4:$E$107,MATCH($A77,Partidos!$A$4:$A$107,0)),"")</f>
        <v/>
      </c>
      <c r="F77" s="32" t="n">
        <v>4</v>
      </c>
      <c r="G77" s="32" t="n">
        <v>1</v>
      </c>
      <c r="H77" s="32" t="inlineStr">
        <is>
          <t>Local</t>
        </is>
      </c>
    </row>
    <row r="78">
      <c r="A78" s="31" t="n">
        <v>75</v>
      </c>
      <c r="B78" s="31" t="inlineStr">
        <is>
          <t>29/06/2026</t>
        </is>
      </c>
      <c r="C78" s="24" t="inlineStr">
        <is>
          <t>Dieciseisavos</t>
        </is>
      </c>
      <c r="D78" s="24">
        <f>IFERROR(INDEX(Partidos!$D$4:$D$107,MATCH($A78,Partidos!$A$4:$A$107,0)),"")</f>
        <v/>
      </c>
      <c r="E78" s="24">
        <f>IFERROR(INDEX(Partidos!$E$4:$E$107,MATCH($A78,Partidos!$A$4:$A$107,0)),"")</f>
        <v/>
      </c>
      <c r="F78" s="32" t="n">
        <v>4</v>
      </c>
      <c r="G78" s="32" t="n">
        <v>0</v>
      </c>
      <c r="H78" s="32" t="inlineStr">
        <is>
          <t>Local</t>
        </is>
      </c>
    </row>
    <row r="79">
      <c r="A79" s="29" t="n">
        <v>76</v>
      </c>
      <c r="B79" s="29" t="inlineStr">
        <is>
          <t>29/06/2026</t>
        </is>
      </c>
      <c r="C79" s="24" t="inlineStr">
        <is>
          <t>Dieciseisavos</t>
        </is>
      </c>
      <c r="D79" s="24">
        <f>IFERROR(INDEX(Partidos!$D$4:$D$107,MATCH($A79,Partidos!$A$4:$A$107,0)),"")</f>
        <v/>
      </c>
      <c r="E79" s="24">
        <f>IFERROR(INDEX(Partidos!$E$4:$E$107,MATCH($A79,Partidos!$A$4:$A$107,0)),"")</f>
        <v/>
      </c>
      <c r="F79" s="32" t="n">
        <v>2</v>
      </c>
      <c r="G79" s="32" t="n">
        <v>2</v>
      </c>
      <c r="H79" s="32" t="inlineStr">
        <is>
          <t>Local</t>
        </is>
      </c>
    </row>
    <row r="80">
      <c r="A80" s="31" t="n">
        <v>77</v>
      </c>
      <c r="B80" s="31" t="inlineStr">
        <is>
          <t>30/06/2026</t>
        </is>
      </c>
      <c r="C80" s="24" t="inlineStr">
        <is>
          <t>Dieciseisavos</t>
        </is>
      </c>
      <c r="D80" s="24">
        <f>IFERROR(INDEX(Partidos!$D$4:$D$107,MATCH($A80,Partidos!$A$4:$A$107,0)),"")</f>
        <v/>
      </c>
      <c r="E80" s="24">
        <f>IFERROR(INDEX(Partidos!$E$4:$E$107,MATCH($A80,Partidos!$A$4:$A$107,0)),"")</f>
        <v/>
      </c>
      <c r="F80" s="32" t="n">
        <v>1</v>
      </c>
      <c r="G80" s="32" t="n">
        <v>5</v>
      </c>
      <c r="H80" s="32" t="inlineStr">
        <is>
          <t>Visitante</t>
        </is>
      </c>
    </row>
    <row r="81">
      <c r="A81" s="29" t="n">
        <v>78</v>
      </c>
      <c r="B81" s="29" t="inlineStr">
        <is>
          <t>30/06/2026</t>
        </is>
      </c>
      <c r="C81" s="24" t="inlineStr">
        <is>
          <t>Dieciseisavos</t>
        </is>
      </c>
      <c r="D81" s="24">
        <f>IFERROR(INDEX(Partidos!$D$4:$D$107,MATCH($A81,Partidos!$A$4:$A$107,0)),"")</f>
        <v/>
      </c>
      <c r="E81" s="24">
        <f>IFERROR(INDEX(Partidos!$E$4:$E$107,MATCH($A81,Partidos!$A$4:$A$107,0)),"")</f>
        <v/>
      </c>
      <c r="F81" s="32" t="n">
        <v>3</v>
      </c>
      <c r="G81" s="32" t="n">
        <v>1</v>
      </c>
      <c r="H81" s="32" t="inlineStr">
        <is>
          <t>Local</t>
        </is>
      </c>
    </row>
    <row r="82">
      <c r="A82" s="31" t="n">
        <v>79</v>
      </c>
      <c r="B82" s="31" t="inlineStr">
        <is>
          <t>30/06/2026</t>
        </is>
      </c>
      <c r="C82" s="24" t="inlineStr">
        <is>
          <t>Dieciseisavos</t>
        </is>
      </c>
      <c r="D82" s="24">
        <f>IFERROR(INDEX(Partidos!$D$4:$D$107,MATCH($A82,Partidos!$A$4:$A$107,0)),"")</f>
        <v/>
      </c>
      <c r="E82" s="24">
        <f>IFERROR(INDEX(Partidos!$E$4:$E$107,MATCH($A82,Partidos!$A$4:$A$107,0)),"")</f>
        <v/>
      </c>
      <c r="F82" s="32" t="n">
        <v>2</v>
      </c>
      <c r="G82" s="32" t="n">
        <v>0</v>
      </c>
      <c r="H82" s="32" t="inlineStr">
        <is>
          <t>Local</t>
        </is>
      </c>
    </row>
    <row r="83">
      <c r="A83" s="29" t="n">
        <v>80</v>
      </c>
      <c r="B83" s="29" t="inlineStr">
        <is>
          <t>01/07/2026</t>
        </is>
      </c>
      <c r="C83" s="24" t="inlineStr">
        <is>
          <t>Dieciseisavos</t>
        </is>
      </c>
      <c r="D83" s="24">
        <f>IFERROR(INDEX(Partidos!$D$4:$D$107,MATCH($A83,Partidos!$A$4:$A$107,0)),"")</f>
        <v/>
      </c>
      <c r="E83" s="24">
        <f>IFERROR(INDEX(Partidos!$E$4:$E$107,MATCH($A83,Partidos!$A$4:$A$107,0)),"")</f>
        <v/>
      </c>
      <c r="F83" s="32" t="n">
        <v>3</v>
      </c>
      <c r="G83" s="32" t="n">
        <v>2</v>
      </c>
      <c r="H83" s="32" t="inlineStr">
        <is>
          <t>Local</t>
        </is>
      </c>
    </row>
    <row r="84">
      <c r="A84" s="31" t="n">
        <v>81</v>
      </c>
      <c r="B84" s="31" t="inlineStr">
        <is>
          <t>01/07/2026</t>
        </is>
      </c>
      <c r="C84" s="24" t="inlineStr">
        <is>
          <t>Dieciseisavos</t>
        </is>
      </c>
      <c r="D84" s="24">
        <f>IFERROR(INDEX(Partidos!$D$4:$D$107,MATCH($A84,Partidos!$A$4:$A$107,0)),"")</f>
        <v/>
      </c>
      <c r="E84" s="24">
        <f>IFERROR(INDEX(Partidos!$E$4:$E$107,MATCH($A84,Partidos!$A$4:$A$107,0)),"")</f>
        <v/>
      </c>
      <c r="F84" s="32" t="n">
        <v>2</v>
      </c>
      <c r="G84" s="32" t="n">
        <v>1</v>
      </c>
      <c r="H84" s="32" t="inlineStr">
        <is>
          <t>Local</t>
        </is>
      </c>
    </row>
    <row r="85">
      <c r="A85" s="29" t="n">
        <v>82</v>
      </c>
      <c r="B85" s="29" t="inlineStr">
        <is>
          <t>01/07/2026</t>
        </is>
      </c>
      <c r="C85" s="24" t="inlineStr">
        <is>
          <t>Dieciseisavos</t>
        </is>
      </c>
      <c r="D85" s="24">
        <f>IFERROR(INDEX(Partidos!$D$4:$D$107,MATCH($A85,Partidos!$A$4:$A$107,0)),"")</f>
        <v/>
      </c>
      <c r="E85" s="24">
        <f>IFERROR(INDEX(Partidos!$E$4:$E$107,MATCH($A85,Partidos!$A$4:$A$107,0)),"")</f>
        <v/>
      </c>
      <c r="F85" s="32" t="n">
        <v>3</v>
      </c>
      <c r="G85" s="32" t="n">
        <v>2</v>
      </c>
      <c r="H85" s="32" t="inlineStr">
        <is>
          <t>Local</t>
        </is>
      </c>
    </row>
    <row r="86">
      <c r="A86" s="31" t="n">
        <v>83</v>
      </c>
      <c r="B86" s="31" t="inlineStr">
        <is>
          <t>02/07/2026</t>
        </is>
      </c>
      <c r="C86" s="24" t="inlineStr">
        <is>
          <t>Dieciseisavos</t>
        </is>
      </c>
      <c r="D86" s="24">
        <f>IFERROR(INDEX(Partidos!$D$4:$D$107,MATCH($A86,Partidos!$A$4:$A$107,0)),"")</f>
        <v/>
      </c>
      <c r="E86" s="24">
        <f>IFERROR(INDEX(Partidos!$E$4:$E$107,MATCH($A86,Partidos!$A$4:$A$107,0)),"")</f>
        <v/>
      </c>
      <c r="F86" s="32" t="n">
        <v>2</v>
      </c>
      <c r="G86" s="32" t="n">
        <v>0</v>
      </c>
      <c r="H86" s="32" t="inlineStr">
        <is>
          <t>Local</t>
        </is>
      </c>
    </row>
    <row r="87">
      <c r="A87" s="29" t="n">
        <v>84</v>
      </c>
      <c r="B87" s="29" t="inlineStr">
        <is>
          <t>02/07/2026</t>
        </is>
      </c>
      <c r="C87" s="24" t="inlineStr">
        <is>
          <t>Dieciseisavos</t>
        </is>
      </c>
      <c r="D87" s="24">
        <f>IFERROR(INDEX(Partidos!$D$4:$D$107,MATCH($A87,Partidos!$A$4:$A$107,0)),"")</f>
        <v/>
      </c>
      <c r="E87" s="24">
        <f>IFERROR(INDEX(Partidos!$E$4:$E$107,MATCH($A87,Partidos!$A$4:$A$107,0)),"")</f>
        <v/>
      </c>
      <c r="F87" s="32" t="n">
        <v>2</v>
      </c>
      <c r="G87" s="32" t="n">
        <v>0</v>
      </c>
      <c r="H87" s="32" t="inlineStr">
        <is>
          <t>Local</t>
        </is>
      </c>
    </row>
    <row r="88">
      <c r="A88" s="31" t="n">
        <v>85</v>
      </c>
      <c r="B88" s="31" t="inlineStr">
        <is>
          <t>02/07/2026</t>
        </is>
      </c>
      <c r="C88" s="24" t="inlineStr">
        <is>
          <t>Dieciseisavos</t>
        </is>
      </c>
      <c r="D88" s="24">
        <f>IFERROR(INDEX(Partidos!$D$4:$D$107,MATCH($A88,Partidos!$A$4:$A$107,0)),"")</f>
        <v/>
      </c>
      <c r="E88" s="24">
        <f>IFERROR(INDEX(Partidos!$E$4:$E$107,MATCH($A88,Partidos!$A$4:$A$107,0)),"")</f>
        <v/>
      </c>
      <c r="F88" s="32" t="n">
        <v>0</v>
      </c>
      <c r="G88" s="32" t="n">
        <v>2</v>
      </c>
      <c r="H88" s="32" t="inlineStr">
        <is>
          <t>Visitante</t>
        </is>
      </c>
    </row>
    <row r="89">
      <c r="A89" s="29" t="n">
        <v>86</v>
      </c>
      <c r="B89" s="29" t="inlineStr">
        <is>
          <t>03/07/2026</t>
        </is>
      </c>
      <c r="C89" s="24" t="inlineStr">
        <is>
          <t>Dieciseisavos</t>
        </is>
      </c>
      <c r="D89" s="24">
        <f>IFERROR(INDEX(Partidos!$D$4:$D$107,MATCH($A89,Partidos!$A$4:$A$107,0)),"")</f>
        <v/>
      </c>
      <c r="E89" s="24">
        <f>IFERROR(INDEX(Partidos!$E$4:$E$107,MATCH($A89,Partidos!$A$4:$A$107,0)),"")</f>
        <v/>
      </c>
      <c r="F89" s="32" t="n">
        <v>0</v>
      </c>
      <c r="G89" s="32" t="n">
        <v>2</v>
      </c>
      <c r="H89" s="32" t="inlineStr">
        <is>
          <t>Visitante</t>
        </is>
      </c>
    </row>
    <row r="90">
      <c r="A90" s="31" t="n">
        <v>87</v>
      </c>
      <c r="B90" s="31" t="inlineStr">
        <is>
          <t>03/07/2026</t>
        </is>
      </c>
      <c r="C90" s="24" t="inlineStr">
        <is>
          <t>Dieciseisavos</t>
        </is>
      </c>
      <c r="D90" s="24">
        <f>IFERROR(INDEX(Partidos!$D$4:$D$107,MATCH($A90,Partidos!$A$4:$A$107,0)),"")</f>
        <v/>
      </c>
      <c r="E90" s="24">
        <f>IFERROR(INDEX(Partidos!$E$4:$E$107,MATCH($A90,Partidos!$A$4:$A$107,0)),"")</f>
        <v/>
      </c>
      <c r="F90" s="32" t="n">
        <v>2</v>
      </c>
      <c r="G90" s="32" t="n">
        <v>1</v>
      </c>
      <c r="H90" s="32" t="inlineStr">
        <is>
          <t>Local</t>
        </is>
      </c>
    </row>
    <row r="91">
      <c r="A91" s="29" t="n">
        <v>88</v>
      </c>
      <c r="B91" s="29" t="inlineStr">
        <is>
          <t>03/07/2026</t>
        </is>
      </c>
      <c r="C91" s="24" t="inlineStr">
        <is>
          <t>Dieciseisavos</t>
        </is>
      </c>
      <c r="D91" s="24">
        <f>IFERROR(INDEX(Partidos!$D$4:$D$107,MATCH($A91,Partidos!$A$4:$A$107,0)),"")</f>
        <v/>
      </c>
      <c r="E91" s="24">
        <f>IFERROR(INDEX(Partidos!$E$4:$E$107,MATCH($A91,Partidos!$A$4:$A$107,0)),"")</f>
        <v/>
      </c>
      <c r="F91" s="32" t="n">
        <v>3</v>
      </c>
      <c r="G91" s="32" t="n">
        <v>0</v>
      </c>
      <c r="H91" s="32" t="inlineStr">
        <is>
          <t>Local</t>
        </is>
      </c>
    </row>
    <row r="92">
      <c r="A92" s="31" t="n">
        <v>89</v>
      </c>
      <c r="B92" s="31" t="inlineStr">
        <is>
          <t>04/07/2026</t>
        </is>
      </c>
      <c r="C92" s="24" t="inlineStr">
        <is>
          <t>Octavos</t>
        </is>
      </c>
      <c r="D92" s="24">
        <f>IFERROR(INDEX(Partidos!$D$4:$D$107,MATCH($A92,Partidos!$A$4:$A$107,0)),"")</f>
        <v/>
      </c>
      <c r="E92" s="24">
        <f>IFERROR(INDEX(Partidos!$E$4:$E$107,MATCH($A92,Partidos!$A$4:$A$107,0)),"")</f>
        <v/>
      </c>
      <c r="F92" s="32" t="n">
        <v>0</v>
      </c>
      <c r="G92" s="32" t="n">
        <v>4</v>
      </c>
      <c r="H92" s="32" t="inlineStr">
        <is>
          <t>Visitante</t>
        </is>
      </c>
    </row>
    <row r="93">
      <c r="A93" s="29" t="n">
        <v>90</v>
      </c>
      <c r="B93" s="29" t="inlineStr">
        <is>
          <t>04/07/2026</t>
        </is>
      </c>
      <c r="C93" s="24" t="inlineStr">
        <is>
          <t>Octavos</t>
        </is>
      </c>
      <c r="D93" s="24">
        <f>IFERROR(INDEX(Partidos!$D$4:$D$107,MATCH($A93,Partidos!$A$4:$A$107,0)),"")</f>
        <v/>
      </c>
      <c r="E93" s="24">
        <f>IFERROR(INDEX(Partidos!$E$4:$E$107,MATCH($A93,Partidos!$A$4:$A$107,0)),"")</f>
        <v/>
      </c>
      <c r="F93" s="32" t="n">
        <v>1</v>
      </c>
      <c r="G93" s="32" t="n">
        <v>3</v>
      </c>
      <c r="H93" s="32" t="inlineStr">
        <is>
          <t>Visitante</t>
        </is>
      </c>
    </row>
    <row r="94">
      <c r="A94" s="31" t="n">
        <v>91</v>
      </c>
      <c r="B94" s="31" t="inlineStr">
        <is>
          <t>05/07/2026</t>
        </is>
      </c>
      <c r="C94" s="24" t="inlineStr">
        <is>
          <t>Octavos</t>
        </is>
      </c>
      <c r="D94" s="24">
        <f>IFERROR(INDEX(Partidos!$D$4:$D$107,MATCH($A94,Partidos!$A$4:$A$107,0)),"")</f>
        <v/>
      </c>
      <c r="E94" s="24">
        <f>IFERROR(INDEX(Partidos!$E$4:$E$107,MATCH($A94,Partidos!$A$4:$A$107,0)),"")</f>
        <v/>
      </c>
      <c r="F94" s="32" t="n">
        <v>2</v>
      </c>
      <c r="G94" s="32" t="n">
        <v>3</v>
      </c>
      <c r="H94" s="32" t="inlineStr">
        <is>
          <t>Visitante</t>
        </is>
      </c>
    </row>
    <row r="95">
      <c r="A95" s="29" t="n">
        <v>92</v>
      </c>
      <c r="B95" s="29" t="inlineStr">
        <is>
          <t>05/07/2026</t>
        </is>
      </c>
      <c r="C95" s="24" t="inlineStr">
        <is>
          <t>Octavos</t>
        </is>
      </c>
      <c r="D95" s="24">
        <f>IFERROR(INDEX(Partidos!$D$4:$D$107,MATCH($A95,Partidos!$A$4:$A$107,0)),"")</f>
        <v/>
      </c>
      <c r="E95" s="24">
        <f>IFERROR(INDEX(Partidos!$E$4:$E$107,MATCH($A95,Partidos!$A$4:$A$107,0)),"")</f>
        <v/>
      </c>
      <c r="F95" s="32" t="n">
        <v>0</v>
      </c>
      <c r="G95" s="32" t="n">
        <v>2</v>
      </c>
      <c r="H95" s="32" t="inlineStr">
        <is>
          <t>Visitante</t>
        </is>
      </c>
    </row>
    <row r="96">
      <c r="A96" s="31" t="n">
        <v>93</v>
      </c>
      <c r="B96" s="31" t="inlineStr">
        <is>
          <t>06/07/2026</t>
        </is>
      </c>
      <c r="C96" s="24" t="inlineStr">
        <is>
          <t>Octavos</t>
        </is>
      </c>
      <c r="D96" s="24">
        <f>IFERROR(INDEX(Partidos!$D$4:$D$107,MATCH($A96,Partidos!$A$4:$A$107,0)),"")</f>
        <v/>
      </c>
      <c r="E96" s="24">
        <f>IFERROR(INDEX(Partidos!$E$4:$E$107,MATCH($A96,Partidos!$A$4:$A$107,0)),"")</f>
        <v/>
      </c>
      <c r="F96" s="32" t="n">
        <v>0</v>
      </c>
      <c r="G96" s="32" t="n">
        <v>3</v>
      </c>
      <c r="H96" s="32" t="inlineStr">
        <is>
          <t>Visitante</t>
        </is>
      </c>
    </row>
    <row r="97">
      <c r="A97" s="29" t="n">
        <v>94</v>
      </c>
      <c r="B97" s="29" t="inlineStr">
        <is>
          <t>06/07/2026</t>
        </is>
      </c>
      <c r="C97" s="24" t="inlineStr">
        <is>
          <t>Octavos</t>
        </is>
      </c>
      <c r="D97" s="24">
        <f>IFERROR(INDEX(Partidos!$D$4:$D$107,MATCH($A97,Partidos!$A$4:$A$107,0)),"")</f>
        <v/>
      </c>
      <c r="E97" s="24">
        <f>IFERROR(INDEX(Partidos!$E$4:$E$107,MATCH($A97,Partidos!$A$4:$A$107,0)),"")</f>
        <v/>
      </c>
      <c r="F97" s="32" t="n">
        <v>1</v>
      </c>
      <c r="G97" s="32" t="n">
        <v>1</v>
      </c>
      <c r="H97" s="32" t="inlineStr">
        <is>
          <t>Local</t>
        </is>
      </c>
    </row>
    <row r="98">
      <c r="A98" s="31" t="n">
        <v>95</v>
      </c>
      <c r="B98" s="31" t="inlineStr">
        <is>
          <t>07/07/2026</t>
        </is>
      </c>
      <c r="C98" s="24" t="inlineStr">
        <is>
          <t>Octavos</t>
        </is>
      </c>
      <c r="D98" s="24">
        <f>IFERROR(INDEX(Partidos!$D$4:$D$107,MATCH($A98,Partidos!$A$4:$A$107,0)),"")</f>
        <v/>
      </c>
      <c r="E98" s="24">
        <f>IFERROR(INDEX(Partidos!$E$4:$E$107,MATCH($A98,Partidos!$A$4:$A$107,0)),"")</f>
        <v/>
      </c>
      <c r="F98" s="32" t="n">
        <v>2</v>
      </c>
      <c r="G98" s="32" t="n">
        <v>0</v>
      </c>
      <c r="H98" s="32" t="inlineStr">
        <is>
          <t>Local</t>
        </is>
      </c>
    </row>
    <row r="99">
      <c r="A99" s="29" t="n">
        <v>96</v>
      </c>
      <c r="B99" s="29" t="inlineStr">
        <is>
          <t>07/07/2026</t>
        </is>
      </c>
      <c r="C99" s="24" t="inlineStr">
        <is>
          <t>Octavos</t>
        </is>
      </c>
      <c r="D99" s="24">
        <f>IFERROR(INDEX(Partidos!$D$4:$D$107,MATCH($A99,Partidos!$A$4:$A$107,0)),"")</f>
        <v/>
      </c>
      <c r="E99" s="24">
        <f>IFERROR(INDEX(Partidos!$E$4:$E$107,MATCH($A99,Partidos!$A$4:$A$107,0)),"")</f>
        <v/>
      </c>
      <c r="F99" s="32" t="n">
        <v>0</v>
      </c>
      <c r="G99" s="32" t="n">
        <v>1</v>
      </c>
      <c r="H99" s="32" t="inlineStr">
        <is>
          <t>Visitante</t>
        </is>
      </c>
    </row>
    <row r="100">
      <c r="A100" s="31" t="n">
        <v>97</v>
      </c>
      <c r="B100" s="31" t="inlineStr">
        <is>
          <t>09/07/2026</t>
        </is>
      </c>
      <c r="C100" s="24" t="inlineStr">
        <is>
          <t>Cuartos</t>
        </is>
      </c>
      <c r="D100" s="24">
        <f>IFERROR(INDEX(Partidos!$D$4:$D$107,MATCH($A100,Partidos!$A$4:$A$107,0)),"")</f>
        <v/>
      </c>
      <c r="E100" s="24">
        <f>IFERROR(INDEX(Partidos!$E$4:$E$107,MATCH($A100,Partidos!$A$4:$A$107,0)),"")</f>
        <v/>
      </c>
      <c r="F100" s="32" t="n">
        <v>1</v>
      </c>
      <c r="G100" s="32" t="n">
        <v>3</v>
      </c>
      <c r="H100" s="32" t="inlineStr">
        <is>
          <t>Visitante</t>
        </is>
      </c>
    </row>
    <row r="101">
      <c r="A101" s="29" t="n">
        <v>98</v>
      </c>
      <c r="B101" s="29" t="inlineStr">
        <is>
          <t>10/07/2026</t>
        </is>
      </c>
      <c r="C101" s="24" t="inlineStr">
        <is>
          <t>Cuartos</t>
        </is>
      </c>
      <c r="D101" s="24">
        <f>IFERROR(INDEX(Partidos!$D$4:$D$107,MATCH($A101,Partidos!$A$4:$A$107,0)),"")</f>
        <v/>
      </c>
      <c r="E101" s="24">
        <f>IFERROR(INDEX(Partidos!$E$4:$E$107,MATCH($A101,Partidos!$A$4:$A$107,0)),"")</f>
        <v/>
      </c>
      <c r="F101" s="32" t="n">
        <v>2</v>
      </c>
      <c r="G101" s="32" t="n">
        <v>2</v>
      </c>
      <c r="H101" s="32" t="inlineStr">
        <is>
          <t>Local</t>
        </is>
      </c>
    </row>
    <row r="102">
      <c r="A102" s="31" t="n">
        <v>99</v>
      </c>
      <c r="B102" s="31" t="inlineStr">
        <is>
          <t>11/07/2026</t>
        </is>
      </c>
      <c r="C102" s="24" t="inlineStr">
        <is>
          <t>Cuartos</t>
        </is>
      </c>
      <c r="D102" s="24">
        <f>IFERROR(INDEX(Partidos!$D$4:$D$107,MATCH($A102,Partidos!$A$4:$A$107,0)),"")</f>
        <v/>
      </c>
      <c r="E102" s="24">
        <f>IFERROR(INDEX(Partidos!$E$4:$E$107,MATCH($A102,Partidos!$A$4:$A$107,0)),"")</f>
        <v/>
      </c>
      <c r="F102" s="32" t="n">
        <v>3</v>
      </c>
      <c r="G102" s="32" t="n">
        <v>0</v>
      </c>
      <c r="H102" s="32" t="inlineStr">
        <is>
          <t>Local</t>
        </is>
      </c>
    </row>
    <row r="103">
      <c r="A103" s="29" t="n">
        <v>100</v>
      </c>
      <c r="B103" s="29" t="inlineStr">
        <is>
          <t>11/07/2026</t>
        </is>
      </c>
      <c r="C103" s="24" t="inlineStr">
        <is>
          <t>Cuartos</t>
        </is>
      </c>
      <c r="D103" s="24">
        <f>IFERROR(INDEX(Partidos!$D$4:$D$107,MATCH($A103,Partidos!$A$4:$A$107,0)),"")</f>
        <v/>
      </c>
      <c r="E103" s="24">
        <f>IFERROR(INDEX(Partidos!$E$4:$E$107,MATCH($A103,Partidos!$A$4:$A$107,0)),"")</f>
        <v/>
      </c>
      <c r="F103" s="32" t="n">
        <v>0</v>
      </c>
      <c r="G103" s="32" t="n">
        <v>0</v>
      </c>
      <c r="H103" s="32" t="inlineStr">
        <is>
          <t>Visitante</t>
        </is>
      </c>
    </row>
    <row r="104">
      <c r="A104" s="31" t="n">
        <v>101</v>
      </c>
      <c r="B104" s="31" t="inlineStr">
        <is>
          <t>14/07/2026</t>
        </is>
      </c>
      <c r="C104" s="24" t="inlineStr">
        <is>
          <t>Semifinal</t>
        </is>
      </c>
      <c r="D104" s="24">
        <f>IFERROR(INDEX(Partidos!$D$4:$D$107,MATCH($A104,Partidos!$A$4:$A$107,0)),"")</f>
        <v/>
      </c>
      <c r="E104" s="24">
        <f>IFERROR(INDEX(Partidos!$E$4:$E$107,MATCH($A104,Partidos!$A$4:$A$107,0)),"")</f>
        <v/>
      </c>
      <c r="F104" s="32" t="n"/>
      <c r="G104" s="32" t="n"/>
      <c r="H104" s="32" t="n"/>
    </row>
    <row r="105">
      <c r="A105" s="29" t="n">
        <v>102</v>
      </c>
      <c r="B105" s="29" t="inlineStr">
        <is>
          <t>15/07/2026</t>
        </is>
      </c>
      <c r="C105" s="24" t="inlineStr">
        <is>
          <t>Semifinal</t>
        </is>
      </c>
      <c r="D105" s="24">
        <f>IFERROR(INDEX(Partidos!$D$4:$D$107,MATCH($A105,Partidos!$A$4:$A$107,0)),"")</f>
        <v/>
      </c>
      <c r="E105" s="24">
        <f>IFERROR(INDEX(Partidos!$E$4:$E$107,MATCH($A105,Partidos!$A$4:$A$107,0)),"")</f>
        <v/>
      </c>
      <c r="F105" s="32" t="n"/>
      <c r="G105" s="32" t="n"/>
      <c r="H105" s="32" t="n"/>
    </row>
    <row r="106">
      <c r="A106" s="31" t="n">
        <v>103</v>
      </c>
      <c r="B106" s="31" t="inlineStr">
        <is>
          <t>18/07/2026</t>
        </is>
      </c>
      <c r="C106" s="24" t="inlineStr">
        <is>
          <t>Tercer puesto</t>
        </is>
      </c>
      <c r="D106" s="24">
        <f>IFERROR(INDEX(Partidos!$D$4:$D$107,MATCH($A106,Partidos!$A$4:$A$107,0)),"")</f>
        <v/>
      </c>
      <c r="E106" s="24">
        <f>IFERROR(INDEX(Partidos!$E$4:$E$107,MATCH($A106,Partidos!$A$4:$A$107,0)),"")</f>
        <v/>
      </c>
      <c r="F106" s="32" t="n"/>
      <c r="G106" s="32" t="n"/>
      <c r="H106" s="32" t="n"/>
    </row>
    <row r="107">
      <c r="A107" s="29" t="n">
        <v>104</v>
      </c>
      <c r="B107" s="29" t="inlineStr">
        <is>
          <t>19/07/2026</t>
        </is>
      </c>
      <c r="C107" s="24" t="inlineStr">
        <is>
          <t>Final</t>
        </is>
      </c>
      <c r="D107" s="24">
        <f>IFERROR(INDEX(Partidos!$D$4:$D$107,MATCH($A107,Partidos!$A$4:$A$107,0)),"")</f>
        <v/>
      </c>
      <c r="E107" s="24">
        <f>IFERROR(INDEX(Partidos!$E$4:$E$107,MATCH($A107,Partidos!$A$4:$A$107,0)),"")</f>
        <v/>
      </c>
      <c r="F107" s="32" t="n"/>
      <c r="G107" s="32" t="n"/>
      <c r="H107" s="32" t="n"/>
    </row>
    <row r="109" ht="15.6" customHeight="1">
      <c r="A109" s="13" t="inlineStr">
        <is>
          <t>Mis apuestas especiales</t>
        </is>
      </c>
      <c r="B109" s="14" t="n"/>
      <c r="C109" s="14" t="n"/>
    </row>
    <row r="110">
      <c r="A110" s="19" t="inlineStr">
        <is>
          <t>Categoría</t>
        </is>
      </c>
      <c r="B110" s="19" t="inlineStr">
        <is>
          <t>Mi apuesta</t>
        </is>
      </c>
      <c r="C110" s="19" t="inlineStr">
        <is>
          <t>Resultado oficial</t>
        </is>
      </c>
    </row>
    <row r="111">
      <c r="A111" s="29" t="inlineStr">
        <is>
          <t>Campeón del Mundial</t>
        </is>
      </c>
      <c r="B111" s="35" t="inlineStr">
        <is>
          <t>España</t>
        </is>
      </c>
      <c r="C111" s="31">
        <f>IFERROR(Resumen!$B$34,"")</f>
        <v/>
      </c>
    </row>
    <row r="112">
      <c r="A112" s="31" t="inlineStr">
        <is>
          <t>Subcampeón</t>
        </is>
      </c>
      <c r="B112" s="35" t="inlineStr">
        <is>
          <t>Alemania</t>
        </is>
      </c>
      <c r="C112" s="31">
        <f>IFERROR(Resumen!$B$35,"")</f>
        <v/>
      </c>
    </row>
    <row r="113">
      <c r="A113" s="29" t="inlineStr">
        <is>
          <t>Tercer equipo</t>
        </is>
      </c>
      <c r="B113" s="35" t="inlineStr">
        <is>
          <t>Portugal</t>
        </is>
      </c>
      <c r="C113" s="31">
        <f>IFERROR(Resumen!$B$36,"")</f>
        <v/>
      </c>
    </row>
    <row r="114">
      <c r="A114" s="31" t="inlineStr">
        <is>
          <t>Balón de oro de la FIFA</t>
        </is>
      </c>
      <c r="B114" s="35" t="inlineStr">
        <is>
          <t>pedri</t>
        </is>
      </c>
      <c r="C114" s="31">
        <f>IFERROR(Resumen!$B$37,"")</f>
        <v/>
      </c>
    </row>
    <row r="115" ht="28.8" customHeight="1">
      <c r="A115" s="29" t="inlineStr">
        <is>
          <t>Premio de la FIFA al mejor jugador joven</t>
        </is>
      </c>
      <c r="B115" s="35" t="inlineStr">
        <is>
          <t>Olise</t>
        </is>
      </c>
      <c r="C115" s="31">
        <f>IFERROR(Resumen!$B$38,"")</f>
        <v/>
      </c>
    </row>
    <row r="116">
      <c r="A116" s="31" t="inlineStr">
        <is>
          <t>Guante de oro de la FIFA</t>
        </is>
      </c>
      <c r="B116" s="35" t="inlineStr">
        <is>
          <t>Unai simon</t>
        </is>
      </c>
      <c r="C116" s="31">
        <f>IFERROR(Resumen!$B$39,"")</f>
        <v/>
      </c>
    </row>
    <row r="117">
      <c r="A117" s="29" t="inlineStr">
        <is>
          <t>Bota de oro de la FIFA</t>
        </is>
      </c>
      <c r="B117" s="35" t="inlineStr">
        <is>
          <t xml:space="preserve">Havertz </t>
        </is>
      </c>
      <c r="C117" s="31">
        <f>IFERROR(Resumen!$B$40,"")</f>
        <v/>
      </c>
    </row>
    <row r="118">
      <c r="A118" s="31" t="inlineStr">
        <is>
          <t>Máximo goleador España</t>
        </is>
      </c>
      <c r="B118" s="35" t="inlineStr">
        <is>
          <t>Fabian</t>
        </is>
      </c>
      <c r="C118" s="31">
        <f>IFERROR(Resumen!$B$41,"")</f>
        <v/>
      </c>
    </row>
  </sheetData>
  <autoFilter ref="A3:H107"/>
  <pageMargins left="0.75" right="0.75" top="1" bottom="1" header="0.5" footer="0.5"/>
  <drawing xmlns:r="http://schemas.openxmlformats.org/officeDocument/2006/relationships" r:id="rId1"/>
</worksheet>
</file>

<file path=xl/worksheets/sheet16.xml><?xml version="1.0" encoding="utf-8"?>
<worksheet xmlns="http://schemas.openxmlformats.org/spreadsheetml/2006/main">
  <sheetPr>
    <tabColor rgb="FF9E9E9E"/>
    <outlinePr summaryBelow="1" summaryRight="1"/>
    <pageSetUpPr/>
  </sheetPr>
  <dimension ref="A1:H118"/>
  <sheetViews>
    <sheetView showGridLines="0" workbookViewId="0">
      <pane ySplit="3" topLeftCell="A69" activePane="bottomLeft" state="frozen"/>
      <selection pane="bottomLeft" activeCell="H91" sqref="H91"/>
    </sheetView>
  </sheetViews>
  <sheetFormatPr baseColWidth="8" defaultRowHeight="14.4"/>
  <cols>
    <col width="30" customWidth="1" min="1" max="1"/>
    <col width="11" customWidth="1" min="2" max="2"/>
    <col width="18" customWidth="1" min="3" max="3"/>
    <col width="22" customWidth="1" min="4" max="5"/>
    <col width="12" customWidth="1" min="6" max="7"/>
    <col width="14" customWidth="1" min="8" max="8"/>
  </cols>
  <sheetData>
    <row r="1" ht="43.95" customHeight="1">
      <c r="A1" s="7" t="inlineStr">
        <is>
          <t>MIS PRONÓSTICOS — MUNI</t>
        </is>
      </c>
      <c r="B1" s="1" t="n"/>
      <c r="C1" s="1" t="n"/>
      <c r="D1" s="1" t="n"/>
      <c r="E1" s="1" t="n"/>
      <c r="F1" s="1" t="n"/>
      <c r="G1" s="1" t="n"/>
      <c r="H1" s="1" t="n"/>
    </row>
    <row r="2" ht="18" customHeight="1">
      <c r="A2" s="8" t="inlineStr">
        <is>
          <t>Rellena goles en todos los partidos y Clasificado solo en eliminatorias; abajo van tus apuestas especiales.</t>
        </is>
      </c>
      <c r="B2" s="9" t="n"/>
      <c r="C2" s="9" t="n"/>
      <c r="D2" s="9" t="n"/>
      <c r="E2" s="9" t="n"/>
      <c r="F2" s="9" t="n"/>
      <c r="G2" s="9" t="n"/>
      <c r="H2" s="9" t="n"/>
    </row>
    <row r="3" ht="28.8" customHeight="1">
      <c r="A3" s="19" t="inlineStr">
        <is>
          <t>Partido</t>
        </is>
      </c>
      <c r="B3" s="19" t="inlineStr">
        <is>
          <t>Fecha</t>
        </is>
      </c>
      <c r="C3" s="19" t="inlineStr">
        <is>
          <t>Fase</t>
        </is>
      </c>
      <c r="D3" s="19" t="inlineStr">
        <is>
          <t>Equipo local</t>
        </is>
      </c>
      <c r="E3" s="19" t="inlineStr">
        <is>
          <t>Equipo visitante</t>
        </is>
      </c>
      <c r="F3" s="19" t="inlineStr">
        <is>
          <t>Mis goles local</t>
        </is>
      </c>
      <c r="G3" s="19" t="inlineStr">
        <is>
          <t>Mis goles visit.</t>
        </is>
      </c>
      <c r="H3" s="19" t="inlineStr">
        <is>
          <t>Clasificado</t>
        </is>
      </c>
    </row>
    <row r="4">
      <c r="A4" s="31" t="n">
        <v>1</v>
      </c>
      <c r="B4" s="31" t="inlineStr">
        <is>
          <t>11/06/2026</t>
        </is>
      </c>
      <c r="C4" s="24" t="inlineStr">
        <is>
          <t>Grupos</t>
        </is>
      </c>
      <c r="D4" s="24">
        <f>IFERROR(INDEX(Partidos!$D$4:$D$107,MATCH($A4,Partidos!$A$4:$A$107,0)),"")</f>
        <v/>
      </c>
      <c r="E4" s="24">
        <f>IFERROR(INDEX(Partidos!$E$4:$E$107,MATCH($A4,Partidos!$A$4:$A$107,0)),"")</f>
        <v/>
      </c>
      <c r="F4" s="32" t="n">
        <v>1</v>
      </c>
      <c r="G4" s="32" t="n">
        <v>0</v>
      </c>
      <c r="H4" s="33" t="inlineStr">
        <is>
          <t>-</t>
        </is>
      </c>
    </row>
    <row r="5">
      <c r="A5" s="29" t="n">
        <v>2</v>
      </c>
      <c r="B5" s="29" t="inlineStr">
        <is>
          <t>11/06/2026</t>
        </is>
      </c>
      <c r="C5" s="24" t="inlineStr">
        <is>
          <t>Grupos</t>
        </is>
      </c>
      <c r="D5" s="24">
        <f>IFERROR(INDEX(Partidos!$D$4:$D$107,MATCH($A5,Partidos!$A$4:$A$107,0)),"")</f>
        <v/>
      </c>
      <c r="E5" s="24">
        <f>IFERROR(INDEX(Partidos!$E$4:$E$107,MATCH($A5,Partidos!$A$4:$A$107,0)),"")</f>
        <v/>
      </c>
      <c r="F5" s="32" t="n">
        <v>0</v>
      </c>
      <c r="G5" s="32" t="n">
        <v>2</v>
      </c>
      <c r="H5" s="33" t="inlineStr">
        <is>
          <t>-</t>
        </is>
      </c>
    </row>
    <row r="6">
      <c r="A6" s="31" t="n">
        <v>3</v>
      </c>
      <c r="B6" s="31" t="inlineStr">
        <is>
          <t>12/06/2026</t>
        </is>
      </c>
      <c r="C6" s="24" t="inlineStr">
        <is>
          <t>Grupos</t>
        </is>
      </c>
      <c r="D6" s="24">
        <f>IFERROR(INDEX(Partidos!$D$4:$D$107,MATCH($A6,Partidos!$A$4:$A$107,0)),"")</f>
        <v/>
      </c>
      <c r="E6" s="24">
        <f>IFERROR(INDEX(Partidos!$E$4:$E$107,MATCH($A6,Partidos!$A$4:$A$107,0)),"")</f>
        <v/>
      </c>
      <c r="F6" s="32" t="n">
        <v>3</v>
      </c>
      <c r="G6" s="32" t="n">
        <v>0</v>
      </c>
      <c r="H6" s="33" t="inlineStr">
        <is>
          <t>-</t>
        </is>
      </c>
    </row>
    <row r="7">
      <c r="A7" s="29" t="n">
        <v>4</v>
      </c>
      <c r="B7" s="29" t="inlineStr">
        <is>
          <t>12/06/2026</t>
        </is>
      </c>
      <c r="C7" s="24" t="inlineStr">
        <is>
          <t>Grupos</t>
        </is>
      </c>
      <c r="D7" s="24">
        <f>IFERROR(INDEX(Partidos!$D$4:$D$107,MATCH($A7,Partidos!$A$4:$A$107,0)),"")</f>
        <v/>
      </c>
      <c r="E7" s="24">
        <f>IFERROR(INDEX(Partidos!$E$4:$E$107,MATCH($A7,Partidos!$A$4:$A$107,0)),"")</f>
        <v/>
      </c>
      <c r="F7" s="32" t="n">
        <v>1</v>
      </c>
      <c r="G7" s="32" t="n">
        <v>2</v>
      </c>
      <c r="H7" s="33" t="inlineStr">
        <is>
          <t>-</t>
        </is>
      </c>
    </row>
    <row r="8">
      <c r="A8" s="31" t="n">
        <v>5</v>
      </c>
      <c r="B8" s="31" t="inlineStr">
        <is>
          <t>13/06/2026</t>
        </is>
      </c>
      <c r="C8" s="24" t="inlineStr">
        <is>
          <t>Grupos</t>
        </is>
      </c>
      <c r="D8" s="24">
        <f>IFERROR(INDEX(Partidos!$D$4:$D$107,MATCH($A8,Partidos!$A$4:$A$107,0)),"")</f>
        <v/>
      </c>
      <c r="E8" s="24">
        <f>IFERROR(INDEX(Partidos!$E$4:$E$107,MATCH($A8,Partidos!$A$4:$A$107,0)),"")</f>
        <v/>
      </c>
      <c r="F8" s="32" t="n">
        <v>0</v>
      </c>
      <c r="G8" s="32" t="n">
        <v>2</v>
      </c>
      <c r="H8" s="33" t="inlineStr">
        <is>
          <t>-</t>
        </is>
      </c>
    </row>
    <row r="9">
      <c r="A9" s="29" t="n">
        <v>6</v>
      </c>
      <c r="B9" s="29" t="inlineStr">
        <is>
          <t>13/06/2026</t>
        </is>
      </c>
      <c r="C9" s="24" t="inlineStr">
        <is>
          <t>Grupos</t>
        </is>
      </c>
      <c r="D9" s="24">
        <f>IFERROR(INDEX(Partidos!$D$4:$D$107,MATCH($A9,Partidos!$A$4:$A$107,0)),"")</f>
        <v/>
      </c>
      <c r="E9" s="24">
        <f>IFERROR(INDEX(Partidos!$E$4:$E$107,MATCH($A9,Partidos!$A$4:$A$107,0)),"")</f>
        <v/>
      </c>
      <c r="F9" s="32" t="n">
        <v>1</v>
      </c>
      <c r="G9" s="32" t="n">
        <v>1</v>
      </c>
      <c r="H9" s="33" t="inlineStr">
        <is>
          <t>-</t>
        </is>
      </c>
    </row>
    <row r="10">
      <c r="A10" s="31" t="n">
        <v>7</v>
      </c>
      <c r="B10" s="31" t="inlineStr">
        <is>
          <t>13/06/2026</t>
        </is>
      </c>
      <c r="C10" s="24" t="inlineStr">
        <is>
          <t>Grupos</t>
        </is>
      </c>
      <c r="D10" s="24">
        <f>IFERROR(INDEX(Partidos!$D$4:$D$107,MATCH($A10,Partidos!$A$4:$A$107,0)),"")</f>
        <v/>
      </c>
      <c r="E10" s="24">
        <f>IFERROR(INDEX(Partidos!$E$4:$E$107,MATCH($A10,Partidos!$A$4:$A$107,0)),"")</f>
        <v/>
      </c>
      <c r="F10" s="32" t="n">
        <v>0</v>
      </c>
      <c r="G10" s="32" t="n">
        <v>2</v>
      </c>
      <c r="H10" s="33" t="inlineStr">
        <is>
          <t>-</t>
        </is>
      </c>
    </row>
    <row r="11">
      <c r="A11" s="29" t="n">
        <v>8</v>
      </c>
      <c r="B11" s="29" t="inlineStr">
        <is>
          <t>13/06/2026</t>
        </is>
      </c>
      <c r="C11" s="24" t="inlineStr">
        <is>
          <t>Grupos</t>
        </is>
      </c>
      <c r="D11" s="24">
        <f>IFERROR(INDEX(Partidos!$D$4:$D$107,MATCH($A11,Partidos!$A$4:$A$107,0)),"")</f>
        <v/>
      </c>
      <c r="E11" s="24">
        <f>IFERROR(INDEX(Partidos!$E$4:$E$107,MATCH($A11,Partidos!$A$4:$A$107,0)),"")</f>
        <v/>
      </c>
      <c r="F11" s="32" t="n">
        <v>2</v>
      </c>
      <c r="G11" s="32" t="n">
        <v>2</v>
      </c>
      <c r="H11" s="33" t="inlineStr">
        <is>
          <t>-</t>
        </is>
      </c>
    </row>
    <row r="12">
      <c r="A12" s="31" t="n">
        <v>9</v>
      </c>
      <c r="B12" s="31" t="inlineStr">
        <is>
          <t>14/06/2026</t>
        </is>
      </c>
      <c r="C12" s="24" t="inlineStr">
        <is>
          <t>Grupos</t>
        </is>
      </c>
      <c r="D12" s="24">
        <f>IFERROR(INDEX(Partidos!$D$4:$D$107,MATCH($A12,Partidos!$A$4:$A$107,0)),"")</f>
        <v/>
      </c>
      <c r="E12" s="24">
        <f>IFERROR(INDEX(Partidos!$E$4:$E$107,MATCH($A12,Partidos!$A$4:$A$107,0)),"")</f>
        <v/>
      </c>
      <c r="F12" s="32" t="n">
        <v>4</v>
      </c>
      <c r="G12" s="32" t="n">
        <v>0</v>
      </c>
      <c r="H12" s="33" t="inlineStr">
        <is>
          <t>-</t>
        </is>
      </c>
    </row>
    <row r="13">
      <c r="A13" s="29" t="n">
        <v>10</v>
      </c>
      <c r="B13" s="29" t="inlineStr">
        <is>
          <t>14/06/2026</t>
        </is>
      </c>
      <c r="C13" s="24" t="inlineStr">
        <is>
          <t>Grupos</t>
        </is>
      </c>
      <c r="D13" s="24">
        <f>IFERROR(INDEX(Partidos!$D$4:$D$107,MATCH($A13,Partidos!$A$4:$A$107,0)),"")</f>
        <v/>
      </c>
      <c r="E13" s="24">
        <f>IFERROR(INDEX(Partidos!$E$4:$E$107,MATCH($A13,Partidos!$A$4:$A$107,0)),"")</f>
        <v/>
      </c>
      <c r="F13" s="32" t="n">
        <v>3</v>
      </c>
      <c r="G13" s="32" t="n">
        <v>0</v>
      </c>
      <c r="H13" s="33" t="inlineStr">
        <is>
          <t>-</t>
        </is>
      </c>
    </row>
    <row r="14">
      <c r="A14" s="31" t="n">
        <v>11</v>
      </c>
      <c r="B14" s="31" t="inlineStr">
        <is>
          <t>14/06/2026</t>
        </is>
      </c>
      <c r="C14" s="24" t="inlineStr">
        <is>
          <t>Grupos</t>
        </is>
      </c>
      <c r="D14" s="24">
        <f>IFERROR(INDEX(Partidos!$D$4:$D$107,MATCH($A14,Partidos!$A$4:$A$107,0)),"")</f>
        <v/>
      </c>
      <c r="E14" s="24">
        <f>IFERROR(INDEX(Partidos!$E$4:$E$107,MATCH($A14,Partidos!$A$4:$A$107,0)),"")</f>
        <v/>
      </c>
      <c r="F14" s="32" t="n">
        <v>0</v>
      </c>
      <c r="G14" s="32" t="n">
        <v>3</v>
      </c>
      <c r="H14" s="33" t="inlineStr">
        <is>
          <t>-</t>
        </is>
      </c>
    </row>
    <row r="15">
      <c r="A15" s="29" t="n">
        <v>12</v>
      </c>
      <c r="B15" s="29" t="inlineStr">
        <is>
          <t>14/06/2026</t>
        </is>
      </c>
      <c r="C15" s="24" t="inlineStr">
        <is>
          <t>Grupos</t>
        </is>
      </c>
      <c r="D15" s="24">
        <f>IFERROR(INDEX(Partidos!$D$4:$D$107,MATCH($A15,Partidos!$A$4:$A$107,0)),"")</f>
        <v/>
      </c>
      <c r="E15" s="24">
        <f>IFERROR(INDEX(Partidos!$E$4:$E$107,MATCH($A15,Partidos!$A$4:$A$107,0)),"")</f>
        <v/>
      </c>
      <c r="F15" s="32" t="n">
        <v>1</v>
      </c>
      <c r="G15" s="32" t="n">
        <v>1</v>
      </c>
      <c r="H15" s="33" t="inlineStr">
        <is>
          <t>-</t>
        </is>
      </c>
    </row>
    <row r="16">
      <c r="A16" s="31" t="n">
        <v>13</v>
      </c>
      <c r="B16" s="31" t="inlineStr">
        <is>
          <t>15/06/2026</t>
        </is>
      </c>
      <c r="C16" s="24" t="inlineStr">
        <is>
          <t>Grupos</t>
        </is>
      </c>
      <c r="D16" s="24">
        <f>IFERROR(INDEX(Partidos!$D$4:$D$107,MATCH($A16,Partidos!$A$4:$A$107,0)),"")</f>
        <v/>
      </c>
      <c r="E16" s="24">
        <f>IFERROR(INDEX(Partidos!$E$4:$E$107,MATCH($A16,Partidos!$A$4:$A$107,0)),"")</f>
        <v/>
      </c>
      <c r="F16" s="32" t="n">
        <v>6</v>
      </c>
      <c r="G16" s="32" t="n">
        <v>1</v>
      </c>
      <c r="H16" s="33" t="inlineStr">
        <is>
          <t>-</t>
        </is>
      </c>
    </row>
    <row r="17">
      <c r="A17" s="29" t="n">
        <v>14</v>
      </c>
      <c r="B17" s="29" t="inlineStr">
        <is>
          <t>15/06/2026</t>
        </is>
      </c>
      <c r="C17" s="24" t="inlineStr">
        <is>
          <t>Grupos</t>
        </is>
      </c>
      <c r="D17" s="24">
        <f>IFERROR(INDEX(Partidos!$D$4:$D$107,MATCH($A17,Partidos!$A$4:$A$107,0)),"")</f>
        <v/>
      </c>
      <c r="E17" s="24">
        <f>IFERROR(INDEX(Partidos!$E$4:$E$107,MATCH($A17,Partidos!$A$4:$A$107,0)),"")</f>
        <v/>
      </c>
      <c r="F17" s="32" t="n">
        <v>2</v>
      </c>
      <c r="G17" s="32" t="n">
        <v>0</v>
      </c>
      <c r="H17" s="33" t="inlineStr">
        <is>
          <t>-</t>
        </is>
      </c>
    </row>
    <row r="18">
      <c r="A18" s="31" t="n">
        <v>15</v>
      </c>
      <c r="B18" s="31" t="inlineStr">
        <is>
          <t>15/06/2026</t>
        </is>
      </c>
      <c r="C18" s="24" t="inlineStr">
        <is>
          <t>Grupos</t>
        </is>
      </c>
      <c r="D18" s="24">
        <f>IFERROR(INDEX(Partidos!$D$4:$D$107,MATCH($A18,Partidos!$A$4:$A$107,0)),"")</f>
        <v/>
      </c>
      <c r="E18" s="24">
        <f>IFERROR(INDEX(Partidos!$E$4:$E$107,MATCH($A18,Partidos!$A$4:$A$107,0)),"")</f>
        <v/>
      </c>
      <c r="F18" s="32" t="n">
        <v>0</v>
      </c>
      <c r="G18" s="32" t="n">
        <v>1</v>
      </c>
      <c r="H18" s="33" t="inlineStr">
        <is>
          <t>-</t>
        </is>
      </c>
    </row>
    <row r="19">
      <c r="A19" s="29" t="n">
        <v>16</v>
      </c>
      <c r="B19" s="29" t="inlineStr">
        <is>
          <t>15/06/2026</t>
        </is>
      </c>
      <c r="C19" s="24" t="inlineStr">
        <is>
          <t>Grupos</t>
        </is>
      </c>
      <c r="D19" s="24">
        <f>IFERROR(INDEX(Partidos!$D$4:$D$107,MATCH($A19,Partidos!$A$4:$A$107,0)),"")</f>
        <v/>
      </c>
      <c r="E19" s="24">
        <f>IFERROR(INDEX(Partidos!$E$4:$E$107,MATCH($A19,Partidos!$A$4:$A$107,0)),"")</f>
        <v/>
      </c>
      <c r="F19" s="32" t="n">
        <v>0</v>
      </c>
      <c r="G19" s="32" t="n">
        <v>1</v>
      </c>
      <c r="H19" s="33" t="inlineStr">
        <is>
          <t>-</t>
        </is>
      </c>
    </row>
    <row r="20">
      <c r="A20" s="31" t="n">
        <v>17</v>
      </c>
      <c r="B20" s="31" t="inlineStr">
        <is>
          <t>16/06/2026</t>
        </is>
      </c>
      <c r="C20" s="24" t="inlineStr">
        <is>
          <t>Grupos</t>
        </is>
      </c>
      <c r="D20" s="24">
        <f>IFERROR(INDEX(Partidos!$D$4:$D$107,MATCH($A20,Partidos!$A$4:$A$107,0)),"")</f>
        <v/>
      </c>
      <c r="E20" s="24">
        <f>IFERROR(INDEX(Partidos!$E$4:$E$107,MATCH($A20,Partidos!$A$4:$A$107,0)),"")</f>
        <v/>
      </c>
      <c r="F20" s="32" t="n">
        <v>1</v>
      </c>
      <c r="G20" s="32" t="n">
        <v>1</v>
      </c>
      <c r="H20" s="33" t="inlineStr">
        <is>
          <t>-</t>
        </is>
      </c>
    </row>
    <row r="21">
      <c r="A21" s="29" t="n">
        <v>18</v>
      </c>
      <c r="B21" s="29" t="inlineStr">
        <is>
          <t>16/06/2026</t>
        </is>
      </c>
      <c r="C21" s="24" t="inlineStr">
        <is>
          <t>Grupos</t>
        </is>
      </c>
      <c r="D21" s="24">
        <f>IFERROR(INDEX(Partidos!$D$4:$D$107,MATCH($A21,Partidos!$A$4:$A$107,0)),"")</f>
        <v/>
      </c>
      <c r="E21" s="24">
        <f>IFERROR(INDEX(Partidos!$E$4:$E$107,MATCH($A21,Partidos!$A$4:$A$107,0)),"")</f>
        <v/>
      </c>
      <c r="F21" s="32" t="n">
        <v>0</v>
      </c>
      <c r="G21" s="32" t="n">
        <v>2</v>
      </c>
      <c r="H21" s="33" t="inlineStr">
        <is>
          <t>-</t>
        </is>
      </c>
    </row>
    <row r="22">
      <c r="A22" s="31" t="n">
        <v>19</v>
      </c>
      <c r="B22" s="31" t="inlineStr">
        <is>
          <t>16/06/2026</t>
        </is>
      </c>
      <c r="C22" s="24" t="inlineStr">
        <is>
          <t>Grupos</t>
        </is>
      </c>
      <c r="D22" s="24">
        <f>IFERROR(INDEX(Partidos!$D$4:$D$107,MATCH($A22,Partidos!$A$4:$A$107,0)),"")</f>
        <v/>
      </c>
      <c r="E22" s="24">
        <f>IFERROR(INDEX(Partidos!$E$4:$E$107,MATCH($A22,Partidos!$A$4:$A$107,0)),"")</f>
        <v/>
      </c>
      <c r="F22" s="32" t="n">
        <v>1</v>
      </c>
      <c r="G22" s="32" t="n">
        <v>0</v>
      </c>
      <c r="H22" s="33" t="inlineStr">
        <is>
          <t>-</t>
        </is>
      </c>
    </row>
    <row r="23">
      <c r="A23" s="29" t="n">
        <v>20</v>
      </c>
      <c r="B23" s="29" t="inlineStr">
        <is>
          <t>16/06/2026</t>
        </is>
      </c>
      <c r="C23" s="24" t="inlineStr">
        <is>
          <t>Grupos</t>
        </is>
      </c>
      <c r="D23" s="24">
        <f>IFERROR(INDEX(Partidos!$D$4:$D$107,MATCH($A23,Partidos!$A$4:$A$107,0)),"")</f>
        <v/>
      </c>
      <c r="E23" s="24">
        <f>IFERROR(INDEX(Partidos!$E$4:$E$107,MATCH($A23,Partidos!$A$4:$A$107,0)),"")</f>
        <v/>
      </c>
      <c r="F23" s="32" t="n">
        <v>2</v>
      </c>
      <c r="G23" s="32" t="n">
        <v>0</v>
      </c>
      <c r="H23" s="33" t="inlineStr">
        <is>
          <t>-</t>
        </is>
      </c>
    </row>
    <row r="24">
      <c r="A24" s="31" t="n">
        <v>21</v>
      </c>
      <c r="B24" s="31" t="inlineStr">
        <is>
          <t>17/06/2026</t>
        </is>
      </c>
      <c r="C24" s="24" t="inlineStr">
        <is>
          <t>Grupos</t>
        </is>
      </c>
      <c r="D24" s="24">
        <f>IFERROR(INDEX(Partidos!$D$4:$D$107,MATCH($A24,Partidos!$A$4:$A$107,0)),"")</f>
        <v/>
      </c>
      <c r="E24" s="24">
        <f>IFERROR(INDEX(Partidos!$E$4:$E$107,MATCH($A24,Partidos!$A$4:$A$107,0)),"")</f>
        <v/>
      </c>
      <c r="F24" s="32" t="n">
        <v>3</v>
      </c>
      <c r="G24" s="32" t="n">
        <v>0</v>
      </c>
      <c r="H24" s="33" t="inlineStr">
        <is>
          <t>-</t>
        </is>
      </c>
    </row>
    <row r="25">
      <c r="A25" s="29" t="n">
        <v>22</v>
      </c>
      <c r="B25" s="29" t="inlineStr">
        <is>
          <t>17/06/2026</t>
        </is>
      </c>
      <c r="C25" s="24" t="inlineStr">
        <is>
          <t>Grupos</t>
        </is>
      </c>
      <c r="D25" s="24">
        <f>IFERROR(INDEX(Partidos!$D$4:$D$107,MATCH($A25,Partidos!$A$4:$A$107,0)),"")</f>
        <v/>
      </c>
      <c r="E25" s="24">
        <f>IFERROR(INDEX(Partidos!$E$4:$E$107,MATCH($A25,Partidos!$A$4:$A$107,0)),"")</f>
        <v/>
      </c>
      <c r="F25" s="32" t="n">
        <v>0</v>
      </c>
      <c r="G25" s="32" t="n">
        <v>0</v>
      </c>
      <c r="H25" s="33" t="inlineStr">
        <is>
          <t>-</t>
        </is>
      </c>
    </row>
    <row r="26">
      <c r="A26" s="31" t="n">
        <v>23</v>
      </c>
      <c r="B26" s="31" t="inlineStr">
        <is>
          <t>17/06/2026</t>
        </is>
      </c>
      <c r="C26" s="24" t="inlineStr">
        <is>
          <t>Grupos</t>
        </is>
      </c>
      <c r="D26" s="24">
        <f>IFERROR(INDEX(Partidos!$D$4:$D$107,MATCH($A26,Partidos!$A$4:$A$107,0)),"")</f>
        <v/>
      </c>
      <c r="E26" s="24">
        <f>IFERROR(INDEX(Partidos!$E$4:$E$107,MATCH($A26,Partidos!$A$4:$A$107,0)),"")</f>
        <v/>
      </c>
      <c r="F26" s="32" t="n">
        <v>0</v>
      </c>
      <c r="G26" s="32" t="n">
        <v>1</v>
      </c>
      <c r="H26" s="33" t="inlineStr">
        <is>
          <t>-</t>
        </is>
      </c>
    </row>
    <row r="27">
      <c r="A27" s="29" t="n">
        <v>24</v>
      </c>
      <c r="B27" s="29" t="inlineStr">
        <is>
          <t>17/06/2026</t>
        </is>
      </c>
      <c r="C27" s="24" t="inlineStr">
        <is>
          <t>Grupos</t>
        </is>
      </c>
      <c r="D27" s="24">
        <f>IFERROR(INDEX(Partidos!$D$4:$D$107,MATCH($A27,Partidos!$A$4:$A$107,0)),"")</f>
        <v/>
      </c>
      <c r="E27" s="24">
        <f>IFERROR(INDEX(Partidos!$E$4:$E$107,MATCH($A27,Partidos!$A$4:$A$107,0)),"")</f>
        <v/>
      </c>
      <c r="F27" s="32" t="n">
        <v>0</v>
      </c>
      <c r="G27" s="32" t="n">
        <v>1</v>
      </c>
      <c r="H27" s="33" t="inlineStr">
        <is>
          <t>-</t>
        </is>
      </c>
    </row>
    <row r="28">
      <c r="A28" s="31" t="n">
        <v>25</v>
      </c>
      <c r="B28" s="31" t="inlineStr">
        <is>
          <t>18/06/2026</t>
        </is>
      </c>
      <c r="C28" s="24" t="inlineStr">
        <is>
          <t>Grupos</t>
        </is>
      </c>
      <c r="D28" s="24">
        <f>IFERROR(INDEX(Partidos!$D$4:$D$107,MATCH($A28,Partidos!$A$4:$A$107,0)),"")</f>
        <v/>
      </c>
      <c r="E28" s="24">
        <f>IFERROR(INDEX(Partidos!$E$4:$E$107,MATCH($A28,Partidos!$A$4:$A$107,0)),"")</f>
        <v/>
      </c>
      <c r="F28" s="32" t="n">
        <v>2</v>
      </c>
      <c r="G28" s="32" t="n">
        <v>1</v>
      </c>
      <c r="H28" s="33" t="inlineStr">
        <is>
          <t>-</t>
        </is>
      </c>
    </row>
    <row r="29">
      <c r="A29" s="29" t="n">
        <v>26</v>
      </c>
      <c r="B29" s="29" t="inlineStr">
        <is>
          <t>18/06/2026</t>
        </is>
      </c>
      <c r="C29" s="24" t="inlineStr">
        <is>
          <t>Grupos</t>
        </is>
      </c>
      <c r="D29" s="24">
        <f>IFERROR(INDEX(Partidos!$D$4:$D$107,MATCH($A29,Partidos!$A$4:$A$107,0)),"")</f>
        <v/>
      </c>
      <c r="E29" s="24">
        <f>IFERROR(INDEX(Partidos!$E$4:$E$107,MATCH($A29,Partidos!$A$4:$A$107,0)),"")</f>
        <v/>
      </c>
      <c r="F29" s="32" t="n">
        <v>2</v>
      </c>
      <c r="G29" s="32" t="n">
        <v>0</v>
      </c>
      <c r="H29" s="33" t="inlineStr">
        <is>
          <t>-</t>
        </is>
      </c>
    </row>
    <row r="30">
      <c r="A30" s="31" t="n">
        <v>27</v>
      </c>
      <c r="B30" s="31" t="inlineStr">
        <is>
          <t>18/06/2026</t>
        </is>
      </c>
      <c r="C30" s="24" t="inlineStr">
        <is>
          <t>Grupos</t>
        </is>
      </c>
      <c r="D30" s="24">
        <f>IFERROR(INDEX(Partidos!$D$4:$D$107,MATCH($A30,Partidos!$A$4:$A$107,0)),"")</f>
        <v/>
      </c>
      <c r="E30" s="24">
        <f>IFERROR(INDEX(Partidos!$E$4:$E$107,MATCH($A30,Partidos!$A$4:$A$107,0)),"")</f>
        <v/>
      </c>
      <c r="F30" s="32" t="n">
        <v>1</v>
      </c>
      <c r="G30" s="32" t="n">
        <v>0</v>
      </c>
      <c r="H30" s="33" t="inlineStr">
        <is>
          <t>-</t>
        </is>
      </c>
    </row>
    <row r="31">
      <c r="A31" s="29" t="n">
        <v>28</v>
      </c>
      <c r="B31" s="29" t="inlineStr">
        <is>
          <t>18/06/2026</t>
        </is>
      </c>
      <c r="C31" s="24" t="inlineStr">
        <is>
          <t>Grupos</t>
        </is>
      </c>
      <c r="D31" s="24">
        <f>IFERROR(INDEX(Partidos!$D$4:$D$107,MATCH($A31,Partidos!$A$4:$A$107,0)),"")</f>
        <v/>
      </c>
      <c r="E31" s="24">
        <f>IFERROR(INDEX(Partidos!$E$4:$E$107,MATCH($A31,Partidos!$A$4:$A$107,0)),"")</f>
        <v/>
      </c>
      <c r="F31" s="32" t="n">
        <v>3</v>
      </c>
      <c r="G31" s="32" t="n">
        <v>2</v>
      </c>
      <c r="H31" s="33" t="inlineStr">
        <is>
          <t>-</t>
        </is>
      </c>
    </row>
    <row r="32">
      <c r="A32" s="31" t="n">
        <v>29</v>
      </c>
      <c r="B32" s="31" t="inlineStr">
        <is>
          <t>19/06/2026</t>
        </is>
      </c>
      <c r="C32" s="24" t="inlineStr">
        <is>
          <t>Grupos</t>
        </is>
      </c>
      <c r="D32" s="24">
        <f>IFERROR(INDEX(Partidos!$D$4:$D$107,MATCH($A32,Partidos!$A$4:$A$107,0)),"")</f>
        <v/>
      </c>
      <c r="E32" s="24">
        <f>IFERROR(INDEX(Partidos!$E$4:$E$107,MATCH($A32,Partidos!$A$4:$A$107,0)),"")</f>
        <v/>
      </c>
      <c r="F32" s="32" t="n">
        <v>2</v>
      </c>
      <c r="G32" s="32" t="n">
        <v>2</v>
      </c>
      <c r="H32" s="33" t="inlineStr">
        <is>
          <t>-</t>
        </is>
      </c>
    </row>
    <row r="33">
      <c r="A33" s="29" t="n">
        <v>30</v>
      </c>
      <c r="B33" s="29" t="inlineStr">
        <is>
          <t>19/06/2026</t>
        </is>
      </c>
      <c r="C33" s="24" t="inlineStr">
        <is>
          <t>Grupos</t>
        </is>
      </c>
      <c r="D33" s="24">
        <f>IFERROR(INDEX(Partidos!$D$4:$D$107,MATCH($A33,Partidos!$A$4:$A$107,0)),"")</f>
        <v/>
      </c>
      <c r="E33" s="24">
        <f>IFERROR(INDEX(Partidos!$E$4:$E$107,MATCH($A33,Partidos!$A$4:$A$107,0)),"")</f>
        <v/>
      </c>
      <c r="F33" s="32" t="n">
        <v>1</v>
      </c>
      <c r="G33" s="32" t="n">
        <v>2</v>
      </c>
      <c r="H33" s="33" t="inlineStr">
        <is>
          <t>-</t>
        </is>
      </c>
    </row>
    <row r="34">
      <c r="A34" s="31" t="n">
        <v>31</v>
      </c>
      <c r="B34" s="31" t="inlineStr">
        <is>
          <t>19/06/2026</t>
        </is>
      </c>
      <c r="C34" s="24" t="inlineStr">
        <is>
          <t>Grupos</t>
        </is>
      </c>
      <c r="D34" s="24">
        <f>IFERROR(INDEX(Partidos!$D$4:$D$107,MATCH($A34,Partidos!$A$4:$A$107,0)),"")</f>
        <v/>
      </c>
      <c r="E34" s="24">
        <f>IFERROR(INDEX(Partidos!$E$4:$E$107,MATCH($A34,Partidos!$A$4:$A$107,0)),"")</f>
        <v/>
      </c>
      <c r="F34" s="32" t="n">
        <v>4</v>
      </c>
      <c r="G34" s="32" t="n">
        <v>0</v>
      </c>
      <c r="H34" s="33" t="inlineStr">
        <is>
          <t>-</t>
        </is>
      </c>
    </row>
    <row r="35">
      <c r="A35" s="29" t="n">
        <v>32</v>
      </c>
      <c r="B35" s="29" t="inlineStr">
        <is>
          <t>19/06/2026</t>
        </is>
      </c>
      <c r="C35" s="24" t="inlineStr">
        <is>
          <t>Grupos</t>
        </is>
      </c>
      <c r="D35" s="24">
        <f>IFERROR(INDEX(Partidos!$D$4:$D$107,MATCH($A35,Partidos!$A$4:$A$107,0)),"")</f>
        <v/>
      </c>
      <c r="E35" s="24">
        <f>IFERROR(INDEX(Partidos!$E$4:$E$107,MATCH($A35,Partidos!$A$4:$A$107,0)),"")</f>
        <v/>
      </c>
      <c r="F35" s="32" t="n">
        <v>0</v>
      </c>
      <c r="G35" s="32" t="n">
        <v>0</v>
      </c>
      <c r="H35" s="33" t="inlineStr">
        <is>
          <t>-</t>
        </is>
      </c>
    </row>
    <row r="36">
      <c r="A36" s="31" t="n">
        <v>33</v>
      </c>
      <c r="B36" s="31" t="inlineStr">
        <is>
          <t>20/06/2026</t>
        </is>
      </c>
      <c r="C36" s="24" t="inlineStr">
        <is>
          <t>Grupos</t>
        </is>
      </c>
      <c r="D36" s="24">
        <f>IFERROR(INDEX(Partidos!$D$4:$D$107,MATCH($A36,Partidos!$A$4:$A$107,0)),"")</f>
        <v/>
      </c>
      <c r="E36" s="24">
        <f>IFERROR(INDEX(Partidos!$E$4:$E$107,MATCH($A36,Partidos!$A$4:$A$107,0)),"")</f>
        <v/>
      </c>
      <c r="F36" s="32" t="n">
        <v>1</v>
      </c>
      <c r="G36" s="32" t="n">
        <v>0</v>
      </c>
      <c r="H36" s="33" t="inlineStr">
        <is>
          <t>-</t>
        </is>
      </c>
    </row>
    <row r="37">
      <c r="A37" s="29" t="n">
        <v>34</v>
      </c>
      <c r="B37" s="29" t="inlineStr">
        <is>
          <t>20/06/2026</t>
        </is>
      </c>
      <c r="C37" s="24" t="inlineStr">
        <is>
          <t>Grupos</t>
        </is>
      </c>
      <c r="D37" s="24">
        <f>IFERROR(INDEX(Partidos!$D$4:$D$107,MATCH($A37,Partidos!$A$4:$A$107,0)),"")</f>
        <v/>
      </c>
      <c r="E37" s="24">
        <f>IFERROR(INDEX(Partidos!$E$4:$E$107,MATCH($A37,Partidos!$A$4:$A$107,0)),"")</f>
        <v/>
      </c>
      <c r="F37" s="32" t="n">
        <v>3</v>
      </c>
      <c r="G37" s="32" t="n">
        <v>0</v>
      </c>
      <c r="H37" s="33" t="inlineStr">
        <is>
          <t>-</t>
        </is>
      </c>
    </row>
    <row r="38">
      <c r="A38" s="31" t="n">
        <v>35</v>
      </c>
      <c r="B38" s="31" t="inlineStr">
        <is>
          <t>20/06/2026</t>
        </is>
      </c>
      <c r="C38" s="24" t="inlineStr">
        <is>
          <t>Grupos</t>
        </is>
      </c>
      <c r="D38" s="24">
        <f>IFERROR(INDEX(Partidos!$D$4:$D$107,MATCH($A38,Partidos!$A$4:$A$107,0)),"")</f>
        <v/>
      </c>
      <c r="E38" s="24">
        <f>IFERROR(INDEX(Partidos!$E$4:$E$107,MATCH($A38,Partidos!$A$4:$A$107,0)),"")</f>
        <v/>
      </c>
      <c r="F38" s="32" t="n">
        <v>2</v>
      </c>
      <c r="G38" s="32" t="n">
        <v>0</v>
      </c>
      <c r="H38" s="33" t="inlineStr">
        <is>
          <t>-</t>
        </is>
      </c>
    </row>
    <row r="39">
      <c r="A39" s="29" t="n">
        <v>36</v>
      </c>
      <c r="B39" s="29" t="inlineStr">
        <is>
          <t>20/06/2026</t>
        </is>
      </c>
      <c r="C39" s="24" t="inlineStr">
        <is>
          <t>Grupos</t>
        </is>
      </c>
      <c r="D39" s="24">
        <f>IFERROR(INDEX(Partidos!$D$4:$D$107,MATCH($A39,Partidos!$A$4:$A$107,0)),"")</f>
        <v/>
      </c>
      <c r="E39" s="24">
        <f>IFERROR(INDEX(Partidos!$E$4:$E$107,MATCH($A39,Partidos!$A$4:$A$107,0)),"")</f>
        <v/>
      </c>
      <c r="F39" s="32" t="n">
        <v>0</v>
      </c>
      <c r="G39" s="32" t="n">
        <v>0</v>
      </c>
      <c r="H39" s="33" t="inlineStr">
        <is>
          <t>-</t>
        </is>
      </c>
    </row>
    <row r="40">
      <c r="A40" s="31" t="n">
        <v>37</v>
      </c>
      <c r="B40" s="31" t="inlineStr">
        <is>
          <t>21/06/2026</t>
        </is>
      </c>
      <c r="C40" s="24" t="inlineStr">
        <is>
          <t>Grupos</t>
        </is>
      </c>
      <c r="D40" s="24">
        <f>IFERROR(INDEX(Partidos!$D$4:$D$107,MATCH($A40,Partidos!$A$4:$A$107,0)),"")</f>
        <v/>
      </c>
      <c r="E40" s="24">
        <f>IFERROR(INDEX(Partidos!$E$4:$E$107,MATCH($A40,Partidos!$A$4:$A$107,0)),"")</f>
        <v/>
      </c>
      <c r="F40" s="32" t="n">
        <v>3</v>
      </c>
      <c r="G40" s="32" t="n">
        <v>0</v>
      </c>
      <c r="H40" s="33" t="inlineStr">
        <is>
          <t>-</t>
        </is>
      </c>
    </row>
    <row r="41">
      <c r="A41" s="29" t="n">
        <v>38</v>
      </c>
      <c r="B41" s="29" t="inlineStr">
        <is>
          <t>21/06/2026</t>
        </is>
      </c>
      <c r="C41" s="24" t="inlineStr">
        <is>
          <t>Grupos</t>
        </is>
      </c>
      <c r="D41" s="24">
        <f>IFERROR(INDEX(Partidos!$D$4:$D$107,MATCH($A41,Partidos!$A$4:$A$107,0)),"")</f>
        <v/>
      </c>
      <c r="E41" s="24">
        <f>IFERROR(INDEX(Partidos!$E$4:$E$107,MATCH($A41,Partidos!$A$4:$A$107,0)),"")</f>
        <v/>
      </c>
      <c r="F41" s="32" t="n">
        <v>3</v>
      </c>
      <c r="G41" s="32" t="n">
        <v>0</v>
      </c>
      <c r="H41" s="33" t="inlineStr">
        <is>
          <t>-</t>
        </is>
      </c>
    </row>
    <row r="42">
      <c r="A42" s="31" t="n">
        <v>39</v>
      </c>
      <c r="B42" s="31" t="inlineStr">
        <is>
          <t>21/06/2026</t>
        </is>
      </c>
      <c r="C42" s="24" t="inlineStr">
        <is>
          <t>Grupos</t>
        </is>
      </c>
      <c r="D42" s="24">
        <f>IFERROR(INDEX(Partidos!$D$4:$D$107,MATCH($A42,Partidos!$A$4:$A$107,0)),"")</f>
        <v/>
      </c>
      <c r="E42" s="24">
        <f>IFERROR(INDEX(Partidos!$E$4:$E$107,MATCH($A42,Partidos!$A$4:$A$107,0)),"")</f>
        <v/>
      </c>
      <c r="F42" s="32" t="n">
        <v>2</v>
      </c>
      <c r="G42" s="32" t="n">
        <v>0</v>
      </c>
      <c r="H42" s="33" t="inlineStr">
        <is>
          <t>-</t>
        </is>
      </c>
    </row>
    <row r="43">
      <c r="A43" s="29" t="n">
        <v>40</v>
      </c>
      <c r="B43" s="29" t="inlineStr">
        <is>
          <t>21/06/2026</t>
        </is>
      </c>
      <c r="C43" s="24" t="inlineStr">
        <is>
          <t>Grupos</t>
        </is>
      </c>
      <c r="D43" s="24">
        <f>IFERROR(INDEX(Partidos!$D$4:$D$107,MATCH($A43,Partidos!$A$4:$A$107,0)),"")</f>
        <v/>
      </c>
      <c r="E43" s="24">
        <f>IFERROR(INDEX(Partidos!$E$4:$E$107,MATCH($A43,Partidos!$A$4:$A$107,0)),"")</f>
        <v/>
      </c>
      <c r="F43" s="32" t="n">
        <v>2</v>
      </c>
      <c r="G43" s="32" t="n">
        <v>2</v>
      </c>
      <c r="H43" s="33" t="inlineStr">
        <is>
          <t>-</t>
        </is>
      </c>
    </row>
    <row r="44">
      <c r="A44" s="31" t="n">
        <v>41</v>
      </c>
      <c r="B44" s="31" t="inlineStr">
        <is>
          <t>22/06/2026</t>
        </is>
      </c>
      <c r="C44" s="24" t="inlineStr">
        <is>
          <t>Grupos</t>
        </is>
      </c>
      <c r="D44" s="24">
        <f>IFERROR(INDEX(Partidos!$D$4:$D$107,MATCH($A44,Partidos!$A$4:$A$107,0)),"")</f>
        <v/>
      </c>
      <c r="E44" s="24">
        <f>IFERROR(INDEX(Partidos!$E$4:$E$107,MATCH($A44,Partidos!$A$4:$A$107,0)),"")</f>
        <v/>
      </c>
      <c r="F44" s="32" t="n">
        <v>2</v>
      </c>
      <c r="G44" s="32" t="n">
        <v>2</v>
      </c>
      <c r="H44" s="33" t="inlineStr">
        <is>
          <t>-</t>
        </is>
      </c>
    </row>
    <row r="45">
      <c r="A45" s="29" t="n">
        <v>42</v>
      </c>
      <c r="B45" s="29" t="inlineStr">
        <is>
          <t>22/06/2026</t>
        </is>
      </c>
      <c r="C45" s="24" t="inlineStr">
        <is>
          <t>Grupos</t>
        </is>
      </c>
      <c r="D45" s="24">
        <f>IFERROR(INDEX(Partidos!$D$4:$D$107,MATCH($A45,Partidos!$A$4:$A$107,0)),"")</f>
        <v/>
      </c>
      <c r="E45" s="24">
        <f>IFERROR(INDEX(Partidos!$E$4:$E$107,MATCH($A45,Partidos!$A$4:$A$107,0)),"")</f>
        <v/>
      </c>
      <c r="F45" s="32" t="n">
        <v>4</v>
      </c>
      <c r="G45" s="32" t="n">
        <v>0</v>
      </c>
      <c r="H45" s="33" t="inlineStr">
        <is>
          <t>-</t>
        </is>
      </c>
    </row>
    <row r="46">
      <c r="A46" s="31" t="n">
        <v>43</v>
      </c>
      <c r="B46" s="31" t="inlineStr">
        <is>
          <t>22/06/2026</t>
        </is>
      </c>
      <c r="C46" s="24" t="inlineStr">
        <is>
          <t>Grupos</t>
        </is>
      </c>
      <c r="D46" s="24">
        <f>IFERROR(INDEX(Partidos!$D$4:$D$107,MATCH($A46,Partidos!$A$4:$A$107,0)),"")</f>
        <v/>
      </c>
      <c r="E46" s="24">
        <f>IFERROR(INDEX(Partidos!$E$4:$E$107,MATCH($A46,Partidos!$A$4:$A$107,0)),"")</f>
        <v/>
      </c>
      <c r="F46" s="32" t="n">
        <v>2</v>
      </c>
      <c r="G46" s="32" t="n">
        <v>1</v>
      </c>
      <c r="H46" s="33" t="inlineStr">
        <is>
          <t>-</t>
        </is>
      </c>
    </row>
    <row r="47">
      <c r="A47" s="29" t="n">
        <v>44</v>
      </c>
      <c r="B47" s="29" t="inlineStr">
        <is>
          <t>22/06/2026</t>
        </is>
      </c>
      <c r="C47" s="24" t="inlineStr">
        <is>
          <t>Grupos</t>
        </is>
      </c>
      <c r="D47" s="24">
        <f>IFERROR(INDEX(Partidos!$D$4:$D$107,MATCH($A47,Partidos!$A$4:$A$107,0)),"")</f>
        <v/>
      </c>
      <c r="E47" s="24">
        <f>IFERROR(INDEX(Partidos!$E$4:$E$107,MATCH($A47,Partidos!$A$4:$A$107,0)),"")</f>
        <v/>
      </c>
      <c r="F47" s="32" t="n">
        <v>0</v>
      </c>
      <c r="G47" s="32" t="n">
        <v>0</v>
      </c>
      <c r="H47" s="33" t="inlineStr">
        <is>
          <t>-</t>
        </is>
      </c>
    </row>
    <row r="48">
      <c r="A48" s="31" t="n">
        <v>45</v>
      </c>
      <c r="B48" s="31" t="inlineStr">
        <is>
          <t>23/06/2026</t>
        </is>
      </c>
      <c r="C48" s="24" t="inlineStr">
        <is>
          <t>Grupos</t>
        </is>
      </c>
      <c r="D48" s="24">
        <f>IFERROR(INDEX(Partidos!$D$4:$D$107,MATCH($A48,Partidos!$A$4:$A$107,0)),"")</f>
        <v/>
      </c>
      <c r="E48" s="24">
        <f>IFERROR(INDEX(Partidos!$E$4:$E$107,MATCH($A48,Partidos!$A$4:$A$107,0)),"")</f>
        <v/>
      </c>
      <c r="F48" s="32" t="n">
        <v>2</v>
      </c>
      <c r="G48" s="32" t="n">
        <v>1</v>
      </c>
      <c r="H48" s="33" t="inlineStr">
        <is>
          <t>-</t>
        </is>
      </c>
    </row>
    <row r="49">
      <c r="A49" s="29" t="n">
        <v>46</v>
      </c>
      <c r="B49" s="29" t="inlineStr">
        <is>
          <t>23/06/2026</t>
        </is>
      </c>
      <c r="C49" s="24" t="inlineStr">
        <is>
          <t>Grupos</t>
        </is>
      </c>
      <c r="D49" s="24">
        <f>IFERROR(INDEX(Partidos!$D$4:$D$107,MATCH($A49,Partidos!$A$4:$A$107,0)),"")</f>
        <v/>
      </c>
      <c r="E49" s="24">
        <f>IFERROR(INDEX(Partidos!$E$4:$E$107,MATCH($A49,Partidos!$A$4:$A$107,0)),"")</f>
        <v/>
      </c>
      <c r="F49" s="32" t="n">
        <v>2</v>
      </c>
      <c r="G49" s="32" t="n">
        <v>0</v>
      </c>
      <c r="H49" s="33" t="inlineStr">
        <is>
          <t>-</t>
        </is>
      </c>
    </row>
    <row r="50">
      <c r="A50" s="31" t="n">
        <v>47</v>
      </c>
      <c r="B50" s="31" t="inlineStr">
        <is>
          <t>23/06/2026</t>
        </is>
      </c>
      <c r="C50" s="24" t="inlineStr">
        <is>
          <t>Grupos</t>
        </is>
      </c>
      <c r="D50" s="24">
        <f>IFERROR(INDEX(Partidos!$D$4:$D$107,MATCH($A50,Partidos!$A$4:$A$107,0)),"")</f>
        <v/>
      </c>
      <c r="E50" s="24">
        <f>IFERROR(INDEX(Partidos!$E$4:$E$107,MATCH($A50,Partidos!$A$4:$A$107,0)),"")</f>
        <v/>
      </c>
      <c r="F50" s="32" t="n">
        <v>1</v>
      </c>
      <c r="G50" s="32" t="n">
        <v>2</v>
      </c>
      <c r="H50" s="33" t="inlineStr">
        <is>
          <t>-</t>
        </is>
      </c>
    </row>
    <row r="51">
      <c r="A51" s="29" t="n">
        <v>48</v>
      </c>
      <c r="B51" s="29" t="inlineStr">
        <is>
          <t>23/06/2026</t>
        </is>
      </c>
      <c r="C51" s="24" t="inlineStr">
        <is>
          <t>Grupos</t>
        </is>
      </c>
      <c r="D51" s="24">
        <f>IFERROR(INDEX(Partidos!$D$4:$D$107,MATCH($A51,Partidos!$A$4:$A$107,0)),"")</f>
        <v/>
      </c>
      <c r="E51" s="24">
        <f>IFERROR(INDEX(Partidos!$E$4:$E$107,MATCH($A51,Partidos!$A$4:$A$107,0)),"")</f>
        <v/>
      </c>
      <c r="F51" s="32" t="n">
        <v>3</v>
      </c>
      <c r="G51" s="32" t="n">
        <v>1</v>
      </c>
      <c r="H51" s="33" t="inlineStr">
        <is>
          <t>-</t>
        </is>
      </c>
    </row>
    <row r="52">
      <c r="A52" s="31" t="n">
        <v>49</v>
      </c>
      <c r="B52" s="31" t="inlineStr">
        <is>
          <t>24/06/2026</t>
        </is>
      </c>
      <c r="C52" s="24" t="inlineStr">
        <is>
          <t>Grupos</t>
        </is>
      </c>
      <c r="D52" s="24">
        <f>IFERROR(INDEX(Partidos!$D$4:$D$107,MATCH($A52,Partidos!$A$4:$A$107,0)),"")</f>
        <v/>
      </c>
      <c r="E52" s="24">
        <f>IFERROR(INDEX(Partidos!$E$4:$E$107,MATCH($A52,Partidos!$A$4:$A$107,0)),"")</f>
        <v/>
      </c>
      <c r="F52" s="32" t="n">
        <v>2</v>
      </c>
      <c r="G52" s="32" t="n">
        <v>2</v>
      </c>
      <c r="H52" s="33" t="inlineStr">
        <is>
          <t>-</t>
        </is>
      </c>
    </row>
    <row r="53">
      <c r="A53" s="29" t="n">
        <v>50</v>
      </c>
      <c r="B53" s="29" t="inlineStr">
        <is>
          <t>24/06/2026</t>
        </is>
      </c>
      <c r="C53" s="24" t="inlineStr">
        <is>
          <t>Grupos</t>
        </is>
      </c>
      <c r="D53" s="24">
        <f>IFERROR(INDEX(Partidos!$D$4:$D$107,MATCH($A53,Partidos!$A$4:$A$107,0)),"")</f>
        <v/>
      </c>
      <c r="E53" s="24">
        <f>IFERROR(INDEX(Partidos!$E$4:$E$107,MATCH($A53,Partidos!$A$4:$A$107,0)),"")</f>
        <v/>
      </c>
      <c r="F53" s="32" t="n">
        <v>0</v>
      </c>
      <c r="G53" s="32" t="n">
        <v>0</v>
      </c>
      <c r="H53" s="33" t="inlineStr">
        <is>
          <t>-</t>
        </is>
      </c>
    </row>
    <row r="54">
      <c r="A54" s="31" t="n">
        <v>51</v>
      </c>
      <c r="B54" s="31" t="inlineStr">
        <is>
          <t>24/06/2026</t>
        </is>
      </c>
      <c r="C54" s="24" t="inlineStr">
        <is>
          <t>Grupos</t>
        </is>
      </c>
      <c r="D54" s="24">
        <f>IFERROR(INDEX(Partidos!$D$4:$D$107,MATCH($A54,Partidos!$A$4:$A$107,0)),"")</f>
        <v/>
      </c>
      <c r="E54" s="24">
        <f>IFERROR(INDEX(Partidos!$E$4:$E$107,MATCH($A54,Partidos!$A$4:$A$107,0)),"")</f>
        <v/>
      </c>
      <c r="F54" s="32" t="n">
        <v>1</v>
      </c>
      <c r="G54" s="32" t="n">
        <v>3</v>
      </c>
      <c r="H54" s="33" t="inlineStr">
        <is>
          <t>-</t>
        </is>
      </c>
    </row>
    <row r="55">
      <c r="A55" s="29" t="n">
        <v>52</v>
      </c>
      <c r="B55" s="29" t="inlineStr">
        <is>
          <t>24/06/2026</t>
        </is>
      </c>
      <c r="C55" s="24" t="inlineStr">
        <is>
          <t>Grupos</t>
        </is>
      </c>
      <c r="D55" s="24">
        <f>IFERROR(INDEX(Partidos!$D$4:$D$107,MATCH($A55,Partidos!$A$4:$A$107,0)),"")</f>
        <v/>
      </c>
      <c r="E55" s="24">
        <f>IFERROR(INDEX(Partidos!$E$4:$E$107,MATCH($A55,Partidos!$A$4:$A$107,0)),"")</f>
        <v/>
      </c>
      <c r="F55" s="32" t="n">
        <v>1</v>
      </c>
      <c r="G55" s="32" t="n">
        <v>0</v>
      </c>
      <c r="H55" s="33" t="inlineStr">
        <is>
          <t>-</t>
        </is>
      </c>
    </row>
    <row r="56">
      <c r="A56" s="31" t="n">
        <v>53</v>
      </c>
      <c r="B56" s="31" t="inlineStr">
        <is>
          <t>24/06/2026</t>
        </is>
      </c>
      <c r="C56" s="24" t="inlineStr">
        <is>
          <t>Grupos</t>
        </is>
      </c>
      <c r="D56" s="24">
        <f>IFERROR(INDEX(Partidos!$D$4:$D$107,MATCH($A56,Partidos!$A$4:$A$107,0)),"")</f>
        <v/>
      </c>
      <c r="E56" s="24">
        <f>IFERROR(INDEX(Partidos!$E$4:$E$107,MATCH($A56,Partidos!$A$4:$A$107,0)),"")</f>
        <v/>
      </c>
      <c r="F56" s="32" t="n">
        <v>2</v>
      </c>
      <c r="G56" s="32" t="n">
        <v>2</v>
      </c>
      <c r="H56" s="33" t="inlineStr">
        <is>
          <t>-</t>
        </is>
      </c>
    </row>
    <row r="57">
      <c r="A57" s="29" t="n">
        <v>54</v>
      </c>
      <c r="B57" s="29" t="inlineStr">
        <is>
          <t>24/06/2026</t>
        </is>
      </c>
      <c r="C57" s="24" t="inlineStr">
        <is>
          <t>Grupos</t>
        </is>
      </c>
      <c r="D57" s="24">
        <f>IFERROR(INDEX(Partidos!$D$4:$D$107,MATCH($A57,Partidos!$A$4:$A$107,0)),"")</f>
        <v/>
      </c>
      <c r="E57" s="24">
        <f>IFERROR(INDEX(Partidos!$E$4:$E$107,MATCH($A57,Partidos!$A$4:$A$107,0)),"")</f>
        <v/>
      </c>
      <c r="F57" s="32" t="n">
        <v>0</v>
      </c>
      <c r="G57" s="32" t="n">
        <v>1</v>
      </c>
      <c r="H57" s="33" t="inlineStr">
        <is>
          <t>-</t>
        </is>
      </c>
    </row>
    <row r="58">
      <c r="A58" s="31" t="n">
        <v>55</v>
      </c>
      <c r="B58" s="31" t="inlineStr">
        <is>
          <t>25/06/2026</t>
        </is>
      </c>
      <c r="C58" s="24" t="inlineStr">
        <is>
          <t>Grupos</t>
        </is>
      </c>
      <c r="D58" s="24">
        <f>IFERROR(INDEX(Partidos!$D$4:$D$107,MATCH($A58,Partidos!$A$4:$A$107,0)),"")</f>
        <v/>
      </c>
      <c r="E58" s="24">
        <f>IFERROR(INDEX(Partidos!$E$4:$E$107,MATCH($A58,Partidos!$A$4:$A$107,0)),"")</f>
        <v/>
      </c>
      <c r="F58" s="32" t="n">
        <v>3</v>
      </c>
      <c r="G58" s="32" t="n">
        <v>3</v>
      </c>
      <c r="H58" s="33" t="inlineStr">
        <is>
          <t>-</t>
        </is>
      </c>
    </row>
    <row r="59">
      <c r="A59" s="29" t="n">
        <v>56</v>
      </c>
      <c r="B59" s="29" t="inlineStr">
        <is>
          <t>25/06/2026</t>
        </is>
      </c>
      <c r="C59" s="24" t="inlineStr">
        <is>
          <t>Grupos</t>
        </is>
      </c>
      <c r="D59" s="24">
        <f>IFERROR(INDEX(Partidos!$D$4:$D$107,MATCH($A59,Partidos!$A$4:$A$107,0)),"")</f>
        <v/>
      </c>
      <c r="E59" s="24">
        <f>IFERROR(INDEX(Partidos!$E$4:$E$107,MATCH($A59,Partidos!$A$4:$A$107,0)),"")</f>
        <v/>
      </c>
      <c r="F59" s="32" t="n">
        <v>1</v>
      </c>
      <c r="G59" s="32" t="n">
        <v>1</v>
      </c>
      <c r="H59" s="33" t="inlineStr">
        <is>
          <t>-</t>
        </is>
      </c>
    </row>
    <row r="60">
      <c r="A60" s="31" t="n">
        <v>57</v>
      </c>
      <c r="B60" s="31" t="inlineStr">
        <is>
          <t>25/06/2026</t>
        </is>
      </c>
      <c r="C60" s="24" t="inlineStr">
        <is>
          <t>Grupos</t>
        </is>
      </c>
      <c r="D60" s="24">
        <f>IFERROR(INDEX(Partidos!$D$4:$D$107,MATCH($A60,Partidos!$A$4:$A$107,0)),"")</f>
        <v/>
      </c>
      <c r="E60" s="24">
        <f>IFERROR(INDEX(Partidos!$E$4:$E$107,MATCH($A60,Partidos!$A$4:$A$107,0)),"")</f>
        <v/>
      </c>
      <c r="F60" s="32" t="n">
        <v>2</v>
      </c>
      <c r="G60" s="32" t="n">
        <v>2</v>
      </c>
      <c r="H60" s="33" t="inlineStr">
        <is>
          <t>-</t>
        </is>
      </c>
    </row>
    <row r="61">
      <c r="A61" s="29" t="n">
        <v>58</v>
      </c>
      <c r="B61" s="29" t="inlineStr">
        <is>
          <t>25/06/2026</t>
        </is>
      </c>
      <c r="C61" s="24" t="inlineStr">
        <is>
          <t>Grupos</t>
        </is>
      </c>
      <c r="D61" s="24">
        <f>IFERROR(INDEX(Partidos!$D$4:$D$107,MATCH($A61,Partidos!$A$4:$A$107,0)),"")</f>
        <v/>
      </c>
      <c r="E61" s="24">
        <f>IFERROR(INDEX(Partidos!$E$4:$E$107,MATCH($A61,Partidos!$A$4:$A$107,0)),"")</f>
        <v/>
      </c>
      <c r="F61" s="32" t="n">
        <v>1</v>
      </c>
      <c r="G61" s="32" t="n">
        <v>2</v>
      </c>
      <c r="H61" s="33" t="inlineStr">
        <is>
          <t>-</t>
        </is>
      </c>
    </row>
    <row r="62">
      <c r="A62" s="31" t="n">
        <v>59</v>
      </c>
      <c r="B62" s="31" t="inlineStr">
        <is>
          <t>25/06/2026</t>
        </is>
      </c>
      <c r="C62" s="24" t="inlineStr">
        <is>
          <t>Grupos</t>
        </is>
      </c>
      <c r="D62" s="24">
        <f>IFERROR(INDEX(Partidos!$D$4:$D$107,MATCH($A62,Partidos!$A$4:$A$107,0)),"")</f>
        <v/>
      </c>
      <c r="E62" s="24">
        <f>IFERROR(INDEX(Partidos!$E$4:$E$107,MATCH($A62,Partidos!$A$4:$A$107,0)),"")</f>
        <v/>
      </c>
      <c r="F62" s="32" t="n">
        <v>1</v>
      </c>
      <c r="G62" s="32" t="n">
        <v>2</v>
      </c>
      <c r="H62" s="33" t="inlineStr">
        <is>
          <t>-</t>
        </is>
      </c>
    </row>
    <row r="63">
      <c r="A63" s="29" t="n">
        <v>60</v>
      </c>
      <c r="B63" s="29" t="inlineStr">
        <is>
          <t>25/06/2026</t>
        </is>
      </c>
      <c r="C63" s="24" t="inlineStr">
        <is>
          <t>Grupos</t>
        </is>
      </c>
      <c r="D63" s="24">
        <f>IFERROR(INDEX(Partidos!$D$4:$D$107,MATCH($A63,Partidos!$A$4:$A$107,0)),"")</f>
        <v/>
      </c>
      <c r="E63" s="24">
        <f>IFERROR(INDEX(Partidos!$E$4:$E$107,MATCH($A63,Partidos!$A$4:$A$107,0)),"")</f>
        <v/>
      </c>
      <c r="F63" s="32" t="n">
        <v>2</v>
      </c>
      <c r="G63" s="32" t="n">
        <v>0</v>
      </c>
      <c r="H63" s="33" t="inlineStr">
        <is>
          <t>-</t>
        </is>
      </c>
    </row>
    <row r="64">
      <c r="A64" s="31" t="n">
        <v>61</v>
      </c>
      <c r="B64" s="31" t="inlineStr">
        <is>
          <t>26/06/2026</t>
        </is>
      </c>
      <c r="C64" s="24" t="inlineStr">
        <is>
          <t>Grupos</t>
        </is>
      </c>
      <c r="D64" s="24">
        <f>IFERROR(INDEX(Partidos!$D$4:$D$107,MATCH($A64,Partidos!$A$4:$A$107,0)),"")</f>
        <v/>
      </c>
      <c r="E64" s="24">
        <f>IFERROR(INDEX(Partidos!$E$4:$E$107,MATCH($A64,Partidos!$A$4:$A$107,0)),"")</f>
        <v/>
      </c>
      <c r="F64" s="32" t="n">
        <v>2</v>
      </c>
      <c r="G64" s="32" t="n">
        <v>2</v>
      </c>
      <c r="H64" s="33" t="inlineStr">
        <is>
          <t>-</t>
        </is>
      </c>
    </row>
    <row r="65">
      <c r="A65" s="29" t="n">
        <v>62</v>
      </c>
      <c r="B65" s="29" t="inlineStr">
        <is>
          <t>26/06/2026</t>
        </is>
      </c>
      <c r="C65" s="24" t="inlineStr">
        <is>
          <t>Grupos</t>
        </is>
      </c>
      <c r="D65" s="24">
        <f>IFERROR(INDEX(Partidos!$D$4:$D$107,MATCH($A65,Partidos!$A$4:$A$107,0)),"")</f>
        <v/>
      </c>
      <c r="E65" s="24">
        <f>IFERROR(INDEX(Partidos!$E$4:$E$107,MATCH($A65,Partidos!$A$4:$A$107,0)),"")</f>
        <v/>
      </c>
      <c r="F65" s="32" t="n">
        <v>2</v>
      </c>
      <c r="G65" s="32" t="n">
        <v>0</v>
      </c>
      <c r="H65" s="33" t="inlineStr">
        <is>
          <t>-</t>
        </is>
      </c>
    </row>
    <row r="66">
      <c r="A66" s="31" t="n">
        <v>63</v>
      </c>
      <c r="B66" s="31" t="inlineStr">
        <is>
          <t>26/06/2026</t>
        </is>
      </c>
      <c r="C66" s="24" t="inlineStr">
        <is>
          <t>Grupos</t>
        </is>
      </c>
      <c r="D66" s="24">
        <f>IFERROR(INDEX(Partidos!$D$4:$D$107,MATCH($A66,Partidos!$A$4:$A$107,0)),"")</f>
        <v/>
      </c>
      <c r="E66" s="24">
        <f>IFERROR(INDEX(Partidos!$E$4:$E$107,MATCH($A66,Partidos!$A$4:$A$107,0)),"")</f>
        <v/>
      </c>
      <c r="F66" s="32" t="n">
        <v>0</v>
      </c>
      <c r="G66" s="32" t="n">
        <v>0</v>
      </c>
      <c r="H66" s="33" t="inlineStr">
        <is>
          <t>-</t>
        </is>
      </c>
    </row>
    <row r="67">
      <c r="A67" s="29" t="n">
        <v>64</v>
      </c>
      <c r="B67" s="29" t="inlineStr">
        <is>
          <t>26/06/2026</t>
        </is>
      </c>
      <c r="C67" s="24" t="inlineStr">
        <is>
          <t>Grupos</t>
        </is>
      </c>
      <c r="D67" s="24">
        <f>IFERROR(INDEX(Partidos!$D$4:$D$107,MATCH($A67,Partidos!$A$4:$A$107,0)),"")</f>
        <v/>
      </c>
      <c r="E67" s="24">
        <f>IFERROR(INDEX(Partidos!$E$4:$E$107,MATCH($A67,Partidos!$A$4:$A$107,0)),"")</f>
        <v/>
      </c>
      <c r="F67" s="32" t="n">
        <v>1</v>
      </c>
      <c r="G67" s="32" t="n">
        <v>4</v>
      </c>
      <c r="H67" s="33" t="inlineStr">
        <is>
          <t>-</t>
        </is>
      </c>
    </row>
    <row r="68">
      <c r="A68" s="31" t="n">
        <v>65</v>
      </c>
      <c r="B68" s="31" t="inlineStr">
        <is>
          <t>26/06/2026</t>
        </is>
      </c>
      <c r="C68" s="24" t="inlineStr">
        <is>
          <t>Grupos</t>
        </is>
      </c>
      <c r="D68" s="24">
        <f>IFERROR(INDEX(Partidos!$D$4:$D$107,MATCH($A68,Partidos!$A$4:$A$107,0)),"")</f>
        <v/>
      </c>
      <c r="E68" s="24">
        <f>IFERROR(INDEX(Partidos!$E$4:$E$107,MATCH($A68,Partidos!$A$4:$A$107,0)),"")</f>
        <v/>
      </c>
      <c r="F68" s="32" t="n">
        <v>3</v>
      </c>
      <c r="G68" s="32" t="n">
        <v>1</v>
      </c>
      <c r="H68" s="33" t="inlineStr">
        <is>
          <t>-</t>
        </is>
      </c>
    </row>
    <row r="69">
      <c r="A69" s="29" t="n">
        <v>66</v>
      </c>
      <c r="B69" s="29" t="inlineStr">
        <is>
          <t>26/06/2026</t>
        </is>
      </c>
      <c r="C69" s="24" t="inlineStr">
        <is>
          <t>Grupos</t>
        </is>
      </c>
      <c r="D69" s="24">
        <f>IFERROR(INDEX(Partidos!$D$4:$D$107,MATCH($A69,Partidos!$A$4:$A$107,0)),"")</f>
        <v/>
      </c>
      <c r="E69" s="24">
        <f>IFERROR(INDEX(Partidos!$E$4:$E$107,MATCH($A69,Partidos!$A$4:$A$107,0)),"")</f>
        <v/>
      </c>
      <c r="F69" s="32" t="n">
        <v>0</v>
      </c>
      <c r="G69" s="32" t="n">
        <v>4</v>
      </c>
      <c r="H69" s="33" t="inlineStr">
        <is>
          <t>-</t>
        </is>
      </c>
    </row>
    <row r="70">
      <c r="A70" s="31" t="n">
        <v>67</v>
      </c>
      <c r="B70" s="31" t="inlineStr">
        <is>
          <t>27/06/2026</t>
        </is>
      </c>
      <c r="C70" s="24" t="inlineStr">
        <is>
          <t>Grupos</t>
        </is>
      </c>
      <c r="D70" s="24">
        <f>IFERROR(INDEX(Partidos!$D$4:$D$107,MATCH($A70,Partidos!$A$4:$A$107,0)),"")</f>
        <v/>
      </c>
      <c r="E70" s="24">
        <f>IFERROR(INDEX(Partidos!$E$4:$E$107,MATCH($A70,Partidos!$A$4:$A$107,0)),"")</f>
        <v/>
      </c>
      <c r="F70" s="32" t="n">
        <v>0</v>
      </c>
      <c r="G70" s="32" t="n">
        <v>0</v>
      </c>
      <c r="H70" s="33" t="inlineStr">
        <is>
          <t>-</t>
        </is>
      </c>
    </row>
    <row r="71">
      <c r="A71" s="29" t="n">
        <v>68</v>
      </c>
      <c r="B71" s="29" t="inlineStr">
        <is>
          <t>27/06/2026</t>
        </is>
      </c>
      <c r="C71" s="24" t="inlineStr">
        <is>
          <t>Grupos</t>
        </is>
      </c>
      <c r="D71" s="24">
        <f>IFERROR(INDEX(Partidos!$D$4:$D$107,MATCH($A71,Partidos!$A$4:$A$107,0)),"")</f>
        <v/>
      </c>
      <c r="E71" s="24">
        <f>IFERROR(INDEX(Partidos!$E$4:$E$107,MATCH($A71,Partidos!$A$4:$A$107,0)),"")</f>
        <v/>
      </c>
      <c r="F71" s="32" t="n">
        <v>2</v>
      </c>
      <c r="G71" s="32" t="n">
        <v>0</v>
      </c>
      <c r="H71" s="33" t="inlineStr">
        <is>
          <t>-</t>
        </is>
      </c>
    </row>
    <row r="72">
      <c r="A72" s="31" t="n">
        <v>69</v>
      </c>
      <c r="B72" s="31" t="inlineStr">
        <is>
          <t>27/06/2026</t>
        </is>
      </c>
      <c r="C72" s="24" t="inlineStr">
        <is>
          <t>Grupos</t>
        </is>
      </c>
      <c r="D72" s="24">
        <f>IFERROR(INDEX(Partidos!$D$4:$D$107,MATCH($A72,Partidos!$A$4:$A$107,0)),"")</f>
        <v/>
      </c>
      <c r="E72" s="24">
        <f>IFERROR(INDEX(Partidos!$E$4:$E$107,MATCH($A72,Partidos!$A$4:$A$107,0)),"")</f>
        <v/>
      </c>
      <c r="F72" s="32" t="n">
        <v>2</v>
      </c>
      <c r="G72" s="32" t="n">
        <v>4</v>
      </c>
      <c r="H72" s="33" t="inlineStr">
        <is>
          <t>-</t>
        </is>
      </c>
    </row>
    <row r="73">
      <c r="A73" s="29" t="n">
        <v>70</v>
      </c>
      <c r="B73" s="29" t="inlineStr">
        <is>
          <t>27/06/2026</t>
        </is>
      </c>
      <c r="C73" s="24" t="inlineStr">
        <is>
          <t>Grupos</t>
        </is>
      </c>
      <c r="D73" s="24">
        <f>IFERROR(INDEX(Partidos!$D$4:$D$107,MATCH($A73,Partidos!$A$4:$A$107,0)),"")</f>
        <v/>
      </c>
      <c r="E73" s="24">
        <f>IFERROR(INDEX(Partidos!$E$4:$E$107,MATCH($A73,Partidos!$A$4:$A$107,0)),"")</f>
        <v/>
      </c>
      <c r="F73" s="32" t="n">
        <v>0</v>
      </c>
      <c r="G73" s="32" t="n">
        <v>1</v>
      </c>
      <c r="H73" s="33" t="inlineStr">
        <is>
          <t>-</t>
        </is>
      </c>
    </row>
    <row r="74">
      <c r="A74" s="31" t="n">
        <v>71</v>
      </c>
      <c r="B74" s="31" t="inlineStr">
        <is>
          <t>27/06/2026</t>
        </is>
      </c>
      <c r="C74" s="24" t="inlineStr">
        <is>
          <t>Grupos</t>
        </is>
      </c>
      <c r="D74" s="24">
        <f>IFERROR(INDEX(Partidos!$D$4:$D$107,MATCH($A74,Partidos!$A$4:$A$107,0)),"")</f>
        <v/>
      </c>
      <c r="E74" s="24">
        <f>IFERROR(INDEX(Partidos!$E$4:$E$107,MATCH($A74,Partidos!$A$4:$A$107,0)),"")</f>
        <v/>
      </c>
      <c r="F74" s="32" t="n">
        <v>0</v>
      </c>
      <c r="G74" s="32" t="n">
        <v>1</v>
      </c>
      <c r="H74" s="33" t="inlineStr">
        <is>
          <t>-</t>
        </is>
      </c>
    </row>
    <row r="75">
      <c r="A75" s="29" t="n">
        <v>72</v>
      </c>
      <c r="B75" s="29" t="inlineStr">
        <is>
          <t>27/06/2026</t>
        </is>
      </c>
      <c r="C75" s="24" t="inlineStr">
        <is>
          <t>Grupos</t>
        </is>
      </c>
      <c r="D75" s="24">
        <f>IFERROR(INDEX(Partidos!$D$4:$D$107,MATCH($A75,Partidos!$A$4:$A$107,0)),"")</f>
        <v/>
      </c>
      <c r="E75" s="24">
        <f>IFERROR(INDEX(Partidos!$E$4:$E$107,MATCH($A75,Partidos!$A$4:$A$107,0)),"")</f>
        <v/>
      </c>
      <c r="F75" s="32" t="n">
        <v>0</v>
      </c>
      <c r="G75" s="32" t="n">
        <v>2</v>
      </c>
      <c r="H75" s="33" t="inlineStr">
        <is>
          <t>-</t>
        </is>
      </c>
    </row>
    <row r="76">
      <c r="A76" s="31" t="n">
        <v>73</v>
      </c>
      <c r="B76" s="31" t="inlineStr">
        <is>
          <t>28/06/2026</t>
        </is>
      </c>
      <c r="C76" s="24" t="inlineStr">
        <is>
          <t>Dieciseisavos</t>
        </is>
      </c>
      <c r="D76" s="24">
        <f>IFERROR(INDEX(Partidos!$D$4:$D$107,MATCH($A76,Partidos!$A$4:$A$107,0)),"")</f>
        <v/>
      </c>
      <c r="E76" s="24">
        <f>IFERROR(INDEX(Partidos!$E$4:$E$107,MATCH($A76,Partidos!$A$4:$A$107,0)),"")</f>
        <v/>
      </c>
      <c r="F76" s="32" t="n">
        <v>1</v>
      </c>
      <c r="G76" s="32" t="n">
        <v>0</v>
      </c>
      <c r="H76" s="32" t="inlineStr">
        <is>
          <t>Local</t>
        </is>
      </c>
    </row>
    <row r="77">
      <c r="A77" s="29" t="n">
        <v>74</v>
      </c>
      <c r="B77" s="29" t="inlineStr">
        <is>
          <t>29/06/2026</t>
        </is>
      </c>
      <c r="C77" s="24" t="inlineStr">
        <is>
          <t>Dieciseisavos</t>
        </is>
      </c>
      <c r="D77" s="24">
        <f>IFERROR(INDEX(Partidos!$D$4:$D$107,MATCH($A77,Partidos!$A$4:$A$107,0)),"")</f>
        <v/>
      </c>
      <c r="E77" s="24">
        <f>IFERROR(INDEX(Partidos!$E$4:$E$107,MATCH($A77,Partidos!$A$4:$A$107,0)),"")</f>
        <v/>
      </c>
      <c r="F77" s="32" t="n">
        <v>1</v>
      </c>
      <c r="G77" s="32" t="n">
        <v>0</v>
      </c>
      <c r="H77" s="32" t="inlineStr">
        <is>
          <t>Local</t>
        </is>
      </c>
    </row>
    <row r="78">
      <c r="A78" s="31" t="n">
        <v>75</v>
      </c>
      <c r="B78" s="31" t="inlineStr">
        <is>
          <t>29/06/2026</t>
        </is>
      </c>
      <c r="C78" s="24" t="inlineStr">
        <is>
          <t>Dieciseisavos</t>
        </is>
      </c>
      <c r="D78" s="24">
        <f>IFERROR(INDEX(Partidos!$D$4:$D$107,MATCH($A78,Partidos!$A$4:$A$107,0)),"")</f>
        <v/>
      </c>
      <c r="E78" s="24">
        <f>IFERROR(INDEX(Partidos!$E$4:$E$107,MATCH($A78,Partidos!$A$4:$A$107,0)),"")</f>
        <v/>
      </c>
      <c r="F78" s="32" t="n">
        <v>2</v>
      </c>
      <c r="G78" s="32" t="n">
        <v>0</v>
      </c>
      <c r="H78" s="32" t="inlineStr">
        <is>
          <t>Local</t>
        </is>
      </c>
    </row>
    <row r="79">
      <c r="A79" s="29" t="n">
        <v>76</v>
      </c>
      <c r="B79" s="29" t="inlineStr">
        <is>
          <t>29/06/2026</t>
        </is>
      </c>
      <c r="C79" s="24" t="inlineStr">
        <is>
          <t>Dieciseisavos</t>
        </is>
      </c>
      <c r="D79" s="24">
        <f>IFERROR(INDEX(Partidos!$D$4:$D$107,MATCH($A79,Partidos!$A$4:$A$107,0)),"")</f>
        <v/>
      </c>
      <c r="E79" s="24">
        <f>IFERROR(INDEX(Partidos!$E$4:$E$107,MATCH($A79,Partidos!$A$4:$A$107,0)),"")</f>
        <v/>
      </c>
      <c r="F79" s="32" t="n">
        <v>3</v>
      </c>
      <c r="G79" s="32" t="n">
        <v>2</v>
      </c>
      <c r="H79" s="32" t="inlineStr">
        <is>
          <t>Local</t>
        </is>
      </c>
    </row>
    <row r="80">
      <c r="A80" s="31" t="n">
        <v>77</v>
      </c>
      <c r="B80" s="31" t="inlineStr">
        <is>
          <t>30/06/2026</t>
        </is>
      </c>
      <c r="C80" s="24" t="inlineStr">
        <is>
          <t>Dieciseisavos</t>
        </is>
      </c>
      <c r="D80" s="24">
        <f>IFERROR(INDEX(Partidos!$D$4:$D$107,MATCH($A80,Partidos!$A$4:$A$107,0)),"")</f>
        <v/>
      </c>
      <c r="E80" s="24">
        <f>IFERROR(INDEX(Partidos!$E$4:$E$107,MATCH($A80,Partidos!$A$4:$A$107,0)),"")</f>
        <v/>
      </c>
      <c r="F80" s="32" t="n">
        <v>0</v>
      </c>
      <c r="G80" s="32" t="n">
        <v>1</v>
      </c>
      <c r="H80" s="32" t="inlineStr">
        <is>
          <t>Visitante</t>
        </is>
      </c>
    </row>
    <row r="81">
      <c r="A81" s="29" t="n">
        <v>78</v>
      </c>
      <c r="B81" s="29" t="inlineStr">
        <is>
          <t>30/06/2026</t>
        </is>
      </c>
      <c r="C81" s="24" t="inlineStr">
        <is>
          <t>Dieciseisavos</t>
        </is>
      </c>
      <c r="D81" s="24">
        <f>IFERROR(INDEX(Partidos!$D$4:$D$107,MATCH($A81,Partidos!$A$4:$A$107,0)),"")</f>
        <v/>
      </c>
      <c r="E81" s="24">
        <f>IFERROR(INDEX(Partidos!$E$4:$E$107,MATCH($A81,Partidos!$A$4:$A$107,0)),"")</f>
        <v/>
      </c>
      <c r="F81" s="32" t="n">
        <v>3</v>
      </c>
      <c r="G81" s="32" t="n">
        <v>1</v>
      </c>
      <c r="H81" s="32" t="inlineStr">
        <is>
          <t>Local</t>
        </is>
      </c>
    </row>
    <row r="82">
      <c r="A82" s="31" t="n">
        <v>79</v>
      </c>
      <c r="B82" s="31" t="inlineStr">
        <is>
          <t>30/06/2026</t>
        </is>
      </c>
      <c r="C82" s="24" t="inlineStr">
        <is>
          <t>Dieciseisavos</t>
        </is>
      </c>
      <c r="D82" s="24">
        <f>IFERROR(INDEX(Partidos!$D$4:$D$107,MATCH($A82,Partidos!$A$4:$A$107,0)),"")</f>
        <v/>
      </c>
      <c r="E82" s="24">
        <f>IFERROR(INDEX(Partidos!$E$4:$E$107,MATCH($A82,Partidos!$A$4:$A$107,0)),"")</f>
        <v/>
      </c>
      <c r="F82" s="32" t="n">
        <v>2</v>
      </c>
      <c r="G82" s="32" t="n">
        <v>2</v>
      </c>
      <c r="H82" s="32" t="inlineStr">
        <is>
          <t>Visitante</t>
        </is>
      </c>
    </row>
    <row r="83">
      <c r="A83" s="29" t="n">
        <v>80</v>
      </c>
      <c r="B83" s="29" t="inlineStr">
        <is>
          <t>01/07/2026</t>
        </is>
      </c>
      <c r="C83" s="24" t="inlineStr">
        <is>
          <t>Dieciseisavos</t>
        </is>
      </c>
      <c r="D83" s="24">
        <f>IFERROR(INDEX(Partidos!$D$4:$D$107,MATCH($A83,Partidos!$A$4:$A$107,0)),"")</f>
        <v/>
      </c>
      <c r="E83" s="24">
        <f>IFERROR(INDEX(Partidos!$E$4:$E$107,MATCH($A83,Partidos!$A$4:$A$107,0)),"")</f>
        <v/>
      </c>
      <c r="F83" s="32" t="n">
        <v>3</v>
      </c>
      <c r="G83" s="32" t="n">
        <v>1</v>
      </c>
      <c r="H83" s="32" t="inlineStr">
        <is>
          <t>Local</t>
        </is>
      </c>
    </row>
    <row r="84">
      <c r="A84" s="31" t="n">
        <v>81</v>
      </c>
      <c r="B84" s="31" t="inlineStr">
        <is>
          <t>01/07/2026</t>
        </is>
      </c>
      <c r="C84" s="24" t="inlineStr">
        <is>
          <t>Dieciseisavos</t>
        </is>
      </c>
      <c r="D84" s="24">
        <f>IFERROR(INDEX(Partidos!$D$4:$D$107,MATCH($A84,Partidos!$A$4:$A$107,0)),"")</f>
        <v/>
      </c>
      <c r="E84" s="24">
        <f>IFERROR(INDEX(Partidos!$E$4:$E$107,MATCH($A84,Partidos!$A$4:$A$107,0)),"")</f>
        <v/>
      </c>
      <c r="F84" s="32" t="n">
        <v>2</v>
      </c>
      <c r="G84" s="32" t="n">
        <v>2</v>
      </c>
      <c r="H84" s="32" t="inlineStr">
        <is>
          <t>Visitante</t>
        </is>
      </c>
    </row>
    <row r="85">
      <c r="A85" s="29" t="n">
        <v>82</v>
      </c>
      <c r="B85" s="29" t="inlineStr">
        <is>
          <t>01/07/2026</t>
        </is>
      </c>
      <c r="C85" s="24" t="inlineStr">
        <is>
          <t>Dieciseisavos</t>
        </is>
      </c>
      <c r="D85" s="24">
        <f>IFERROR(INDEX(Partidos!$D$4:$D$107,MATCH($A85,Partidos!$A$4:$A$107,0)),"")</f>
        <v/>
      </c>
      <c r="E85" s="24">
        <f>IFERROR(INDEX(Partidos!$E$4:$E$107,MATCH($A85,Partidos!$A$4:$A$107,0)),"")</f>
        <v/>
      </c>
      <c r="F85" s="32" t="n">
        <v>3</v>
      </c>
      <c r="G85" s="32" t="n">
        <v>1</v>
      </c>
      <c r="H85" s="32" t="inlineStr">
        <is>
          <t>Local</t>
        </is>
      </c>
    </row>
    <row r="86">
      <c r="A86" s="31" t="n">
        <v>83</v>
      </c>
      <c r="B86" s="31" t="inlineStr">
        <is>
          <t>02/07/2026</t>
        </is>
      </c>
      <c r="C86" s="24" t="inlineStr">
        <is>
          <t>Dieciseisavos</t>
        </is>
      </c>
      <c r="D86" s="24">
        <f>IFERROR(INDEX(Partidos!$D$4:$D$107,MATCH($A86,Partidos!$A$4:$A$107,0)),"")</f>
        <v/>
      </c>
      <c r="E86" s="24">
        <f>IFERROR(INDEX(Partidos!$E$4:$E$107,MATCH($A86,Partidos!$A$4:$A$107,0)),"")</f>
        <v/>
      </c>
      <c r="F86" s="32" t="n">
        <v>4</v>
      </c>
      <c r="G86" s="32" t="n">
        <v>0</v>
      </c>
      <c r="H86" s="32" t="inlineStr">
        <is>
          <t>Local</t>
        </is>
      </c>
    </row>
    <row r="87">
      <c r="A87" s="29" t="n">
        <v>84</v>
      </c>
      <c r="B87" s="29" t="inlineStr">
        <is>
          <t>02/07/2026</t>
        </is>
      </c>
      <c r="C87" s="24" t="inlineStr">
        <is>
          <t>Dieciseisavos</t>
        </is>
      </c>
      <c r="D87" s="24">
        <f>IFERROR(INDEX(Partidos!$D$4:$D$107,MATCH($A87,Partidos!$A$4:$A$107,0)),"")</f>
        <v/>
      </c>
      <c r="E87" s="24">
        <f>IFERROR(INDEX(Partidos!$E$4:$E$107,MATCH($A87,Partidos!$A$4:$A$107,0)),"")</f>
        <v/>
      </c>
      <c r="F87" s="32" t="n">
        <v>2</v>
      </c>
      <c r="G87" s="32" t="n">
        <v>1</v>
      </c>
      <c r="H87" s="32" t="inlineStr">
        <is>
          <t>Local</t>
        </is>
      </c>
    </row>
    <row r="88">
      <c r="A88" s="31" t="n">
        <v>85</v>
      </c>
      <c r="B88" s="31" t="inlineStr">
        <is>
          <t>02/07/2026</t>
        </is>
      </c>
      <c r="C88" s="24" t="inlineStr">
        <is>
          <t>Dieciseisavos</t>
        </is>
      </c>
      <c r="D88" s="24">
        <f>IFERROR(INDEX(Partidos!$D$4:$D$107,MATCH($A88,Partidos!$A$4:$A$107,0)),"")</f>
        <v/>
      </c>
      <c r="E88" s="24">
        <f>IFERROR(INDEX(Partidos!$E$4:$E$107,MATCH($A88,Partidos!$A$4:$A$107,0)),"")</f>
        <v/>
      </c>
      <c r="F88" s="32" t="n">
        <v>2</v>
      </c>
      <c r="G88" s="32" t="n">
        <v>0</v>
      </c>
      <c r="H88" s="32" t="inlineStr">
        <is>
          <t>Local</t>
        </is>
      </c>
    </row>
    <row r="89">
      <c r="A89" s="29" t="n">
        <v>86</v>
      </c>
      <c r="B89" s="29" t="inlineStr">
        <is>
          <t>03/07/2026</t>
        </is>
      </c>
      <c r="C89" s="24" t="inlineStr">
        <is>
          <t>Dieciseisavos</t>
        </is>
      </c>
      <c r="D89" s="24">
        <f>IFERROR(INDEX(Partidos!$D$4:$D$107,MATCH($A89,Partidos!$A$4:$A$107,0)),"")</f>
        <v/>
      </c>
      <c r="E89" s="24">
        <f>IFERROR(INDEX(Partidos!$E$4:$E$107,MATCH($A89,Partidos!$A$4:$A$107,0)),"")</f>
        <v/>
      </c>
      <c r="F89" s="32" t="n">
        <v>1</v>
      </c>
      <c r="G89" s="32" t="n">
        <v>2</v>
      </c>
      <c r="H89" s="32" t="inlineStr">
        <is>
          <t>Visitante</t>
        </is>
      </c>
    </row>
    <row r="90">
      <c r="A90" s="31" t="n">
        <v>87</v>
      </c>
      <c r="B90" s="31" t="inlineStr">
        <is>
          <t>03/07/2026</t>
        </is>
      </c>
      <c r="C90" s="24" t="inlineStr">
        <is>
          <t>Dieciseisavos</t>
        </is>
      </c>
      <c r="D90" s="24">
        <f>IFERROR(INDEX(Partidos!$D$4:$D$107,MATCH($A90,Partidos!$A$4:$A$107,0)),"")</f>
        <v/>
      </c>
      <c r="E90" s="24">
        <f>IFERROR(INDEX(Partidos!$E$4:$E$107,MATCH($A90,Partidos!$A$4:$A$107,0)),"")</f>
        <v/>
      </c>
      <c r="F90" s="32" t="n">
        <v>4</v>
      </c>
      <c r="G90" s="32" t="n">
        <v>0</v>
      </c>
      <c r="H90" s="32" t="inlineStr">
        <is>
          <t>Local</t>
        </is>
      </c>
    </row>
    <row r="91">
      <c r="A91" s="29" t="n">
        <v>88</v>
      </c>
      <c r="B91" s="29" t="inlineStr">
        <is>
          <t>03/07/2026</t>
        </is>
      </c>
      <c r="C91" s="24" t="inlineStr">
        <is>
          <t>Dieciseisavos</t>
        </is>
      </c>
      <c r="D91" s="24">
        <f>IFERROR(INDEX(Partidos!$D$4:$D$107,MATCH($A91,Partidos!$A$4:$A$107,0)),"")</f>
        <v/>
      </c>
      <c r="E91" s="24">
        <f>IFERROR(INDEX(Partidos!$E$4:$E$107,MATCH($A91,Partidos!$A$4:$A$107,0)),"")</f>
        <v/>
      </c>
      <c r="F91" s="32" t="n">
        <v>2</v>
      </c>
      <c r="G91" s="32" t="n">
        <v>0</v>
      </c>
      <c r="H91" s="32" t="inlineStr">
        <is>
          <t>Local</t>
        </is>
      </c>
    </row>
    <row r="92">
      <c r="A92" s="31" t="n">
        <v>89</v>
      </c>
      <c r="B92" s="31" t="inlineStr">
        <is>
          <t>04/07/2026</t>
        </is>
      </c>
      <c r="C92" s="24" t="inlineStr">
        <is>
          <t>Octavos</t>
        </is>
      </c>
      <c r="D92" s="24">
        <f>IFERROR(INDEX(Partidos!$D$4:$D$107,MATCH($A92,Partidos!$A$4:$A$107,0)),"")</f>
        <v/>
      </c>
      <c r="E92" s="24">
        <f>IFERROR(INDEX(Partidos!$E$4:$E$107,MATCH($A92,Partidos!$A$4:$A$107,0)),"")</f>
        <v/>
      </c>
      <c r="F92" s="32" t="n">
        <v>1</v>
      </c>
      <c r="G92" s="32" t="n">
        <v>1</v>
      </c>
      <c r="H92" s="32" t="inlineStr">
        <is>
          <t>Visitante</t>
        </is>
      </c>
    </row>
    <row r="93">
      <c r="A93" s="29" t="n">
        <v>90</v>
      </c>
      <c r="B93" s="29" t="inlineStr">
        <is>
          <t>04/07/2026</t>
        </is>
      </c>
      <c r="C93" s="24" t="inlineStr">
        <is>
          <t>Octavos</t>
        </is>
      </c>
      <c r="D93" s="24">
        <f>IFERROR(INDEX(Partidos!$D$4:$D$107,MATCH($A93,Partidos!$A$4:$A$107,0)),"")</f>
        <v/>
      </c>
      <c r="E93" s="24">
        <f>IFERROR(INDEX(Partidos!$E$4:$E$107,MATCH($A93,Partidos!$A$4:$A$107,0)),"")</f>
        <v/>
      </c>
      <c r="F93" s="32" t="n">
        <v>1</v>
      </c>
      <c r="G93" s="32" t="n">
        <v>1</v>
      </c>
      <c r="H93" s="32" t="inlineStr">
        <is>
          <t>Local</t>
        </is>
      </c>
    </row>
    <row r="94">
      <c r="A94" s="31" t="n">
        <v>91</v>
      </c>
      <c r="B94" s="31" t="inlineStr">
        <is>
          <t>05/07/2026</t>
        </is>
      </c>
      <c r="C94" s="24" t="inlineStr">
        <is>
          <t>Octavos</t>
        </is>
      </c>
      <c r="D94" s="24">
        <f>IFERROR(INDEX(Partidos!$D$4:$D$107,MATCH($A94,Partidos!$A$4:$A$107,0)),"")</f>
        <v/>
      </c>
      <c r="E94" s="24">
        <f>IFERROR(INDEX(Partidos!$E$4:$E$107,MATCH($A94,Partidos!$A$4:$A$107,0)),"")</f>
        <v/>
      </c>
      <c r="F94" s="32" t="n">
        <v>1</v>
      </c>
      <c r="G94" s="32" t="n">
        <v>1</v>
      </c>
      <c r="H94" s="32" t="inlineStr">
        <is>
          <t>Visitante</t>
        </is>
      </c>
    </row>
    <row r="95">
      <c r="A95" s="29" t="n">
        <v>92</v>
      </c>
      <c r="B95" s="29" t="inlineStr">
        <is>
          <t>05/07/2026</t>
        </is>
      </c>
      <c r="C95" s="24" t="inlineStr">
        <is>
          <t>Octavos</t>
        </is>
      </c>
      <c r="D95" s="24">
        <f>IFERROR(INDEX(Partidos!$D$4:$D$107,MATCH($A95,Partidos!$A$4:$A$107,0)),"")</f>
        <v/>
      </c>
      <c r="E95" s="24">
        <f>IFERROR(INDEX(Partidos!$E$4:$E$107,MATCH($A95,Partidos!$A$4:$A$107,0)),"")</f>
        <v/>
      </c>
      <c r="F95" s="32" t="n">
        <v>1</v>
      </c>
      <c r="G95" s="32" t="n">
        <v>1</v>
      </c>
      <c r="H95" s="32" t="inlineStr">
        <is>
          <t>Local</t>
        </is>
      </c>
    </row>
    <row r="96">
      <c r="A96" s="31" t="n">
        <v>93</v>
      </c>
      <c r="B96" s="31" t="inlineStr">
        <is>
          <t>06/07/2026</t>
        </is>
      </c>
      <c r="C96" s="24" t="inlineStr">
        <is>
          <t>Octavos</t>
        </is>
      </c>
      <c r="D96" s="24">
        <f>IFERROR(INDEX(Partidos!$D$4:$D$107,MATCH($A96,Partidos!$A$4:$A$107,0)),"")</f>
        <v/>
      </c>
      <c r="E96" s="24">
        <f>IFERROR(INDEX(Partidos!$E$4:$E$107,MATCH($A96,Partidos!$A$4:$A$107,0)),"")</f>
        <v/>
      </c>
      <c r="F96" s="32" t="n">
        <v>0</v>
      </c>
      <c r="G96" s="32" t="n">
        <v>3</v>
      </c>
      <c r="H96" s="32" t="inlineStr">
        <is>
          <t>Visitante</t>
        </is>
      </c>
    </row>
    <row r="97">
      <c r="A97" s="29" t="n">
        <v>94</v>
      </c>
      <c r="B97" s="29" t="inlineStr">
        <is>
          <t>06/07/2026</t>
        </is>
      </c>
      <c r="C97" s="24" t="inlineStr">
        <is>
          <t>Octavos</t>
        </is>
      </c>
      <c r="D97" s="24">
        <f>IFERROR(INDEX(Partidos!$D$4:$D$107,MATCH($A97,Partidos!$A$4:$A$107,0)),"")</f>
        <v/>
      </c>
      <c r="E97" s="24">
        <f>IFERROR(INDEX(Partidos!$E$4:$E$107,MATCH($A97,Partidos!$A$4:$A$107,0)),"")</f>
        <v/>
      </c>
      <c r="F97" s="32" t="n">
        <v>2</v>
      </c>
      <c r="G97" s="32" t="n">
        <v>1</v>
      </c>
      <c r="H97" s="32" t="inlineStr">
        <is>
          <t>Local</t>
        </is>
      </c>
    </row>
    <row r="98">
      <c r="A98" s="31" t="n">
        <v>95</v>
      </c>
      <c r="B98" s="31" t="inlineStr">
        <is>
          <t>07/07/2026</t>
        </is>
      </c>
      <c r="C98" s="24" t="inlineStr">
        <is>
          <t>Octavos</t>
        </is>
      </c>
      <c r="D98" s="24">
        <f>IFERROR(INDEX(Partidos!$D$4:$D$107,MATCH($A98,Partidos!$A$4:$A$107,0)),"")</f>
        <v/>
      </c>
      <c r="E98" s="24">
        <f>IFERROR(INDEX(Partidos!$E$4:$E$107,MATCH($A98,Partidos!$A$4:$A$107,0)),"")</f>
        <v/>
      </c>
      <c r="F98" s="32" t="n">
        <v>2</v>
      </c>
      <c r="G98" s="32" t="n">
        <v>0</v>
      </c>
      <c r="H98" s="32" t="inlineStr">
        <is>
          <t>Local</t>
        </is>
      </c>
    </row>
    <row r="99">
      <c r="A99" s="29" t="n">
        <v>96</v>
      </c>
      <c r="B99" s="29" t="inlineStr">
        <is>
          <t>07/07/2026</t>
        </is>
      </c>
      <c r="C99" s="24" t="inlineStr">
        <is>
          <t>Octavos</t>
        </is>
      </c>
      <c r="D99" s="24">
        <f>IFERROR(INDEX(Partidos!$D$4:$D$107,MATCH($A99,Partidos!$A$4:$A$107,0)),"")</f>
        <v/>
      </c>
      <c r="E99" s="24">
        <f>IFERROR(INDEX(Partidos!$E$4:$E$107,MATCH($A99,Partidos!$A$4:$A$107,0)),"")</f>
        <v/>
      </c>
      <c r="F99" s="32" t="n">
        <v>1</v>
      </c>
      <c r="G99" s="32" t="n">
        <v>2</v>
      </c>
      <c r="H99" s="32" t="inlineStr">
        <is>
          <t>Visitante</t>
        </is>
      </c>
    </row>
    <row r="100">
      <c r="A100" s="31" t="n">
        <v>97</v>
      </c>
      <c r="B100" s="31" t="inlineStr">
        <is>
          <t>09/07/2026</t>
        </is>
      </c>
      <c r="C100" s="24" t="inlineStr">
        <is>
          <t>Cuartos</t>
        </is>
      </c>
      <c r="D100" s="24">
        <f>IFERROR(INDEX(Partidos!$D$4:$D$107,MATCH($A100,Partidos!$A$4:$A$107,0)),"")</f>
        <v/>
      </c>
      <c r="E100" s="24">
        <f>IFERROR(INDEX(Partidos!$E$4:$E$107,MATCH($A100,Partidos!$A$4:$A$107,0)),"")</f>
        <v/>
      </c>
      <c r="F100" s="32" t="n">
        <v>2</v>
      </c>
      <c r="G100" s="32" t="n">
        <v>1</v>
      </c>
      <c r="H100" s="32" t="inlineStr">
        <is>
          <t>Local</t>
        </is>
      </c>
    </row>
    <row r="101">
      <c r="A101" s="29" t="n">
        <v>98</v>
      </c>
      <c r="B101" s="29" t="inlineStr">
        <is>
          <t>10/07/2026</t>
        </is>
      </c>
      <c r="C101" s="24" t="inlineStr">
        <is>
          <t>Cuartos</t>
        </is>
      </c>
      <c r="D101" s="24">
        <f>IFERROR(INDEX(Partidos!$D$4:$D$107,MATCH($A101,Partidos!$A$4:$A$107,0)),"")</f>
        <v/>
      </c>
      <c r="E101" s="24">
        <f>IFERROR(INDEX(Partidos!$E$4:$E$107,MATCH($A101,Partidos!$A$4:$A$107,0)),"")</f>
        <v/>
      </c>
      <c r="F101" s="32" t="n">
        <v>3</v>
      </c>
      <c r="G101" s="32" t="n">
        <v>2</v>
      </c>
      <c r="H101" s="32" t="inlineStr">
        <is>
          <t>Local</t>
        </is>
      </c>
    </row>
    <row r="102">
      <c r="A102" s="31" t="n">
        <v>99</v>
      </c>
      <c r="B102" s="31" t="inlineStr">
        <is>
          <t>11/07/2026</t>
        </is>
      </c>
      <c r="C102" s="24" t="inlineStr">
        <is>
          <t>Cuartos</t>
        </is>
      </c>
      <c r="D102" s="24">
        <f>IFERROR(INDEX(Partidos!$D$4:$D$107,MATCH($A102,Partidos!$A$4:$A$107,0)),"")</f>
        <v/>
      </c>
      <c r="E102" s="24">
        <f>IFERROR(INDEX(Partidos!$E$4:$E$107,MATCH($A102,Partidos!$A$4:$A$107,0)),"")</f>
        <v/>
      </c>
      <c r="F102" s="32" t="n">
        <v>3</v>
      </c>
      <c r="G102" s="32" t="n">
        <v>0</v>
      </c>
      <c r="H102" s="32" t="inlineStr">
        <is>
          <t>Local</t>
        </is>
      </c>
    </row>
    <row r="103">
      <c r="A103" s="29" t="n">
        <v>100</v>
      </c>
      <c r="B103" s="29" t="inlineStr">
        <is>
          <t>11/07/2026</t>
        </is>
      </c>
      <c r="C103" s="24" t="inlineStr">
        <is>
          <t>Cuartos</t>
        </is>
      </c>
      <c r="D103" s="24">
        <f>IFERROR(INDEX(Partidos!$D$4:$D$107,MATCH($A103,Partidos!$A$4:$A$107,0)),"")</f>
        <v/>
      </c>
      <c r="E103" s="24">
        <f>IFERROR(INDEX(Partidos!$E$4:$E$107,MATCH($A103,Partidos!$A$4:$A$107,0)),"")</f>
        <v/>
      </c>
      <c r="F103" s="32" t="n">
        <v>1</v>
      </c>
      <c r="G103" s="32" t="n">
        <v>1</v>
      </c>
      <c r="H103" s="32" t="inlineStr">
        <is>
          <t>Local</t>
        </is>
      </c>
    </row>
    <row r="104">
      <c r="A104" s="31" t="n">
        <v>101</v>
      </c>
      <c r="B104" s="31" t="inlineStr">
        <is>
          <t>14/07/2026</t>
        </is>
      </c>
      <c r="C104" s="24" t="inlineStr">
        <is>
          <t>Semifinal</t>
        </is>
      </c>
      <c r="D104" s="24">
        <f>IFERROR(INDEX(Partidos!$D$4:$D$107,MATCH($A104,Partidos!$A$4:$A$107,0)),"")</f>
        <v/>
      </c>
      <c r="E104" s="24">
        <f>IFERROR(INDEX(Partidos!$E$4:$E$107,MATCH($A104,Partidos!$A$4:$A$107,0)),"")</f>
        <v/>
      </c>
      <c r="F104" s="32" t="n"/>
      <c r="G104" s="32" t="n"/>
      <c r="H104" s="32" t="n"/>
    </row>
    <row r="105">
      <c r="A105" s="29" t="n">
        <v>102</v>
      </c>
      <c r="B105" s="29" t="inlineStr">
        <is>
          <t>15/07/2026</t>
        </is>
      </c>
      <c r="C105" s="24" t="inlineStr">
        <is>
          <t>Semifinal</t>
        </is>
      </c>
      <c r="D105" s="24">
        <f>IFERROR(INDEX(Partidos!$D$4:$D$107,MATCH($A105,Partidos!$A$4:$A$107,0)),"")</f>
        <v/>
      </c>
      <c r="E105" s="24">
        <f>IFERROR(INDEX(Partidos!$E$4:$E$107,MATCH($A105,Partidos!$A$4:$A$107,0)),"")</f>
        <v/>
      </c>
      <c r="F105" s="32" t="n"/>
      <c r="G105" s="32" t="n"/>
      <c r="H105" s="32" t="n"/>
    </row>
    <row r="106">
      <c r="A106" s="31" t="n">
        <v>103</v>
      </c>
      <c r="B106" s="31" t="inlineStr">
        <is>
          <t>18/07/2026</t>
        </is>
      </c>
      <c r="C106" s="24" t="inlineStr">
        <is>
          <t>Tercer puesto</t>
        </is>
      </c>
      <c r="D106" s="24">
        <f>IFERROR(INDEX(Partidos!$D$4:$D$107,MATCH($A106,Partidos!$A$4:$A$107,0)),"")</f>
        <v/>
      </c>
      <c r="E106" s="24">
        <f>IFERROR(INDEX(Partidos!$E$4:$E$107,MATCH($A106,Partidos!$A$4:$A$107,0)),"")</f>
        <v/>
      </c>
      <c r="F106" s="32" t="n"/>
      <c r="G106" s="32" t="n"/>
      <c r="H106" s="32" t="n"/>
    </row>
    <row r="107">
      <c r="A107" s="29" t="n">
        <v>104</v>
      </c>
      <c r="B107" s="29" t="inlineStr">
        <is>
          <t>19/07/2026</t>
        </is>
      </c>
      <c r="C107" s="24" t="inlineStr">
        <is>
          <t>Final</t>
        </is>
      </c>
      <c r="D107" s="24">
        <f>IFERROR(INDEX(Partidos!$D$4:$D$107,MATCH($A107,Partidos!$A$4:$A$107,0)),"")</f>
        <v/>
      </c>
      <c r="E107" s="24">
        <f>IFERROR(INDEX(Partidos!$E$4:$E$107,MATCH($A107,Partidos!$A$4:$A$107,0)),"")</f>
        <v/>
      </c>
      <c r="F107" s="32" t="n"/>
      <c r="G107" s="32" t="n"/>
      <c r="H107" s="32" t="n"/>
    </row>
    <row r="109" ht="15.6" customHeight="1">
      <c r="A109" s="13" t="inlineStr">
        <is>
          <t>Mis apuestas especiales</t>
        </is>
      </c>
      <c r="B109" s="14" t="n"/>
      <c r="C109" s="14" t="n"/>
    </row>
    <row r="110">
      <c r="A110" s="19" t="inlineStr">
        <is>
          <t>Categoría</t>
        </is>
      </c>
      <c r="B110" s="19" t="inlineStr">
        <is>
          <t>Mi apuesta</t>
        </is>
      </c>
      <c r="C110" s="19" t="inlineStr">
        <is>
          <t>Resultado oficial</t>
        </is>
      </c>
    </row>
    <row r="111">
      <c r="A111" s="29" t="inlineStr">
        <is>
          <t>Campeón del Mundial</t>
        </is>
      </c>
      <c r="B111" s="35" t="inlineStr">
        <is>
          <t>España</t>
        </is>
      </c>
      <c r="C111" s="31">
        <f>IFERROR(Resumen!$B$34,"")</f>
        <v/>
      </c>
    </row>
    <row r="112">
      <c r="A112" s="31" t="inlineStr">
        <is>
          <t>Subcampeón</t>
        </is>
      </c>
      <c r="B112" s="35" t="inlineStr">
        <is>
          <t>Portugal</t>
        </is>
      </c>
      <c r="C112" s="31">
        <f>IFERROR(Resumen!$B$35,"")</f>
        <v/>
      </c>
    </row>
    <row r="113">
      <c r="A113" s="29" t="inlineStr">
        <is>
          <t>Tercer equipo</t>
        </is>
      </c>
      <c r="B113" s="35" t="inlineStr">
        <is>
          <t>Ecuador</t>
        </is>
      </c>
      <c r="C113" s="31">
        <f>IFERROR(Resumen!$B$36,"")</f>
        <v/>
      </c>
    </row>
    <row r="114">
      <c r="A114" s="31" t="inlineStr">
        <is>
          <t>Balón de oro de la FIFA</t>
        </is>
      </c>
      <c r="B114" s="35" t="inlineStr">
        <is>
          <t>Pedri</t>
        </is>
      </c>
      <c r="C114" s="31">
        <f>IFERROR(Resumen!$B$37,"")</f>
        <v/>
      </c>
    </row>
    <row r="115" ht="28.8" customHeight="1">
      <c r="A115" s="29" t="inlineStr">
        <is>
          <t>Premio de la FIFA al mejor jugador joven</t>
        </is>
      </c>
      <c r="B115" s="35" t="inlineStr">
        <is>
          <t>Lamine yamal</t>
        </is>
      </c>
      <c r="C115" s="31">
        <f>IFERROR(Resumen!$B$38,"")</f>
        <v/>
      </c>
    </row>
    <row r="116">
      <c r="A116" s="31" t="inlineStr">
        <is>
          <t>Guante de oro de la FIFA</t>
        </is>
      </c>
      <c r="B116" s="35" t="inlineStr">
        <is>
          <t>Unai simon</t>
        </is>
      </c>
      <c r="C116" s="31">
        <f>IFERROR(Resumen!$B$39,"")</f>
        <v/>
      </c>
    </row>
    <row r="117">
      <c r="A117" s="29" t="inlineStr">
        <is>
          <t>Bota de oro de la FIFA</t>
        </is>
      </c>
      <c r="B117" s="35" t="inlineStr">
        <is>
          <t>Oyarzabal</t>
        </is>
      </c>
      <c r="C117" s="31">
        <f>IFERROR(Resumen!$B$40,"")</f>
        <v/>
      </c>
    </row>
    <row r="118">
      <c r="A118" s="31" t="inlineStr">
        <is>
          <t>Máximo goleador España</t>
        </is>
      </c>
      <c r="B118" s="35" t="inlineStr">
        <is>
          <t>Oyarzabal</t>
        </is>
      </c>
      <c r="C118" s="31">
        <f>IFERROR(Resumen!$B$41,"")</f>
        <v/>
      </c>
    </row>
  </sheetData>
  <autoFilter ref="A3:H107"/>
  <pageMargins left="0.75" right="0.75" top="1" bottom="1" header="0.5" footer="0.5"/>
  <drawing xmlns:r="http://schemas.openxmlformats.org/officeDocument/2006/relationships" r:id="rId1"/>
</worksheet>
</file>

<file path=xl/worksheets/sheet17.xml><?xml version="1.0" encoding="utf-8"?>
<worksheet xmlns="http://schemas.openxmlformats.org/spreadsheetml/2006/main">
  <sheetPr>
    <tabColor rgb="FF9E9E9E"/>
    <outlinePr summaryBelow="1" summaryRight="1"/>
    <pageSetUpPr/>
  </sheetPr>
  <dimension ref="A1:H118"/>
  <sheetViews>
    <sheetView showGridLines="0" workbookViewId="0">
      <pane ySplit="3" topLeftCell="A4" activePane="bottomLeft" state="frozen"/>
      <selection pane="bottomLeft" activeCell="A5" sqref="A5"/>
    </sheetView>
  </sheetViews>
  <sheetFormatPr baseColWidth="8" defaultRowHeight="14.4"/>
  <cols>
    <col width="30" customWidth="1" min="1" max="1"/>
    <col width="11" customWidth="1" min="2" max="2"/>
    <col width="18" customWidth="1" min="3" max="3"/>
    <col width="22" customWidth="1" min="4" max="5"/>
    <col width="12" customWidth="1" min="6" max="7"/>
    <col width="14" customWidth="1" min="8" max="8"/>
  </cols>
  <sheetData>
    <row r="1" ht="43.95" customHeight="1">
      <c r="A1" s="7" t="inlineStr">
        <is>
          <t>MIS PRONÓSTICOS — FER</t>
        </is>
      </c>
      <c r="B1" s="1" t="n"/>
      <c r="C1" s="1" t="n"/>
      <c r="D1" s="1" t="n"/>
      <c r="E1" s="1" t="n"/>
      <c r="F1" s="1" t="n"/>
      <c r="G1" s="1" t="n"/>
      <c r="H1" s="1" t="n"/>
    </row>
    <row r="2" ht="18" customHeight="1">
      <c r="A2" s="8" t="inlineStr">
        <is>
          <t>Rellena goles en todos los partidos y Clasificado solo en eliminatorias; abajo van tus apuestas especiales.</t>
        </is>
      </c>
      <c r="B2" s="9" t="n"/>
      <c r="C2" s="9" t="n"/>
      <c r="D2" s="9" t="n"/>
      <c r="E2" s="9" t="n"/>
      <c r="F2" s="9" t="n"/>
      <c r="G2" s="9" t="n"/>
      <c r="H2" s="9" t="n"/>
    </row>
    <row r="3" ht="28.8" customHeight="1">
      <c r="A3" s="19" t="inlineStr">
        <is>
          <t>Partido</t>
        </is>
      </c>
      <c r="B3" s="19" t="inlineStr">
        <is>
          <t>Fecha</t>
        </is>
      </c>
      <c r="C3" s="19" t="inlineStr">
        <is>
          <t>Fase</t>
        </is>
      </c>
      <c r="D3" s="19" t="inlineStr">
        <is>
          <t>Equipo local</t>
        </is>
      </c>
      <c r="E3" s="19" t="inlineStr">
        <is>
          <t>Equipo visitante</t>
        </is>
      </c>
      <c r="F3" s="19" t="inlineStr">
        <is>
          <t>Mis goles local</t>
        </is>
      </c>
      <c r="G3" s="19" t="inlineStr">
        <is>
          <t>Mis goles visit.</t>
        </is>
      </c>
      <c r="H3" s="19" t="inlineStr">
        <is>
          <t>Clasificado</t>
        </is>
      </c>
    </row>
    <row r="4">
      <c r="A4" s="31" t="n">
        <v>1</v>
      </c>
      <c r="B4" s="31" t="inlineStr">
        <is>
          <t>11/06/2026</t>
        </is>
      </c>
      <c r="C4" s="24" t="inlineStr">
        <is>
          <t>Grupos</t>
        </is>
      </c>
      <c r="D4" s="24">
        <f>IFERROR(INDEX(Partidos!$D$4:$D$107,MATCH($A4,Partidos!$A$4:$A$107,0)),"")</f>
        <v/>
      </c>
      <c r="E4" s="24">
        <f>IFERROR(INDEX(Partidos!$E$4:$E$107,MATCH($A4,Partidos!$A$4:$A$107,0)),"")</f>
        <v/>
      </c>
      <c r="F4" s="32" t="n">
        <v>2</v>
      </c>
      <c r="G4" s="32" t="n">
        <v>2</v>
      </c>
      <c r="H4" s="33" t="inlineStr">
        <is>
          <t>-</t>
        </is>
      </c>
    </row>
    <row r="5">
      <c r="A5" s="29" t="n">
        <v>2</v>
      </c>
      <c r="B5" s="29" t="inlineStr">
        <is>
          <t>11/06/2026</t>
        </is>
      </c>
      <c r="C5" s="24" t="inlineStr">
        <is>
          <t>Grupos</t>
        </is>
      </c>
      <c r="D5" s="24">
        <f>IFERROR(INDEX(Partidos!$D$4:$D$107,MATCH($A5,Partidos!$A$4:$A$107,0)),"")</f>
        <v/>
      </c>
      <c r="E5" s="24">
        <f>IFERROR(INDEX(Partidos!$E$4:$E$107,MATCH($A5,Partidos!$A$4:$A$107,0)),"")</f>
        <v/>
      </c>
      <c r="F5" s="32" t="n">
        <v>1</v>
      </c>
      <c r="G5" s="32" t="n">
        <v>2</v>
      </c>
      <c r="H5" s="33" t="inlineStr">
        <is>
          <t>-</t>
        </is>
      </c>
    </row>
    <row r="6">
      <c r="A6" s="31" t="n">
        <v>3</v>
      </c>
      <c r="B6" s="31" t="inlineStr">
        <is>
          <t>12/06/2026</t>
        </is>
      </c>
      <c r="C6" s="24" t="inlineStr">
        <is>
          <t>Grupos</t>
        </is>
      </c>
      <c r="D6" s="24">
        <f>IFERROR(INDEX(Partidos!$D$4:$D$107,MATCH($A6,Partidos!$A$4:$A$107,0)),"")</f>
        <v/>
      </c>
      <c r="E6" s="24">
        <f>IFERROR(INDEX(Partidos!$E$4:$E$107,MATCH($A6,Partidos!$A$4:$A$107,0)),"")</f>
        <v/>
      </c>
      <c r="F6" s="32" t="n">
        <v>2</v>
      </c>
      <c r="G6" s="32" t="n">
        <v>0</v>
      </c>
      <c r="H6" s="33" t="inlineStr">
        <is>
          <t>-</t>
        </is>
      </c>
    </row>
    <row r="7">
      <c r="A7" s="29" t="n">
        <v>4</v>
      </c>
      <c r="B7" s="29" t="inlineStr">
        <is>
          <t>12/06/2026</t>
        </is>
      </c>
      <c r="C7" s="24" t="inlineStr">
        <is>
          <t>Grupos</t>
        </is>
      </c>
      <c r="D7" s="24">
        <f>IFERROR(INDEX(Partidos!$D$4:$D$107,MATCH($A7,Partidos!$A$4:$A$107,0)),"")</f>
        <v/>
      </c>
      <c r="E7" s="24">
        <f>IFERROR(INDEX(Partidos!$E$4:$E$107,MATCH($A7,Partidos!$A$4:$A$107,0)),"")</f>
        <v/>
      </c>
      <c r="F7" s="32" t="n">
        <v>1</v>
      </c>
      <c r="G7" s="32" t="n">
        <v>1</v>
      </c>
      <c r="H7" s="33" t="inlineStr">
        <is>
          <t>-</t>
        </is>
      </c>
    </row>
    <row r="8">
      <c r="A8" s="31" t="n">
        <v>5</v>
      </c>
      <c r="B8" s="31" t="inlineStr">
        <is>
          <t>13/06/2026</t>
        </is>
      </c>
      <c r="C8" s="24" t="inlineStr">
        <is>
          <t>Grupos</t>
        </is>
      </c>
      <c r="D8" s="24">
        <f>IFERROR(INDEX(Partidos!$D$4:$D$107,MATCH($A8,Partidos!$A$4:$A$107,0)),"")</f>
        <v/>
      </c>
      <c r="E8" s="24">
        <f>IFERROR(INDEX(Partidos!$E$4:$E$107,MATCH($A8,Partidos!$A$4:$A$107,0)),"")</f>
        <v/>
      </c>
      <c r="F8" s="32" t="n">
        <v>0</v>
      </c>
      <c r="G8" s="32" t="n">
        <v>3</v>
      </c>
      <c r="H8" s="33" t="inlineStr">
        <is>
          <t>-</t>
        </is>
      </c>
    </row>
    <row r="9">
      <c r="A9" s="29" t="n">
        <v>6</v>
      </c>
      <c r="B9" s="29" t="inlineStr">
        <is>
          <t>13/06/2026</t>
        </is>
      </c>
      <c r="C9" s="24" t="inlineStr">
        <is>
          <t>Grupos</t>
        </is>
      </c>
      <c r="D9" s="24">
        <f>IFERROR(INDEX(Partidos!$D$4:$D$107,MATCH($A9,Partidos!$A$4:$A$107,0)),"")</f>
        <v/>
      </c>
      <c r="E9" s="24">
        <f>IFERROR(INDEX(Partidos!$E$4:$E$107,MATCH($A9,Partidos!$A$4:$A$107,0)),"")</f>
        <v/>
      </c>
      <c r="F9" s="32" t="n">
        <v>3</v>
      </c>
      <c r="G9" s="32" t="n">
        <v>1</v>
      </c>
      <c r="H9" s="33" t="inlineStr">
        <is>
          <t>-</t>
        </is>
      </c>
    </row>
    <row r="10">
      <c r="A10" s="31" t="n">
        <v>7</v>
      </c>
      <c r="B10" s="31" t="inlineStr">
        <is>
          <t>13/06/2026</t>
        </is>
      </c>
      <c r="C10" s="24" t="inlineStr">
        <is>
          <t>Grupos</t>
        </is>
      </c>
      <c r="D10" s="24">
        <f>IFERROR(INDEX(Partidos!$D$4:$D$107,MATCH($A10,Partidos!$A$4:$A$107,0)),"")</f>
        <v/>
      </c>
      <c r="E10" s="24">
        <f>IFERROR(INDEX(Partidos!$E$4:$E$107,MATCH($A10,Partidos!$A$4:$A$107,0)),"")</f>
        <v/>
      </c>
      <c r="F10" s="32" t="n">
        <v>0</v>
      </c>
      <c r="G10" s="32" t="n">
        <v>4</v>
      </c>
      <c r="H10" s="33" t="inlineStr">
        <is>
          <t>-</t>
        </is>
      </c>
    </row>
    <row r="11">
      <c r="A11" s="29" t="n">
        <v>8</v>
      </c>
      <c r="B11" s="29" t="inlineStr">
        <is>
          <t>13/06/2026</t>
        </is>
      </c>
      <c r="C11" s="24" t="inlineStr">
        <is>
          <t>Grupos</t>
        </is>
      </c>
      <c r="D11" s="24">
        <f>IFERROR(INDEX(Partidos!$D$4:$D$107,MATCH($A11,Partidos!$A$4:$A$107,0)),"")</f>
        <v/>
      </c>
      <c r="E11" s="24">
        <f>IFERROR(INDEX(Partidos!$E$4:$E$107,MATCH($A11,Partidos!$A$4:$A$107,0)),"")</f>
        <v/>
      </c>
      <c r="F11" s="32" t="n">
        <v>0</v>
      </c>
      <c r="G11" s="32" t="n">
        <v>2</v>
      </c>
      <c r="H11" s="33" t="inlineStr">
        <is>
          <t>-</t>
        </is>
      </c>
    </row>
    <row r="12">
      <c r="A12" s="31" t="n">
        <v>9</v>
      </c>
      <c r="B12" s="31" t="inlineStr">
        <is>
          <t>14/06/2026</t>
        </is>
      </c>
      <c r="C12" s="24" t="inlineStr">
        <is>
          <t>Grupos</t>
        </is>
      </c>
      <c r="D12" s="24">
        <f>IFERROR(INDEX(Partidos!$D$4:$D$107,MATCH($A12,Partidos!$A$4:$A$107,0)),"")</f>
        <v/>
      </c>
      <c r="E12" s="24">
        <f>IFERROR(INDEX(Partidos!$E$4:$E$107,MATCH($A12,Partidos!$A$4:$A$107,0)),"")</f>
        <v/>
      </c>
      <c r="F12" s="32" t="n">
        <v>6</v>
      </c>
      <c r="G12" s="32" t="n">
        <v>0</v>
      </c>
      <c r="H12" s="33" t="inlineStr">
        <is>
          <t>-</t>
        </is>
      </c>
    </row>
    <row r="13">
      <c r="A13" s="29" t="n">
        <v>10</v>
      </c>
      <c r="B13" s="29" t="inlineStr">
        <is>
          <t>14/06/2026</t>
        </is>
      </c>
      <c r="C13" s="24" t="inlineStr">
        <is>
          <t>Grupos</t>
        </is>
      </c>
      <c r="D13" s="24">
        <f>IFERROR(INDEX(Partidos!$D$4:$D$107,MATCH($A13,Partidos!$A$4:$A$107,0)),"")</f>
        <v/>
      </c>
      <c r="E13" s="24">
        <f>IFERROR(INDEX(Partidos!$E$4:$E$107,MATCH($A13,Partidos!$A$4:$A$107,0)),"")</f>
        <v/>
      </c>
      <c r="F13" s="32" t="n">
        <v>2</v>
      </c>
      <c r="G13" s="32" t="n">
        <v>1</v>
      </c>
      <c r="H13" s="33" t="inlineStr">
        <is>
          <t>-</t>
        </is>
      </c>
    </row>
    <row r="14">
      <c r="A14" s="31" t="n">
        <v>11</v>
      </c>
      <c r="B14" s="31" t="inlineStr">
        <is>
          <t>14/06/2026</t>
        </is>
      </c>
      <c r="C14" s="24" t="inlineStr">
        <is>
          <t>Grupos</t>
        </is>
      </c>
      <c r="D14" s="24">
        <f>IFERROR(INDEX(Partidos!$D$4:$D$107,MATCH($A14,Partidos!$A$4:$A$107,0)),"")</f>
        <v/>
      </c>
      <c r="E14" s="24">
        <f>IFERROR(INDEX(Partidos!$E$4:$E$107,MATCH($A14,Partidos!$A$4:$A$107,0)),"")</f>
        <v/>
      </c>
      <c r="F14" s="32" t="n">
        <v>0</v>
      </c>
      <c r="G14" s="32" t="n">
        <v>2</v>
      </c>
      <c r="H14" s="33" t="inlineStr">
        <is>
          <t>-</t>
        </is>
      </c>
    </row>
    <row r="15">
      <c r="A15" s="29" t="n">
        <v>12</v>
      </c>
      <c r="B15" s="29" t="inlineStr">
        <is>
          <t>14/06/2026</t>
        </is>
      </c>
      <c r="C15" s="24" t="inlineStr">
        <is>
          <t>Grupos</t>
        </is>
      </c>
      <c r="D15" s="24">
        <f>IFERROR(INDEX(Partidos!$D$4:$D$107,MATCH($A15,Partidos!$A$4:$A$107,0)),"")</f>
        <v/>
      </c>
      <c r="E15" s="24">
        <f>IFERROR(INDEX(Partidos!$E$4:$E$107,MATCH($A15,Partidos!$A$4:$A$107,0)),"")</f>
        <v/>
      </c>
      <c r="F15" s="32" t="n">
        <v>2</v>
      </c>
      <c r="G15" s="32" t="n">
        <v>0</v>
      </c>
      <c r="H15" s="33" t="inlineStr">
        <is>
          <t>-</t>
        </is>
      </c>
    </row>
    <row r="16">
      <c r="A16" s="31" t="n">
        <v>13</v>
      </c>
      <c r="B16" s="31" t="inlineStr">
        <is>
          <t>15/06/2026</t>
        </is>
      </c>
      <c r="C16" s="24" t="inlineStr">
        <is>
          <t>Grupos</t>
        </is>
      </c>
      <c r="D16" s="24">
        <f>IFERROR(INDEX(Partidos!$D$4:$D$107,MATCH($A16,Partidos!$A$4:$A$107,0)),"")</f>
        <v/>
      </c>
      <c r="E16" s="24">
        <f>IFERROR(INDEX(Partidos!$E$4:$E$107,MATCH($A16,Partidos!$A$4:$A$107,0)),"")</f>
        <v/>
      </c>
      <c r="F16" s="32" t="n">
        <v>5</v>
      </c>
      <c r="G16" s="32" t="n">
        <v>0</v>
      </c>
      <c r="H16" s="33" t="inlineStr">
        <is>
          <t>-</t>
        </is>
      </c>
    </row>
    <row r="17">
      <c r="A17" s="29" t="n">
        <v>14</v>
      </c>
      <c r="B17" s="29" t="inlineStr">
        <is>
          <t>15/06/2026</t>
        </is>
      </c>
      <c r="C17" s="24" t="inlineStr">
        <is>
          <t>Grupos</t>
        </is>
      </c>
      <c r="D17" s="24">
        <f>IFERROR(INDEX(Partidos!$D$4:$D$107,MATCH($A17,Partidos!$A$4:$A$107,0)),"")</f>
        <v/>
      </c>
      <c r="E17" s="24">
        <f>IFERROR(INDEX(Partidos!$E$4:$E$107,MATCH($A17,Partidos!$A$4:$A$107,0)),"")</f>
        <v/>
      </c>
      <c r="F17" s="32" t="n">
        <v>2</v>
      </c>
      <c r="G17" s="32" t="n">
        <v>1</v>
      </c>
      <c r="H17" s="33" t="inlineStr">
        <is>
          <t>-</t>
        </is>
      </c>
    </row>
    <row r="18">
      <c r="A18" s="31" t="n">
        <v>15</v>
      </c>
      <c r="B18" s="31" t="inlineStr">
        <is>
          <t>15/06/2026</t>
        </is>
      </c>
      <c r="C18" s="24" t="inlineStr">
        <is>
          <t>Grupos</t>
        </is>
      </c>
      <c r="D18" s="24">
        <f>IFERROR(INDEX(Partidos!$D$4:$D$107,MATCH($A18,Partidos!$A$4:$A$107,0)),"")</f>
        <v/>
      </c>
      <c r="E18" s="24">
        <f>IFERROR(INDEX(Partidos!$E$4:$E$107,MATCH($A18,Partidos!$A$4:$A$107,0)),"")</f>
        <v/>
      </c>
      <c r="F18" s="32" t="n">
        <v>0</v>
      </c>
      <c r="G18" s="32" t="n">
        <v>3</v>
      </c>
      <c r="H18" s="33" t="inlineStr">
        <is>
          <t>-</t>
        </is>
      </c>
    </row>
    <row r="19">
      <c r="A19" s="29" t="n">
        <v>16</v>
      </c>
      <c r="B19" s="29" t="inlineStr">
        <is>
          <t>15/06/2026</t>
        </is>
      </c>
      <c r="C19" s="24" t="inlineStr">
        <is>
          <t>Grupos</t>
        </is>
      </c>
      <c r="D19" s="24">
        <f>IFERROR(INDEX(Partidos!$D$4:$D$107,MATCH($A19,Partidos!$A$4:$A$107,0)),"")</f>
        <v/>
      </c>
      <c r="E19" s="24">
        <f>IFERROR(INDEX(Partidos!$E$4:$E$107,MATCH($A19,Partidos!$A$4:$A$107,0)),"")</f>
        <v/>
      </c>
      <c r="F19" s="32" t="n">
        <v>0</v>
      </c>
      <c r="G19" s="32" t="n">
        <v>1</v>
      </c>
      <c r="H19" s="33" t="inlineStr">
        <is>
          <t>-</t>
        </is>
      </c>
    </row>
    <row r="20">
      <c r="A20" s="31" t="n">
        <v>17</v>
      </c>
      <c r="B20" s="31" t="inlineStr">
        <is>
          <t>16/06/2026</t>
        </is>
      </c>
      <c r="C20" s="24" t="inlineStr">
        <is>
          <t>Grupos</t>
        </is>
      </c>
      <c r="D20" s="24">
        <f>IFERROR(INDEX(Partidos!$D$4:$D$107,MATCH($A20,Partidos!$A$4:$A$107,0)),"")</f>
        <v/>
      </c>
      <c r="E20" s="24">
        <f>IFERROR(INDEX(Partidos!$E$4:$E$107,MATCH($A20,Partidos!$A$4:$A$107,0)),"")</f>
        <v/>
      </c>
      <c r="F20" s="32" t="n">
        <v>3</v>
      </c>
      <c r="G20" s="32" t="n">
        <v>2</v>
      </c>
      <c r="H20" s="33" t="inlineStr">
        <is>
          <t>-</t>
        </is>
      </c>
    </row>
    <row r="21">
      <c r="A21" s="29" t="n">
        <v>18</v>
      </c>
      <c r="B21" s="29" t="inlineStr">
        <is>
          <t>16/06/2026</t>
        </is>
      </c>
      <c r="C21" s="24" t="inlineStr">
        <is>
          <t>Grupos</t>
        </is>
      </c>
      <c r="D21" s="24">
        <f>IFERROR(INDEX(Partidos!$D$4:$D$107,MATCH($A21,Partidos!$A$4:$A$107,0)),"")</f>
        <v/>
      </c>
      <c r="E21" s="24">
        <f>IFERROR(INDEX(Partidos!$E$4:$E$107,MATCH($A21,Partidos!$A$4:$A$107,0)),"")</f>
        <v/>
      </c>
      <c r="F21" s="32" t="n">
        <v>0</v>
      </c>
      <c r="G21" s="32" t="n">
        <v>3</v>
      </c>
      <c r="H21" s="33" t="inlineStr">
        <is>
          <t>-</t>
        </is>
      </c>
    </row>
    <row r="22">
      <c r="A22" s="31" t="n">
        <v>19</v>
      </c>
      <c r="B22" s="31" t="inlineStr">
        <is>
          <t>16/06/2026</t>
        </is>
      </c>
      <c r="C22" s="24" t="inlineStr">
        <is>
          <t>Grupos</t>
        </is>
      </c>
      <c r="D22" s="24">
        <f>IFERROR(INDEX(Partidos!$D$4:$D$107,MATCH($A22,Partidos!$A$4:$A$107,0)),"")</f>
        <v/>
      </c>
      <c r="E22" s="24">
        <f>IFERROR(INDEX(Partidos!$E$4:$E$107,MATCH($A22,Partidos!$A$4:$A$107,0)),"")</f>
        <v/>
      </c>
      <c r="F22" s="32" t="n">
        <v>3</v>
      </c>
      <c r="G22" s="32" t="n">
        <v>0</v>
      </c>
      <c r="H22" s="33" t="inlineStr">
        <is>
          <t>-</t>
        </is>
      </c>
    </row>
    <row r="23">
      <c r="A23" s="29" t="n">
        <v>20</v>
      </c>
      <c r="B23" s="29" t="inlineStr">
        <is>
          <t>16/06/2026</t>
        </is>
      </c>
      <c r="C23" s="24" t="inlineStr">
        <is>
          <t>Grupos</t>
        </is>
      </c>
      <c r="D23" s="24">
        <f>IFERROR(INDEX(Partidos!$D$4:$D$107,MATCH($A23,Partidos!$A$4:$A$107,0)),"")</f>
        <v/>
      </c>
      <c r="E23" s="24">
        <f>IFERROR(INDEX(Partidos!$E$4:$E$107,MATCH($A23,Partidos!$A$4:$A$107,0)),"")</f>
        <v/>
      </c>
      <c r="F23" s="32" t="n">
        <v>3</v>
      </c>
      <c r="G23" s="32" t="n">
        <v>0</v>
      </c>
      <c r="H23" s="33" t="inlineStr">
        <is>
          <t>-</t>
        </is>
      </c>
    </row>
    <row r="24">
      <c r="A24" s="31" t="n">
        <v>21</v>
      </c>
      <c r="B24" s="31" t="inlineStr">
        <is>
          <t>17/06/2026</t>
        </is>
      </c>
      <c r="C24" s="24" t="inlineStr">
        <is>
          <t>Grupos</t>
        </is>
      </c>
      <c r="D24" s="24">
        <f>IFERROR(INDEX(Partidos!$D$4:$D$107,MATCH($A24,Partidos!$A$4:$A$107,0)),"")</f>
        <v/>
      </c>
      <c r="E24" s="24">
        <f>IFERROR(INDEX(Partidos!$E$4:$E$107,MATCH($A24,Partidos!$A$4:$A$107,0)),"")</f>
        <v/>
      </c>
      <c r="F24" s="32" t="n">
        <v>4</v>
      </c>
      <c r="G24" s="32" t="n">
        <v>1</v>
      </c>
      <c r="H24" s="33" t="inlineStr">
        <is>
          <t>-</t>
        </is>
      </c>
    </row>
    <row r="25">
      <c r="A25" s="29" t="n">
        <v>22</v>
      </c>
      <c r="B25" s="29" t="inlineStr">
        <is>
          <t>17/06/2026</t>
        </is>
      </c>
      <c r="C25" s="24" t="inlineStr">
        <is>
          <t>Grupos</t>
        </is>
      </c>
      <c r="D25" s="24">
        <f>IFERROR(INDEX(Partidos!$D$4:$D$107,MATCH($A25,Partidos!$A$4:$A$107,0)),"")</f>
        <v/>
      </c>
      <c r="E25" s="24">
        <f>IFERROR(INDEX(Partidos!$E$4:$E$107,MATCH($A25,Partidos!$A$4:$A$107,0)),"")</f>
        <v/>
      </c>
      <c r="F25" s="32" t="n">
        <v>0</v>
      </c>
      <c r="G25" s="32" t="n">
        <v>0</v>
      </c>
      <c r="H25" s="33" t="inlineStr">
        <is>
          <t>-</t>
        </is>
      </c>
    </row>
    <row r="26">
      <c r="A26" s="31" t="n">
        <v>23</v>
      </c>
      <c r="B26" s="31" t="inlineStr">
        <is>
          <t>17/06/2026</t>
        </is>
      </c>
      <c r="C26" s="24" t="inlineStr">
        <is>
          <t>Grupos</t>
        </is>
      </c>
      <c r="D26" s="24">
        <f>IFERROR(INDEX(Partidos!$D$4:$D$107,MATCH($A26,Partidos!$A$4:$A$107,0)),"")</f>
        <v/>
      </c>
      <c r="E26" s="24">
        <f>IFERROR(INDEX(Partidos!$E$4:$E$107,MATCH($A26,Partidos!$A$4:$A$107,0)),"")</f>
        <v/>
      </c>
      <c r="F26" s="32" t="n">
        <v>1</v>
      </c>
      <c r="G26" s="32" t="n">
        <v>3</v>
      </c>
      <c r="H26" s="33" t="inlineStr">
        <is>
          <t>-</t>
        </is>
      </c>
    </row>
    <row r="27">
      <c r="A27" s="29" t="n">
        <v>24</v>
      </c>
      <c r="B27" s="29" t="inlineStr">
        <is>
          <t>17/06/2026</t>
        </is>
      </c>
      <c r="C27" s="24" t="inlineStr">
        <is>
          <t>Grupos</t>
        </is>
      </c>
      <c r="D27" s="24">
        <f>IFERROR(INDEX(Partidos!$D$4:$D$107,MATCH($A27,Partidos!$A$4:$A$107,0)),"")</f>
        <v/>
      </c>
      <c r="E27" s="24">
        <f>IFERROR(INDEX(Partidos!$E$4:$E$107,MATCH($A27,Partidos!$A$4:$A$107,0)),"")</f>
        <v/>
      </c>
      <c r="F27" s="32" t="n">
        <v>0</v>
      </c>
      <c r="G27" s="32" t="n">
        <v>3</v>
      </c>
      <c r="H27" s="33" t="inlineStr">
        <is>
          <t>-</t>
        </is>
      </c>
    </row>
    <row r="28">
      <c r="A28" s="31" t="n">
        <v>25</v>
      </c>
      <c r="B28" s="31" t="inlineStr">
        <is>
          <t>18/06/2026</t>
        </is>
      </c>
      <c r="C28" s="24" t="inlineStr">
        <is>
          <t>Grupos</t>
        </is>
      </c>
      <c r="D28" s="24">
        <f>IFERROR(INDEX(Partidos!$D$4:$D$107,MATCH($A28,Partidos!$A$4:$A$107,0)),"")</f>
        <v/>
      </c>
      <c r="E28" s="24">
        <f>IFERROR(INDEX(Partidos!$E$4:$E$107,MATCH($A28,Partidos!$A$4:$A$107,0)),"")</f>
        <v/>
      </c>
      <c r="F28" s="32" t="n">
        <v>1</v>
      </c>
      <c r="G28" s="32" t="n">
        <v>1</v>
      </c>
      <c r="H28" s="33" t="inlineStr">
        <is>
          <t>-</t>
        </is>
      </c>
    </row>
    <row r="29">
      <c r="A29" s="29" t="n">
        <v>26</v>
      </c>
      <c r="B29" s="29" t="inlineStr">
        <is>
          <t>18/06/2026</t>
        </is>
      </c>
      <c r="C29" s="24" t="inlineStr">
        <is>
          <t>Grupos</t>
        </is>
      </c>
      <c r="D29" s="24">
        <f>IFERROR(INDEX(Partidos!$D$4:$D$107,MATCH($A29,Partidos!$A$4:$A$107,0)),"")</f>
        <v/>
      </c>
      <c r="E29" s="24">
        <f>IFERROR(INDEX(Partidos!$E$4:$E$107,MATCH($A29,Partidos!$A$4:$A$107,0)),"")</f>
        <v/>
      </c>
      <c r="F29" s="32" t="n">
        <v>2</v>
      </c>
      <c r="G29" s="32" t="n">
        <v>0</v>
      </c>
      <c r="H29" s="33" t="inlineStr">
        <is>
          <t>-</t>
        </is>
      </c>
    </row>
    <row r="30">
      <c r="A30" s="31" t="n">
        <v>27</v>
      </c>
      <c r="B30" s="31" t="inlineStr">
        <is>
          <t>18/06/2026</t>
        </is>
      </c>
      <c r="C30" s="24" t="inlineStr">
        <is>
          <t>Grupos</t>
        </is>
      </c>
      <c r="D30" s="24">
        <f>IFERROR(INDEX(Partidos!$D$4:$D$107,MATCH($A30,Partidos!$A$4:$A$107,0)),"")</f>
        <v/>
      </c>
      <c r="E30" s="24">
        <f>IFERROR(INDEX(Partidos!$E$4:$E$107,MATCH($A30,Partidos!$A$4:$A$107,0)),"")</f>
        <v/>
      </c>
      <c r="F30" s="32" t="n">
        <v>2</v>
      </c>
      <c r="G30" s="32" t="n">
        <v>0</v>
      </c>
      <c r="H30" s="33" t="inlineStr">
        <is>
          <t>-</t>
        </is>
      </c>
    </row>
    <row r="31">
      <c r="A31" s="29" t="n">
        <v>28</v>
      </c>
      <c r="B31" s="29" t="inlineStr">
        <is>
          <t>18/06/2026</t>
        </is>
      </c>
      <c r="C31" s="24" t="inlineStr">
        <is>
          <t>Grupos</t>
        </is>
      </c>
      <c r="D31" s="24">
        <f>IFERROR(INDEX(Partidos!$D$4:$D$107,MATCH($A31,Partidos!$A$4:$A$107,0)),"")</f>
        <v/>
      </c>
      <c r="E31" s="24">
        <f>IFERROR(INDEX(Partidos!$E$4:$E$107,MATCH($A31,Partidos!$A$4:$A$107,0)),"")</f>
        <v/>
      </c>
      <c r="F31" s="32" t="n">
        <v>2</v>
      </c>
      <c r="G31" s="32" t="n">
        <v>0</v>
      </c>
      <c r="H31" s="33" t="inlineStr">
        <is>
          <t>-</t>
        </is>
      </c>
    </row>
    <row r="32">
      <c r="A32" s="31" t="n">
        <v>29</v>
      </c>
      <c r="B32" s="31" t="inlineStr">
        <is>
          <t>19/06/2026</t>
        </is>
      </c>
      <c r="C32" s="24" t="inlineStr">
        <is>
          <t>Grupos</t>
        </is>
      </c>
      <c r="D32" s="24">
        <f>IFERROR(INDEX(Partidos!$D$4:$D$107,MATCH($A32,Partidos!$A$4:$A$107,0)),"")</f>
        <v/>
      </c>
      <c r="E32" s="24">
        <f>IFERROR(INDEX(Partidos!$E$4:$E$107,MATCH($A32,Partidos!$A$4:$A$107,0)),"")</f>
        <v/>
      </c>
      <c r="F32" s="32" t="n">
        <v>3</v>
      </c>
      <c r="G32" s="32" t="n">
        <v>1</v>
      </c>
      <c r="H32" s="33" t="inlineStr">
        <is>
          <t>-</t>
        </is>
      </c>
    </row>
    <row r="33">
      <c r="A33" s="29" t="n">
        <v>30</v>
      </c>
      <c r="B33" s="29" t="inlineStr">
        <is>
          <t>19/06/2026</t>
        </is>
      </c>
      <c r="C33" s="24" t="inlineStr">
        <is>
          <t>Grupos</t>
        </is>
      </c>
      <c r="D33" s="24">
        <f>IFERROR(INDEX(Partidos!$D$4:$D$107,MATCH($A33,Partidos!$A$4:$A$107,0)),"")</f>
        <v/>
      </c>
      <c r="E33" s="24">
        <f>IFERROR(INDEX(Partidos!$E$4:$E$107,MATCH($A33,Partidos!$A$4:$A$107,0)),"")</f>
        <v/>
      </c>
      <c r="F33" s="32" t="n">
        <v>0</v>
      </c>
      <c r="G33" s="32" t="n">
        <v>3</v>
      </c>
      <c r="H33" s="33" t="inlineStr">
        <is>
          <t>-</t>
        </is>
      </c>
    </row>
    <row r="34">
      <c r="A34" s="31" t="n">
        <v>31</v>
      </c>
      <c r="B34" s="31" t="inlineStr">
        <is>
          <t>19/06/2026</t>
        </is>
      </c>
      <c r="C34" s="24" t="inlineStr">
        <is>
          <t>Grupos</t>
        </is>
      </c>
      <c r="D34" s="24">
        <f>IFERROR(INDEX(Partidos!$D$4:$D$107,MATCH($A34,Partidos!$A$4:$A$107,0)),"")</f>
        <v/>
      </c>
      <c r="E34" s="24">
        <f>IFERROR(INDEX(Partidos!$E$4:$E$107,MATCH($A34,Partidos!$A$4:$A$107,0)),"")</f>
        <v/>
      </c>
      <c r="F34" s="32" t="n">
        <v>6</v>
      </c>
      <c r="G34" s="32" t="n">
        <v>0</v>
      </c>
      <c r="H34" s="33" t="inlineStr">
        <is>
          <t>-</t>
        </is>
      </c>
    </row>
    <row r="35">
      <c r="A35" s="29" t="n">
        <v>32</v>
      </c>
      <c r="B35" s="29" t="inlineStr">
        <is>
          <t>19/06/2026</t>
        </is>
      </c>
      <c r="C35" s="24" t="inlineStr">
        <is>
          <t>Grupos</t>
        </is>
      </c>
      <c r="D35" s="24">
        <f>IFERROR(INDEX(Partidos!$D$4:$D$107,MATCH($A35,Partidos!$A$4:$A$107,0)),"")</f>
        <v/>
      </c>
      <c r="E35" s="24">
        <f>IFERROR(INDEX(Partidos!$E$4:$E$107,MATCH($A35,Partidos!$A$4:$A$107,0)),"")</f>
        <v/>
      </c>
      <c r="F35" s="32" t="n">
        <v>2</v>
      </c>
      <c r="G35" s="32" t="n">
        <v>1</v>
      </c>
      <c r="H35" s="33" t="inlineStr">
        <is>
          <t>-</t>
        </is>
      </c>
    </row>
    <row r="36">
      <c r="A36" s="31" t="n">
        <v>33</v>
      </c>
      <c r="B36" s="31" t="inlineStr">
        <is>
          <t>20/06/2026</t>
        </is>
      </c>
      <c r="C36" s="24" t="inlineStr">
        <is>
          <t>Grupos</t>
        </is>
      </c>
      <c r="D36" s="24">
        <f>IFERROR(INDEX(Partidos!$D$4:$D$107,MATCH($A36,Partidos!$A$4:$A$107,0)),"")</f>
        <v/>
      </c>
      <c r="E36" s="24">
        <f>IFERROR(INDEX(Partidos!$E$4:$E$107,MATCH($A36,Partidos!$A$4:$A$107,0)),"")</f>
        <v/>
      </c>
      <c r="F36" s="32" t="n">
        <v>1</v>
      </c>
      <c r="G36" s="32" t="n">
        <v>0</v>
      </c>
      <c r="H36" s="33" t="inlineStr">
        <is>
          <t>-</t>
        </is>
      </c>
    </row>
    <row r="37">
      <c r="A37" s="29" t="n">
        <v>34</v>
      </c>
      <c r="B37" s="29" t="inlineStr">
        <is>
          <t>20/06/2026</t>
        </is>
      </c>
      <c r="C37" s="24" t="inlineStr">
        <is>
          <t>Grupos</t>
        </is>
      </c>
      <c r="D37" s="24">
        <f>IFERROR(INDEX(Partidos!$D$4:$D$107,MATCH($A37,Partidos!$A$4:$A$107,0)),"")</f>
        <v/>
      </c>
      <c r="E37" s="24">
        <f>IFERROR(INDEX(Partidos!$E$4:$E$107,MATCH($A37,Partidos!$A$4:$A$107,0)),"")</f>
        <v/>
      </c>
      <c r="F37" s="32" t="n">
        <v>3</v>
      </c>
      <c r="G37" s="32" t="n">
        <v>1</v>
      </c>
      <c r="H37" s="33" t="inlineStr">
        <is>
          <t>-</t>
        </is>
      </c>
    </row>
    <row r="38">
      <c r="A38" s="31" t="n">
        <v>35</v>
      </c>
      <c r="B38" s="31" t="inlineStr">
        <is>
          <t>20/06/2026</t>
        </is>
      </c>
      <c r="C38" s="24" t="inlineStr">
        <is>
          <t>Grupos</t>
        </is>
      </c>
      <c r="D38" s="24">
        <f>IFERROR(INDEX(Partidos!$D$4:$D$107,MATCH($A38,Partidos!$A$4:$A$107,0)),"")</f>
        <v/>
      </c>
      <c r="E38" s="24">
        <f>IFERROR(INDEX(Partidos!$E$4:$E$107,MATCH($A38,Partidos!$A$4:$A$107,0)),"")</f>
        <v/>
      </c>
      <c r="F38" s="32" t="n">
        <v>5</v>
      </c>
      <c r="G38" s="32" t="n">
        <v>1</v>
      </c>
      <c r="H38" s="33" t="inlineStr">
        <is>
          <t>-</t>
        </is>
      </c>
    </row>
    <row r="39">
      <c r="A39" s="29" t="n">
        <v>36</v>
      </c>
      <c r="B39" s="29" t="inlineStr">
        <is>
          <t>20/06/2026</t>
        </is>
      </c>
      <c r="C39" s="24" t="inlineStr">
        <is>
          <t>Grupos</t>
        </is>
      </c>
      <c r="D39" s="24">
        <f>IFERROR(INDEX(Partidos!$D$4:$D$107,MATCH($A39,Partidos!$A$4:$A$107,0)),"")</f>
        <v/>
      </c>
      <c r="E39" s="24">
        <f>IFERROR(INDEX(Partidos!$E$4:$E$107,MATCH($A39,Partidos!$A$4:$A$107,0)),"")</f>
        <v/>
      </c>
      <c r="F39" s="32" t="n">
        <v>0</v>
      </c>
      <c r="G39" s="32" t="n">
        <v>1</v>
      </c>
      <c r="H39" s="33" t="inlineStr">
        <is>
          <t>-</t>
        </is>
      </c>
    </row>
    <row r="40">
      <c r="A40" s="31" t="n">
        <v>37</v>
      </c>
      <c r="B40" s="31" t="inlineStr">
        <is>
          <t>21/06/2026</t>
        </is>
      </c>
      <c r="C40" s="24" t="inlineStr">
        <is>
          <t>Grupos</t>
        </is>
      </c>
      <c r="D40" s="24">
        <f>IFERROR(INDEX(Partidos!$D$4:$D$107,MATCH($A40,Partidos!$A$4:$A$107,0)),"")</f>
        <v/>
      </c>
      <c r="E40" s="24">
        <f>IFERROR(INDEX(Partidos!$E$4:$E$107,MATCH($A40,Partidos!$A$4:$A$107,0)),"")</f>
        <v/>
      </c>
      <c r="F40" s="32" t="n">
        <v>4</v>
      </c>
      <c r="G40" s="32" t="n">
        <v>0</v>
      </c>
      <c r="H40" s="33" t="inlineStr">
        <is>
          <t>-</t>
        </is>
      </c>
    </row>
    <row r="41">
      <c r="A41" s="29" t="n">
        <v>38</v>
      </c>
      <c r="B41" s="29" t="inlineStr">
        <is>
          <t>21/06/2026</t>
        </is>
      </c>
      <c r="C41" s="24" t="inlineStr">
        <is>
          <t>Grupos</t>
        </is>
      </c>
      <c r="D41" s="24">
        <f>IFERROR(INDEX(Partidos!$D$4:$D$107,MATCH($A41,Partidos!$A$4:$A$107,0)),"")</f>
        <v/>
      </c>
      <c r="E41" s="24">
        <f>IFERROR(INDEX(Partidos!$E$4:$E$107,MATCH($A41,Partidos!$A$4:$A$107,0)),"")</f>
        <v/>
      </c>
      <c r="F41" s="32" t="n">
        <v>3</v>
      </c>
      <c r="G41" s="32" t="n">
        <v>0</v>
      </c>
      <c r="H41" s="33" t="inlineStr">
        <is>
          <t>-</t>
        </is>
      </c>
    </row>
    <row r="42">
      <c r="A42" s="31" t="n">
        <v>39</v>
      </c>
      <c r="B42" s="31" t="inlineStr">
        <is>
          <t>21/06/2026</t>
        </is>
      </c>
      <c r="C42" s="24" t="inlineStr">
        <is>
          <t>Grupos</t>
        </is>
      </c>
      <c r="D42" s="24">
        <f>IFERROR(INDEX(Partidos!$D$4:$D$107,MATCH($A42,Partidos!$A$4:$A$107,0)),"")</f>
        <v/>
      </c>
      <c r="E42" s="24">
        <f>IFERROR(INDEX(Partidos!$E$4:$E$107,MATCH($A42,Partidos!$A$4:$A$107,0)),"")</f>
        <v/>
      </c>
      <c r="F42" s="32" t="n">
        <v>4</v>
      </c>
      <c r="G42" s="32" t="n">
        <v>0</v>
      </c>
      <c r="H42" s="33" t="inlineStr">
        <is>
          <t>-</t>
        </is>
      </c>
    </row>
    <row r="43">
      <c r="A43" s="29" t="n">
        <v>40</v>
      </c>
      <c r="B43" s="29" t="inlineStr">
        <is>
          <t>21/06/2026</t>
        </is>
      </c>
      <c r="C43" s="24" t="inlineStr">
        <is>
          <t>Grupos</t>
        </is>
      </c>
      <c r="D43" s="24">
        <f>IFERROR(INDEX(Partidos!$D$4:$D$107,MATCH($A43,Partidos!$A$4:$A$107,0)),"")</f>
        <v/>
      </c>
      <c r="E43" s="24">
        <f>IFERROR(INDEX(Partidos!$E$4:$E$107,MATCH($A43,Partidos!$A$4:$A$107,0)),"")</f>
        <v/>
      </c>
      <c r="F43" s="32" t="n">
        <v>0</v>
      </c>
      <c r="G43" s="32" t="n">
        <v>2</v>
      </c>
      <c r="H43" s="33" t="inlineStr">
        <is>
          <t>-</t>
        </is>
      </c>
    </row>
    <row r="44">
      <c r="A44" s="31" t="n">
        <v>41</v>
      </c>
      <c r="B44" s="31" t="inlineStr">
        <is>
          <t>22/06/2026</t>
        </is>
      </c>
      <c r="C44" s="24" t="inlineStr">
        <is>
          <t>Grupos</t>
        </is>
      </c>
      <c r="D44" s="24">
        <f>IFERROR(INDEX(Partidos!$D$4:$D$107,MATCH($A44,Partidos!$A$4:$A$107,0)),"")</f>
        <v/>
      </c>
      <c r="E44" s="24">
        <f>IFERROR(INDEX(Partidos!$E$4:$E$107,MATCH($A44,Partidos!$A$4:$A$107,0)),"")</f>
        <v/>
      </c>
      <c r="F44" s="32" t="n">
        <v>2</v>
      </c>
      <c r="G44" s="32" t="n">
        <v>1</v>
      </c>
      <c r="H44" s="33" t="inlineStr">
        <is>
          <t>-</t>
        </is>
      </c>
    </row>
    <row r="45">
      <c r="A45" s="29" t="n">
        <v>42</v>
      </c>
      <c r="B45" s="29" t="inlineStr">
        <is>
          <t>22/06/2026</t>
        </is>
      </c>
      <c r="C45" s="24" t="inlineStr">
        <is>
          <t>Grupos</t>
        </is>
      </c>
      <c r="D45" s="24">
        <f>IFERROR(INDEX(Partidos!$D$4:$D$107,MATCH($A45,Partidos!$A$4:$A$107,0)),"")</f>
        <v/>
      </c>
      <c r="E45" s="24">
        <f>IFERROR(INDEX(Partidos!$E$4:$E$107,MATCH($A45,Partidos!$A$4:$A$107,0)),"")</f>
        <v/>
      </c>
      <c r="F45" s="32" t="n">
        <v>3</v>
      </c>
      <c r="G45" s="32" t="n">
        <v>0</v>
      </c>
      <c r="H45" s="33" t="inlineStr">
        <is>
          <t>-</t>
        </is>
      </c>
    </row>
    <row r="46">
      <c r="A46" s="31" t="n">
        <v>43</v>
      </c>
      <c r="B46" s="31" t="inlineStr">
        <is>
          <t>22/06/2026</t>
        </is>
      </c>
      <c r="C46" s="24" t="inlineStr">
        <is>
          <t>Grupos</t>
        </is>
      </c>
      <c r="D46" s="24">
        <f>IFERROR(INDEX(Partidos!$D$4:$D$107,MATCH($A46,Partidos!$A$4:$A$107,0)),"")</f>
        <v/>
      </c>
      <c r="E46" s="24">
        <f>IFERROR(INDEX(Partidos!$E$4:$E$107,MATCH($A46,Partidos!$A$4:$A$107,0)),"")</f>
        <v/>
      </c>
      <c r="F46" s="32" t="n">
        <v>1</v>
      </c>
      <c r="G46" s="32" t="n">
        <v>1</v>
      </c>
      <c r="H46" s="33" t="inlineStr">
        <is>
          <t>-</t>
        </is>
      </c>
    </row>
    <row r="47">
      <c r="A47" s="29" t="n">
        <v>44</v>
      </c>
      <c r="B47" s="29" t="inlineStr">
        <is>
          <t>22/06/2026</t>
        </is>
      </c>
      <c r="C47" s="24" t="inlineStr">
        <is>
          <t>Grupos</t>
        </is>
      </c>
      <c r="D47" s="24">
        <f>IFERROR(INDEX(Partidos!$D$4:$D$107,MATCH($A47,Partidos!$A$4:$A$107,0)),"")</f>
        <v/>
      </c>
      <c r="E47" s="24">
        <f>IFERROR(INDEX(Partidos!$E$4:$E$107,MATCH($A47,Partidos!$A$4:$A$107,0)),"")</f>
        <v/>
      </c>
      <c r="F47" s="32" t="n">
        <v>0</v>
      </c>
      <c r="G47" s="32" t="n">
        <v>2</v>
      </c>
      <c r="H47" s="33" t="inlineStr">
        <is>
          <t>-</t>
        </is>
      </c>
    </row>
    <row r="48">
      <c r="A48" s="31" t="n">
        <v>45</v>
      </c>
      <c r="B48" s="31" t="inlineStr">
        <is>
          <t>23/06/2026</t>
        </is>
      </c>
      <c r="C48" s="24" t="inlineStr">
        <is>
          <t>Grupos</t>
        </is>
      </c>
      <c r="D48" s="24">
        <f>IFERROR(INDEX(Partidos!$D$4:$D$107,MATCH($A48,Partidos!$A$4:$A$107,0)),"")</f>
        <v/>
      </c>
      <c r="E48" s="24">
        <f>IFERROR(INDEX(Partidos!$E$4:$E$107,MATCH($A48,Partidos!$A$4:$A$107,0)),"")</f>
        <v/>
      </c>
      <c r="F48" s="32" t="n">
        <v>6</v>
      </c>
      <c r="G48" s="32" t="n">
        <v>1</v>
      </c>
      <c r="H48" s="33" t="inlineStr">
        <is>
          <t>-</t>
        </is>
      </c>
    </row>
    <row r="49">
      <c r="A49" s="29" t="n">
        <v>46</v>
      </c>
      <c r="B49" s="29" t="inlineStr">
        <is>
          <t>23/06/2026</t>
        </is>
      </c>
      <c r="C49" s="24" t="inlineStr">
        <is>
          <t>Grupos</t>
        </is>
      </c>
      <c r="D49" s="24">
        <f>IFERROR(INDEX(Partidos!$D$4:$D$107,MATCH($A49,Partidos!$A$4:$A$107,0)),"")</f>
        <v/>
      </c>
      <c r="E49" s="24">
        <f>IFERROR(INDEX(Partidos!$E$4:$E$107,MATCH($A49,Partidos!$A$4:$A$107,0)),"")</f>
        <v/>
      </c>
      <c r="F49" s="32" t="n">
        <v>2</v>
      </c>
      <c r="G49" s="32" t="n">
        <v>1</v>
      </c>
      <c r="H49" s="33" t="inlineStr">
        <is>
          <t>-</t>
        </is>
      </c>
    </row>
    <row r="50">
      <c r="A50" s="31" t="n">
        <v>47</v>
      </c>
      <c r="B50" s="31" t="inlineStr">
        <is>
          <t>23/06/2026</t>
        </is>
      </c>
      <c r="C50" s="24" t="inlineStr">
        <is>
          <t>Grupos</t>
        </is>
      </c>
      <c r="D50" s="24">
        <f>IFERROR(INDEX(Partidos!$D$4:$D$107,MATCH($A50,Partidos!$A$4:$A$107,0)),"")</f>
        <v/>
      </c>
      <c r="E50" s="24">
        <f>IFERROR(INDEX(Partidos!$E$4:$E$107,MATCH($A50,Partidos!$A$4:$A$107,0)),"")</f>
        <v/>
      </c>
      <c r="F50" s="32" t="n">
        <v>1</v>
      </c>
      <c r="G50" s="32" t="n">
        <v>2</v>
      </c>
      <c r="H50" s="33" t="inlineStr">
        <is>
          <t>-</t>
        </is>
      </c>
    </row>
    <row r="51">
      <c r="A51" s="29" t="n">
        <v>48</v>
      </c>
      <c r="B51" s="29" t="inlineStr">
        <is>
          <t>23/06/2026</t>
        </is>
      </c>
      <c r="C51" s="24" t="inlineStr">
        <is>
          <t>Grupos</t>
        </is>
      </c>
      <c r="D51" s="24">
        <f>IFERROR(INDEX(Partidos!$D$4:$D$107,MATCH($A51,Partidos!$A$4:$A$107,0)),"")</f>
        <v/>
      </c>
      <c r="E51" s="24">
        <f>IFERROR(INDEX(Partidos!$E$4:$E$107,MATCH($A51,Partidos!$A$4:$A$107,0)),"")</f>
        <v/>
      </c>
      <c r="F51" s="32" t="n">
        <v>4</v>
      </c>
      <c r="G51" s="32" t="n">
        <v>1</v>
      </c>
      <c r="H51" s="33" t="inlineStr">
        <is>
          <t>-</t>
        </is>
      </c>
    </row>
    <row r="52">
      <c r="A52" s="31" t="n">
        <v>49</v>
      </c>
      <c r="B52" s="31" t="inlineStr">
        <is>
          <t>24/06/2026</t>
        </is>
      </c>
      <c r="C52" s="24" t="inlineStr">
        <is>
          <t>Grupos</t>
        </is>
      </c>
      <c r="D52" s="24">
        <f>IFERROR(INDEX(Partidos!$D$4:$D$107,MATCH($A52,Partidos!$A$4:$A$107,0)),"")</f>
        <v/>
      </c>
      <c r="E52" s="24">
        <f>IFERROR(INDEX(Partidos!$E$4:$E$107,MATCH($A52,Partidos!$A$4:$A$107,0)),"")</f>
        <v/>
      </c>
      <c r="F52" s="32" t="n">
        <v>2</v>
      </c>
      <c r="G52" s="32" t="n">
        <v>2</v>
      </c>
      <c r="H52" s="33" t="inlineStr">
        <is>
          <t>-</t>
        </is>
      </c>
    </row>
    <row r="53">
      <c r="A53" s="29" t="n">
        <v>50</v>
      </c>
      <c r="B53" s="29" t="inlineStr">
        <is>
          <t>24/06/2026</t>
        </is>
      </c>
      <c r="C53" s="24" t="inlineStr">
        <is>
          <t>Grupos</t>
        </is>
      </c>
      <c r="D53" s="24">
        <f>IFERROR(INDEX(Partidos!$D$4:$D$107,MATCH($A53,Partidos!$A$4:$A$107,0)),"")</f>
        <v/>
      </c>
      <c r="E53" s="24">
        <f>IFERROR(INDEX(Partidos!$E$4:$E$107,MATCH($A53,Partidos!$A$4:$A$107,0)),"")</f>
        <v/>
      </c>
      <c r="F53" s="32" t="n">
        <v>2</v>
      </c>
      <c r="G53" s="32" t="n">
        <v>1</v>
      </c>
      <c r="H53" s="33" t="inlineStr">
        <is>
          <t>-</t>
        </is>
      </c>
    </row>
    <row r="54">
      <c r="A54" s="31" t="n">
        <v>51</v>
      </c>
      <c r="B54" s="31" t="inlineStr">
        <is>
          <t>24/06/2026</t>
        </is>
      </c>
      <c r="C54" s="24" t="inlineStr">
        <is>
          <t>Grupos</t>
        </is>
      </c>
      <c r="D54" s="24">
        <f>IFERROR(INDEX(Partidos!$D$4:$D$107,MATCH($A54,Partidos!$A$4:$A$107,0)),"")</f>
        <v/>
      </c>
      <c r="E54" s="24">
        <f>IFERROR(INDEX(Partidos!$E$4:$E$107,MATCH($A54,Partidos!$A$4:$A$107,0)),"")</f>
        <v/>
      </c>
      <c r="F54" s="32" t="n">
        <v>1</v>
      </c>
      <c r="G54" s="32" t="n">
        <v>3</v>
      </c>
      <c r="H54" s="33" t="inlineStr">
        <is>
          <t>-</t>
        </is>
      </c>
    </row>
    <row r="55">
      <c r="A55" s="29" t="n">
        <v>52</v>
      </c>
      <c r="B55" s="29" t="inlineStr">
        <is>
          <t>24/06/2026</t>
        </is>
      </c>
      <c r="C55" s="24" t="inlineStr">
        <is>
          <t>Grupos</t>
        </is>
      </c>
      <c r="D55" s="24">
        <f>IFERROR(INDEX(Partidos!$D$4:$D$107,MATCH($A55,Partidos!$A$4:$A$107,0)),"")</f>
        <v/>
      </c>
      <c r="E55" s="24">
        <f>IFERROR(INDEX(Partidos!$E$4:$E$107,MATCH($A55,Partidos!$A$4:$A$107,0)),"")</f>
        <v/>
      </c>
      <c r="F55" s="32" t="n">
        <v>5</v>
      </c>
      <c r="G55" s="32" t="n">
        <v>1</v>
      </c>
      <c r="H55" s="33" t="inlineStr">
        <is>
          <t>-</t>
        </is>
      </c>
    </row>
    <row r="56">
      <c r="A56" s="31" t="n">
        <v>53</v>
      </c>
      <c r="B56" s="31" t="inlineStr">
        <is>
          <t>24/06/2026</t>
        </is>
      </c>
      <c r="C56" s="24" t="inlineStr">
        <is>
          <t>Grupos</t>
        </is>
      </c>
      <c r="D56" s="24">
        <f>IFERROR(INDEX(Partidos!$D$4:$D$107,MATCH($A56,Partidos!$A$4:$A$107,0)),"")</f>
        <v/>
      </c>
      <c r="E56" s="24">
        <f>IFERROR(INDEX(Partidos!$E$4:$E$107,MATCH($A56,Partidos!$A$4:$A$107,0)),"")</f>
        <v/>
      </c>
      <c r="F56" s="32" t="n">
        <v>1</v>
      </c>
      <c r="G56" s="32" t="n">
        <v>2</v>
      </c>
      <c r="H56" s="33" t="inlineStr">
        <is>
          <t>-</t>
        </is>
      </c>
    </row>
    <row r="57">
      <c r="A57" s="29" t="n">
        <v>54</v>
      </c>
      <c r="B57" s="29" t="inlineStr">
        <is>
          <t>24/06/2026</t>
        </is>
      </c>
      <c r="C57" s="24" t="inlineStr">
        <is>
          <t>Grupos</t>
        </is>
      </c>
      <c r="D57" s="24">
        <f>IFERROR(INDEX(Partidos!$D$4:$D$107,MATCH($A57,Partidos!$A$4:$A$107,0)),"")</f>
        <v/>
      </c>
      <c r="E57" s="24">
        <f>IFERROR(INDEX(Partidos!$E$4:$E$107,MATCH($A57,Partidos!$A$4:$A$107,0)),"")</f>
        <v/>
      </c>
      <c r="F57" s="32" t="n">
        <v>0</v>
      </c>
      <c r="G57" s="32" t="n">
        <v>0</v>
      </c>
      <c r="H57" s="33" t="inlineStr">
        <is>
          <t>-</t>
        </is>
      </c>
    </row>
    <row r="58">
      <c r="A58" s="31" t="n">
        <v>55</v>
      </c>
      <c r="B58" s="31" t="inlineStr">
        <is>
          <t>25/06/2026</t>
        </is>
      </c>
      <c r="C58" s="24" t="inlineStr">
        <is>
          <t>Grupos</t>
        </is>
      </c>
      <c r="D58" s="24">
        <f>IFERROR(INDEX(Partidos!$D$4:$D$107,MATCH($A58,Partidos!$A$4:$A$107,0)),"")</f>
        <v/>
      </c>
      <c r="E58" s="24">
        <f>IFERROR(INDEX(Partidos!$E$4:$E$107,MATCH($A58,Partidos!$A$4:$A$107,0)),"")</f>
        <v/>
      </c>
      <c r="F58" s="32" t="n">
        <v>1</v>
      </c>
      <c r="G58" s="32" t="n">
        <v>4</v>
      </c>
      <c r="H58" s="33" t="inlineStr">
        <is>
          <t>-</t>
        </is>
      </c>
    </row>
    <row r="59">
      <c r="A59" s="29" t="n">
        <v>56</v>
      </c>
      <c r="B59" s="29" t="inlineStr">
        <is>
          <t>25/06/2026</t>
        </is>
      </c>
      <c r="C59" s="24" t="inlineStr">
        <is>
          <t>Grupos</t>
        </is>
      </c>
      <c r="D59" s="24">
        <f>IFERROR(INDEX(Partidos!$D$4:$D$107,MATCH($A59,Partidos!$A$4:$A$107,0)),"")</f>
        <v/>
      </c>
      <c r="E59" s="24">
        <f>IFERROR(INDEX(Partidos!$E$4:$E$107,MATCH($A59,Partidos!$A$4:$A$107,0)),"")</f>
        <v/>
      </c>
      <c r="F59" s="32" t="n">
        <v>2</v>
      </c>
      <c r="G59" s="32" t="n">
        <v>2</v>
      </c>
      <c r="H59" s="33" t="inlineStr">
        <is>
          <t>-</t>
        </is>
      </c>
    </row>
    <row r="60">
      <c r="A60" s="31" t="n">
        <v>57</v>
      </c>
      <c r="B60" s="31" t="inlineStr">
        <is>
          <t>25/06/2026</t>
        </is>
      </c>
      <c r="C60" s="24" t="inlineStr">
        <is>
          <t>Grupos</t>
        </is>
      </c>
      <c r="D60" s="24">
        <f>IFERROR(INDEX(Partidos!$D$4:$D$107,MATCH($A60,Partidos!$A$4:$A$107,0)),"")</f>
        <v/>
      </c>
      <c r="E60" s="24">
        <f>IFERROR(INDEX(Partidos!$E$4:$E$107,MATCH($A60,Partidos!$A$4:$A$107,0)),"")</f>
        <v/>
      </c>
      <c r="F60" s="32" t="n">
        <v>1</v>
      </c>
      <c r="G60" s="32" t="n">
        <v>1</v>
      </c>
      <c r="H60" s="33" t="inlineStr">
        <is>
          <t>-</t>
        </is>
      </c>
    </row>
    <row r="61">
      <c r="A61" s="29" t="n">
        <v>58</v>
      </c>
      <c r="B61" s="29" t="inlineStr">
        <is>
          <t>25/06/2026</t>
        </is>
      </c>
      <c r="C61" s="24" t="inlineStr">
        <is>
          <t>Grupos</t>
        </is>
      </c>
      <c r="D61" s="24">
        <f>IFERROR(INDEX(Partidos!$D$4:$D$107,MATCH($A61,Partidos!$A$4:$A$107,0)),"")</f>
        <v/>
      </c>
      <c r="E61" s="24">
        <f>IFERROR(INDEX(Partidos!$E$4:$E$107,MATCH($A61,Partidos!$A$4:$A$107,0)),"")</f>
        <v/>
      </c>
      <c r="F61" s="32" t="n">
        <v>1</v>
      </c>
      <c r="G61" s="32" t="n">
        <v>3</v>
      </c>
      <c r="H61" s="33" t="inlineStr">
        <is>
          <t>-</t>
        </is>
      </c>
    </row>
    <row r="62">
      <c r="A62" s="31" t="n">
        <v>59</v>
      </c>
      <c r="B62" s="31" t="inlineStr">
        <is>
          <t>25/06/2026</t>
        </is>
      </c>
      <c r="C62" s="24" t="inlineStr">
        <is>
          <t>Grupos</t>
        </is>
      </c>
      <c r="D62" s="24">
        <f>IFERROR(INDEX(Partidos!$D$4:$D$107,MATCH($A62,Partidos!$A$4:$A$107,0)),"")</f>
        <v/>
      </c>
      <c r="E62" s="24">
        <f>IFERROR(INDEX(Partidos!$E$4:$E$107,MATCH($A62,Partidos!$A$4:$A$107,0)),"")</f>
        <v/>
      </c>
      <c r="F62" s="32" t="n">
        <v>1</v>
      </c>
      <c r="G62" s="32" t="n">
        <v>1</v>
      </c>
      <c r="H62" s="33" t="inlineStr">
        <is>
          <t>-</t>
        </is>
      </c>
    </row>
    <row r="63">
      <c r="A63" s="29" t="n">
        <v>60</v>
      </c>
      <c r="B63" s="29" t="inlineStr">
        <is>
          <t>25/06/2026</t>
        </is>
      </c>
      <c r="C63" s="24" t="inlineStr">
        <is>
          <t>Grupos</t>
        </is>
      </c>
      <c r="D63" s="24">
        <f>IFERROR(INDEX(Partidos!$D$4:$D$107,MATCH($A63,Partidos!$A$4:$A$107,0)),"")</f>
        <v/>
      </c>
      <c r="E63" s="24">
        <f>IFERROR(INDEX(Partidos!$E$4:$E$107,MATCH($A63,Partidos!$A$4:$A$107,0)),"")</f>
        <v/>
      </c>
      <c r="F63" s="32" t="n">
        <v>2</v>
      </c>
      <c r="G63" s="32" t="n">
        <v>0</v>
      </c>
      <c r="H63" s="33" t="inlineStr">
        <is>
          <t>-</t>
        </is>
      </c>
    </row>
    <row r="64">
      <c r="A64" s="31" t="n">
        <v>61</v>
      </c>
      <c r="B64" s="31" t="inlineStr">
        <is>
          <t>26/06/2026</t>
        </is>
      </c>
      <c r="C64" s="24" t="inlineStr">
        <is>
          <t>Grupos</t>
        </is>
      </c>
      <c r="D64" s="24">
        <f>IFERROR(INDEX(Partidos!$D$4:$D$107,MATCH($A64,Partidos!$A$4:$A$107,0)),"")</f>
        <v/>
      </c>
      <c r="E64" s="24">
        <f>IFERROR(INDEX(Partidos!$E$4:$E$107,MATCH($A64,Partidos!$A$4:$A$107,0)),"")</f>
        <v/>
      </c>
      <c r="F64" s="32" t="n">
        <v>2</v>
      </c>
      <c r="G64" s="32" t="n">
        <v>2</v>
      </c>
      <c r="H64" s="33" t="inlineStr">
        <is>
          <t>-</t>
        </is>
      </c>
    </row>
    <row r="65">
      <c r="A65" s="29" t="n">
        <v>62</v>
      </c>
      <c r="B65" s="29" t="inlineStr">
        <is>
          <t>26/06/2026</t>
        </is>
      </c>
      <c r="C65" s="24" t="inlineStr">
        <is>
          <t>Grupos</t>
        </is>
      </c>
      <c r="D65" s="24">
        <f>IFERROR(INDEX(Partidos!$D$4:$D$107,MATCH($A65,Partidos!$A$4:$A$107,0)),"")</f>
        <v/>
      </c>
      <c r="E65" s="24">
        <f>IFERROR(INDEX(Partidos!$E$4:$E$107,MATCH($A65,Partidos!$A$4:$A$107,0)),"")</f>
        <v/>
      </c>
      <c r="F65" s="32" t="n">
        <v>3</v>
      </c>
      <c r="G65" s="32" t="n">
        <v>0</v>
      </c>
      <c r="H65" s="33" t="inlineStr">
        <is>
          <t>-</t>
        </is>
      </c>
    </row>
    <row r="66">
      <c r="A66" s="31" t="n">
        <v>63</v>
      </c>
      <c r="B66" s="31" t="inlineStr">
        <is>
          <t>26/06/2026</t>
        </is>
      </c>
      <c r="C66" s="24" t="inlineStr">
        <is>
          <t>Grupos</t>
        </is>
      </c>
      <c r="D66" s="24">
        <f>IFERROR(INDEX(Partidos!$D$4:$D$107,MATCH($A66,Partidos!$A$4:$A$107,0)),"")</f>
        <v/>
      </c>
      <c r="E66" s="24">
        <f>IFERROR(INDEX(Partidos!$E$4:$E$107,MATCH($A66,Partidos!$A$4:$A$107,0)),"")</f>
        <v/>
      </c>
      <c r="F66" s="32" t="n">
        <v>2</v>
      </c>
      <c r="G66" s="32" t="n">
        <v>2</v>
      </c>
      <c r="H66" s="33" t="inlineStr">
        <is>
          <t>-</t>
        </is>
      </c>
    </row>
    <row r="67">
      <c r="A67" s="29" t="n">
        <v>64</v>
      </c>
      <c r="B67" s="29" t="inlineStr">
        <is>
          <t>26/06/2026</t>
        </is>
      </c>
      <c r="C67" s="24" t="inlineStr">
        <is>
          <t>Grupos</t>
        </is>
      </c>
      <c r="D67" s="24">
        <f>IFERROR(INDEX(Partidos!$D$4:$D$107,MATCH($A67,Partidos!$A$4:$A$107,0)),"")</f>
        <v/>
      </c>
      <c r="E67" s="24">
        <f>IFERROR(INDEX(Partidos!$E$4:$E$107,MATCH($A67,Partidos!$A$4:$A$107,0)),"")</f>
        <v/>
      </c>
      <c r="F67" s="32" t="n">
        <v>0</v>
      </c>
      <c r="G67" s="32" t="n">
        <v>2</v>
      </c>
      <c r="H67" s="33" t="inlineStr">
        <is>
          <t>-</t>
        </is>
      </c>
    </row>
    <row r="68">
      <c r="A68" s="31" t="n">
        <v>65</v>
      </c>
      <c r="B68" s="31" t="inlineStr">
        <is>
          <t>26/06/2026</t>
        </is>
      </c>
      <c r="C68" s="24" t="inlineStr">
        <is>
          <t>Grupos</t>
        </is>
      </c>
      <c r="D68" s="24">
        <f>IFERROR(INDEX(Partidos!$D$4:$D$107,MATCH($A68,Partidos!$A$4:$A$107,0)),"")</f>
        <v/>
      </c>
      <c r="E68" s="24">
        <f>IFERROR(INDEX(Partidos!$E$4:$E$107,MATCH($A68,Partidos!$A$4:$A$107,0)),"")</f>
        <v/>
      </c>
      <c r="F68" s="32" t="n">
        <v>2</v>
      </c>
      <c r="G68" s="32" t="n">
        <v>0</v>
      </c>
      <c r="H68" s="33" t="inlineStr">
        <is>
          <t>-</t>
        </is>
      </c>
    </row>
    <row r="69">
      <c r="A69" s="29" t="n">
        <v>66</v>
      </c>
      <c r="B69" s="29" t="inlineStr">
        <is>
          <t>26/06/2026</t>
        </is>
      </c>
      <c r="C69" s="24" t="inlineStr">
        <is>
          <t>Grupos</t>
        </is>
      </c>
      <c r="D69" s="24">
        <f>IFERROR(INDEX(Partidos!$D$4:$D$107,MATCH($A69,Partidos!$A$4:$A$107,0)),"")</f>
        <v/>
      </c>
      <c r="E69" s="24">
        <f>IFERROR(INDEX(Partidos!$E$4:$E$107,MATCH($A69,Partidos!$A$4:$A$107,0)),"")</f>
        <v/>
      </c>
      <c r="F69" s="32" t="n">
        <v>1</v>
      </c>
      <c r="G69" s="32" t="n">
        <v>3</v>
      </c>
      <c r="H69" s="33" t="inlineStr">
        <is>
          <t>-</t>
        </is>
      </c>
    </row>
    <row r="70">
      <c r="A70" s="31" t="n">
        <v>67</v>
      </c>
      <c r="B70" s="31" t="inlineStr">
        <is>
          <t>27/06/2026</t>
        </is>
      </c>
      <c r="C70" s="24" t="inlineStr">
        <is>
          <t>Grupos</t>
        </is>
      </c>
      <c r="D70" s="24">
        <f>IFERROR(INDEX(Partidos!$D$4:$D$107,MATCH($A70,Partidos!$A$4:$A$107,0)),"")</f>
        <v/>
      </c>
      <c r="E70" s="24">
        <f>IFERROR(INDEX(Partidos!$E$4:$E$107,MATCH($A70,Partidos!$A$4:$A$107,0)),"")</f>
        <v/>
      </c>
      <c r="F70" s="32" t="n">
        <v>1</v>
      </c>
      <c r="G70" s="32" t="n">
        <v>3</v>
      </c>
      <c r="H70" s="33" t="inlineStr">
        <is>
          <t>-</t>
        </is>
      </c>
    </row>
    <row r="71">
      <c r="A71" s="29" t="n">
        <v>68</v>
      </c>
      <c r="B71" s="29" t="inlineStr">
        <is>
          <t>27/06/2026</t>
        </is>
      </c>
      <c r="C71" s="24" t="inlineStr">
        <is>
          <t>Grupos</t>
        </is>
      </c>
      <c r="D71" s="24">
        <f>IFERROR(INDEX(Partidos!$D$4:$D$107,MATCH($A71,Partidos!$A$4:$A$107,0)),"")</f>
        <v/>
      </c>
      <c r="E71" s="24">
        <f>IFERROR(INDEX(Partidos!$E$4:$E$107,MATCH($A71,Partidos!$A$4:$A$107,0)),"")</f>
        <v/>
      </c>
      <c r="F71" s="32" t="n">
        <v>2</v>
      </c>
      <c r="G71" s="32" t="n">
        <v>0</v>
      </c>
      <c r="H71" s="33" t="inlineStr">
        <is>
          <t>-</t>
        </is>
      </c>
    </row>
    <row r="72">
      <c r="A72" s="31" t="n">
        <v>69</v>
      </c>
      <c r="B72" s="31" t="inlineStr">
        <is>
          <t>27/06/2026</t>
        </is>
      </c>
      <c r="C72" s="24" t="inlineStr">
        <is>
          <t>Grupos</t>
        </is>
      </c>
      <c r="D72" s="24">
        <f>IFERROR(INDEX(Partidos!$D$4:$D$107,MATCH($A72,Partidos!$A$4:$A$107,0)),"")</f>
        <v/>
      </c>
      <c r="E72" s="24">
        <f>IFERROR(INDEX(Partidos!$E$4:$E$107,MATCH($A72,Partidos!$A$4:$A$107,0)),"")</f>
        <v/>
      </c>
      <c r="F72" s="32" t="n">
        <v>2</v>
      </c>
      <c r="G72" s="32" t="n">
        <v>3</v>
      </c>
      <c r="H72" s="33" t="inlineStr">
        <is>
          <t>-</t>
        </is>
      </c>
    </row>
    <row r="73">
      <c r="A73" s="29" t="n">
        <v>70</v>
      </c>
      <c r="B73" s="29" t="inlineStr">
        <is>
          <t>27/06/2026</t>
        </is>
      </c>
      <c r="C73" s="24" t="inlineStr">
        <is>
          <t>Grupos</t>
        </is>
      </c>
      <c r="D73" s="24">
        <f>IFERROR(INDEX(Partidos!$D$4:$D$107,MATCH($A73,Partidos!$A$4:$A$107,0)),"")</f>
        <v/>
      </c>
      <c r="E73" s="24">
        <f>IFERROR(INDEX(Partidos!$E$4:$E$107,MATCH($A73,Partidos!$A$4:$A$107,0)),"")</f>
        <v/>
      </c>
      <c r="F73" s="32" t="n">
        <v>3</v>
      </c>
      <c r="G73" s="32" t="n">
        <v>0</v>
      </c>
      <c r="H73" s="33" t="inlineStr">
        <is>
          <t>-</t>
        </is>
      </c>
    </row>
    <row r="74">
      <c r="A74" s="31" t="n">
        <v>71</v>
      </c>
      <c r="B74" s="31" t="inlineStr">
        <is>
          <t>27/06/2026</t>
        </is>
      </c>
      <c r="C74" s="24" t="inlineStr">
        <is>
          <t>Grupos</t>
        </is>
      </c>
      <c r="D74" s="24">
        <f>IFERROR(INDEX(Partidos!$D$4:$D$107,MATCH($A74,Partidos!$A$4:$A$107,0)),"")</f>
        <v/>
      </c>
      <c r="E74" s="24">
        <f>IFERROR(INDEX(Partidos!$E$4:$E$107,MATCH($A74,Partidos!$A$4:$A$107,0)),"")</f>
        <v/>
      </c>
      <c r="F74" s="32" t="n">
        <v>0</v>
      </c>
      <c r="G74" s="32" t="n">
        <v>2</v>
      </c>
      <c r="H74" s="33" t="inlineStr">
        <is>
          <t>-</t>
        </is>
      </c>
    </row>
    <row r="75">
      <c r="A75" s="29" t="n">
        <v>72</v>
      </c>
      <c r="B75" s="29" t="inlineStr">
        <is>
          <t>27/06/2026</t>
        </is>
      </c>
      <c r="C75" s="24" t="inlineStr">
        <is>
          <t>Grupos</t>
        </is>
      </c>
      <c r="D75" s="24">
        <f>IFERROR(INDEX(Partidos!$D$4:$D$107,MATCH($A75,Partidos!$A$4:$A$107,0)),"")</f>
        <v/>
      </c>
      <c r="E75" s="24">
        <f>IFERROR(INDEX(Partidos!$E$4:$E$107,MATCH($A75,Partidos!$A$4:$A$107,0)),"")</f>
        <v/>
      </c>
      <c r="F75" s="32" t="n">
        <v>0</v>
      </c>
      <c r="G75" s="32" t="n">
        <v>3</v>
      </c>
      <c r="H75" s="33" t="inlineStr">
        <is>
          <t>-</t>
        </is>
      </c>
    </row>
    <row r="76">
      <c r="A76" s="31" t="n">
        <v>73</v>
      </c>
      <c r="B76" s="31" t="inlineStr">
        <is>
          <t>28/06/2026</t>
        </is>
      </c>
      <c r="C76" s="24" t="inlineStr">
        <is>
          <t>Dieciseisavos</t>
        </is>
      </c>
      <c r="D76" s="24">
        <f>IFERROR(INDEX(Partidos!$D$4:$D$107,MATCH($A76,Partidos!$A$4:$A$107,0)),"")</f>
        <v/>
      </c>
      <c r="E76" s="24">
        <f>IFERROR(INDEX(Partidos!$E$4:$E$107,MATCH($A76,Partidos!$A$4:$A$107,0)),"")</f>
        <v/>
      </c>
      <c r="F76" s="32" t="n">
        <v>1</v>
      </c>
      <c r="G76" s="32" t="n">
        <v>1</v>
      </c>
      <c r="H76" s="32" t="inlineStr">
        <is>
          <t>Local</t>
        </is>
      </c>
    </row>
    <row r="77">
      <c r="A77" s="29" t="n">
        <v>74</v>
      </c>
      <c r="B77" s="29" t="inlineStr">
        <is>
          <t>29/06/2026</t>
        </is>
      </c>
      <c r="C77" s="24" t="inlineStr">
        <is>
          <t>Dieciseisavos</t>
        </is>
      </c>
      <c r="D77" s="24">
        <f>IFERROR(INDEX(Partidos!$D$4:$D$107,MATCH($A77,Partidos!$A$4:$A$107,0)),"")</f>
        <v/>
      </c>
      <c r="E77" s="24">
        <f>IFERROR(INDEX(Partidos!$E$4:$E$107,MATCH($A77,Partidos!$A$4:$A$107,0)),"")</f>
        <v/>
      </c>
      <c r="F77" s="32" t="n">
        <v>2</v>
      </c>
      <c r="G77" s="32" t="n">
        <v>0</v>
      </c>
      <c r="H77" s="32" t="inlineStr">
        <is>
          <t>Local</t>
        </is>
      </c>
    </row>
    <row r="78">
      <c r="A78" s="31" t="n">
        <v>75</v>
      </c>
      <c r="B78" s="31" t="inlineStr">
        <is>
          <t>29/06/2026</t>
        </is>
      </c>
      <c r="C78" s="24" t="inlineStr">
        <is>
          <t>Dieciseisavos</t>
        </is>
      </c>
      <c r="D78" s="24">
        <f>IFERROR(INDEX(Partidos!$D$4:$D$107,MATCH($A78,Partidos!$A$4:$A$107,0)),"")</f>
        <v/>
      </c>
      <c r="E78" s="24">
        <f>IFERROR(INDEX(Partidos!$E$4:$E$107,MATCH($A78,Partidos!$A$4:$A$107,0)),"")</f>
        <v/>
      </c>
      <c r="F78" s="32" t="n">
        <v>3</v>
      </c>
      <c r="G78" s="32" t="n">
        <v>0</v>
      </c>
      <c r="H78" s="32" t="inlineStr">
        <is>
          <t>Local</t>
        </is>
      </c>
    </row>
    <row r="79">
      <c r="A79" s="29" t="n">
        <v>76</v>
      </c>
      <c r="B79" s="29" t="inlineStr">
        <is>
          <t>29/06/2026</t>
        </is>
      </c>
      <c r="C79" s="24" t="inlineStr">
        <is>
          <t>Dieciseisavos</t>
        </is>
      </c>
      <c r="D79" s="24">
        <f>IFERROR(INDEX(Partidos!$D$4:$D$107,MATCH($A79,Partidos!$A$4:$A$107,0)),"")</f>
        <v/>
      </c>
      <c r="E79" s="24">
        <f>IFERROR(INDEX(Partidos!$E$4:$E$107,MATCH($A79,Partidos!$A$4:$A$107,0)),"")</f>
        <v/>
      </c>
      <c r="F79" s="32" t="n">
        <v>1</v>
      </c>
      <c r="G79" s="32" t="n">
        <v>2</v>
      </c>
      <c r="H79" s="32" t="inlineStr">
        <is>
          <t>Visitante</t>
        </is>
      </c>
    </row>
    <row r="80">
      <c r="A80" s="31" t="n">
        <v>77</v>
      </c>
      <c r="B80" s="31" t="inlineStr">
        <is>
          <t>30/06/2026</t>
        </is>
      </c>
      <c r="C80" s="24" t="inlineStr">
        <is>
          <t>Dieciseisavos</t>
        </is>
      </c>
      <c r="D80" s="24">
        <f>IFERROR(INDEX(Partidos!$D$4:$D$107,MATCH($A80,Partidos!$A$4:$A$107,0)),"")</f>
        <v/>
      </c>
      <c r="E80" s="24">
        <f>IFERROR(INDEX(Partidos!$E$4:$E$107,MATCH($A80,Partidos!$A$4:$A$107,0)),"")</f>
        <v/>
      </c>
      <c r="F80" s="32" t="n">
        <v>2</v>
      </c>
      <c r="G80" s="32" t="n">
        <v>1</v>
      </c>
      <c r="H80" s="32" t="inlineStr">
        <is>
          <t>Local</t>
        </is>
      </c>
    </row>
    <row r="81">
      <c r="A81" s="29" t="n">
        <v>78</v>
      </c>
      <c r="B81" s="29" t="inlineStr">
        <is>
          <t>30/06/2026</t>
        </is>
      </c>
      <c r="C81" s="24" t="inlineStr">
        <is>
          <t>Dieciseisavos</t>
        </is>
      </c>
      <c r="D81" s="24">
        <f>IFERROR(INDEX(Partidos!$D$4:$D$107,MATCH($A81,Partidos!$A$4:$A$107,0)),"")</f>
        <v/>
      </c>
      <c r="E81" s="24">
        <f>IFERROR(INDEX(Partidos!$E$4:$E$107,MATCH($A81,Partidos!$A$4:$A$107,0)),"")</f>
        <v/>
      </c>
      <c r="F81" s="32" t="n">
        <v>2</v>
      </c>
      <c r="G81" s="32" t="n">
        <v>1</v>
      </c>
      <c r="H81" s="32" t="inlineStr">
        <is>
          <t>Local</t>
        </is>
      </c>
    </row>
    <row r="82">
      <c r="A82" s="31" t="n">
        <v>79</v>
      </c>
      <c r="B82" s="31" t="inlineStr">
        <is>
          <t>30/06/2026</t>
        </is>
      </c>
      <c r="C82" s="24" t="inlineStr">
        <is>
          <t>Dieciseisavos</t>
        </is>
      </c>
      <c r="D82" s="24">
        <f>IFERROR(INDEX(Partidos!$D$4:$D$107,MATCH($A82,Partidos!$A$4:$A$107,0)),"")</f>
        <v/>
      </c>
      <c r="E82" s="24">
        <f>IFERROR(INDEX(Partidos!$E$4:$E$107,MATCH($A82,Partidos!$A$4:$A$107,0)),"")</f>
        <v/>
      </c>
      <c r="F82" s="32" t="n">
        <v>1</v>
      </c>
      <c r="G82" s="32" t="n">
        <v>1</v>
      </c>
      <c r="H82" s="32" t="inlineStr">
        <is>
          <t>Local</t>
        </is>
      </c>
    </row>
    <row r="83">
      <c r="A83" s="29" t="n">
        <v>80</v>
      </c>
      <c r="B83" s="29" t="inlineStr">
        <is>
          <t>01/07/2026</t>
        </is>
      </c>
      <c r="C83" s="24" t="inlineStr">
        <is>
          <t>Dieciseisavos</t>
        </is>
      </c>
      <c r="D83" s="24">
        <f>IFERROR(INDEX(Partidos!$D$4:$D$107,MATCH($A83,Partidos!$A$4:$A$107,0)),"")</f>
        <v/>
      </c>
      <c r="E83" s="24">
        <f>IFERROR(INDEX(Partidos!$E$4:$E$107,MATCH($A83,Partidos!$A$4:$A$107,0)),"")</f>
        <v/>
      </c>
      <c r="F83" s="32" t="n">
        <v>2</v>
      </c>
      <c r="G83" s="32" t="n">
        <v>1</v>
      </c>
      <c r="H83" s="32" t="inlineStr">
        <is>
          <t>Local</t>
        </is>
      </c>
    </row>
    <row r="84">
      <c r="A84" s="31" t="n">
        <v>81</v>
      </c>
      <c r="B84" s="31" t="inlineStr">
        <is>
          <t>01/07/2026</t>
        </is>
      </c>
      <c r="C84" s="24" t="inlineStr">
        <is>
          <t>Dieciseisavos</t>
        </is>
      </c>
      <c r="D84" s="24">
        <f>IFERROR(INDEX(Partidos!$D$4:$D$107,MATCH($A84,Partidos!$A$4:$A$107,0)),"")</f>
        <v/>
      </c>
      <c r="E84" s="24">
        <f>IFERROR(INDEX(Partidos!$E$4:$E$107,MATCH($A84,Partidos!$A$4:$A$107,0)),"")</f>
        <v/>
      </c>
      <c r="F84" s="32" t="n">
        <v>1</v>
      </c>
      <c r="G84" s="32" t="n">
        <v>2</v>
      </c>
      <c r="H84" s="32" t="inlineStr">
        <is>
          <t>Visitante</t>
        </is>
      </c>
    </row>
    <row r="85">
      <c r="A85" s="29" t="n">
        <v>82</v>
      </c>
      <c r="B85" s="29" t="inlineStr">
        <is>
          <t>01/07/2026</t>
        </is>
      </c>
      <c r="C85" s="24" t="inlineStr">
        <is>
          <t>Dieciseisavos</t>
        </is>
      </c>
      <c r="D85" s="24">
        <f>IFERROR(INDEX(Partidos!$D$4:$D$107,MATCH($A85,Partidos!$A$4:$A$107,0)),"")</f>
        <v/>
      </c>
      <c r="E85" s="24">
        <f>IFERROR(INDEX(Partidos!$E$4:$E$107,MATCH($A85,Partidos!$A$4:$A$107,0)),"")</f>
        <v/>
      </c>
      <c r="F85" s="32" t="n">
        <v>3</v>
      </c>
      <c r="G85" s="32" t="n">
        <v>1</v>
      </c>
      <c r="H85" s="32" t="inlineStr">
        <is>
          <t>Local</t>
        </is>
      </c>
    </row>
    <row r="86">
      <c r="A86" s="31" t="n">
        <v>83</v>
      </c>
      <c r="B86" s="31" t="inlineStr">
        <is>
          <t>02/07/2026</t>
        </is>
      </c>
      <c r="C86" s="24" t="inlineStr">
        <is>
          <t>Dieciseisavos</t>
        </is>
      </c>
      <c r="D86" s="24">
        <f>IFERROR(INDEX(Partidos!$D$4:$D$107,MATCH($A86,Partidos!$A$4:$A$107,0)),"")</f>
        <v/>
      </c>
      <c r="E86" s="24">
        <f>IFERROR(INDEX(Partidos!$E$4:$E$107,MATCH($A86,Partidos!$A$4:$A$107,0)),"")</f>
        <v/>
      </c>
      <c r="F86" s="32" t="n">
        <v>2</v>
      </c>
      <c r="G86" s="32" t="n">
        <v>0</v>
      </c>
      <c r="H86" s="32" t="inlineStr">
        <is>
          <t>Local</t>
        </is>
      </c>
    </row>
    <row r="87">
      <c r="A87" s="29" t="n">
        <v>84</v>
      </c>
      <c r="B87" s="29" t="inlineStr">
        <is>
          <t>02/07/2026</t>
        </is>
      </c>
      <c r="C87" s="24" t="inlineStr">
        <is>
          <t>Dieciseisavos</t>
        </is>
      </c>
      <c r="D87" s="24">
        <f>IFERROR(INDEX(Partidos!$D$4:$D$107,MATCH($A87,Partidos!$A$4:$A$107,0)),"")</f>
        <v/>
      </c>
      <c r="E87" s="24">
        <f>IFERROR(INDEX(Partidos!$E$4:$E$107,MATCH($A87,Partidos!$A$4:$A$107,0)),"")</f>
        <v/>
      </c>
      <c r="F87" s="32" t="n">
        <v>0</v>
      </c>
      <c r="G87" s="32" t="n">
        <v>0</v>
      </c>
      <c r="H87" s="32" t="inlineStr">
        <is>
          <t>Visitante</t>
        </is>
      </c>
    </row>
    <row r="88">
      <c r="A88" s="31" t="n">
        <v>85</v>
      </c>
      <c r="B88" s="31" t="inlineStr">
        <is>
          <t>02/07/2026</t>
        </is>
      </c>
      <c r="C88" s="24" t="inlineStr">
        <is>
          <t>Dieciseisavos</t>
        </is>
      </c>
      <c r="D88" s="24">
        <f>IFERROR(INDEX(Partidos!$D$4:$D$107,MATCH($A88,Partidos!$A$4:$A$107,0)),"")</f>
        <v/>
      </c>
      <c r="E88" s="24">
        <f>IFERROR(INDEX(Partidos!$E$4:$E$107,MATCH($A88,Partidos!$A$4:$A$107,0)),"")</f>
        <v/>
      </c>
      <c r="F88" s="32" t="n">
        <v>0</v>
      </c>
      <c r="G88" s="32" t="n">
        <v>1</v>
      </c>
      <c r="H88" s="32" t="inlineStr">
        <is>
          <t>Visitante</t>
        </is>
      </c>
    </row>
    <row r="89">
      <c r="A89" s="29" t="n">
        <v>86</v>
      </c>
      <c r="B89" s="29" t="inlineStr">
        <is>
          <t>03/07/2026</t>
        </is>
      </c>
      <c r="C89" s="24" t="inlineStr">
        <is>
          <t>Dieciseisavos</t>
        </is>
      </c>
      <c r="D89" s="24">
        <f>IFERROR(INDEX(Partidos!$D$4:$D$107,MATCH($A89,Partidos!$A$4:$A$107,0)),"")</f>
        <v/>
      </c>
      <c r="E89" s="24">
        <f>IFERROR(INDEX(Partidos!$E$4:$E$107,MATCH($A89,Partidos!$A$4:$A$107,0)),"")</f>
        <v/>
      </c>
      <c r="F89" s="32" t="n">
        <v>0</v>
      </c>
      <c r="G89" s="32" t="n">
        <v>2</v>
      </c>
      <c r="H89" s="32" t="inlineStr">
        <is>
          <t>Visitante</t>
        </is>
      </c>
    </row>
    <row r="90">
      <c r="A90" s="31" t="n">
        <v>87</v>
      </c>
      <c r="B90" s="31" t="inlineStr">
        <is>
          <t>03/07/2026</t>
        </is>
      </c>
      <c r="C90" s="24" t="inlineStr">
        <is>
          <t>Dieciseisavos</t>
        </is>
      </c>
      <c r="D90" s="24">
        <f>IFERROR(INDEX(Partidos!$D$4:$D$107,MATCH($A90,Partidos!$A$4:$A$107,0)),"")</f>
        <v/>
      </c>
      <c r="E90" s="24">
        <f>IFERROR(INDEX(Partidos!$E$4:$E$107,MATCH($A90,Partidos!$A$4:$A$107,0)),"")</f>
        <v/>
      </c>
      <c r="F90" s="32" t="n">
        <v>3</v>
      </c>
      <c r="G90" s="32" t="n">
        <v>0</v>
      </c>
      <c r="H90" s="32" t="inlineStr">
        <is>
          <t>Local</t>
        </is>
      </c>
    </row>
    <row r="91">
      <c r="A91" s="29" t="n">
        <v>88</v>
      </c>
      <c r="B91" s="29" t="inlineStr">
        <is>
          <t>03/07/2026</t>
        </is>
      </c>
      <c r="C91" s="24" t="inlineStr">
        <is>
          <t>Dieciseisavos</t>
        </is>
      </c>
      <c r="D91" s="24">
        <f>IFERROR(INDEX(Partidos!$D$4:$D$107,MATCH($A91,Partidos!$A$4:$A$107,0)),"")</f>
        <v/>
      </c>
      <c r="E91" s="24">
        <f>IFERROR(INDEX(Partidos!$E$4:$E$107,MATCH($A91,Partidos!$A$4:$A$107,0)),"")</f>
        <v/>
      </c>
      <c r="F91" s="32" t="n">
        <v>3</v>
      </c>
      <c r="G91" s="32" t="n">
        <v>1</v>
      </c>
      <c r="H91" s="32" t="inlineStr">
        <is>
          <t>Local</t>
        </is>
      </c>
    </row>
    <row r="92">
      <c r="A92" s="31" t="n">
        <v>89</v>
      </c>
      <c r="B92" s="31" t="inlineStr">
        <is>
          <t>04/07/2026</t>
        </is>
      </c>
      <c r="C92" s="24" t="inlineStr">
        <is>
          <t>Octavos</t>
        </is>
      </c>
      <c r="D92" s="24">
        <f>IFERROR(INDEX(Partidos!$D$4:$D$107,MATCH($A92,Partidos!$A$4:$A$107,0)),"")</f>
        <v/>
      </c>
      <c r="E92" s="24">
        <f>IFERROR(INDEX(Partidos!$E$4:$E$107,MATCH($A92,Partidos!$A$4:$A$107,0)),"")</f>
        <v/>
      </c>
      <c r="F92" s="32" t="n">
        <v>0</v>
      </c>
      <c r="G92" s="32" t="n">
        <v>0</v>
      </c>
      <c r="H92" s="32" t="inlineStr">
        <is>
          <t>Local</t>
        </is>
      </c>
    </row>
    <row r="93">
      <c r="A93" s="29" t="n">
        <v>90</v>
      </c>
      <c r="B93" s="29" t="inlineStr">
        <is>
          <t>04/07/2026</t>
        </is>
      </c>
      <c r="C93" s="24" t="inlineStr">
        <is>
          <t>Octavos</t>
        </is>
      </c>
      <c r="D93" s="24">
        <f>IFERROR(INDEX(Partidos!$D$4:$D$107,MATCH($A93,Partidos!$A$4:$A$107,0)),"")</f>
        <v/>
      </c>
      <c r="E93" s="24">
        <f>IFERROR(INDEX(Partidos!$E$4:$E$107,MATCH($A93,Partidos!$A$4:$A$107,0)),"")</f>
        <v/>
      </c>
      <c r="F93" s="32" t="n">
        <v>1</v>
      </c>
      <c r="G93" s="32" t="n">
        <v>0</v>
      </c>
      <c r="H93" s="32" t="inlineStr">
        <is>
          <t>Local</t>
        </is>
      </c>
    </row>
    <row r="94">
      <c r="A94" s="31" t="n">
        <v>91</v>
      </c>
      <c r="B94" s="31" t="inlineStr">
        <is>
          <t>05/07/2026</t>
        </is>
      </c>
      <c r="C94" s="24" t="inlineStr">
        <is>
          <t>Octavos</t>
        </is>
      </c>
      <c r="D94" s="24">
        <f>IFERROR(INDEX(Partidos!$D$4:$D$107,MATCH($A94,Partidos!$A$4:$A$107,0)),"")</f>
        <v/>
      </c>
      <c r="E94" s="24">
        <f>IFERROR(INDEX(Partidos!$E$4:$E$107,MATCH($A94,Partidos!$A$4:$A$107,0)),"")</f>
        <v/>
      </c>
      <c r="F94" s="32" t="n">
        <v>0</v>
      </c>
      <c r="G94" s="32" t="n">
        <v>2</v>
      </c>
      <c r="H94" s="32" t="inlineStr">
        <is>
          <t>Visitante</t>
        </is>
      </c>
    </row>
    <row r="95">
      <c r="A95" s="29" t="n">
        <v>92</v>
      </c>
      <c r="B95" s="29" t="inlineStr">
        <is>
          <t>05/07/2026</t>
        </is>
      </c>
      <c r="C95" s="24" t="inlineStr">
        <is>
          <t>Octavos</t>
        </is>
      </c>
      <c r="D95" s="24">
        <f>IFERROR(INDEX(Partidos!$D$4:$D$107,MATCH($A95,Partidos!$A$4:$A$107,0)),"")</f>
        <v/>
      </c>
      <c r="E95" s="24">
        <f>IFERROR(INDEX(Partidos!$E$4:$E$107,MATCH($A95,Partidos!$A$4:$A$107,0)),"")</f>
        <v/>
      </c>
      <c r="F95" s="32" t="n">
        <v>1</v>
      </c>
      <c r="G95" s="32" t="n">
        <v>0</v>
      </c>
      <c r="H95" s="32" t="inlineStr">
        <is>
          <t>Local</t>
        </is>
      </c>
    </row>
    <row r="96">
      <c r="A96" s="31" t="n">
        <v>93</v>
      </c>
      <c r="B96" s="31" t="inlineStr">
        <is>
          <t>06/07/2026</t>
        </is>
      </c>
      <c r="C96" s="24" t="inlineStr">
        <is>
          <t>Octavos</t>
        </is>
      </c>
      <c r="D96" s="24">
        <f>IFERROR(INDEX(Partidos!$D$4:$D$107,MATCH($A96,Partidos!$A$4:$A$107,0)),"")</f>
        <v/>
      </c>
      <c r="E96" s="24">
        <f>IFERROR(INDEX(Partidos!$E$4:$E$107,MATCH($A96,Partidos!$A$4:$A$107,0)),"")</f>
        <v/>
      </c>
      <c r="F96" s="32" t="n">
        <v>0</v>
      </c>
      <c r="G96" s="32" t="n">
        <v>3</v>
      </c>
      <c r="H96" s="32" t="inlineStr">
        <is>
          <t>Visitante</t>
        </is>
      </c>
    </row>
    <row r="97">
      <c r="A97" s="29" t="n">
        <v>94</v>
      </c>
      <c r="B97" s="29" t="inlineStr">
        <is>
          <t>06/07/2026</t>
        </is>
      </c>
      <c r="C97" s="24" t="inlineStr">
        <is>
          <t>Octavos</t>
        </is>
      </c>
      <c r="D97" s="24">
        <f>IFERROR(INDEX(Partidos!$D$4:$D$107,MATCH($A97,Partidos!$A$4:$A$107,0)),"")</f>
        <v/>
      </c>
      <c r="E97" s="24">
        <f>IFERROR(INDEX(Partidos!$E$4:$E$107,MATCH($A97,Partidos!$A$4:$A$107,0)),"")</f>
        <v/>
      </c>
      <c r="F97" s="32" t="n">
        <v>2</v>
      </c>
      <c r="G97" s="32" t="n">
        <v>0</v>
      </c>
      <c r="H97" s="32" t="inlineStr">
        <is>
          <t>Local</t>
        </is>
      </c>
    </row>
    <row r="98">
      <c r="A98" s="31" t="n">
        <v>95</v>
      </c>
      <c r="B98" s="31" t="inlineStr">
        <is>
          <t>07/07/2026</t>
        </is>
      </c>
      <c r="C98" s="24" t="inlineStr">
        <is>
          <t>Octavos</t>
        </is>
      </c>
      <c r="D98" s="24">
        <f>IFERROR(INDEX(Partidos!$D$4:$D$107,MATCH($A98,Partidos!$A$4:$A$107,0)),"")</f>
        <v/>
      </c>
      <c r="E98" s="24">
        <f>IFERROR(INDEX(Partidos!$E$4:$E$107,MATCH($A98,Partidos!$A$4:$A$107,0)),"")</f>
        <v/>
      </c>
      <c r="F98" s="32" t="n">
        <v>3</v>
      </c>
      <c r="G98" s="32" t="n">
        <v>1</v>
      </c>
      <c r="H98" s="32" t="inlineStr">
        <is>
          <t>Local</t>
        </is>
      </c>
    </row>
    <row r="99">
      <c r="A99" s="29" t="n">
        <v>96</v>
      </c>
      <c r="B99" s="29" t="inlineStr">
        <is>
          <t>07/07/2026</t>
        </is>
      </c>
      <c r="C99" s="24" t="inlineStr">
        <is>
          <t>Octavos</t>
        </is>
      </c>
      <c r="D99" s="24">
        <f>IFERROR(INDEX(Partidos!$D$4:$D$107,MATCH($A99,Partidos!$A$4:$A$107,0)),"")</f>
        <v/>
      </c>
      <c r="E99" s="24">
        <f>IFERROR(INDEX(Partidos!$E$4:$E$107,MATCH($A99,Partidos!$A$4:$A$107,0)),"")</f>
        <v/>
      </c>
      <c r="F99" s="32" t="n">
        <v>1</v>
      </c>
      <c r="G99" s="32" t="n">
        <v>3</v>
      </c>
      <c r="H99" s="32" t="inlineStr">
        <is>
          <t>Visitante</t>
        </is>
      </c>
    </row>
    <row r="100">
      <c r="A100" s="31" t="n">
        <v>97</v>
      </c>
      <c r="B100" s="31" t="inlineStr">
        <is>
          <t>09/07/2026</t>
        </is>
      </c>
      <c r="C100" s="24" t="inlineStr">
        <is>
          <t>Cuartos</t>
        </is>
      </c>
      <c r="D100" s="24">
        <f>IFERROR(INDEX(Partidos!$D$4:$D$107,MATCH($A100,Partidos!$A$4:$A$107,0)),"")</f>
        <v/>
      </c>
      <c r="E100" s="24">
        <f>IFERROR(INDEX(Partidos!$E$4:$E$107,MATCH($A100,Partidos!$A$4:$A$107,0)),"")</f>
        <v/>
      </c>
      <c r="F100" s="32" t="n">
        <v>0</v>
      </c>
      <c r="G100" s="32" t="n">
        <v>0</v>
      </c>
      <c r="H100" s="32" t="inlineStr">
        <is>
          <t>Visitante</t>
        </is>
      </c>
    </row>
    <row r="101">
      <c r="A101" s="29" t="n">
        <v>98</v>
      </c>
      <c r="B101" s="29" t="inlineStr">
        <is>
          <t>10/07/2026</t>
        </is>
      </c>
      <c r="C101" s="24" t="inlineStr">
        <is>
          <t>Cuartos</t>
        </is>
      </c>
      <c r="D101" s="24">
        <f>IFERROR(INDEX(Partidos!$D$4:$D$107,MATCH($A101,Partidos!$A$4:$A$107,0)),"")</f>
        <v/>
      </c>
      <c r="E101" s="24">
        <f>IFERROR(INDEX(Partidos!$E$4:$E$107,MATCH($A101,Partidos!$A$4:$A$107,0)),"")</f>
        <v/>
      </c>
      <c r="F101" s="32" t="n">
        <v>2</v>
      </c>
      <c r="G101" s="32" t="n">
        <v>0</v>
      </c>
      <c r="H101" s="32" t="inlineStr">
        <is>
          <t>Local</t>
        </is>
      </c>
    </row>
    <row r="102">
      <c r="A102" s="31" t="n">
        <v>99</v>
      </c>
      <c r="B102" s="31" t="inlineStr">
        <is>
          <t>11/07/2026</t>
        </is>
      </c>
      <c r="C102" s="24" t="inlineStr">
        <is>
          <t>Cuartos</t>
        </is>
      </c>
      <c r="D102" s="24">
        <f>IFERROR(INDEX(Partidos!$D$4:$D$107,MATCH($A102,Partidos!$A$4:$A$107,0)),"")</f>
        <v/>
      </c>
      <c r="E102" s="24">
        <f>IFERROR(INDEX(Partidos!$E$4:$E$107,MATCH($A102,Partidos!$A$4:$A$107,0)),"")</f>
        <v/>
      </c>
      <c r="F102" s="32" t="n">
        <v>3</v>
      </c>
      <c r="G102" s="32" t="n">
        <v>1</v>
      </c>
      <c r="H102" s="32" t="inlineStr">
        <is>
          <t>Local</t>
        </is>
      </c>
    </row>
    <row r="103">
      <c r="A103" s="29" t="n">
        <v>100</v>
      </c>
      <c r="B103" s="29" t="inlineStr">
        <is>
          <t>11/07/2026</t>
        </is>
      </c>
      <c r="C103" s="24" t="inlineStr">
        <is>
          <t>Cuartos</t>
        </is>
      </c>
      <c r="D103" s="24">
        <f>IFERROR(INDEX(Partidos!$D$4:$D$107,MATCH($A103,Partidos!$A$4:$A$107,0)),"")</f>
        <v/>
      </c>
      <c r="E103" s="24">
        <f>IFERROR(INDEX(Partidos!$E$4:$E$107,MATCH($A103,Partidos!$A$4:$A$107,0)),"")</f>
        <v/>
      </c>
      <c r="F103" s="32" t="n">
        <v>2</v>
      </c>
      <c r="G103" s="32" t="n">
        <v>0</v>
      </c>
      <c r="H103" s="32" t="inlineStr">
        <is>
          <t>Local</t>
        </is>
      </c>
    </row>
    <row r="104">
      <c r="A104" s="31" t="n">
        <v>101</v>
      </c>
      <c r="B104" s="31" t="inlineStr">
        <is>
          <t>14/07/2026</t>
        </is>
      </c>
      <c r="C104" s="24" t="inlineStr">
        <is>
          <t>Semifinal</t>
        </is>
      </c>
      <c r="D104" s="24">
        <f>IFERROR(INDEX(Partidos!$D$4:$D$107,MATCH($A104,Partidos!$A$4:$A$107,0)),"")</f>
        <v/>
      </c>
      <c r="E104" s="24">
        <f>IFERROR(INDEX(Partidos!$E$4:$E$107,MATCH($A104,Partidos!$A$4:$A$107,0)),"")</f>
        <v/>
      </c>
      <c r="F104" s="32" t="n"/>
      <c r="G104" s="32" t="n"/>
      <c r="H104" s="32" t="n"/>
    </row>
    <row r="105">
      <c r="A105" s="29" t="n">
        <v>102</v>
      </c>
      <c r="B105" s="29" t="inlineStr">
        <is>
          <t>15/07/2026</t>
        </is>
      </c>
      <c r="C105" s="24" t="inlineStr">
        <is>
          <t>Semifinal</t>
        </is>
      </c>
      <c r="D105" s="24">
        <f>IFERROR(INDEX(Partidos!$D$4:$D$107,MATCH($A105,Partidos!$A$4:$A$107,0)),"")</f>
        <v/>
      </c>
      <c r="E105" s="24">
        <f>IFERROR(INDEX(Partidos!$E$4:$E$107,MATCH($A105,Partidos!$A$4:$A$107,0)),"")</f>
        <v/>
      </c>
      <c r="F105" s="32" t="n"/>
      <c r="G105" s="32" t="n"/>
      <c r="H105" s="32" t="n"/>
    </row>
    <row r="106">
      <c r="A106" s="31" t="n">
        <v>103</v>
      </c>
      <c r="B106" s="31" t="inlineStr">
        <is>
          <t>18/07/2026</t>
        </is>
      </c>
      <c r="C106" s="24" t="inlineStr">
        <is>
          <t>Tercer puesto</t>
        </is>
      </c>
      <c r="D106" s="24">
        <f>IFERROR(INDEX(Partidos!$D$4:$D$107,MATCH($A106,Partidos!$A$4:$A$107,0)),"")</f>
        <v/>
      </c>
      <c r="E106" s="24">
        <f>IFERROR(INDEX(Partidos!$E$4:$E$107,MATCH($A106,Partidos!$A$4:$A$107,0)),"")</f>
        <v/>
      </c>
      <c r="F106" s="32" t="n"/>
      <c r="G106" s="32" t="n"/>
      <c r="H106" s="32" t="n"/>
    </row>
    <row r="107">
      <c r="A107" s="29" t="n">
        <v>104</v>
      </c>
      <c r="B107" s="29" t="inlineStr">
        <is>
          <t>19/07/2026</t>
        </is>
      </c>
      <c r="C107" s="24" t="inlineStr">
        <is>
          <t>Final</t>
        </is>
      </c>
      <c r="D107" s="24">
        <f>IFERROR(INDEX(Partidos!$D$4:$D$107,MATCH($A107,Partidos!$A$4:$A$107,0)),"")</f>
        <v/>
      </c>
      <c r="E107" s="24">
        <f>IFERROR(INDEX(Partidos!$E$4:$E$107,MATCH($A107,Partidos!$A$4:$A$107,0)),"")</f>
        <v/>
      </c>
      <c r="F107" s="32" t="n"/>
      <c r="G107" s="32" t="n"/>
      <c r="H107" s="32" t="n"/>
    </row>
    <row r="109" ht="15.6" customHeight="1">
      <c r="A109" s="13" t="inlineStr">
        <is>
          <t>Mis apuestas especiales</t>
        </is>
      </c>
      <c r="B109" s="14" t="n"/>
      <c r="C109" s="14" t="n"/>
    </row>
    <row r="110">
      <c r="A110" s="19" t="inlineStr">
        <is>
          <t>Categoría</t>
        </is>
      </c>
      <c r="B110" s="19" t="inlineStr">
        <is>
          <t>Mi apuesta</t>
        </is>
      </c>
      <c r="C110" s="19" t="inlineStr">
        <is>
          <t>Resultado oficial</t>
        </is>
      </c>
    </row>
    <row r="111">
      <c r="A111" s="29" t="inlineStr">
        <is>
          <t>Campeón del Mundial</t>
        </is>
      </c>
      <c r="B111" s="35" t="inlineStr">
        <is>
          <t>ESPAÑA</t>
        </is>
      </c>
      <c r="C111" s="31">
        <f>IFERROR(Resumen!$B$34,"")</f>
        <v/>
      </c>
    </row>
    <row r="112">
      <c r="A112" s="31" t="inlineStr">
        <is>
          <t>Subcampeón</t>
        </is>
      </c>
      <c r="B112" s="35" t="inlineStr">
        <is>
          <t>FRANCIA</t>
        </is>
      </c>
      <c r="C112" s="31">
        <f>IFERROR(Resumen!$B$35,"")</f>
        <v/>
      </c>
    </row>
    <row r="113">
      <c r="A113" s="29" t="inlineStr">
        <is>
          <t>Tercer equipo</t>
        </is>
      </c>
      <c r="B113" s="35" t="inlineStr">
        <is>
          <t>ARGENTINA</t>
        </is>
      </c>
      <c r="C113" s="31">
        <f>IFERROR(Resumen!$B$36,"")</f>
        <v/>
      </c>
    </row>
    <row r="114">
      <c r="A114" s="31" t="inlineStr">
        <is>
          <t>Balón de oro de la FIFA</t>
        </is>
      </c>
      <c r="B114" s="35" t="inlineStr">
        <is>
          <t>LAMINE</t>
        </is>
      </c>
      <c r="C114" s="31">
        <f>IFERROR(Resumen!$B$37,"")</f>
        <v/>
      </c>
    </row>
    <row r="115" ht="28.8" customHeight="1">
      <c r="A115" s="29" t="inlineStr">
        <is>
          <t>Premio de la FIFA al mejor jugador joven</t>
        </is>
      </c>
      <c r="B115" s="35" t="inlineStr">
        <is>
          <t>DOUE</t>
        </is>
      </c>
      <c r="C115" s="31">
        <f>IFERROR(Resumen!$B$38,"")</f>
        <v/>
      </c>
    </row>
    <row r="116" ht="28.8" customHeight="1">
      <c r="A116" s="31" t="inlineStr">
        <is>
          <t>Guante de oro de la FIFA</t>
        </is>
      </c>
      <c r="B116" s="35" t="inlineStr">
        <is>
          <t>UNAI SIMON</t>
        </is>
      </c>
      <c r="C116" s="31">
        <f>IFERROR(Resumen!$B$39,"")</f>
        <v/>
      </c>
    </row>
    <row r="117">
      <c r="A117" s="29" t="inlineStr">
        <is>
          <t>Bota de oro de la FIFA</t>
        </is>
      </c>
      <c r="B117" s="35" t="inlineStr">
        <is>
          <t>KANE</t>
        </is>
      </c>
      <c r="C117" s="31">
        <f>IFERROR(Resumen!$B$40,"")</f>
        <v/>
      </c>
    </row>
    <row r="118">
      <c r="A118" s="31" t="inlineStr">
        <is>
          <t>Máximo goleador España</t>
        </is>
      </c>
      <c r="B118" s="35" t="inlineStr">
        <is>
          <t>OYARZABAL</t>
        </is>
      </c>
      <c r="C118" s="31">
        <f>IFERROR(Resumen!$B$41,"")</f>
        <v/>
      </c>
    </row>
  </sheetData>
  <autoFilter ref="A3:H107"/>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tabColor rgb="FF9E9E9E"/>
    <outlinePr summaryBelow="1" summaryRight="1"/>
    <pageSetUpPr/>
  </sheetPr>
  <dimension ref="A1:D21"/>
  <sheetViews>
    <sheetView showGridLines="0" workbookViewId="0">
      <selection activeCell="A1" sqref="A1"/>
    </sheetView>
  </sheetViews>
  <sheetFormatPr baseColWidth="8" defaultRowHeight="14.4"/>
  <cols>
    <col width="36" customWidth="1" min="1" max="1"/>
    <col width="12" customWidth="1" min="2" max="2"/>
    <col width="8" customWidth="1" min="3" max="3"/>
  </cols>
  <sheetData>
    <row r="1" ht="40.05" customHeight="1">
      <c r="A1" s="7" t="inlineStr">
        <is>
          <t>CONFIGURACIÓN DE PUNTUACIÓN</t>
        </is>
      </c>
      <c r="B1" s="36" t="inlineStr">
        <is>
          <t>Edita solo los puntos en amarillo; el resto del libro se recalcula solo.</t>
        </is>
      </c>
      <c r="C1" s="1" t="n"/>
      <c r="D1" s="1" t="n"/>
    </row>
    <row r="3">
      <c r="A3" s="26" t="inlineStr">
        <is>
          <t>FASE DE GRUPOS (90 min)</t>
        </is>
      </c>
    </row>
    <row r="4">
      <c r="A4" t="inlineStr">
        <is>
          <t>Resultado exacto</t>
        </is>
      </c>
      <c r="B4" s="37" t="n">
        <v>5</v>
      </c>
      <c r="C4" t="inlineStr">
        <is>
          <t>pts</t>
        </is>
      </c>
    </row>
    <row r="5">
      <c r="A5" t="inlineStr">
        <is>
          <t>Diferencia de goles correcta</t>
        </is>
      </c>
      <c r="B5" s="37" t="n">
        <v>3</v>
      </c>
      <c r="C5" t="inlineStr">
        <is>
          <t>pts</t>
        </is>
      </c>
    </row>
    <row r="6">
      <c r="A6" t="inlineStr">
        <is>
          <t>Ganador o empate correcto</t>
        </is>
      </c>
      <c r="B6" s="37" t="n">
        <v>2</v>
      </c>
      <c r="C6" t="inlineStr">
        <is>
          <t>pts</t>
        </is>
      </c>
    </row>
    <row r="8">
      <c r="A8" s="26" t="inlineStr">
        <is>
          <t>ELIMINATORIAS (×2)</t>
        </is>
      </c>
    </row>
    <row r="9">
      <c r="A9" t="inlineStr">
        <is>
          <t>Resultado exacto (90 min)</t>
        </is>
      </c>
      <c r="B9" s="37" t="n">
        <v>8</v>
      </c>
      <c r="C9" t="inlineStr">
        <is>
          <t>pts</t>
        </is>
      </c>
    </row>
    <row r="10">
      <c r="A10" t="inlineStr">
        <is>
          <t>Diferencia de goles (90 min)</t>
        </is>
      </c>
      <c r="B10" s="37" t="n">
        <v>4</v>
      </c>
      <c r="C10" t="inlineStr">
        <is>
          <t>pts</t>
        </is>
      </c>
    </row>
    <row r="11">
      <c r="A11" t="inlineStr">
        <is>
          <t>Clasificado correcto</t>
        </is>
      </c>
      <c r="B11" s="37" t="n">
        <v>3</v>
      </c>
      <c r="C11" t="inlineStr">
        <is>
          <t>pts</t>
        </is>
      </c>
    </row>
    <row r="12">
      <c r="A12" t="inlineStr">
        <is>
          <t>Empate exacto, fallo clasificado</t>
        </is>
      </c>
      <c r="B12" t="n">
        <v>4</v>
      </c>
      <c r="C12" t="inlineStr">
        <is>
          <t>pts</t>
        </is>
      </c>
    </row>
    <row r="13">
      <c r="A13" t="inlineStr">
        <is>
          <t>Empate dif., acierto clasificado</t>
        </is>
      </c>
      <c r="B13" t="n">
        <v>4</v>
      </c>
      <c r="C13" t="inlineStr">
        <is>
          <t>pts</t>
        </is>
      </c>
    </row>
    <row r="14">
      <c r="A14" t="inlineStr">
        <is>
          <t>Empate dif., fallo clasificado</t>
        </is>
      </c>
      <c r="B14" t="n">
        <v>2</v>
      </c>
      <c r="C14" t="inlineStr">
        <is>
          <t>pts</t>
        </is>
      </c>
    </row>
    <row r="15">
      <c r="A15" s="26" t="inlineStr">
        <is>
          <t>BONUS RONDA PERFECTA</t>
        </is>
      </c>
    </row>
    <row r="16">
      <c r="A16" t="inlineStr">
        <is>
          <t>Octavos (8 clasificados)</t>
        </is>
      </c>
      <c r="B16" s="37" t="n">
        <v>15</v>
      </c>
      <c r="C16" t="inlineStr">
        <is>
          <t>pts</t>
        </is>
      </c>
    </row>
    <row r="17">
      <c r="A17" t="inlineStr">
        <is>
          <t>Cuartos (4 clasificados)</t>
        </is>
      </c>
      <c r="B17" s="37" t="n">
        <v>15</v>
      </c>
      <c r="C17" t="inlineStr">
        <is>
          <t>pts</t>
        </is>
      </c>
    </row>
    <row r="18">
      <c r="A18" t="inlineStr">
        <is>
          <t>Semifinales (2 clasificados)</t>
        </is>
      </c>
      <c r="B18" s="37" t="n">
        <v>15</v>
      </c>
      <c r="C18" t="inlineStr">
        <is>
          <t>pts</t>
        </is>
      </c>
    </row>
    <row r="20">
      <c r="A20" s="26" t="inlineStr">
        <is>
          <t>APUESTAS ESPECIALES</t>
        </is>
      </c>
    </row>
    <row r="21">
      <c r="A21" t="inlineStr">
        <is>
          <t>Cada acierto</t>
        </is>
      </c>
      <c r="B21" s="37" t="n">
        <v>10</v>
      </c>
      <c r="C21" t="inlineStr">
        <is>
          <t>pts</t>
        </is>
      </c>
    </row>
  </sheetData>
  <pageMargins left="0.75" right="0.75" top="1" bottom="1" header="0.5" footer="0.5"/>
</worksheet>
</file>

<file path=xl/worksheets/sheet19.xml><?xml version="1.0" encoding="utf-8"?>
<worksheet xmlns="http://schemas.openxmlformats.org/spreadsheetml/2006/main">
  <sheetPr>
    <tabColor rgb="FF9E9E9E"/>
    <outlinePr summaryBelow="1" summaryRight="1"/>
    <pageSetUpPr/>
  </sheetPr>
  <dimension ref="A1:X105"/>
  <sheetViews>
    <sheetView showGridLines="0" workbookViewId="0">
      <selection activeCell="A1" sqref="A1"/>
    </sheetView>
  </sheetViews>
  <sheetFormatPr baseColWidth="8" defaultRowHeight="14.4"/>
  <cols>
    <col width="14" customWidth="1" min="1" max="1"/>
    <col width="11" customWidth="1" min="2" max="10"/>
    <col hidden="1" width="13" customWidth="1" min="11" max="13"/>
    <col hidden="1" width="13" customWidth="1" min="21" max="24"/>
  </cols>
  <sheetData>
    <row r="1">
      <c r="A1" s="19" t="inlineStr">
        <is>
          <t>Jugador</t>
        </is>
      </c>
      <c r="B1" s="19" t="inlineStr">
        <is>
          <t>Pts partidos</t>
        </is>
      </c>
      <c r="C1" s="19" t="inlineStr">
        <is>
          <t>Bonus</t>
        </is>
      </c>
      <c r="D1" s="19" t="inlineStr">
        <is>
          <t>Apuestas</t>
        </is>
      </c>
      <c r="E1" s="19" t="inlineStr">
        <is>
          <t>Total</t>
        </is>
      </c>
      <c r="F1" s="19" t="inlineStr">
        <is>
          <t>Exactos</t>
        </is>
      </c>
      <c r="G1" s="19" t="inlineStr">
        <is>
          <t>Parciales</t>
        </is>
      </c>
      <c r="H1" s="19" t="inlineStr">
        <is>
          <t>Fallos</t>
        </is>
      </c>
      <c r="I1" s="19" t="inlineStr">
        <is>
          <t>% aciertos</t>
        </is>
      </c>
      <c r="J1" s="19" t="inlineStr">
        <is>
          <t>Orden</t>
        </is>
      </c>
    </row>
    <row r="2">
      <c r="A2" t="inlineStr">
        <is>
          <t>Álvaro</t>
        </is>
      </c>
      <c r="B2">
        <f>SUMIFS(Pronosticos!$G$4:$G$1147,Pronosticos!$D$4:$D$1147,A2)</f>
        <v/>
      </c>
      <c r="C2">
        <f>K2+L2+M2</f>
        <v/>
      </c>
      <c r="D2">
        <f>IF(AND(Resumen!$B$34&lt;&gt;"",Álvaro!$B$111&lt;&gt;"",Álvaro!$B$111=Resumen!$B$34),Puntuacion!$B$22,0)+IF(AND(Resumen!$B$35&lt;&gt;"",Álvaro!$B$112&lt;&gt;"",Álvaro!$B$112=Resumen!$B$35),Puntuacion!$B$22,0)+IF(AND(Resumen!$B$36&lt;&gt;"",Álvaro!$B$113&lt;&gt;"",Álvaro!$B$113=Resumen!$B$36),Puntuacion!$B$22,0)+IF(AND(Resumen!$B$37&lt;&gt;"",Álvaro!$B$114&lt;&gt;"",Álvaro!$B$114=Resumen!$B$37),Puntuacion!$B$22,0)+IF(AND(Resumen!$B$38&lt;&gt;"",Álvaro!$B$115&lt;&gt;"",Álvaro!$B$115=Resumen!$B$38),Puntuacion!$B$22,0)+IF(AND(Resumen!$B$39&lt;&gt;"",Álvaro!$B$116&lt;&gt;"",Álvaro!$B$116=Resumen!$B$39),Puntuacion!$B$22,0)+IF(AND(Resumen!$B$40&lt;&gt;"",Álvaro!$B$117&lt;&gt;"",Álvaro!$B$117=Resumen!$B$40),Puntuacion!$B$22,0)+IF(AND(Resumen!$B$41&lt;&gt;"",Álvaro!$B$118&lt;&gt;"",Álvaro!$B$118=Resumen!$B$41),Puntuacion!$B$22,0)</f>
        <v/>
      </c>
      <c r="E2">
        <f>B2+C2+D2</f>
        <v/>
      </c>
      <c r="F2">
        <f>COUNTIFS(Pronosticos!$D$4:$D$1147,A2,Pronosticos!$G$4:$G$1147,Puntuacion!$B$4)+COUNTIFS(Pronosticos!$D$4:$D$1147,A2,Pronosticos!$G$4:$G$1147,Puntuacion!$B$9)</f>
        <v/>
      </c>
      <c r="G2">
        <f>COUNTIFS(Pronosticos!$D$4:$D$1147,A2,Pronosticos!$G$4:$G$1147,Puntuacion!$B$5)+COUNTIFS(Pronosticos!$D$4:$D$1147,A2,Pronosticos!$G$4:$G$1147,Puntuacion!$B$6)+COUNTIFS(Pronosticos!$D$4:$D$1147,A2,Pronosticos!$G$4:$G$1147,Puntuacion!$B$10)+COUNTIFS(Pronosticos!$D$4:$D$1147,A2,Pronosticos!$G$4:$G$1147,Puntuacion!$B$11)</f>
        <v/>
      </c>
      <c r="H2">
        <f>COUNTIFS(Pronosticos!$D$4:$D$1147,A2,Pronosticos!$G$4:$G$1147,0)</f>
        <v/>
      </c>
      <c r="I2">
        <f>IF(COUNTIF(Partidos!$H$4:$H$107,"Finalizado")=0,"",(F2+G2)/COUNTIF(Partidos!$H$4:$H$107,"Finalizado"))</f>
        <v/>
      </c>
      <c r="J2">
        <f>E2*1000000+F2*1000+(100-H2)</f>
        <v/>
      </c>
      <c r="K2">
        <f>IF(AND(COUNTIFS(Partidos!$J$4:$J$107,"Octavos",Partidos!$H$4:$H$107,"Finalizado")=8,COUNTIFS(Partidos!$J$4:$J$107,"Octavos",Partidos!$H$4:$H$107,"Finalizado")&gt;0,SUMIFS(Pronosticos!$J$4:$J$1147,Pronosticos!$D$4:$D$1147,A2,Pronosticos!$I$4:$I$1147,"Octavos")=8),Puntuacion!$B$17,0)</f>
        <v/>
      </c>
      <c r="L2">
        <f>IF(AND(COUNTIFS(Partidos!$J$4:$J$107,"Cuartos",Partidos!$H$4:$H$107,"Finalizado")=4,COUNTIFS(Partidos!$J$4:$J$107,"Cuartos",Partidos!$H$4:$H$107,"Finalizado")&gt;0,SUMIFS(Pronosticos!$J$4:$J$1147,Pronosticos!$D$4:$D$1147,A2,Pronosticos!$I$4:$I$1147,"Cuartos")=4),Puntuacion!$B$18,0)</f>
        <v/>
      </c>
      <c r="M2">
        <f>IF(AND(COUNTIFS(Partidos!$J$4:$J$107,"Semifinal",Partidos!$H$4:$H$107,"Finalizado")=2,COUNTIFS(Partidos!$J$4:$J$107,"Semifinal",Partidos!$H$4:$H$107,"Finalizado")&gt;0,SUMIFS(Pronosticos!$J$4:$J$1147,Pronosticos!$D$4:$D$1147,A2,Pronosticos!$I$4:$I$1147,"Semifinal")=2),Puntuacion!$B$19,0)</f>
        <v/>
      </c>
    </row>
    <row r="3">
      <c r="A3" t="inlineStr">
        <is>
          <t>Pepe</t>
        </is>
      </c>
      <c r="B3">
        <f>SUMIFS(Pronosticos!$G$4:$G$1147,Pronosticos!$D$4:$D$1147,A3)</f>
        <v/>
      </c>
      <c r="C3">
        <f>K3+L3+M3</f>
        <v/>
      </c>
      <c r="D3">
        <f>IF(AND(Resumen!$B$34&lt;&gt;"",Pepe!$B$111&lt;&gt;"",Pepe!$B$111=Resumen!$B$34),Puntuacion!$B$22,0)+IF(AND(Resumen!$B$35&lt;&gt;"",Pepe!$B$112&lt;&gt;"",Pepe!$B$112=Resumen!$B$35),Puntuacion!$B$22,0)+IF(AND(Resumen!$B$36&lt;&gt;"",Pepe!$B$113&lt;&gt;"",Pepe!$B$113=Resumen!$B$36),Puntuacion!$B$22,0)+IF(AND(Resumen!$B$37&lt;&gt;"",Pepe!$B$114&lt;&gt;"",Pepe!$B$114=Resumen!$B$37),Puntuacion!$B$22,0)+IF(AND(Resumen!$B$38&lt;&gt;"",Pepe!$B$115&lt;&gt;"",Pepe!$B$115=Resumen!$B$38),Puntuacion!$B$22,0)+IF(AND(Resumen!$B$39&lt;&gt;"",Pepe!$B$116&lt;&gt;"",Pepe!$B$116=Resumen!$B$39),Puntuacion!$B$22,0)+IF(AND(Resumen!$B$40&lt;&gt;"",Pepe!$B$117&lt;&gt;"",Pepe!$B$117=Resumen!$B$40),Puntuacion!$B$22,0)+IF(AND(Resumen!$B$41&lt;&gt;"",Pepe!$B$118&lt;&gt;"",Pepe!$B$118=Resumen!$B$41),Puntuacion!$B$22,0)</f>
        <v/>
      </c>
      <c r="E3">
        <f>B3+C3+D3</f>
        <v/>
      </c>
      <c r="F3">
        <f>COUNTIFS(Pronosticos!$D$4:$D$1147,A3,Pronosticos!$G$4:$G$1147,Puntuacion!$B$4)+COUNTIFS(Pronosticos!$D$4:$D$1147,A3,Pronosticos!$G$4:$G$1147,Puntuacion!$B$9)</f>
        <v/>
      </c>
      <c r="G3">
        <f>COUNTIFS(Pronosticos!$D$4:$D$1147,A3,Pronosticos!$G$4:$G$1147,Puntuacion!$B$5)+COUNTIFS(Pronosticos!$D$4:$D$1147,A3,Pronosticos!$G$4:$G$1147,Puntuacion!$B$6)+COUNTIFS(Pronosticos!$D$4:$D$1147,A3,Pronosticos!$G$4:$G$1147,Puntuacion!$B$10)+COUNTIFS(Pronosticos!$D$4:$D$1147,A3,Pronosticos!$G$4:$G$1147,Puntuacion!$B$11)</f>
        <v/>
      </c>
      <c r="H3">
        <f>COUNTIFS(Pronosticos!$D$4:$D$1147,A3,Pronosticos!$G$4:$G$1147,0)</f>
        <v/>
      </c>
      <c r="I3">
        <f>IF(COUNTIF(Partidos!$H$4:$H$107,"Finalizado")=0,"",(F3+G3)/COUNTIF(Partidos!$H$4:$H$107,"Finalizado"))</f>
        <v/>
      </c>
      <c r="J3">
        <f>E3*1000000+F3*1000+(100-H3)</f>
        <v/>
      </c>
      <c r="K3">
        <f>IF(AND(COUNTIFS(Partidos!$J$4:$J$107,"Octavos",Partidos!$H$4:$H$107,"Finalizado")=8,COUNTIFS(Partidos!$J$4:$J$107,"Octavos",Partidos!$H$4:$H$107,"Finalizado")&gt;0,SUMIFS(Pronosticos!$J$4:$J$1147,Pronosticos!$D$4:$D$1147,A3,Pronosticos!$I$4:$I$1147,"Octavos")=8),Puntuacion!$B$17,0)</f>
        <v/>
      </c>
      <c r="L3">
        <f>IF(AND(COUNTIFS(Partidos!$J$4:$J$107,"Cuartos",Partidos!$H$4:$H$107,"Finalizado")=4,COUNTIFS(Partidos!$J$4:$J$107,"Cuartos",Partidos!$H$4:$H$107,"Finalizado")&gt;0,SUMIFS(Pronosticos!$J$4:$J$1147,Pronosticos!$D$4:$D$1147,A3,Pronosticos!$I$4:$I$1147,"Cuartos")=4),Puntuacion!$B$18,0)</f>
        <v/>
      </c>
      <c r="M3">
        <f>IF(AND(COUNTIFS(Partidos!$J$4:$J$107,"Semifinal",Partidos!$H$4:$H$107,"Finalizado")=2,COUNTIFS(Partidos!$J$4:$J$107,"Semifinal",Partidos!$H$4:$H$107,"Finalizado")&gt;0,SUMIFS(Pronosticos!$J$4:$J$1147,Pronosticos!$D$4:$D$1147,A3,Pronosticos!$I$4:$I$1147,"Semifinal")=2),Puntuacion!$B$19,0)</f>
        <v/>
      </c>
    </row>
    <row r="4">
      <c r="A4" t="inlineStr">
        <is>
          <t>Patri</t>
        </is>
      </c>
      <c r="B4">
        <f>SUMIFS(Pronosticos!$G$4:$G$1147,Pronosticos!$D$4:$D$1147,A4)</f>
        <v/>
      </c>
      <c r="C4">
        <f>K4+L4+M4</f>
        <v/>
      </c>
      <c r="D4">
        <f>IF(AND(Resumen!$B$34&lt;&gt;"",Patri!$B$111&lt;&gt;"",Patri!$B$111=Resumen!$B$34),Puntuacion!$B$22,0)+IF(AND(Resumen!$B$35&lt;&gt;"",Patri!$B$112&lt;&gt;"",Patri!$B$112=Resumen!$B$35),Puntuacion!$B$22,0)+IF(AND(Resumen!$B$36&lt;&gt;"",Patri!$B$113&lt;&gt;"",Patri!$B$113=Resumen!$B$36),Puntuacion!$B$22,0)+IF(AND(Resumen!$B$37&lt;&gt;"",Patri!$B$114&lt;&gt;"",Patri!$B$114=Resumen!$B$37),Puntuacion!$B$22,0)+IF(AND(Resumen!$B$38&lt;&gt;"",Patri!$B$115&lt;&gt;"",Patri!$B$115=Resumen!$B$38),Puntuacion!$B$22,0)+IF(AND(Resumen!$B$39&lt;&gt;"",Patri!$B$116&lt;&gt;"",Patri!$B$116=Resumen!$B$39),Puntuacion!$B$22,0)+IF(AND(Resumen!$B$40&lt;&gt;"",Patri!$B$117&lt;&gt;"",Patri!$B$117=Resumen!$B$40),Puntuacion!$B$22,0)+IF(AND(Resumen!$B$41&lt;&gt;"",Patri!$B$118&lt;&gt;"",Patri!$B$118=Resumen!$B$41),Puntuacion!$B$22,0)</f>
        <v/>
      </c>
      <c r="E4">
        <f>B4+C4+D4</f>
        <v/>
      </c>
      <c r="F4">
        <f>COUNTIFS(Pronosticos!$D$4:$D$1147,A4,Pronosticos!$G$4:$G$1147,Puntuacion!$B$4)+COUNTIFS(Pronosticos!$D$4:$D$1147,A4,Pronosticos!$G$4:$G$1147,Puntuacion!$B$9)</f>
        <v/>
      </c>
      <c r="G4">
        <f>COUNTIFS(Pronosticos!$D$4:$D$1147,A4,Pronosticos!$G$4:$G$1147,Puntuacion!$B$5)+COUNTIFS(Pronosticos!$D$4:$D$1147,A4,Pronosticos!$G$4:$G$1147,Puntuacion!$B$6)+COUNTIFS(Pronosticos!$D$4:$D$1147,A4,Pronosticos!$G$4:$G$1147,Puntuacion!$B$10)+COUNTIFS(Pronosticos!$D$4:$D$1147,A4,Pronosticos!$G$4:$G$1147,Puntuacion!$B$11)</f>
        <v/>
      </c>
      <c r="H4">
        <f>COUNTIFS(Pronosticos!$D$4:$D$1147,A4,Pronosticos!$G$4:$G$1147,0)</f>
        <v/>
      </c>
      <c r="I4">
        <f>IF(COUNTIF(Partidos!$H$4:$H$107,"Finalizado")=0,"",(F4+G4)/COUNTIF(Partidos!$H$4:$H$107,"Finalizado"))</f>
        <v/>
      </c>
      <c r="J4">
        <f>E4*1000000+F4*1000+(100-H4)</f>
        <v/>
      </c>
      <c r="K4">
        <f>IF(AND(COUNTIFS(Partidos!$J$4:$J$107,"Octavos",Partidos!$H$4:$H$107,"Finalizado")=8,COUNTIFS(Partidos!$J$4:$J$107,"Octavos",Partidos!$H$4:$H$107,"Finalizado")&gt;0,SUMIFS(Pronosticos!$J$4:$J$1147,Pronosticos!$D$4:$D$1147,A4,Pronosticos!$I$4:$I$1147,"Octavos")=8),Puntuacion!$B$17,0)</f>
        <v/>
      </c>
      <c r="L4">
        <f>IF(AND(COUNTIFS(Partidos!$J$4:$J$107,"Cuartos",Partidos!$H$4:$H$107,"Finalizado")=4,COUNTIFS(Partidos!$J$4:$J$107,"Cuartos",Partidos!$H$4:$H$107,"Finalizado")&gt;0,SUMIFS(Pronosticos!$J$4:$J$1147,Pronosticos!$D$4:$D$1147,A4,Pronosticos!$I$4:$I$1147,"Cuartos")=4),Puntuacion!$B$18,0)</f>
        <v/>
      </c>
      <c r="M4">
        <f>IF(AND(COUNTIFS(Partidos!$J$4:$J$107,"Semifinal",Partidos!$H$4:$H$107,"Finalizado")=2,COUNTIFS(Partidos!$J$4:$J$107,"Semifinal",Partidos!$H$4:$H$107,"Finalizado")&gt;0,SUMIFS(Pronosticos!$J$4:$J$1147,Pronosticos!$D$4:$D$1147,A4,Pronosticos!$I$4:$I$1147,"Semifinal")=2),Puntuacion!$B$19,0)</f>
        <v/>
      </c>
    </row>
    <row r="5">
      <c r="A5" t="inlineStr">
        <is>
          <t>Kike</t>
        </is>
      </c>
      <c r="B5">
        <f>SUMIFS(Pronosticos!$G$4:$G$1147,Pronosticos!$D$4:$D$1147,A5)</f>
        <v/>
      </c>
      <c r="C5">
        <f>K5+L5+M5</f>
        <v/>
      </c>
      <c r="D5">
        <f>IF(AND(Resumen!$B$34&lt;&gt;"",Kike!$B$111&lt;&gt;"",Kike!$B$111=Resumen!$B$34),Puntuacion!$B$22,0)+IF(AND(Resumen!$B$35&lt;&gt;"",Kike!$B$112&lt;&gt;"",Kike!$B$112=Resumen!$B$35),Puntuacion!$B$22,0)+IF(AND(Resumen!$B$36&lt;&gt;"",Kike!$B$113&lt;&gt;"",Kike!$B$113=Resumen!$B$36),Puntuacion!$B$22,0)+IF(AND(Resumen!$B$37&lt;&gt;"",Kike!$B$114&lt;&gt;"",Kike!$B$114=Resumen!$B$37),Puntuacion!$B$22,0)+IF(AND(Resumen!$B$38&lt;&gt;"",Kike!$B$115&lt;&gt;"",Kike!$B$115=Resumen!$B$38),Puntuacion!$B$22,0)+IF(AND(Resumen!$B$39&lt;&gt;"",Kike!$B$116&lt;&gt;"",Kike!$B$116=Resumen!$B$39),Puntuacion!$B$22,0)+IF(AND(Resumen!$B$40&lt;&gt;"",Kike!$B$117&lt;&gt;"",Kike!$B$117=Resumen!$B$40),Puntuacion!$B$22,0)+IF(AND(Resumen!$B$41&lt;&gt;"",Kike!$B$118&lt;&gt;"",Kike!$B$118=Resumen!$B$41),Puntuacion!$B$22,0)</f>
        <v/>
      </c>
      <c r="E5">
        <f>B5+C5+D5</f>
        <v/>
      </c>
      <c r="F5">
        <f>COUNTIFS(Pronosticos!$D$4:$D$1147,A5,Pronosticos!$G$4:$G$1147,Puntuacion!$B$4)+COUNTIFS(Pronosticos!$D$4:$D$1147,A5,Pronosticos!$G$4:$G$1147,Puntuacion!$B$9)</f>
        <v/>
      </c>
      <c r="G5">
        <f>COUNTIFS(Pronosticos!$D$4:$D$1147,A5,Pronosticos!$G$4:$G$1147,Puntuacion!$B$5)+COUNTIFS(Pronosticos!$D$4:$D$1147,A5,Pronosticos!$G$4:$G$1147,Puntuacion!$B$6)+COUNTIFS(Pronosticos!$D$4:$D$1147,A5,Pronosticos!$G$4:$G$1147,Puntuacion!$B$10)+COUNTIFS(Pronosticos!$D$4:$D$1147,A5,Pronosticos!$G$4:$G$1147,Puntuacion!$B$11)</f>
        <v/>
      </c>
      <c r="H5">
        <f>COUNTIFS(Pronosticos!$D$4:$D$1147,A5,Pronosticos!$G$4:$G$1147,0)</f>
        <v/>
      </c>
      <c r="I5">
        <f>IF(COUNTIF(Partidos!$H$4:$H$107,"Finalizado")=0,"",(F5+G5)/COUNTIF(Partidos!$H$4:$H$107,"Finalizado"))</f>
        <v/>
      </c>
      <c r="J5">
        <f>E5*1000000+F5*1000+(100-H5)</f>
        <v/>
      </c>
      <c r="K5">
        <f>IF(AND(COUNTIFS(Partidos!$J$4:$J$107,"Octavos",Partidos!$H$4:$H$107,"Finalizado")=8,COUNTIFS(Partidos!$J$4:$J$107,"Octavos",Partidos!$H$4:$H$107,"Finalizado")&gt;0,SUMIFS(Pronosticos!$J$4:$J$1147,Pronosticos!$D$4:$D$1147,A5,Pronosticos!$I$4:$I$1147,"Octavos")=8),Puntuacion!$B$17,0)</f>
        <v/>
      </c>
      <c r="L5">
        <f>IF(AND(COUNTIFS(Partidos!$J$4:$J$107,"Cuartos",Partidos!$H$4:$H$107,"Finalizado")=4,COUNTIFS(Partidos!$J$4:$J$107,"Cuartos",Partidos!$H$4:$H$107,"Finalizado")&gt;0,SUMIFS(Pronosticos!$J$4:$J$1147,Pronosticos!$D$4:$D$1147,A5,Pronosticos!$I$4:$I$1147,"Cuartos")=4),Puntuacion!$B$18,0)</f>
        <v/>
      </c>
      <c r="M5">
        <f>IF(AND(COUNTIFS(Partidos!$J$4:$J$107,"Semifinal",Partidos!$H$4:$H$107,"Finalizado")=2,COUNTIFS(Partidos!$J$4:$J$107,"Semifinal",Partidos!$H$4:$H$107,"Finalizado")&gt;0,SUMIFS(Pronosticos!$J$4:$J$1147,Pronosticos!$D$4:$D$1147,A5,Pronosticos!$I$4:$I$1147,"Semifinal")=2),Puntuacion!$B$19,0)</f>
        <v/>
      </c>
    </row>
    <row r="6">
      <c r="A6" t="inlineStr">
        <is>
          <t>Quintero</t>
        </is>
      </c>
      <c r="B6">
        <f>SUMIFS(Pronosticos!$G$4:$G$1147,Pronosticos!$D$4:$D$1147,A6)</f>
        <v/>
      </c>
      <c r="C6">
        <f>K6+L6+M6</f>
        <v/>
      </c>
      <c r="D6">
        <f>IF(AND(Resumen!$B$34&lt;&gt;"",Quintero!$B$111&lt;&gt;"",Quintero!$B$111=Resumen!$B$34),Puntuacion!$B$22,0)+IF(AND(Resumen!$B$35&lt;&gt;"",Quintero!$B$112&lt;&gt;"",Quintero!$B$112=Resumen!$B$35),Puntuacion!$B$22,0)+IF(AND(Resumen!$B$36&lt;&gt;"",Quintero!$B$113&lt;&gt;"",Quintero!$B$113=Resumen!$B$36),Puntuacion!$B$22,0)+IF(AND(Resumen!$B$37&lt;&gt;"",Quintero!$B$114&lt;&gt;"",Quintero!$B$114=Resumen!$B$37),Puntuacion!$B$22,0)+IF(AND(Resumen!$B$38&lt;&gt;"",Quintero!$B$115&lt;&gt;"",Quintero!$B$115=Resumen!$B$38),Puntuacion!$B$22,0)+IF(AND(Resumen!$B$39&lt;&gt;"",Quintero!$B$116&lt;&gt;"",Quintero!$B$116=Resumen!$B$39),Puntuacion!$B$22,0)+IF(AND(Resumen!$B$40&lt;&gt;"",Quintero!$B$117&lt;&gt;"",Quintero!$B$117=Resumen!$B$40),Puntuacion!$B$22,0)+IF(AND(Resumen!$B$41&lt;&gt;"",Quintero!$B$118&lt;&gt;"",Quintero!$B$118=Resumen!$B$41),Puntuacion!$B$22,0)</f>
        <v/>
      </c>
      <c r="E6">
        <f>B6+C6+D6</f>
        <v/>
      </c>
      <c r="F6">
        <f>COUNTIFS(Pronosticos!$D$4:$D$1147,A6,Pronosticos!$G$4:$G$1147,Puntuacion!$B$4)+COUNTIFS(Pronosticos!$D$4:$D$1147,A6,Pronosticos!$G$4:$G$1147,Puntuacion!$B$9)</f>
        <v/>
      </c>
      <c r="G6">
        <f>COUNTIFS(Pronosticos!$D$4:$D$1147,A6,Pronosticos!$G$4:$G$1147,Puntuacion!$B$5)+COUNTIFS(Pronosticos!$D$4:$D$1147,A6,Pronosticos!$G$4:$G$1147,Puntuacion!$B$6)+COUNTIFS(Pronosticos!$D$4:$D$1147,A6,Pronosticos!$G$4:$G$1147,Puntuacion!$B$10)+COUNTIFS(Pronosticos!$D$4:$D$1147,A6,Pronosticos!$G$4:$G$1147,Puntuacion!$B$11)</f>
        <v/>
      </c>
      <c r="H6">
        <f>COUNTIFS(Pronosticos!$D$4:$D$1147,A6,Pronosticos!$G$4:$G$1147,0)</f>
        <v/>
      </c>
      <c r="I6">
        <f>IF(COUNTIF(Partidos!$H$4:$H$107,"Finalizado")=0,"",(F6+G6)/COUNTIF(Partidos!$H$4:$H$107,"Finalizado"))</f>
        <v/>
      </c>
      <c r="J6">
        <f>E6*1000000+F6*1000+(100-H6)</f>
        <v/>
      </c>
      <c r="K6">
        <f>IF(AND(COUNTIFS(Partidos!$J$4:$J$107,"Octavos",Partidos!$H$4:$H$107,"Finalizado")=8,COUNTIFS(Partidos!$J$4:$J$107,"Octavos",Partidos!$H$4:$H$107,"Finalizado")&gt;0,SUMIFS(Pronosticos!$J$4:$J$1147,Pronosticos!$D$4:$D$1147,A6,Pronosticos!$I$4:$I$1147,"Octavos")=8),Puntuacion!$B$17,0)</f>
        <v/>
      </c>
      <c r="L6">
        <f>IF(AND(COUNTIFS(Partidos!$J$4:$J$107,"Cuartos",Partidos!$H$4:$H$107,"Finalizado")=4,COUNTIFS(Partidos!$J$4:$J$107,"Cuartos",Partidos!$H$4:$H$107,"Finalizado")&gt;0,SUMIFS(Pronosticos!$J$4:$J$1147,Pronosticos!$D$4:$D$1147,A6,Pronosticos!$I$4:$I$1147,"Cuartos")=4),Puntuacion!$B$18,0)</f>
        <v/>
      </c>
      <c r="M6">
        <f>IF(AND(COUNTIFS(Partidos!$J$4:$J$107,"Semifinal",Partidos!$H$4:$H$107,"Finalizado")=2,COUNTIFS(Partidos!$J$4:$J$107,"Semifinal",Partidos!$H$4:$H$107,"Finalizado")&gt;0,SUMIFS(Pronosticos!$J$4:$J$1147,Pronosticos!$D$4:$D$1147,A6,Pronosticos!$I$4:$I$1147,"Semifinal")=2),Puntuacion!$B$19,0)</f>
        <v/>
      </c>
    </row>
    <row r="7">
      <c r="A7" t="inlineStr">
        <is>
          <t>Nacho</t>
        </is>
      </c>
      <c r="B7">
        <f>SUMIFS(Pronosticos!$G$4:$G$1147,Pronosticos!$D$4:$D$1147,A7)</f>
        <v/>
      </c>
      <c r="C7">
        <f>K7+L7+M7</f>
        <v/>
      </c>
      <c r="D7">
        <f>IF(AND(Resumen!$B$34&lt;&gt;"",Nacho!$B$111&lt;&gt;"",Nacho!$B$111=Resumen!$B$34),Puntuacion!$B$22,0)+IF(AND(Resumen!$B$35&lt;&gt;"",Nacho!$B$112&lt;&gt;"",Nacho!$B$112=Resumen!$B$35),Puntuacion!$B$22,0)+IF(AND(Resumen!$B$36&lt;&gt;"",Nacho!$B$113&lt;&gt;"",Nacho!$B$113=Resumen!$B$36),Puntuacion!$B$22,0)+IF(AND(Resumen!$B$37&lt;&gt;"",Nacho!$B$114&lt;&gt;"",Nacho!$B$114=Resumen!$B$37),Puntuacion!$B$22,0)+IF(AND(Resumen!$B$38&lt;&gt;"",Nacho!$B$115&lt;&gt;"",Nacho!$B$115=Resumen!$B$38),Puntuacion!$B$22,0)+IF(AND(Resumen!$B$39&lt;&gt;"",Nacho!$B$116&lt;&gt;"",Nacho!$B$116=Resumen!$B$39),Puntuacion!$B$22,0)+IF(AND(Resumen!$B$40&lt;&gt;"",Nacho!$B$117&lt;&gt;"",Nacho!$B$117=Resumen!$B$40),Puntuacion!$B$22,0)+IF(AND(Resumen!$B$41&lt;&gt;"",Nacho!$B$118&lt;&gt;"",Nacho!$B$118=Resumen!$B$41),Puntuacion!$B$22,0)</f>
        <v/>
      </c>
      <c r="E7">
        <f>B7+C7+D7</f>
        <v/>
      </c>
      <c r="F7">
        <f>COUNTIFS(Pronosticos!$D$4:$D$1147,A7,Pronosticos!$G$4:$G$1147,Puntuacion!$B$4)+COUNTIFS(Pronosticos!$D$4:$D$1147,A7,Pronosticos!$G$4:$G$1147,Puntuacion!$B$9)</f>
        <v/>
      </c>
      <c r="G7">
        <f>COUNTIFS(Pronosticos!$D$4:$D$1147,A7,Pronosticos!$G$4:$G$1147,Puntuacion!$B$5)+COUNTIFS(Pronosticos!$D$4:$D$1147,A7,Pronosticos!$G$4:$G$1147,Puntuacion!$B$6)+COUNTIFS(Pronosticos!$D$4:$D$1147,A7,Pronosticos!$G$4:$G$1147,Puntuacion!$B$10)+COUNTIFS(Pronosticos!$D$4:$D$1147,A7,Pronosticos!$G$4:$G$1147,Puntuacion!$B$11)</f>
        <v/>
      </c>
      <c r="H7">
        <f>COUNTIFS(Pronosticos!$D$4:$D$1147,A7,Pronosticos!$G$4:$G$1147,0)</f>
        <v/>
      </c>
      <c r="I7">
        <f>IF(COUNTIF(Partidos!$H$4:$H$107,"Finalizado")=0,"",(F7+G7)/COUNTIF(Partidos!$H$4:$H$107,"Finalizado"))</f>
        <v/>
      </c>
      <c r="J7">
        <f>E7*1000000+F7*1000+(100-H7)</f>
        <v/>
      </c>
      <c r="K7">
        <f>IF(AND(COUNTIFS(Partidos!$J$4:$J$107,"Octavos",Partidos!$H$4:$H$107,"Finalizado")=8,COUNTIFS(Partidos!$J$4:$J$107,"Octavos",Partidos!$H$4:$H$107,"Finalizado")&gt;0,SUMIFS(Pronosticos!$J$4:$J$1147,Pronosticos!$D$4:$D$1147,A7,Pronosticos!$I$4:$I$1147,"Octavos")=8),Puntuacion!$B$17,0)</f>
        <v/>
      </c>
      <c r="L7">
        <f>IF(AND(COUNTIFS(Partidos!$J$4:$J$107,"Cuartos",Partidos!$H$4:$H$107,"Finalizado")=4,COUNTIFS(Partidos!$J$4:$J$107,"Cuartos",Partidos!$H$4:$H$107,"Finalizado")&gt;0,SUMIFS(Pronosticos!$J$4:$J$1147,Pronosticos!$D$4:$D$1147,A7,Pronosticos!$I$4:$I$1147,"Cuartos")=4),Puntuacion!$B$18,0)</f>
        <v/>
      </c>
      <c r="M7">
        <f>IF(AND(COUNTIFS(Partidos!$J$4:$J$107,"Semifinal",Partidos!$H$4:$H$107,"Finalizado")=2,COUNTIFS(Partidos!$J$4:$J$107,"Semifinal",Partidos!$H$4:$H$107,"Finalizado")&gt;0,SUMIFS(Pronosticos!$J$4:$J$1147,Pronosticos!$D$4:$D$1147,A7,Pronosticos!$I$4:$I$1147,"Semifinal")=2),Puntuacion!$B$19,0)</f>
        <v/>
      </c>
    </row>
    <row r="8">
      <c r="A8" t="inlineStr">
        <is>
          <t>Luis</t>
        </is>
      </c>
      <c r="B8">
        <f>SUMIFS(Pronosticos!$G$4:$G$1147,Pronosticos!$D$4:$D$1147,A8)</f>
        <v/>
      </c>
      <c r="C8">
        <f>K8+L8+M8</f>
        <v/>
      </c>
      <c r="D8">
        <f>IF(AND(Resumen!$B$34&lt;&gt;"",Luis!$B$111&lt;&gt;"",Luis!$B$111=Resumen!$B$34),Puntuacion!$B$22,0)+IF(AND(Resumen!$B$35&lt;&gt;"",Luis!$B$112&lt;&gt;"",Luis!$B$112=Resumen!$B$35),Puntuacion!$B$22,0)+IF(AND(Resumen!$B$36&lt;&gt;"",Luis!$B$113&lt;&gt;"",Luis!$B$113=Resumen!$B$36),Puntuacion!$B$22,0)+IF(AND(Resumen!$B$37&lt;&gt;"",Luis!$B$114&lt;&gt;"",Luis!$B$114=Resumen!$B$37),Puntuacion!$B$22,0)+IF(AND(Resumen!$B$38&lt;&gt;"",Luis!$B$115&lt;&gt;"",Luis!$B$115=Resumen!$B$38),Puntuacion!$B$22,0)+IF(AND(Resumen!$B$39&lt;&gt;"",Luis!$B$116&lt;&gt;"",Luis!$B$116=Resumen!$B$39),Puntuacion!$B$22,0)+IF(AND(Resumen!$B$40&lt;&gt;"",Luis!$B$117&lt;&gt;"",Luis!$B$117=Resumen!$B$40),Puntuacion!$B$22,0)+IF(AND(Resumen!$B$41&lt;&gt;"",Luis!$B$118&lt;&gt;"",Luis!$B$118=Resumen!$B$41),Puntuacion!$B$22,0)</f>
        <v/>
      </c>
      <c r="E8">
        <f>B8+C8+D8</f>
        <v/>
      </c>
      <c r="F8">
        <f>COUNTIFS(Pronosticos!$D$4:$D$1147,A8,Pronosticos!$G$4:$G$1147,Puntuacion!$B$4)+COUNTIFS(Pronosticos!$D$4:$D$1147,A8,Pronosticos!$G$4:$G$1147,Puntuacion!$B$9)</f>
        <v/>
      </c>
      <c r="G8">
        <f>COUNTIFS(Pronosticos!$D$4:$D$1147,A8,Pronosticos!$G$4:$G$1147,Puntuacion!$B$5)+COUNTIFS(Pronosticos!$D$4:$D$1147,A8,Pronosticos!$G$4:$G$1147,Puntuacion!$B$6)+COUNTIFS(Pronosticos!$D$4:$D$1147,A8,Pronosticos!$G$4:$G$1147,Puntuacion!$B$10)+COUNTIFS(Pronosticos!$D$4:$D$1147,A8,Pronosticos!$G$4:$G$1147,Puntuacion!$B$11)</f>
        <v/>
      </c>
      <c r="H8">
        <f>COUNTIFS(Pronosticos!$D$4:$D$1147,A8,Pronosticos!$G$4:$G$1147,0)</f>
        <v/>
      </c>
      <c r="I8">
        <f>IF(COUNTIF(Partidos!$H$4:$H$107,"Finalizado")=0,"",(F8+G8)/COUNTIF(Partidos!$H$4:$H$107,"Finalizado"))</f>
        <v/>
      </c>
      <c r="J8">
        <f>E8*1000000+F8*1000+(100-H8)</f>
        <v/>
      </c>
      <c r="K8">
        <f>IF(AND(COUNTIFS(Partidos!$J$4:$J$107,"Octavos",Partidos!$H$4:$H$107,"Finalizado")=8,COUNTIFS(Partidos!$J$4:$J$107,"Octavos",Partidos!$H$4:$H$107,"Finalizado")&gt;0,SUMIFS(Pronosticos!$J$4:$J$1147,Pronosticos!$D$4:$D$1147,A8,Pronosticos!$I$4:$I$1147,"Octavos")=8),Puntuacion!$B$17,0)</f>
        <v/>
      </c>
      <c r="L8">
        <f>IF(AND(COUNTIFS(Partidos!$J$4:$J$107,"Cuartos",Partidos!$H$4:$H$107,"Finalizado")=4,COUNTIFS(Partidos!$J$4:$J$107,"Cuartos",Partidos!$H$4:$H$107,"Finalizado")&gt;0,SUMIFS(Pronosticos!$J$4:$J$1147,Pronosticos!$D$4:$D$1147,A8,Pronosticos!$I$4:$I$1147,"Cuartos")=4),Puntuacion!$B$18,0)</f>
        <v/>
      </c>
      <c r="M8">
        <f>IF(AND(COUNTIFS(Partidos!$J$4:$J$107,"Semifinal",Partidos!$H$4:$H$107,"Finalizado")=2,COUNTIFS(Partidos!$J$4:$J$107,"Semifinal",Partidos!$H$4:$H$107,"Finalizado")&gt;0,SUMIFS(Pronosticos!$J$4:$J$1147,Pronosticos!$D$4:$D$1147,A8,Pronosticos!$I$4:$I$1147,"Semifinal")=2),Puntuacion!$B$19,0)</f>
        <v/>
      </c>
    </row>
    <row r="9">
      <c r="A9" t="inlineStr">
        <is>
          <t>Felipe</t>
        </is>
      </c>
      <c r="B9">
        <f>SUMIFS(Pronosticos!$G$4:$G$1147,Pronosticos!$D$4:$D$1147,A9)</f>
        <v/>
      </c>
      <c r="C9">
        <f>K9+L9+M9</f>
        <v/>
      </c>
      <c r="D9">
        <f>IF(AND(Resumen!$B$34&lt;&gt;"",Felipe!$B$111&lt;&gt;"",Felipe!$B$111=Resumen!$B$34),Puntuacion!$B$22,0)+IF(AND(Resumen!$B$35&lt;&gt;"",Felipe!$B$112&lt;&gt;"",Felipe!$B$112=Resumen!$B$35),Puntuacion!$B$22,0)+IF(AND(Resumen!$B$36&lt;&gt;"",Felipe!$B$113&lt;&gt;"",Felipe!$B$113=Resumen!$B$36),Puntuacion!$B$22,0)+IF(AND(Resumen!$B$37&lt;&gt;"",Felipe!$B$114&lt;&gt;"",Felipe!$B$114=Resumen!$B$37),Puntuacion!$B$22,0)+IF(AND(Resumen!$B$38&lt;&gt;"",Felipe!$B$115&lt;&gt;"",Felipe!$B$115=Resumen!$B$38),Puntuacion!$B$22,0)+IF(AND(Resumen!$B$39&lt;&gt;"",Felipe!$B$116&lt;&gt;"",Felipe!$B$116=Resumen!$B$39),Puntuacion!$B$22,0)+IF(AND(Resumen!$B$40&lt;&gt;"",Felipe!$B$117&lt;&gt;"",Felipe!$B$117=Resumen!$B$40),Puntuacion!$B$22,0)+IF(AND(Resumen!$B$41&lt;&gt;"",Felipe!$B$118&lt;&gt;"",Felipe!$B$118=Resumen!$B$41),Puntuacion!$B$22,0)</f>
        <v/>
      </c>
      <c r="E9">
        <f>B9+C9+D9</f>
        <v/>
      </c>
      <c r="F9">
        <f>COUNTIFS(Pronosticos!$D$4:$D$1147,A9,Pronosticos!$G$4:$G$1147,Puntuacion!$B$4)+COUNTIFS(Pronosticos!$D$4:$D$1147,A9,Pronosticos!$G$4:$G$1147,Puntuacion!$B$9)</f>
        <v/>
      </c>
      <c r="G9">
        <f>COUNTIFS(Pronosticos!$D$4:$D$1147,A9,Pronosticos!$G$4:$G$1147,Puntuacion!$B$5)+COUNTIFS(Pronosticos!$D$4:$D$1147,A9,Pronosticos!$G$4:$G$1147,Puntuacion!$B$6)+COUNTIFS(Pronosticos!$D$4:$D$1147,A9,Pronosticos!$G$4:$G$1147,Puntuacion!$B$10)+COUNTIFS(Pronosticos!$D$4:$D$1147,A9,Pronosticos!$G$4:$G$1147,Puntuacion!$B$11)</f>
        <v/>
      </c>
      <c r="H9">
        <f>COUNTIFS(Pronosticos!$D$4:$D$1147,A9,Pronosticos!$G$4:$G$1147,0)</f>
        <v/>
      </c>
      <c r="I9">
        <f>IF(COUNTIF(Partidos!$H$4:$H$107,"Finalizado")=0,"",(F9+G9)/COUNTIF(Partidos!$H$4:$H$107,"Finalizado"))</f>
        <v/>
      </c>
      <c r="J9">
        <f>E9*1000000+F9*1000+(100-H9)</f>
        <v/>
      </c>
      <c r="K9">
        <f>IF(AND(COUNTIFS(Partidos!$J$4:$J$107,"Octavos",Partidos!$H$4:$H$107,"Finalizado")=8,COUNTIFS(Partidos!$J$4:$J$107,"Octavos",Partidos!$H$4:$H$107,"Finalizado")&gt;0,SUMIFS(Pronosticos!$J$4:$J$1147,Pronosticos!$D$4:$D$1147,A9,Pronosticos!$I$4:$I$1147,"Octavos")=8),Puntuacion!$B$17,0)</f>
        <v/>
      </c>
      <c r="L9">
        <f>IF(AND(COUNTIFS(Partidos!$J$4:$J$107,"Cuartos",Partidos!$H$4:$H$107,"Finalizado")=4,COUNTIFS(Partidos!$J$4:$J$107,"Cuartos",Partidos!$H$4:$H$107,"Finalizado")&gt;0,SUMIFS(Pronosticos!$J$4:$J$1147,Pronosticos!$D$4:$D$1147,A9,Pronosticos!$I$4:$I$1147,"Cuartos")=4),Puntuacion!$B$18,0)</f>
        <v/>
      </c>
      <c r="M9">
        <f>IF(AND(COUNTIFS(Partidos!$J$4:$J$107,"Semifinal",Partidos!$H$4:$H$107,"Finalizado")=2,COUNTIFS(Partidos!$J$4:$J$107,"Semifinal",Partidos!$H$4:$H$107,"Finalizado")&gt;0,SUMIFS(Pronosticos!$J$4:$J$1147,Pronosticos!$D$4:$D$1147,A9,Pronosticos!$I$4:$I$1147,"Semifinal")=2),Puntuacion!$B$19,0)</f>
        <v/>
      </c>
    </row>
    <row r="10">
      <c r="A10" t="inlineStr">
        <is>
          <t>Simón</t>
        </is>
      </c>
      <c r="B10">
        <f>SUMIFS(Pronosticos!$G$4:$G$1147,Pronosticos!$D$4:$D$1147,A10)</f>
        <v/>
      </c>
      <c r="C10">
        <f>K10+L10+M10</f>
        <v/>
      </c>
      <c r="D10">
        <f>IF(AND(Resumen!$B$34&lt;&gt;"",Simón!$B$111&lt;&gt;"",Simón!$B$111=Resumen!$B$34),Puntuacion!$B$22,0)+IF(AND(Resumen!$B$35&lt;&gt;"",Simón!$B$112&lt;&gt;"",Simón!$B$112=Resumen!$B$35),Puntuacion!$B$22,0)+IF(AND(Resumen!$B$36&lt;&gt;"",Simón!$B$113&lt;&gt;"",Simón!$B$113=Resumen!$B$36),Puntuacion!$B$22,0)+IF(AND(Resumen!$B$37&lt;&gt;"",Simón!$B$114&lt;&gt;"",Simón!$B$114=Resumen!$B$37),Puntuacion!$B$22,0)+IF(AND(Resumen!$B$38&lt;&gt;"",Simón!$B$115&lt;&gt;"",Simón!$B$115=Resumen!$B$38),Puntuacion!$B$22,0)+IF(AND(Resumen!$B$39&lt;&gt;"",Simón!$B$116&lt;&gt;"",Simón!$B$116=Resumen!$B$39),Puntuacion!$B$22,0)+IF(AND(Resumen!$B$40&lt;&gt;"",Simón!$B$117&lt;&gt;"",Simón!$B$117=Resumen!$B$40),Puntuacion!$B$22,0)+IF(AND(Resumen!$B$41&lt;&gt;"",Simón!$B$118&lt;&gt;"",Simón!$B$118=Resumen!$B$41),Puntuacion!$B$22,0)</f>
        <v/>
      </c>
      <c r="E10">
        <f>B10+C10+D10</f>
        <v/>
      </c>
      <c r="F10">
        <f>COUNTIFS(Pronosticos!$D$4:$D$1147,A10,Pronosticos!$G$4:$G$1147,Puntuacion!$B$4)+COUNTIFS(Pronosticos!$D$4:$D$1147,A10,Pronosticos!$G$4:$G$1147,Puntuacion!$B$9)</f>
        <v/>
      </c>
      <c r="G10">
        <f>COUNTIFS(Pronosticos!$D$4:$D$1147,A10,Pronosticos!$G$4:$G$1147,Puntuacion!$B$5)+COUNTIFS(Pronosticos!$D$4:$D$1147,A10,Pronosticos!$G$4:$G$1147,Puntuacion!$B$6)+COUNTIFS(Pronosticos!$D$4:$D$1147,A10,Pronosticos!$G$4:$G$1147,Puntuacion!$B$10)+COUNTIFS(Pronosticos!$D$4:$D$1147,A10,Pronosticos!$G$4:$G$1147,Puntuacion!$B$11)</f>
        <v/>
      </c>
      <c r="H10">
        <f>COUNTIFS(Pronosticos!$D$4:$D$1147,A10,Pronosticos!$G$4:$G$1147,0)</f>
        <v/>
      </c>
      <c r="I10">
        <f>IF(COUNTIF(Partidos!$H$4:$H$107,"Finalizado")=0,"",(F10+G10)/COUNTIF(Partidos!$H$4:$H$107,"Finalizado"))</f>
        <v/>
      </c>
      <c r="J10">
        <f>E10*1000000+F10*1000+(100-H10)</f>
        <v/>
      </c>
      <c r="K10">
        <f>IF(AND(COUNTIFS(Partidos!$J$4:$J$107,"Octavos",Partidos!$H$4:$H$107,"Finalizado")=8,COUNTIFS(Partidos!$J$4:$J$107,"Octavos",Partidos!$H$4:$H$107,"Finalizado")&gt;0,SUMIFS(Pronosticos!$J$4:$J$1147,Pronosticos!$D$4:$D$1147,A10,Pronosticos!$I$4:$I$1147,"Octavos")=8),Puntuacion!$B$17,0)</f>
        <v/>
      </c>
      <c r="L10">
        <f>IF(AND(COUNTIFS(Partidos!$J$4:$J$107,"Cuartos",Partidos!$H$4:$H$107,"Finalizado")=4,COUNTIFS(Partidos!$J$4:$J$107,"Cuartos",Partidos!$H$4:$H$107,"Finalizado")&gt;0,SUMIFS(Pronosticos!$J$4:$J$1147,Pronosticos!$D$4:$D$1147,A10,Pronosticos!$I$4:$I$1147,"Cuartos")=4),Puntuacion!$B$18,0)</f>
        <v/>
      </c>
      <c r="M10">
        <f>IF(AND(COUNTIFS(Partidos!$J$4:$J$107,"Semifinal",Partidos!$H$4:$H$107,"Finalizado")=2,COUNTIFS(Partidos!$J$4:$J$107,"Semifinal",Partidos!$H$4:$H$107,"Finalizado")&gt;0,SUMIFS(Pronosticos!$J$4:$J$1147,Pronosticos!$D$4:$D$1147,A10,Pronosticos!$I$4:$I$1147,"Semifinal")=2),Puntuacion!$B$19,0)</f>
        <v/>
      </c>
    </row>
    <row r="11">
      <c r="A11" t="inlineStr">
        <is>
          <t>Muni</t>
        </is>
      </c>
      <c r="B11">
        <f>SUMIFS(Pronosticos!$G$4:$G$1147,Pronosticos!$D$4:$D$1147,A11)</f>
        <v/>
      </c>
      <c r="C11">
        <f>K11+L11+M11</f>
        <v/>
      </c>
      <c r="D11">
        <f>IF(AND(Resumen!$B$34&lt;&gt;"",Muni!$B$111&lt;&gt;"",Muni!$B$111=Resumen!$B$34),Puntuacion!$B$22,0)+IF(AND(Resumen!$B$35&lt;&gt;"",Muni!$B$112&lt;&gt;"",Muni!$B$112=Resumen!$B$35),Puntuacion!$B$22,0)+IF(AND(Resumen!$B$36&lt;&gt;"",Muni!$B$113&lt;&gt;"",Muni!$B$113=Resumen!$B$36),Puntuacion!$B$22,0)+IF(AND(Resumen!$B$37&lt;&gt;"",Muni!$B$114&lt;&gt;"",Muni!$B$114=Resumen!$B$37),Puntuacion!$B$22,0)+IF(AND(Resumen!$B$38&lt;&gt;"",Muni!$B$115&lt;&gt;"",Muni!$B$115=Resumen!$B$38),Puntuacion!$B$22,0)+IF(AND(Resumen!$B$39&lt;&gt;"",Muni!$B$116&lt;&gt;"",Muni!$B$116=Resumen!$B$39),Puntuacion!$B$22,0)+IF(AND(Resumen!$B$40&lt;&gt;"",Muni!$B$117&lt;&gt;"",Muni!$B$117=Resumen!$B$40),Puntuacion!$B$22,0)+IF(AND(Resumen!$B$41&lt;&gt;"",Muni!$B$118&lt;&gt;"",Muni!$B$118=Resumen!$B$41),Puntuacion!$B$22,0)</f>
        <v/>
      </c>
      <c r="E11">
        <f>B11+C11+D11</f>
        <v/>
      </c>
      <c r="F11">
        <f>COUNTIFS(Pronosticos!$D$4:$D$1147,A11,Pronosticos!$G$4:$G$1147,Puntuacion!$B$4)+COUNTIFS(Pronosticos!$D$4:$D$1147,A11,Pronosticos!$G$4:$G$1147,Puntuacion!$B$9)</f>
        <v/>
      </c>
      <c r="G11">
        <f>COUNTIFS(Pronosticos!$D$4:$D$1147,A11,Pronosticos!$G$4:$G$1147,Puntuacion!$B$5)+COUNTIFS(Pronosticos!$D$4:$D$1147,A11,Pronosticos!$G$4:$G$1147,Puntuacion!$B$6)+COUNTIFS(Pronosticos!$D$4:$D$1147,A11,Pronosticos!$G$4:$G$1147,Puntuacion!$B$10)+COUNTIFS(Pronosticos!$D$4:$D$1147,A11,Pronosticos!$G$4:$G$1147,Puntuacion!$B$11)</f>
        <v/>
      </c>
      <c r="H11">
        <f>COUNTIFS(Pronosticos!$D$4:$D$1147,A11,Pronosticos!$G$4:$G$1147,0)</f>
        <v/>
      </c>
      <c r="I11">
        <f>IF(COUNTIF(Partidos!$H$4:$H$107,"Finalizado")=0,"",(F11+G11)/COUNTIF(Partidos!$H$4:$H$107,"Finalizado"))</f>
        <v/>
      </c>
      <c r="J11">
        <f>E11*1000000+F11*1000+(100-H11)</f>
        <v/>
      </c>
      <c r="K11">
        <f>IF(AND(COUNTIFS(Partidos!$J$4:$J$107,"Octavos",Partidos!$H$4:$H$107,"Finalizado")=8,COUNTIFS(Partidos!$J$4:$J$107,"Octavos",Partidos!$H$4:$H$107,"Finalizado")&gt;0,SUMIFS(Pronosticos!$J$4:$J$1147,Pronosticos!$D$4:$D$1147,A11,Pronosticos!$I$4:$I$1147,"Octavos")=8),Puntuacion!$B$17,0)</f>
        <v/>
      </c>
      <c r="L11">
        <f>IF(AND(COUNTIFS(Partidos!$J$4:$J$107,"Cuartos",Partidos!$H$4:$H$107,"Finalizado")=4,COUNTIFS(Partidos!$J$4:$J$107,"Cuartos",Partidos!$H$4:$H$107,"Finalizado")&gt;0,SUMIFS(Pronosticos!$J$4:$J$1147,Pronosticos!$D$4:$D$1147,A11,Pronosticos!$I$4:$I$1147,"Cuartos")=4),Puntuacion!$B$18,0)</f>
        <v/>
      </c>
      <c r="M11">
        <f>IF(AND(COUNTIFS(Partidos!$J$4:$J$107,"Semifinal",Partidos!$H$4:$H$107,"Finalizado")=2,COUNTIFS(Partidos!$J$4:$J$107,"Semifinal",Partidos!$H$4:$H$107,"Finalizado")&gt;0,SUMIFS(Pronosticos!$J$4:$J$1147,Pronosticos!$D$4:$D$1147,A11,Pronosticos!$I$4:$I$1147,"Semifinal")=2),Puntuacion!$B$19,0)</f>
        <v/>
      </c>
    </row>
    <row r="12">
      <c r="A12" t="inlineStr">
        <is>
          <t>Fer</t>
        </is>
      </c>
      <c r="B12">
        <f>SUMIFS(Pronosticos!$G$4:$G$1147,Pronosticos!$D$4:$D$1147,A12)</f>
        <v/>
      </c>
      <c r="C12">
        <f>K12+L12+M12</f>
        <v/>
      </c>
      <c r="D12">
        <f>IF(AND(Resumen!$B$34&lt;&gt;"",Fer!$B$111&lt;&gt;"",Fer!$B$111=Resumen!$B$34),Puntuacion!$B$22,0)+IF(AND(Resumen!$B$35&lt;&gt;"",Fer!$B$112&lt;&gt;"",Fer!$B$112=Resumen!$B$35),Puntuacion!$B$22,0)+IF(AND(Resumen!$B$36&lt;&gt;"",Fer!$B$113&lt;&gt;"",Fer!$B$113=Resumen!$B$36),Puntuacion!$B$22,0)+IF(AND(Resumen!$B$37&lt;&gt;"",Fer!$B$114&lt;&gt;"",Fer!$B$114=Resumen!$B$37),Puntuacion!$B$22,0)+IF(AND(Resumen!$B$38&lt;&gt;"",Fer!$B$115&lt;&gt;"",Fer!$B$115=Resumen!$B$38),Puntuacion!$B$22,0)+IF(AND(Resumen!$B$39&lt;&gt;"",Fer!$B$116&lt;&gt;"",Fer!$B$116=Resumen!$B$39),Puntuacion!$B$22,0)+IF(AND(Resumen!$B$40&lt;&gt;"",Fer!$B$117&lt;&gt;"",Fer!$B$117=Resumen!$B$40),Puntuacion!$B$22,0)+IF(AND(Resumen!$B$41&lt;&gt;"",Fer!$B$118&lt;&gt;"",Fer!$B$118=Resumen!$B$41),Puntuacion!$B$22,0)</f>
        <v/>
      </c>
      <c r="E12">
        <f>B12+C12+D12</f>
        <v/>
      </c>
      <c r="F12">
        <f>COUNTIFS(Pronosticos!$D$4:$D$1147,A12,Pronosticos!$G$4:$G$1147,Puntuacion!$B$4)+COUNTIFS(Pronosticos!$D$4:$D$1147,A12,Pronosticos!$G$4:$G$1147,Puntuacion!$B$9)</f>
        <v/>
      </c>
      <c r="G12">
        <f>COUNTIFS(Pronosticos!$D$4:$D$1147,A12,Pronosticos!$G$4:$G$1147,Puntuacion!$B$5)+COUNTIFS(Pronosticos!$D$4:$D$1147,A12,Pronosticos!$G$4:$G$1147,Puntuacion!$B$6)+COUNTIFS(Pronosticos!$D$4:$D$1147,A12,Pronosticos!$G$4:$G$1147,Puntuacion!$B$10)+COUNTIFS(Pronosticos!$D$4:$D$1147,A12,Pronosticos!$G$4:$G$1147,Puntuacion!$B$11)</f>
        <v/>
      </c>
      <c r="H12">
        <f>COUNTIFS(Pronosticos!$D$4:$D$1147,A12,Pronosticos!$G$4:$G$1147,0)</f>
        <v/>
      </c>
      <c r="I12">
        <f>IF(COUNTIF(Partidos!$H$4:$H$107,"Finalizado")=0,"",(F12+G12)/COUNTIF(Partidos!$H$4:$H$107,"Finalizado"))</f>
        <v/>
      </c>
      <c r="J12">
        <f>E12*1000000+F12*1000+(100-H12)</f>
        <v/>
      </c>
      <c r="K12">
        <f>IF(AND(COUNTIFS(Partidos!$J$4:$J$107,"Octavos",Partidos!$H$4:$H$107,"Finalizado")=8,COUNTIFS(Partidos!$J$4:$J$107,"Octavos",Partidos!$H$4:$H$107,"Finalizado")&gt;0,SUMIFS(Pronosticos!$J$4:$J$1147,Pronosticos!$D$4:$D$1147,A12,Pronosticos!$I$4:$I$1147,"Octavos")=8),Puntuacion!$B$17,0)</f>
        <v/>
      </c>
      <c r="L12">
        <f>IF(AND(COUNTIFS(Partidos!$J$4:$J$107,"Cuartos",Partidos!$H$4:$H$107,"Finalizado")=4,COUNTIFS(Partidos!$J$4:$J$107,"Cuartos",Partidos!$H$4:$H$107,"Finalizado")&gt;0,SUMIFS(Pronosticos!$J$4:$J$1147,Pronosticos!$D$4:$D$1147,A12,Pronosticos!$I$4:$I$1147,"Cuartos")=4),Puntuacion!$B$18,0)</f>
        <v/>
      </c>
      <c r="M12">
        <f>IF(AND(COUNTIFS(Partidos!$J$4:$J$107,"Semifinal",Partidos!$H$4:$H$107,"Finalizado")=2,COUNTIFS(Partidos!$J$4:$J$107,"Semifinal",Partidos!$H$4:$H$107,"Finalizado")&gt;0,SUMIFS(Pronosticos!$J$4:$J$1147,Pronosticos!$D$4:$D$1147,A12,Pronosticos!$I$4:$I$1147,"Semifinal")=2),Puntuacion!$B$19,0)</f>
        <v/>
      </c>
    </row>
    <row r="14">
      <c r="A14" s="19" t="inlineStr">
        <is>
          <t>Jugador</t>
        </is>
      </c>
      <c r="B14" s="19" t="inlineStr">
        <is>
          <t>Pts partidos</t>
        </is>
      </c>
      <c r="C14" s="19" t="inlineStr">
        <is>
          <t>Bonus</t>
        </is>
      </c>
      <c r="D14" s="19" t="inlineStr">
        <is>
          <t>Apuestas</t>
        </is>
      </c>
      <c r="E14" s="19" t="inlineStr">
        <is>
          <t>Total</t>
        </is>
      </c>
      <c r="F14" s="19" t="inlineStr">
        <is>
          <t>Exactos</t>
        </is>
      </c>
    </row>
    <row r="15">
      <c r="A15">
        <f>IFERROR(INDEX($A$2:$A$12,MATCH(LARGE($J$2:$J$12,1),$J$2:$J$12,0)),"")</f>
        <v/>
      </c>
      <c r="B15">
        <f>IFERROR(INDEX($E$2:$E$12,MATCH(LARGE($J$2:$J$12,1),$J$2:$J$12,0)),"")</f>
        <v/>
      </c>
      <c r="C15">
        <f>IFERROR(INDEX($F$2:$F$12,MATCH(LARGE($J$2:$J$12,1),$J$2:$J$12,0)),"")</f>
        <v/>
      </c>
      <c r="D15">
        <f>IFERROR(INDEX($G$2:$G$12,MATCH(LARGE($J$2:$J$12,1),$J$2:$J$12,0)),"")</f>
        <v/>
      </c>
      <c r="E15">
        <f>IFERROR(INDEX($H$2:$H$12,MATCH(LARGE($J$2:$J$12,1),$J$2:$J$12,0)),"")</f>
        <v/>
      </c>
      <c r="F15">
        <f>IFERROR(INDEX($I$2:$I$12,MATCH(LARGE($J$2:$J$12,1),$J$2:$J$12,0)),"")</f>
        <v/>
      </c>
    </row>
    <row r="16">
      <c r="A16">
        <f>IFERROR(INDEX($A$2:$A$12,MATCH(LARGE($J$2:$J$12,2),$J$2:$J$12,0)),"")</f>
        <v/>
      </c>
      <c r="B16">
        <f>IFERROR(INDEX($E$2:$E$12,MATCH(LARGE($J$2:$J$12,2),$J$2:$J$12,0)),"")</f>
        <v/>
      </c>
      <c r="C16">
        <f>IFERROR(INDEX($F$2:$F$12,MATCH(LARGE($J$2:$J$12,2),$J$2:$J$12,0)),"")</f>
        <v/>
      </c>
      <c r="D16">
        <f>IFERROR(INDEX($G$2:$G$12,MATCH(LARGE($J$2:$J$12,2),$J$2:$J$12,0)),"")</f>
        <v/>
      </c>
      <c r="E16">
        <f>IFERROR(INDEX($H$2:$H$12,MATCH(LARGE($J$2:$J$12,2),$J$2:$J$12,0)),"")</f>
        <v/>
      </c>
      <c r="F16">
        <f>IFERROR(INDEX($I$2:$I$12,MATCH(LARGE($J$2:$J$12,2),$J$2:$J$12,0)),"")</f>
        <v/>
      </c>
    </row>
    <row r="17">
      <c r="A17">
        <f>IFERROR(INDEX($A$2:$A$12,MATCH(LARGE($J$2:$J$12,3),$J$2:$J$12,0)),"")</f>
        <v/>
      </c>
      <c r="B17">
        <f>IFERROR(INDEX($E$2:$E$12,MATCH(LARGE($J$2:$J$12,3),$J$2:$J$12,0)),"")</f>
        <v/>
      </c>
      <c r="C17">
        <f>IFERROR(INDEX($F$2:$F$12,MATCH(LARGE($J$2:$J$12,3),$J$2:$J$12,0)),"")</f>
        <v/>
      </c>
      <c r="D17">
        <f>IFERROR(INDEX($G$2:$G$12,MATCH(LARGE($J$2:$J$12,3),$J$2:$J$12,0)),"")</f>
        <v/>
      </c>
      <c r="E17">
        <f>IFERROR(INDEX($H$2:$H$12,MATCH(LARGE($J$2:$J$12,3),$J$2:$J$12,0)),"")</f>
        <v/>
      </c>
      <c r="F17">
        <f>IFERROR(INDEX($I$2:$I$12,MATCH(LARGE($J$2:$J$12,3),$J$2:$J$12,0)),"")</f>
        <v/>
      </c>
    </row>
    <row r="18">
      <c r="A18">
        <f>IFERROR(INDEX($A$2:$A$12,MATCH(LARGE($J$2:$J$12,4),$J$2:$J$12,0)),"")</f>
        <v/>
      </c>
      <c r="B18">
        <f>IFERROR(INDEX($E$2:$E$12,MATCH(LARGE($J$2:$J$12,4),$J$2:$J$12,0)),"")</f>
        <v/>
      </c>
      <c r="C18">
        <f>IFERROR(INDEX($F$2:$F$12,MATCH(LARGE($J$2:$J$12,4),$J$2:$J$12,0)),"")</f>
        <v/>
      </c>
      <c r="D18">
        <f>IFERROR(INDEX($G$2:$G$12,MATCH(LARGE($J$2:$J$12,4),$J$2:$J$12,0)),"")</f>
        <v/>
      </c>
      <c r="E18">
        <f>IFERROR(INDEX($H$2:$H$12,MATCH(LARGE($J$2:$J$12,4),$J$2:$J$12,0)),"")</f>
        <v/>
      </c>
      <c r="F18">
        <f>IFERROR(INDEX($I$2:$I$12,MATCH(LARGE($J$2:$J$12,4),$J$2:$J$12,0)),"")</f>
        <v/>
      </c>
    </row>
    <row r="19">
      <c r="A19">
        <f>IFERROR(INDEX($A$2:$A$12,MATCH(LARGE($J$2:$J$12,5),$J$2:$J$12,0)),"")</f>
        <v/>
      </c>
      <c r="B19">
        <f>IFERROR(INDEX($E$2:$E$12,MATCH(LARGE($J$2:$J$12,5),$J$2:$J$12,0)),"")</f>
        <v/>
      </c>
      <c r="C19">
        <f>IFERROR(INDEX($F$2:$F$12,MATCH(LARGE($J$2:$J$12,5),$J$2:$J$12,0)),"")</f>
        <v/>
      </c>
      <c r="D19">
        <f>IFERROR(INDEX($G$2:$G$12,MATCH(LARGE($J$2:$J$12,5),$J$2:$J$12,0)),"")</f>
        <v/>
      </c>
      <c r="E19">
        <f>IFERROR(INDEX($H$2:$H$12,MATCH(LARGE($J$2:$J$12,5),$J$2:$J$12,0)),"")</f>
        <v/>
      </c>
      <c r="F19">
        <f>IFERROR(INDEX($I$2:$I$12,MATCH(LARGE($J$2:$J$12,5),$J$2:$J$12,0)),"")</f>
        <v/>
      </c>
    </row>
    <row r="20">
      <c r="A20">
        <f>IFERROR(INDEX($A$2:$A$12,MATCH(LARGE($J$2:$J$12,6),$J$2:$J$12,0)),"")</f>
        <v/>
      </c>
      <c r="B20">
        <f>IFERROR(INDEX($E$2:$E$12,MATCH(LARGE($J$2:$J$12,6),$J$2:$J$12,0)),"")</f>
        <v/>
      </c>
      <c r="C20">
        <f>IFERROR(INDEX($F$2:$F$12,MATCH(LARGE($J$2:$J$12,6),$J$2:$J$12,0)),"")</f>
        <v/>
      </c>
      <c r="D20">
        <f>IFERROR(INDEX($G$2:$G$12,MATCH(LARGE($J$2:$J$12,6),$J$2:$J$12,0)),"")</f>
        <v/>
      </c>
      <c r="E20">
        <f>IFERROR(INDEX($H$2:$H$12,MATCH(LARGE($J$2:$J$12,6),$J$2:$J$12,0)),"")</f>
        <v/>
      </c>
      <c r="F20">
        <f>IFERROR(INDEX($I$2:$I$12,MATCH(LARGE($J$2:$J$12,6),$J$2:$J$12,0)),"")</f>
        <v/>
      </c>
    </row>
    <row r="21">
      <c r="A21">
        <f>IFERROR(INDEX($A$2:$A$12,MATCH(LARGE($J$2:$J$12,7),$J$2:$J$12,0)),"")</f>
        <v/>
      </c>
      <c r="B21">
        <f>IFERROR(INDEX($E$2:$E$12,MATCH(LARGE($J$2:$J$12,7),$J$2:$J$12,0)),"")</f>
        <v/>
      </c>
      <c r="C21">
        <f>IFERROR(INDEX($F$2:$F$12,MATCH(LARGE($J$2:$J$12,7),$J$2:$J$12,0)),"")</f>
        <v/>
      </c>
      <c r="D21">
        <f>IFERROR(INDEX($G$2:$G$12,MATCH(LARGE($J$2:$J$12,7),$J$2:$J$12,0)),"")</f>
        <v/>
      </c>
      <c r="E21">
        <f>IFERROR(INDEX($H$2:$H$12,MATCH(LARGE($J$2:$J$12,7),$J$2:$J$12,0)),"")</f>
        <v/>
      </c>
      <c r="F21">
        <f>IFERROR(INDEX($I$2:$I$12,MATCH(LARGE($J$2:$J$12,7),$J$2:$J$12,0)),"")</f>
        <v/>
      </c>
    </row>
    <row r="22">
      <c r="A22">
        <f>IFERROR(INDEX($A$2:$A$12,MATCH(LARGE($J$2:$J$12,8),$J$2:$J$12,0)),"")</f>
        <v/>
      </c>
      <c r="B22">
        <f>IFERROR(INDEX($E$2:$E$12,MATCH(LARGE($J$2:$J$12,8),$J$2:$J$12,0)),"")</f>
        <v/>
      </c>
      <c r="C22">
        <f>IFERROR(INDEX($F$2:$F$12,MATCH(LARGE($J$2:$J$12,8),$J$2:$J$12,0)),"")</f>
        <v/>
      </c>
      <c r="D22">
        <f>IFERROR(INDEX($G$2:$G$12,MATCH(LARGE($J$2:$J$12,8),$J$2:$J$12,0)),"")</f>
        <v/>
      </c>
      <c r="E22">
        <f>IFERROR(INDEX($H$2:$H$12,MATCH(LARGE($J$2:$J$12,8),$J$2:$J$12,0)),"")</f>
        <v/>
      </c>
      <c r="F22">
        <f>IFERROR(INDEX($I$2:$I$12,MATCH(LARGE($J$2:$J$12,8),$J$2:$J$12,0)),"")</f>
        <v/>
      </c>
    </row>
    <row r="23">
      <c r="A23">
        <f>IFERROR(INDEX($A$2:$A$12,MATCH(LARGE($J$2:$J$12,9),$J$2:$J$12,0)),"")</f>
        <v/>
      </c>
      <c r="B23">
        <f>IFERROR(INDEX($E$2:$E$12,MATCH(LARGE($J$2:$J$12,9),$J$2:$J$12,0)),"")</f>
        <v/>
      </c>
      <c r="C23">
        <f>IFERROR(INDEX($F$2:$F$12,MATCH(LARGE($J$2:$J$12,9),$J$2:$J$12,0)),"")</f>
        <v/>
      </c>
      <c r="D23">
        <f>IFERROR(INDEX($G$2:$G$12,MATCH(LARGE($J$2:$J$12,9),$J$2:$J$12,0)),"")</f>
        <v/>
      </c>
      <c r="E23">
        <f>IFERROR(INDEX($H$2:$H$12,MATCH(LARGE($J$2:$J$12,9),$J$2:$J$12,0)),"")</f>
        <v/>
      </c>
      <c r="F23">
        <f>IFERROR(INDEX($I$2:$I$12,MATCH(LARGE($J$2:$J$12,9),$J$2:$J$12,0)),"")</f>
        <v/>
      </c>
    </row>
    <row r="24">
      <c r="A24">
        <f>IFERROR(INDEX($A$2:$A$12,MATCH(LARGE($J$2:$J$12,10),$J$2:$J$12,0)),"")</f>
        <v/>
      </c>
      <c r="B24">
        <f>IFERROR(INDEX($E$2:$E$12,MATCH(LARGE($J$2:$J$12,10),$J$2:$J$12,0)),"")</f>
        <v/>
      </c>
      <c r="C24">
        <f>IFERROR(INDEX($F$2:$F$12,MATCH(LARGE($J$2:$J$12,10),$J$2:$J$12,0)),"")</f>
        <v/>
      </c>
      <c r="D24">
        <f>IFERROR(INDEX($G$2:$G$12,MATCH(LARGE($J$2:$J$12,10),$J$2:$J$12,0)),"")</f>
        <v/>
      </c>
      <c r="E24">
        <f>IFERROR(INDEX($H$2:$H$12,MATCH(LARGE($J$2:$J$12,10),$J$2:$J$12,0)),"")</f>
        <v/>
      </c>
      <c r="F24">
        <f>IFERROR(INDEX($I$2:$I$12,MATCH(LARGE($J$2:$J$12,10),$J$2:$J$12,0)),"")</f>
        <v/>
      </c>
    </row>
    <row r="25">
      <c r="A25">
        <f>IFERROR(INDEX($A$2:$A$12,MATCH(LARGE($J$2:$J$12,11),$J$2:$J$12,0)),"")</f>
        <v/>
      </c>
      <c r="B25">
        <f>IFERROR(INDEX($E$2:$E$12,MATCH(LARGE($J$2:$J$12,11),$J$2:$J$12,0)),"")</f>
        <v/>
      </c>
      <c r="C25">
        <f>IFERROR(INDEX($F$2:$F$12,MATCH(LARGE($J$2:$J$12,11),$J$2:$J$12,0)),"")</f>
        <v/>
      </c>
      <c r="D25">
        <f>IFERROR(INDEX($G$2:$G$12,MATCH(LARGE($J$2:$J$12,11),$J$2:$J$12,0)),"")</f>
        <v/>
      </c>
      <c r="E25">
        <f>IFERROR(INDEX($H$2:$H$12,MATCH(LARGE($J$2:$J$12,11),$J$2:$J$12,0)),"")</f>
        <v/>
      </c>
      <c r="F25">
        <f>IFERROR(INDEX($I$2:$I$12,MATCH(LARGE($J$2:$J$12,11),$J$2:$J$12,0)),"")</f>
        <v/>
      </c>
    </row>
    <row r="27">
      <c r="A27" t="inlineStr">
        <is>
          <t>Partido</t>
        </is>
      </c>
      <c r="B27" t="inlineStr">
        <is>
          <t>Álvaro</t>
        </is>
      </c>
      <c r="C27" t="inlineStr">
        <is>
          <t>Pepe</t>
        </is>
      </c>
      <c r="D27" t="inlineStr">
        <is>
          <t>Patri</t>
        </is>
      </c>
      <c r="E27" t="inlineStr">
        <is>
          <t>Kike</t>
        </is>
      </c>
      <c r="F27" t="inlineStr">
        <is>
          <t>Quintero</t>
        </is>
      </c>
      <c r="G27" t="inlineStr">
        <is>
          <t>Nacho</t>
        </is>
      </c>
      <c r="H27" t="inlineStr">
        <is>
          <t>Luis</t>
        </is>
      </c>
      <c r="I27" t="inlineStr">
        <is>
          <t>Felipe</t>
        </is>
      </c>
      <c r="J27" t="inlineStr">
        <is>
          <t>Simón</t>
        </is>
      </c>
      <c r="K27" t="inlineStr">
        <is>
          <t>Muni</t>
        </is>
      </c>
      <c r="L27" t="inlineStr">
        <is>
          <t>Fer</t>
        </is>
      </c>
    </row>
    <row r="28">
      <c r="A28" t="n">
        <v>1</v>
      </c>
      <c r="B28">
        <f>SUMIFS(Pronosticos!$G$4:$G$1147,Pronosticos!$D$4:$D$1147,"Álvaro",Pronosticos!$A$4:$A$1147,"&lt;="&amp;$A28)</f>
        <v/>
      </c>
      <c r="C28">
        <f>SUMIFS(Pronosticos!$G$4:$G$1147,Pronosticos!$D$4:$D$1147,"Pepe",Pronosticos!$A$4:$A$1147,"&lt;="&amp;$A28)</f>
        <v/>
      </c>
      <c r="D28">
        <f>SUMIFS(Pronosticos!$G$4:$G$1147,Pronosticos!$D$4:$D$1147,"Patri",Pronosticos!$A$4:$A$1147,"&lt;="&amp;$A28)</f>
        <v/>
      </c>
      <c r="E28">
        <f>SUMIFS(Pronosticos!$G$4:$G$1147,Pronosticos!$D$4:$D$1147,"Kike",Pronosticos!$A$4:$A$1147,"&lt;="&amp;$A28)</f>
        <v/>
      </c>
      <c r="F28">
        <f>SUMIFS(Pronosticos!$G$4:$G$1147,Pronosticos!$D$4:$D$1147,"Quintero",Pronosticos!$A$4:$A$1147,"&lt;="&amp;$A28)</f>
        <v/>
      </c>
      <c r="G28">
        <f>SUMIFS(Pronosticos!$G$4:$G$1147,Pronosticos!$D$4:$D$1147,"Nacho",Pronosticos!$A$4:$A$1147,"&lt;="&amp;$A28)</f>
        <v/>
      </c>
      <c r="H28">
        <f>SUMIFS(Pronosticos!$G$4:$G$1147,Pronosticos!$D$4:$D$1147,"Luis",Pronosticos!$A$4:$A$1147,"&lt;="&amp;$A28)</f>
        <v/>
      </c>
      <c r="I28">
        <f>SUMIFS(Pronosticos!$G$4:$G$1147,Pronosticos!$D$4:$D$1147,"Felipe",Pronosticos!$A$4:$A$1147,"&lt;="&amp;$A28)</f>
        <v/>
      </c>
      <c r="J28">
        <f>SUMIFS(Pronosticos!$G$4:$G$1147,Pronosticos!$D$4:$D$1147,"Simón",Pronosticos!$A$4:$A$1147,"&lt;="&amp;$A28)</f>
        <v/>
      </c>
      <c r="K28">
        <f>SUMIFS(Pronosticos!$G$4:$G$1147,Pronosticos!$D$4:$D$1147,"Muni",Pronosticos!$A$4:$A$1147,"&lt;="&amp;$A28)</f>
        <v/>
      </c>
      <c r="L28">
        <f>SUMIFS(Pronosticos!$G$4:$G$1147,Pronosticos!$D$4:$D$1147,"Fer",Pronosticos!$A$4:$A$1147,"&lt;="&amp;$A28)</f>
        <v/>
      </c>
    </row>
    <row r="29">
      <c r="A29" t="n">
        <v>2</v>
      </c>
      <c r="B29">
        <f>SUMIFS(Pronosticos!$G$4:$G$1147,Pronosticos!$D$4:$D$1147,"Álvaro",Pronosticos!$A$4:$A$1147,"&lt;="&amp;$A29)</f>
        <v/>
      </c>
      <c r="C29">
        <f>SUMIFS(Pronosticos!$G$4:$G$1147,Pronosticos!$D$4:$D$1147,"Pepe",Pronosticos!$A$4:$A$1147,"&lt;="&amp;$A29)</f>
        <v/>
      </c>
      <c r="D29">
        <f>SUMIFS(Pronosticos!$G$4:$G$1147,Pronosticos!$D$4:$D$1147,"Patri",Pronosticos!$A$4:$A$1147,"&lt;="&amp;$A29)</f>
        <v/>
      </c>
      <c r="E29">
        <f>SUMIFS(Pronosticos!$G$4:$G$1147,Pronosticos!$D$4:$D$1147,"Kike",Pronosticos!$A$4:$A$1147,"&lt;="&amp;$A29)</f>
        <v/>
      </c>
      <c r="F29">
        <f>SUMIFS(Pronosticos!$G$4:$G$1147,Pronosticos!$D$4:$D$1147,"Quintero",Pronosticos!$A$4:$A$1147,"&lt;="&amp;$A29)</f>
        <v/>
      </c>
      <c r="G29">
        <f>SUMIFS(Pronosticos!$G$4:$G$1147,Pronosticos!$D$4:$D$1147,"Nacho",Pronosticos!$A$4:$A$1147,"&lt;="&amp;$A29)</f>
        <v/>
      </c>
      <c r="H29">
        <f>SUMIFS(Pronosticos!$G$4:$G$1147,Pronosticos!$D$4:$D$1147,"Luis",Pronosticos!$A$4:$A$1147,"&lt;="&amp;$A29)</f>
        <v/>
      </c>
      <c r="I29">
        <f>SUMIFS(Pronosticos!$G$4:$G$1147,Pronosticos!$D$4:$D$1147,"Felipe",Pronosticos!$A$4:$A$1147,"&lt;="&amp;$A29)</f>
        <v/>
      </c>
      <c r="J29">
        <f>SUMIFS(Pronosticos!$G$4:$G$1147,Pronosticos!$D$4:$D$1147,"Simón",Pronosticos!$A$4:$A$1147,"&lt;="&amp;$A29)</f>
        <v/>
      </c>
      <c r="K29">
        <f>SUMIFS(Pronosticos!$G$4:$G$1147,Pronosticos!$D$4:$D$1147,"Muni",Pronosticos!$A$4:$A$1147,"&lt;="&amp;$A29)</f>
        <v/>
      </c>
      <c r="L29">
        <f>SUMIFS(Pronosticos!$G$4:$G$1147,Pronosticos!$D$4:$D$1147,"Fer",Pronosticos!$A$4:$A$1147,"&lt;="&amp;$A29)</f>
        <v/>
      </c>
    </row>
    <row r="30">
      <c r="A30" t="n">
        <v>3</v>
      </c>
      <c r="B30">
        <f>SUMIFS(Pronosticos!$G$4:$G$1147,Pronosticos!$D$4:$D$1147,"Álvaro",Pronosticos!$A$4:$A$1147,"&lt;="&amp;$A30)</f>
        <v/>
      </c>
      <c r="C30">
        <f>SUMIFS(Pronosticos!$G$4:$G$1147,Pronosticos!$D$4:$D$1147,"Pepe",Pronosticos!$A$4:$A$1147,"&lt;="&amp;$A30)</f>
        <v/>
      </c>
      <c r="D30">
        <f>SUMIFS(Pronosticos!$G$4:$G$1147,Pronosticos!$D$4:$D$1147,"Patri",Pronosticos!$A$4:$A$1147,"&lt;="&amp;$A30)</f>
        <v/>
      </c>
      <c r="E30">
        <f>SUMIFS(Pronosticos!$G$4:$G$1147,Pronosticos!$D$4:$D$1147,"Kike",Pronosticos!$A$4:$A$1147,"&lt;="&amp;$A30)</f>
        <v/>
      </c>
      <c r="F30">
        <f>SUMIFS(Pronosticos!$G$4:$G$1147,Pronosticos!$D$4:$D$1147,"Quintero",Pronosticos!$A$4:$A$1147,"&lt;="&amp;$A30)</f>
        <v/>
      </c>
      <c r="G30">
        <f>SUMIFS(Pronosticos!$G$4:$G$1147,Pronosticos!$D$4:$D$1147,"Nacho",Pronosticos!$A$4:$A$1147,"&lt;="&amp;$A30)</f>
        <v/>
      </c>
      <c r="H30">
        <f>SUMIFS(Pronosticos!$G$4:$G$1147,Pronosticos!$D$4:$D$1147,"Luis",Pronosticos!$A$4:$A$1147,"&lt;="&amp;$A30)</f>
        <v/>
      </c>
      <c r="I30">
        <f>SUMIFS(Pronosticos!$G$4:$G$1147,Pronosticos!$D$4:$D$1147,"Felipe",Pronosticos!$A$4:$A$1147,"&lt;="&amp;$A30)</f>
        <v/>
      </c>
      <c r="J30">
        <f>SUMIFS(Pronosticos!$G$4:$G$1147,Pronosticos!$D$4:$D$1147,"Simón",Pronosticos!$A$4:$A$1147,"&lt;="&amp;$A30)</f>
        <v/>
      </c>
      <c r="K30">
        <f>SUMIFS(Pronosticos!$G$4:$G$1147,Pronosticos!$D$4:$D$1147,"Muni",Pronosticos!$A$4:$A$1147,"&lt;="&amp;$A30)</f>
        <v/>
      </c>
      <c r="L30">
        <f>SUMIFS(Pronosticos!$G$4:$G$1147,Pronosticos!$D$4:$D$1147,"Fer",Pronosticos!$A$4:$A$1147,"&lt;="&amp;$A30)</f>
        <v/>
      </c>
    </row>
    <row r="31">
      <c r="A31" t="n">
        <v>4</v>
      </c>
      <c r="B31">
        <f>SUMIFS(Pronosticos!$G$4:$G$1147,Pronosticos!$D$4:$D$1147,"Álvaro",Pronosticos!$A$4:$A$1147,"&lt;="&amp;$A31)</f>
        <v/>
      </c>
      <c r="C31">
        <f>SUMIFS(Pronosticos!$G$4:$G$1147,Pronosticos!$D$4:$D$1147,"Pepe",Pronosticos!$A$4:$A$1147,"&lt;="&amp;$A31)</f>
        <v/>
      </c>
      <c r="D31">
        <f>SUMIFS(Pronosticos!$G$4:$G$1147,Pronosticos!$D$4:$D$1147,"Patri",Pronosticos!$A$4:$A$1147,"&lt;="&amp;$A31)</f>
        <v/>
      </c>
      <c r="E31">
        <f>SUMIFS(Pronosticos!$G$4:$G$1147,Pronosticos!$D$4:$D$1147,"Kike",Pronosticos!$A$4:$A$1147,"&lt;="&amp;$A31)</f>
        <v/>
      </c>
      <c r="F31">
        <f>SUMIFS(Pronosticos!$G$4:$G$1147,Pronosticos!$D$4:$D$1147,"Quintero",Pronosticos!$A$4:$A$1147,"&lt;="&amp;$A31)</f>
        <v/>
      </c>
      <c r="G31">
        <f>SUMIFS(Pronosticos!$G$4:$G$1147,Pronosticos!$D$4:$D$1147,"Nacho",Pronosticos!$A$4:$A$1147,"&lt;="&amp;$A31)</f>
        <v/>
      </c>
      <c r="H31">
        <f>SUMIFS(Pronosticos!$G$4:$G$1147,Pronosticos!$D$4:$D$1147,"Luis",Pronosticos!$A$4:$A$1147,"&lt;="&amp;$A31)</f>
        <v/>
      </c>
      <c r="I31">
        <f>SUMIFS(Pronosticos!$G$4:$G$1147,Pronosticos!$D$4:$D$1147,"Felipe",Pronosticos!$A$4:$A$1147,"&lt;="&amp;$A31)</f>
        <v/>
      </c>
      <c r="J31">
        <f>SUMIFS(Pronosticos!$G$4:$G$1147,Pronosticos!$D$4:$D$1147,"Simón",Pronosticos!$A$4:$A$1147,"&lt;="&amp;$A31)</f>
        <v/>
      </c>
      <c r="K31">
        <f>SUMIFS(Pronosticos!$G$4:$G$1147,Pronosticos!$D$4:$D$1147,"Muni",Pronosticos!$A$4:$A$1147,"&lt;="&amp;$A31)</f>
        <v/>
      </c>
      <c r="L31">
        <f>SUMIFS(Pronosticos!$G$4:$G$1147,Pronosticos!$D$4:$D$1147,"Fer",Pronosticos!$A$4:$A$1147,"&lt;="&amp;$A31)</f>
        <v/>
      </c>
    </row>
    <row r="32">
      <c r="A32" t="n">
        <v>5</v>
      </c>
      <c r="B32">
        <f>SUMIFS(Pronosticos!$G$4:$G$1147,Pronosticos!$D$4:$D$1147,"Álvaro",Pronosticos!$A$4:$A$1147,"&lt;="&amp;$A32)</f>
        <v/>
      </c>
      <c r="C32">
        <f>SUMIFS(Pronosticos!$G$4:$G$1147,Pronosticos!$D$4:$D$1147,"Pepe",Pronosticos!$A$4:$A$1147,"&lt;="&amp;$A32)</f>
        <v/>
      </c>
      <c r="D32">
        <f>SUMIFS(Pronosticos!$G$4:$G$1147,Pronosticos!$D$4:$D$1147,"Patri",Pronosticos!$A$4:$A$1147,"&lt;="&amp;$A32)</f>
        <v/>
      </c>
      <c r="E32">
        <f>SUMIFS(Pronosticos!$G$4:$G$1147,Pronosticos!$D$4:$D$1147,"Kike",Pronosticos!$A$4:$A$1147,"&lt;="&amp;$A32)</f>
        <v/>
      </c>
      <c r="F32">
        <f>SUMIFS(Pronosticos!$G$4:$G$1147,Pronosticos!$D$4:$D$1147,"Quintero",Pronosticos!$A$4:$A$1147,"&lt;="&amp;$A32)</f>
        <v/>
      </c>
      <c r="G32">
        <f>SUMIFS(Pronosticos!$G$4:$G$1147,Pronosticos!$D$4:$D$1147,"Nacho",Pronosticos!$A$4:$A$1147,"&lt;="&amp;$A32)</f>
        <v/>
      </c>
      <c r="H32">
        <f>SUMIFS(Pronosticos!$G$4:$G$1147,Pronosticos!$D$4:$D$1147,"Luis",Pronosticos!$A$4:$A$1147,"&lt;="&amp;$A32)</f>
        <v/>
      </c>
      <c r="I32">
        <f>SUMIFS(Pronosticos!$G$4:$G$1147,Pronosticos!$D$4:$D$1147,"Felipe",Pronosticos!$A$4:$A$1147,"&lt;="&amp;$A32)</f>
        <v/>
      </c>
      <c r="J32">
        <f>SUMIFS(Pronosticos!$G$4:$G$1147,Pronosticos!$D$4:$D$1147,"Simón",Pronosticos!$A$4:$A$1147,"&lt;="&amp;$A32)</f>
        <v/>
      </c>
      <c r="K32">
        <f>SUMIFS(Pronosticos!$G$4:$G$1147,Pronosticos!$D$4:$D$1147,"Muni",Pronosticos!$A$4:$A$1147,"&lt;="&amp;$A32)</f>
        <v/>
      </c>
      <c r="L32">
        <f>SUMIFS(Pronosticos!$G$4:$G$1147,Pronosticos!$D$4:$D$1147,"Fer",Pronosticos!$A$4:$A$1147,"&lt;="&amp;$A32)</f>
        <v/>
      </c>
    </row>
    <row r="33">
      <c r="A33" t="n">
        <v>6</v>
      </c>
      <c r="B33">
        <f>SUMIFS(Pronosticos!$G$4:$G$1147,Pronosticos!$D$4:$D$1147,"Álvaro",Pronosticos!$A$4:$A$1147,"&lt;="&amp;$A33)</f>
        <v/>
      </c>
      <c r="C33">
        <f>SUMIFS(Pronosticos!$G$4:$G$1147,Pronosticos!$D$4:$D$1147,"Pepe",Pronosticos!$A$4:$A$1147,"&lt;="&amp;$A33)</f>
        <v/>
      </c>
      <c r="D33">
        <f>SUMIFS(Pronosticos!$G$4:$G$1147,Pronosticos!$D$4:$D$1147,"Patri",Pronosticos!$A$4:$A$1147,"&lt;="&amp;$A33)</f>
        <v/>
      </c>
      <c r="E33">
        <f>SUMIFS(Pronosticos!$G$4:$G$1147,Pronosticos!$D$4:$D$1147,"Kike",Pronosticos!$A$4:$A$1147,"&lt;="&amp;$A33)</f>
        <v/>
      </c>
      <c r="F33">
        <f>SUMIFS(Pronosticos!$G$4:$G$1147,Pronosticos!$D$4:$D$1147,"Quintero",Pronosticos!$A$4:$A$1147,"&lt;="&amp;$A33)</f>
        <v/>
      </c>
      <c r="G33">
        <f>SUMIFS(Pronosticos!$G$4:$G$1147,Pronosticos!$D$4:$D$1147,"Nacho",Pronosticos!$A$4:$A$1147,"&lt;="&amp;$A33)</f>
        <v/>
      </c>
      <c r="H33">
        <f>SUMIFS(Pronosticos!$G$4:$G$1147,Pronosticos!$D$4:$D$1147,"Luis",Pronosticos!$A$4:$A$1147,"&lt;="&amp;$A33)</f>
        <v/>
      </c>
      <c r="I33">
        <f>SUMIFS(Pronosticos!$G$4:$G$1147,Pronosticos!$D$4:$D$1147,"Felipe",Pronosticos!$A$4:$A$1147,"&lt;="&amp;$A33)</f>
        <v/>
      </c>
      <c r="J33">
        <f>SUMIFS(Pronosticos!$G$4:$G$1147,Pronosticos!$D$4:$D$1147,"Simón",Pronosticos!$A$4:$A$1147,"&lt;="&amp;$A33)</f>
        <v/>
      </c>
      <c r="K33">
        <f>SUMIFS(Pronosticos!$G$4:$G$1147,Pronosticos!$D$4:$D$1147,"Muni",Pronosticos!$A$4:$A$1147,"&lt;="&amp;$A33)</f>
        <v/>
      </c>
      <c r="L33">
        <f>SUMIFS(Pronosticos!$G$4:$G$1147,Pronosticos!$D$4:$D$1147,"Fer",Pronosticos!$A$4:$A$1147,"&lt;="&amp;$A33)</f>
        <v/>
      </c>
    </row>
    <row r="34">
      <c r="A34" t="n">
        <v>7</v>
      </c>
      <c r="B34">
        <f>SUMIFS(Pronosticos!$G$4:$G$1147,Pronosticos!$D$4:$D$1147,"Álvaro",Pronosticos!$A$4:$A$1147,"&lt;="&amp;$A34)</f>
        <v/>
      </c>
      <c r="C34">
        <f>SUMIFS(Pronosticos!$G$4:$G$1147,Pronosticos!$D$4:$D$1147,"Pepe",Pronosticos!$A$4:$A$1147,"&lt;="&amp;$A34)</f>
        <v/>
      </c>
      <c r="D34">
        <f>SUMIFS(Pronosticos!$G$4:$G$1147,Pronosticos!$D$4:$D$1147,"Patri",Pronosticos!$A$4:$A$1147,"&lt;="&amp;$A34)</f>
        <v/>
      </c>
      <c r="E34">
        <f>SUMIFS(Pronosticos!$G$4:$G$1147,Pronosticos!$D$4:$D$1147,"Kike",Pronosticos!$A$4:$A$1147,"&lt;="&amp;$A34)</f>
        <v/>
      </c>
      <c r="F34">
        <f>SUMIFS(Pronosticos!$G$4:$G$1147,Pronosticos!$D$4:$D$1147,"Quintero",Pronosticos!$A$4:$A$1147,"&lt;="&amp;$A34)</f>
        <v/>
      </c>
      <c r="G34">
        <f>SUMIFS(Pronosticos!$G$4:$G$1147,Pronosticos!$D$4:$D$1147,"Nacho",Pronosticos!$A$4:$A$1147,"&lt;="&amp;$A34)</f>
        <v/>
      </c>
      <c r="H34">
        <f>SUMIFS(Pronosticos!$G$4:$G$1147,Pronosticos!$D$4:$D$1147,"Luis",Pronosticos!$A$4:$A$1147,"&lt;="&amp;$A34)</f>
        <v/>
      </c>
      <c r="I34">
        <f>SUMIFS(Pronosticos!$G$4:$G$1147,Pronosticos!$D$4:$D$1147,"Felipe",Pronosticos!$A$4:$A$1147,"&lt;="&amp;$A34)</f>
        <v/>
      </c>
      <c r="J34">
        <f>SUMIFS(Pronosticos!$G$4:$G$1147,Pronosticos!$D$4:$D$1147,"Simón",Pronosticos!$A$4:$A$1147,"&lt;="&amp;$A34)</f>
        <v/>
      </c>
      <c r="K34">
        <f>SUMIFS(Pronosticos!$G$4:$G$1147,Pronosticos!$D$4:$D$1147,"Muni",Pronosticos!$A$4:$A$1147,"&lt;="&amp;$A34)</f>
        <v/>
      </c>
      <c r="L34">
        <f>SUMIFS(Pronosticos!$G$4:$G$1147,Pronosticos!$D$4:$D$1147,"Fer",Pronosticos!$A$4:$A$1147,"&lt;="&amp;$A34)</f>
        <v/>
      </c>
    </row>
    <row r="35">
      <c r="A35" t="n">
        <v>8</v>
      </c>
      <c r="B35">
        <f>SUMIFS(Pronosticos!$G$4:$G$1147,Pronosticos!$D$4:$D$1147,"Álvaro",Pronosticos!$A$4:$A$1147,"&lt;="&amp;$A35)</f>
        <v/>
      </c>
      <c r="C35">
        <f>SUMIFS(Pronosticos!$G$4:$G$1147,Pronosticos!$D$4:$D$1147,"Pepe",Pronosticos!$A$4:$A$1147,"&lt;="&amp;$A35)</f>
        <v/>
      </c>
      <c r="D35">
        <f>SUMIFS(Pronosticos!$G$4:$G$1147,Pronosticos!$D$4:$D$1147,"Patri",Pronosticos!$A$4:$A$1147,"&lt;="&amp;$A35)</f>
        <v/>
      </c>
      <c r="E35">
        <f>SUMIFS(Pronosticos!$G$4:$G$1147,Pronosticos!$D$4:$D$1147,"Kike",Pronosticos!$A$4:$A$1147,"&lt;="&amp;$A35)</f>
        <v/>
      </c>
      <c r="F35">
        <f>SUMIFS(Pronosticos!$G$4:$G$1147,Pronosticos!$D$4:$D$1147,"Quintero",Pronosticos!$A$4:$A$1147,"&lt;="&amp;$A35)</f>
        <v/>
      </c>
      <c r="G35">
        <f>SUMIFS(Pronosticos!$G$4:$G$1147,Pronosticos!$D$4:$D$1147,"Nacho",Pronosticos!$A$4:$A$1147,"&lt;="&amp;$A35)</f>
        <v/>
      </c>
      <c r="H35">
        <f>SUMIFS(Pronosticos!$G$4:$G$1147,Pronosticos!$D$4:$D$1147,"Luis",Pronosticos!$A$4:$A$1147,"&lt;="&amp;$A35)</f>
        <v/>
      </c>
      <c r="I35">
        <f>SUMIFS(Pronosticos!$G$4:$G$1147,Pronosticos!$D$4:$D$1147,"Felipe",Pronosticos!$A$4:$A$1147,"&lt;="&amp;$A35)</f>
        <v/>
      </c>
      <c r="J35">
        <f>SUMIFS(Pronosticos!$G$4:$G$1147,Pronosticos!$D$4:$D$1147,"Simón",Pronosticos!$A$4:$A$1147,"&lt;="&amp;$A35)</f>
        <v/>
      </c>
      <c r="K35">
        <f>SUMIFS(Pronosticos!$G$4:$G$1147,Pronosticos!$D$4:$D$1147,"Muni",Pronosticos!$A$4:$A$1147,"&lt;="&amp;$A35)</f>
        <v/>
      </c>
      <c r="L35">
        <f>SUMIFS(Pronosticos!$G$4:$G$1147,Pronosticos!$D$4:$D$1147,"Fer",Pronosticos!$A$4:$A$1147,"&lt;="&amp;$A35)</f>
        <v/>
      </c>
    </row>
    <row r="36">
      <c r="A36" t="n">
        <v>9</v>
      </c>
      <c r="B36">
        <f>SUMIFS(Pronosticos!$G$4:$G$1147,Pronosticos!$D$4:$D$1147,"Álvaro",Pronosticos!$A$4:$A$1147,"&lt;="&amp;$A36)</f>
        <v/>
      </c>
      <c r="C36">
        <f>SUMIFS(Pronosticos!$G$4:$G$1147,Pronosticos!$D$4:$D$1147,"Pepe",Pronosticos!$A$4:$A$1147,"&lt;="&amp;$A36)</f>
        <v/>
      </c>
      <c r="D36">
        <f>SUMIFS(Pronosticos!$G$4:$G$1147,Pronosticos!$D$4:$D$1147,"Patri",Pronosticos!$A$4:$A$1147,"&lt;="&amp;$A36)</f>
        <v/>
      </c>
      <c r="E36">
        <f>SUMIFS(Pronosticos!$G$4:$G$1147,Pronosticos!$D$4:$D$1147,"Kike",Pronosticos!$A$4:$A$1147,"&lt;="&amp;$A36)</f>
        <v/>
      </c>
      <c r="F36">
        <f>SUMIFS(Pronosticos!$G$4:$G$1147,Pronosticos!$D$4:$D$1147,"Quintero",Pronosticos!$A$4:$A$1147,"&lt;="&amp;$A36)</f>
        <v/>
      </c>
      <c r="G36">
        <f>SUMIFS(Pronosticos!$G$4:$G$1147,Pronosticos!$D$4:$D$1147,"Nacho",Pronosticos!$A$4:$A$1147,"&lt;="&amp;$A36)</f>
        <v/>
      </c>
      <c r="H36">
        <f>SUMIFS(Pronosticos!$G$4:$G$1147,Pronosticos!$D$4:$D$1147,"Luis",Pronosticos!$A$4:$A$1147,"&lt;="&amp;$A36)</f>
        <v/>
      </c>
      <c r="I36">
        <f>SUMIFS(Pronosticos!$G$4:$G$1147,Pronosticos!$D$4:$D$1147,"Felipe",Pronosticos!$A$4:$A$1147,"&lt;="&amp;$A36)</f>
        <v/>
      </c>
      <c r="J36">
        <f>SUMIFS(Pronosticos!$G$4:$G$1147,Pronosticos!$D$4:$D$1147,"Simón",Pronosticos!$A$4:$A$1147,"&lt;="&amp;$A36)</f>
        <v/>
      </c>
      <c r="K36">
        <f>SUMIFS(Pronosticos!$G$4:$G$1147,Pronosticos!$D$4:$D$1147,"Muni",Pronosticos!$A$4:$A$1147,"&lt;="&amp;$A36)</f>
        <v/>
      </c>
      <c r="L36">
        <f>SUMIFS(Pronosticos!$G$4:$G$1147,Pronosticos!$D$4:$D$1147,"Fer",Pronosticos!$A$4:$A$1147,"&lt;="&amp;$A36)</f>
        <v/>
      </c>
    </row>
    <row r="37">
      <c r="A37" t="n">
        <v>10</v>
      </c>
      <c r="B37">
        <f>SUMIFS(Pronosticos!$G$4:$G$1147,Pronosticos!$D$4:$D$1147,"Álvaro",Pronosticos!$A$4:$A$1147,"&lt;="&amp;$A37)</f>
        <v/>
      </c>
      <c r="C37">
        <f>SUMIFS(Pronosticos!$G$4:$G$1147,Pronosticos!$D$4:$D$1147,"Pepe",Pronosticos!$A$4:$A$1147,"&lt;="&amp;$A37)</f>
        <v/>
      </c>
      <c r="D37">
        <f>SUMIFS(Pronosticos!$G$4:$G$1147,Pronosticos!$D$4:$D$1147,"Patri",Pronosticos!$A$4:$A$1147,"&lt;="&amp;$A37)</f>
        <v/>
      </c>
      <c r="E37">
        <f>SUMIFS(Pronosticos!$G$4:$G$1147,Pronosticos!$D$4:$D$1147,"Kike",Pronosticos!$A$4:$A$1147,"&lt;="&amp;$A37)</f>
        <v/>
      </c>
      <c r="F37">
        <f>SUMIFS(Pronosticos!$G$4:$G$1147,Pronosticos!$D$4:$D$1147,"Quintero",Pronosticos!$A$4:$A$1147,"&lt;="&amp;$A37)</f>
        <v/>
      </c>
      <c r="G37">
        <f>SUMIFS(Pronosticos!$G$4:$G$1147,Pronosticos!$D$4:$D$1147,"Nacho",Pronosticos!$A$4:$A$1147,"&lt;="&amp;$A37)</f>
        <v/>
      </c>
      <c r="H37">
        <f>SUMIFS(Pronosticos!$G$4:$G$1147,Pronosticos!$D$4:$D$1147,"Luis",Pronosticos!$A$4:$A$1147,"&lt;="&amp;$A37)</f>
        <v/>
      </c>
      <c r="I37">
        <f>SUMIFS(Pronosticos!$G$4:$G$1147,Pronosticos!$D$4:$D$1147,"Felipe",Pronosticos!$A$4:$A$1147,"&lt;="&amp;$A37)</f>
        <v/>
      </c>
      <c r="J37">
        <f>SUMIFS(Pronosticos!$G$4:$G$1147,Pronosticos!$D$4:$D$1147,"Simón",Pronosticos!$A$4:$A$1147,"&lt;="&amp;$A37)</f>
        <v/>
      </c>
      <c r="K37">
        <f>SUMIFS(Pronosticos!$G$4:$G$1147,Pronosticos!$D$4:$D$1147,"Muni",Pronosticos!$A$4:$A$1147,"&lt;="&amp;$A37)</f>
        <v/>
      </c>
      <c r="L37">
        <f>SUMIFS(Pronosticos!$G$4:$G$1147,Pronosticos!$D$4:$D$1147,"Fer",Pronosticos!$A$4:$A$1147,"&lt;="&amp;$A37)</f>
        <v/>
      </c>
    </row>
    <row r="38">
      <c r="A38" t="n">
        <v>11</v>
      </c>
      <c r="B38">
        <f>SUMIFS(Pronosticos!$G$4:$G$1147,Pronosticos!$D$4:$D$1147,"Álvaro",Pronosticos!$A$4:$A$1147,"&lt;="&amp;$A38)</f>
        <v/>
      </c>
      <c r="C38">
        <f>SUMIFS(Pronosticos!$G$4:$G$1147,Pronosticos!$D$4:$D$1147,"Pepe",Pronosticos!$A$4:$A$1147,"&lt;="&amp;$A38)</f>
        <v/>
      </c>
      <c r="D38">
        <f>SUMIFS(Pronosticos!$G$4:$G$1147,Pronosticos!$D$4:$D$1147,"Patri",Pronosticos!$A$4:$A$1147,"&lt;="&amp;$A38)</f>
        <v/>
      </c>
      <c r="E38">
        <f>SUMIFS(Pronosticos!$G$4:$G$1147,Pronosticos!$D$4:$D$1147,"Kike",Pronosticos!$A$4:$A$1147,"&lt;="&amp;$A38)</f>
        <v/>
      </c>
      <c r="F38">
        <f>SUMIFS(Pronosticos!$G$4:$G$1147,Pronosticos!$D$4:$D$1147,"Quintero",Pronosticos!$A$4:$A$1147,"&lt;="&amp;$A38)</f>
        <v/>
      </c>
      <c r="G38">
        <f>SUMIFS(Pronosticos!$G$4:$G$1147,Pronosticos!$D$4:$D$1147,"Nacho",Pronosticos!$A$4:$A$1147,"&lt;="&amp;$A38)</f>
        <v/>
      </c>
      <c r="H38">
        <f>SUMIFS(Pronosticos!$G$4:$G$1147,Pronosticos!$D$4:$D$1147,"Luis",Pronosticos!$A$4:$A$1147,"&lt;="&amp;$A38)</f>
        <v/>
      </c>
      <c r="I38">
        <f>SUMIFS(Pronosticos!$G$4:$G$1147,Pronosticos!$D$4:$D$1147,"Felipe",Pronosticos!$A$4:$A$1147,"&lt;="&amp;$A38)</f>
        <v/>
      </c>
      <c r="J38">
        <f>SUMIFS(Pronosticos!$G$4:$G$1147,Pronosticos!$D$4:$D$1147,"Simón",Pronosticos!$A$4:$A$1147,"&lt;="&amp;$A38)</f>
        <v/>
      </c>
      <c r="K38">
        <f>SUMIFS(Pronosticos!$G$4:$G$1147,Pronosticos!$D$4:$D$1147,"Muni",Pronosticos!$A$4:$A$1147,"&lt;="&amp;$A38)</f>
        <v/>
      </c>
      <c r="L38">
        <f>SUMIFS(Pronosticos!$G$4:$G$1147,Pronosticos!$D$4:$D$1147,"Fer",Pronosticos!$A$4:$A$1147,"&lt;="&amp;$A38)</f>
        <v/>
      </c>
    </row>
    <row r="39">
      <c r="A39" t="n">
        <v>12</v>
      </c>
      <c r="B39">
        <f>SUMIFS(Pronosticos!$G$4:$G$1147,Pronosticos!$D$4:$D$1147,"Álvaro",Pronosticos!$A$4:$A$1147,"&lt;="&amp;$A39)</f>
        <v/>
      </c>
      <c r="C39">
        <f>SUMIFS(Pronosticos!$G$4:$G$1147,Pronosticos!$D$4:$D$1147,"Pepe",Pronosticos!$A$4:$A$1147,"&lt;="&amp;$A39)</f>
        <v/>
      </c>
      <c r="D39">
        <f>SUMIFS(Pronosticos!$G$4:$G$1147,Pronosticos!$D$4:$D$1147,"Patri",Pronosticos!$A$4:$A$1147,"&lt;="&amp;$A39)</f>
        <v/>
      </c>
      <c r="E39">
        <f>SUMIFS(Pronosticos!$G$4:$G$1147,Pronosticos!$D$4:$D$1147,"Kike",Pronosticos!$A$4:$A$1147,"&lt;="&amp;$A39)</f>
        <v/>
      </c>
      <c r="F39">
        <f>SUMIFS(Pronosticos!$G$4:$G$1147,Pronosticos!$D$4:$D$1147,"Quintero",Pronosticos!$A$4:$A$1147,"&lt;="&amp;$A39)</f>
        <v/>
      </c>
      <c r="G39">
        <f>SUMIFS(Pronosticos!$G$4:$G$1147,Pronosticos!$D$4:$D$1147,"Nacho",Pronosticos!$A$4:$A$1147,"&lt;="&amp;$A39)</f>
        <v/>
      </c>
      <c r="H39">
        <f>SUMIFS(Pronosticos!$G$4:$G$1147,Pronosticos!$D$4:$D$1147,"Luis",Pronosticos!$A$4:$A$1147,"&lt;="&amp;$A39)</f>
        <v/>
      </c>
      <c r="I39">
        <f>SUMIFS(Pronosticos!$G$4:$G$1147,Pronosticos!$D$4:$D$1147,"Felipe",Pronosticos!$A$4:$A$1147,"&lt;="&amp;$A39)</f>
        <v/>
      </c>
      <c r="J39">
        <f>SUMIFS(Pronosticos!$G$4:$G$1147,Pronosticos!$D$4:$D$1147,"Simón",Pronosticos!$A$4:$A$1147,"&lt;="&amp;$A39)</f>
        <v/>
      </c>
      <c r="K39">
        <f>SUMIFS(Pronosticos!$G$4:$G$1147,Pronosticos!$D$4:$D$1147,"Muni",Pronosticos!$A$4:$A$1147,"&lt;="&amp;$A39)</f>
        <v/>
      </c>
      <c r="L39">
        <f>SUMIFS(Pronosticos!$G$4:$G$1147,Pronosticos!$D$4:$D$1147,"Fer",Pronosticos!$A$4:$A$1147,"&lt;="&amp;$A39)</f>
        <v/>
      </c>
    </row>
    <row r="40">
      <c r="A40" t="n">
        <v>13</v>
      </c>
      <c r="B40">
        <f>SUMIFS(Pronosticos!$G$4:$G$1147,Pronosticos!$D$4:$D$1147,"Álvaro",Pronosticos!$A$4:$A$1147,"&lt;="&amp;$A40)</f>
        <v/>
      </c>
      <c r="C40">
        <f>SUMIFS(Pronosticos!$G$4:$G$1147,Pronosticos!$D$4:$D$1147,"Pepe",Pronosticos!$A$4:$A$1147,"&lt;="&amp;$A40)</f>
        <v/>
      </c>
      <c r="D40">
        <f>SUMIFS(Pronosticos!$G$4:$G$1147,Pronosticos!$D$4:$D$1147,"Patri",Pronosticos!$A$4:$A$1147,"&lt;="&amp;$A40)</f>
        <v/>
      </c>
      <c r="E40">
        <f>SUMIFS(Pronosticos!$G$4:$G$1147,Pronosticos!$D$4:$D$1147,"Kike",Pronosticos!$A$4:$A$1147,"&lt;="&amp;$A40)</f>
        <v/>
      </c>
      <c r="F40">
        <f>SUMIFS(Pronosticos!$G$4:$G$1147,Pronosticos!$D$4:$D$1147,"Quintero",Pronosticos!$A$4:$A$1147,"&lt;="&amp;$A40)</f>
        <v/>
      </c>
      <c r="G40">
        <f>SUMIFS(Pronosticos!$G$4:$G$1147,Pronosticos!$D$4:$D$1147,"Nacho",Pronosticos!$A$4:$A$1147,"&lt;="&amp;$A40)</f>
        <v/>
      </c>
      <c r="H40">
        <f>SUMIFS(Pronosticos!$G$4:$G$1147,Pronosticos!$D$4:$D$1147,"Luis",Pronosticos!$A$4:$A$1147,"&lt;="&amp;$A40)</f>
        <v/>
      </c>
      <c r="I40">
        <f>SUMIFS(Pronosticos!$G$4:$G$1147,Pronosticos!$D$4:$D$1147,"Felipe",Pronosticos!$A$4:$A$1147,"&lt;="&amp;$A40)</f>
        <v/>
      </c>
      <c r="J40">
        <f>SUMIFS(Pronosticos!$G$4:$G$1147,Pronosticos!$D$4:$D$1147,"Simón",Pronosticos!$A$4:$A$1147,"&lt;="&amp;$A40)</f>
        <v/>
      </c>
      <c r="K40">
        <f>SUMIFS(Pronosticos!$G$4:$G$1147,Pronosticos!$D$4:$D$1147,"Muni",Pronosticos!$A$4:$A$1147,"&lt;="&amp;$A40)</f>
        <v/>
      </c>
      <c r="L40">
        <f>SUMIFS(Pronosticos!$G$4:$G$1147,Pronosticos!$D$4:$D$1147,"Fer",Pronosticos!$A$4:$A$1147,"&lt;="&amp;$A40)</f>
        <v/>
      </c>
    </row>
    <row r="41">
      <c r="A41" t="n">
        <v>14</v>
      </c>
      <c r="B41">
        <f>SUMIFS(Pronosticos!$G$4:$G$1147,Pronosticos!$D$4:$D$1147,"Álvaro",Pronosticos!$A$4:$A$1147,"&lt;="&amp;$A41)</f>
        <v/>
      </c>
      <c r="C41">
        <f>SUMIFS(Pronosticos!$G$4:$G$1147,Pronosticos!$D$4:$D$1147,"Pepe",Pronosticos!$A$4:$A$1147,"&lt;="&amp;$A41)</f>
        <v/>
      </c>
      <c r="D41">
        <f>SUMIFS(Pronosticos!$G$4:$G$1147,Pronosticos!$D$4:$D$1147,"Patri",Pronosticos!$A$4:$A$1147,"&lt;="&amp;$A41)</f>
        <v/>
      </c>
      <c r="E41">
        <f>SUMIFS(Pronosticos!$G$4:$G$1147,Pronosticos!$D$4:$D$1147,"Kike",Pronosticos!$A$4:$A$1147,"&lt;="&amp;$A41)</f>
        <v/>
      </c>
      <c r="F41">
        <f>SUMIFS(Pronosticos!$G$4:$G$1147,Pronosticos!$D$4:$D$1147,"Quintero",Pronosticos!$A$4:$A$1147,"&lt;="&amp;$A41)</f>
        <v/>
      </c>
      <c r="G41">
        <f>SUMIFS(Pronosticos!$G$4:$G$1147,Pronosticos!$D$4:$D$1147,"Nacho",Pronosticos!$A$4:$A$1147,"&lt;="&amp;$A41)</f>
        <v/>
      </c>
      <c r="H41">
        <f>SUMIFS(Pronosticos!$G$4:$G$1147,Pronosticos!$D$4:$D$1147,"Luis",Pronosticos!$A$4:$A$1147,"&lt;="&amp;$A41)</f>
        <v/>
      </c>
      <c r="I41">
        <f>SUMIFS(Pronosticos!$G$4:$G$1147,Pronosticos!$D$4:$D$1147,"Felipe",Pronosticos!$A$4:$A$1147,"&lt;="&amp;$A41)</f>
        <v/>
      </c>
      <c r="J41">
        <f>SUMIFS(Pronosticos!$G$4:$G$1147,Pronosticos!$D$4:$D$1147,"Simón",Pronosticos!$A$4:$A$1147,"&lt;="&amp;$A41)</f>
        <v/>
      </c>
      <c r="K41">
        <f>SUMIFS(Pronosticos!$G$4:$G$1147,Pronosticos!$D$4:$D$1147,"Muni",Pronosticos!$A$4:$A$1147,"&lt;="&amp;$A41)</f>
        <v/>
      </c>
      <c r="L41">
        <f>SUMIFS(Pronosticos!$G$4:$G$1147,Pronosticos!$D$4:$D$1147,"Fer",Pronosticos!$A$4:$A$1147,"&lt;="&amp;$A41)</f>
        <v/>
      </c>
    </row>
    <row r="42">
      <c r="A42" t="n">
        <v>15</v>
      </c>
      <c r="B42">
        <f>SUMIFS(Pronosticos!$G$4:$G$1147,Pronosticos!$D$4:$D$1147,"Álvaro",Pronosticos!$A$4:$A$1147,"&lt;="&amp;$A42)</f>
        <v/>
      </c>
      <c r="C42">
        <f>SUMIFS(Pronosticos!$G$4:$G$1147,Pronosticos!$D$4:$D$1147,"Pepe",Pronosticos!$A$4:$A$1147,"&lt;="&amp;$A42)</f>
        <v/>
      </c>
      <c r="D42">
        <f>SUMIFS(Pronosticos!$G$4:$G$1147,Pronosticos!$D$4:$D$1147,"Patri",Pronosticos!$A$4:$A$1147,"&lt;="&amp;$A42)</f>
        <v/>
      </c>
      <c r="E42">
        <f>SUMIFS(Pronosticos!$G$4:$G$1147,Pronosticos!$D$4:$D$1147,"Kike",Pronosticos!$A$4:$A$1147,"&lt;="&amp;$A42)</f>
        <v/>
      </c>
      <c r="F42">
        <f>SUMIFS(Pronosticos!$G$4:$G$1147,Pronosticos!$D$4:$D$1147,"Quintero",Pronosticos!$A$4:$A$1147,"&lt;="&amp;$A42)</f>
        <v/>
      </c>
      <c r="G42">
        <f>SUMIFS(Pronosticos!$G$4:$G$1147,Pronosticos!$D$4:$D$1147,"Nacho",Pronosticos!$A$4:$A$1147,"&lt;="&amp;$A42)</f>
        <v/>
      </c>
      <c r="H42">
        <f>SUMIFS(Pronosticos!$G$4:$G$1147,Pronosticos!$D$4:$D$1147,"Luis",Pronosticos!$A$4:$A$1147,"&lt;="&amp;$A42)</f>
        <v/>
      </c>
      <c r="I42">
        <f>SUMIFS(Pronosticos!$G$4:$G$1147,Pronosticos!$D$4:$D$1147,"Felipe",Pronosticos!$A$4:$A$1147,"&lt;="&amp;$A42)</f>
        <v/>
      </c>
      <c r="J42">
        <f>SUMIFS(Pronosticos!$G$4:$G$1147,Pronosticos!$D$4:$D$1147,"Simón",Pronosticos!$A$4:$A$1147,"&lt;="&amp;$A42)</f>
        <v/>
      </c>
      <c r="K42">
        <f>SUMIFS(Pronosticos!$G$4:$G$1147,Pronosticos!$D$4:$D$1147,"Muni",Pronosticos!$A$4:$A$1147,"&lt;="&amp;$A42)</f>
        <v/>
      </c>
      <c r="L42">
        <f>SUMIFS(Pronosticos!$G$4:$G$1147,Pronosticos!$D$4:$D$1147,"Fer",Pronosticos!$A$4:$A$1147,"&lt;="&amp;$A42)</f>
        <v/>
      </c>
    </row>
    <row r="44">
      <c r="A44" t="inlineStr">
        <is>
          <t>Jugador</t>
        </is>
      </c>
      <c r="B44" t="inlineStr">
        <is>
          <t>J1</t>
        </is>
      </c>
      <c r="C44" t="inlineStr">
        <is>
          <t>J2</t>
        </is>
      </c>
      <c r="D44" t="inlineStr">
        <is>
          <t>J3</t>
        </is>
      </c>
      <c r="E44" t="inlineStr">
        <is>
          <t>J4</t>
        </is>
      </c>
      <c r="F44" t="inlineStr">
        <is>
          <t>J5</t>
        </is>
      </c>
      <c r="G44" t="inlineStr">
        <is>
          <t>J6</t>
        </is>
      </c>
      <c r="H44" t="inlineStr">
        <is>
          <t>J7</t>
        </is>
      </c>
      <c r="I44" t="inlineStr">
        <is>
          <t>J8</t>
        </is>
      </c>
      <c r="J44" t="inlineStr">
        <is>
          <t>J9</t>
        </is>
      </c>
      <c r="K44" t="inlineStr">
        <is>
          <t>J10</t>
        </is>
      </c>
      <c r="L44" t="inlineStr">
        <is>
          <t>J11</t>
        </is>
      </c>
      <c r="M44" t="inlineStr">
        <is>
          <t>J12</t>
        </is>
      </c>
      <c r="N44" t="inlineStr">
        <is>
          <t>J13</t>
        </is>
      </c>
      <c r="O44" t="inlineStr">
        <is>
          <t>J14</t>
        </is>
      </c>
      <c r="P44" t="inlineStr">
        <is>
          <t>J15</t>
        </is>
      </c>
      <c r="Q44" t="inlineStr">
        <is>
          <t>J16</t>
        </is>
      </c>
      <c r="R44" t="inlineStr">
        <is>
          <t>J17</t>
        </is>
      </c>
    </row>
    <row r="45">
      <c r="A45">
        <f>A2</f>
        <v/>
      </c>
      <c r="B45">
        <f>SUMIFS(Pronosticos!$G$4:$G$1147,Pronosticos!$D$4:$D$1147,A2,Pronosticos!$A$4:$A$1147,1)+SUMIFS(Pronosticos!$G$4:$G$1147,Pronosticos!$D$4:$D$1147,A2,Pronosticos!$A$4:$A$1147,2)+SUMIFS(Pronosticos!$G$4:$G$1147,Pronosticos!$D$4:$D$1147,A2,Pronosticos!$A$4:$A$1147,25)+SUMIFS(Pronosticos!$G$4:$G$1147,Pronosticos!$D$4:$D$1147,A2,Pronosticos!$A$4:$A$1147,28)+SUMIFS(Pronosticos!$G$4:$G$1147,Pronosticos!$D$4:$D$1147,A2,Pronosticos!$A$4:$A$1147,53)+SUMIFS(Pronosticos!$G$4:$G$1147,Pronosticos!$D$4:$D$1147,A2,Pronosticos!$A$4:$A$1147,54)</f>
        <v/>
      </c>
      <c r="C45">
        <f>SUMIFS(Pronosticos!$G$4:$G$1147,Pronosticos!$D$4:$D$1147,A2,Pronosticos!$A$4:$A$1147,3)+SUMIFS(Pronosticos!$G$4:$G$1147,Pronosticos!$D$4:$D$1147,A2,Pronosticos!$A$4:$A$1147,5)+SUMIFS(Pronosticos!$G$4:$G$1147,Pronosticos!$D$4:$D$1147,A2,Pronosticos!$A$4:$A$1147,26)+SUMIFS(Pronosticos!$G$4:$G$1147,Pronosticos!$D$4:$D$1147,A2,Pronosticos!$A$4:$A$1147,27)+SUMIFS(Pronosticos!$G$4:$G$1147,Pronosticos!$D$4:$D$1147,A2,Pronosticos!$A$4:$A$1147,49)+SUMIFS(Pronosticos!$G$4:$G$1147,Pronosticos!$D$4:$D$1147,A2,Pronosticos!$A$4:$A$1147,50)</f>
        <v/>
      </c>
      <c r="D45">
        <f>SUMIFS(Pronosticos!$G$4:$G$1147,Pronosticos!$D$4:$D$1147,A2,Pronosticos!$A$4:$A$1147,6)+SUMIFS(Pronosticos!$G$4:$G$1147,Pronosticos!$D$4:$D$1147,A2,Pronosticos!$A$4:$A$1147,7)+SUMIFS(Pronosticos!$G$4:$G$1147,Pronosticos!$D$4:$D$1147,A2,Pronosticos!$A$4:$A$1147,30)+SUMIFS(Pronosticos!$G$4:$G$1147,Pronosticos!$D$4:$D$1147,A2,Pronosticos!$A$4:$A$1147,31)+SUMIFS(Pronosticos!$G$4:$G$1147,Pronosticos!$D$4:$D$1147,A2,Pronosticos!$A$4:$A$1147,51)+SUMIFS(Pronosticos!$G$4:$G$1147,Pronosticos!$D$4:$D$1147,A2,Pronosticos!$A$4:$A$1147,52)</f>
        <v/>
      </c>
      <c r="E45">
        <f>SUMIFS(Pronosticos!$G$4:$G$1147,Pronosticos!$D$4:$D$1147,A2,Pronosticos!$A$4:$A$1147,4)+SUMIFS(Pronosticos!$G$4:$G$1147,Pronosticos!$D$4:$D$1147,A2,Pronosticos!$A$4:$A$1147,8)+SUMIFS(Pronosticos!$G$4:$G$1147,Pronosticos!$D$4:$D$1147,A2,Pronosticos!$A$4:$A$1147,29)+SUMIFS(Pronosticos!$G$4:$G$1147,Pronosticos!$D$4:$D$1147,A2,Pronosticos!$A$4:$A$1147,32)+SUMIFS(Pronosticos!$G$4:$G$1147,Pronosticos!$D$4:$D$1147,A2,Pronosticos!$A$4:$A$1147,59)+SUMIFS(Pronosticos!$G$4:$G$1147,Pronosticos!$D$4:$D$1147,A2,Pronosticos!$A$4:$A$1147,60)</f>
        <v/>
      </c>
      <c r="F45">
        <f>SUMIFS(Pronosticos!$G$4:$G$1147,Pronosticos!$D$4:$D$1147,A2,Pronosticos!$A$4:$A$1147,9)+SUMIFS(Pronosticos!$G$4:$G$1147,Pronosticos!$D$4:$D$1147,A2,Pronosticos!$A$4:$A$1147,11)+SUMIFS(Pronosticos!$G$4:$G$1147,Pronosticos!$D$4:$D$1147,A2,Pronosticos!$A$4:$A$1147,34)+SUMIFS(Pronosticos!$G$4:$G$1147,Pronosticos!$D$4:$D$1147,A2,Pronosticos!$A$4:$A$1147,35)+SUMIFS(Pronosticos!$G$4:$G$1147,Pronosticos!$D$4:$D$1147,A2,Pronosticos!$A$4:$A$1147,55)+SUMIFS(Pronosticos!$G$4:$G$1147,Pronosticos!$D$4:$D$1147,A2,Pronosticos!$A$4:$A$1147,56)</f>
        <v/>
      </c>
      <c r="G45">
        <f>SUMIFS(Pronosticos!$G$4:$G$1147,Pronosticos!$D$4:$D$1147,A2,Pronosticos!$A$4:$A$1147,10)+SUMIFS(Pronosticos!$G$4:$G$1147,Pronosticos!$D$4:$D$1147,A2,Pronosticos!$A$4:$A$1147,12)+SUMIFS(Pronosticos!$G$4:$G$1147,Pronosticos!$D$4:$D$1147,A2,Pronosticos!$A$4:$A$1147,33)+SUMIFS(Pronosticos!$G$4:$G$1147,Pronosticos!$D$4:$D$1147,A2,Pronosticos!$A$4:$A$1147,36)+SUMIFS(Pronosticos!$G$4:$G$1147,Pronosticos!$D$4:$D$1147,A2,Pronosticos!$A$4:$A$1147,57)+SUMIFS(Pronosticos!$G$4:$G$1147,Pronosticos!$D$4:$D$1147,A2,Pronosticos!$A$4:$A$1147,58)</f>
        <v/>
      </c>
      <c r="H45">
        <f>SUMIFS(Pronosticos!$G$4:$G$1147,Pronosticos!$D$4:$D$1147,A2,Pronosticos!$A$4:$A$1147,14)+SUMIFS(Pronosticos!$G$4:$G$1147,Pronosticos!$D$4:$D$1147,A2,Pronosticos!$A$4:$A$1147,16)+SUMIFS(Pronosticos!$G$4:$G$1147,Pronosticos!$D$4:$D$1147,A2,Pronosticos!$A$4:$A$1147,38)+SUMIFS(Pronosticos!$G$4:$G$1147,Pronosticos!$D$4:$D$1147,A2,Pronosticos!$A$4:$A$1147,40)+SUMIFS(Pronosticos!$G$4:$G$1147,Pronosticos!$D$4:$D$1147,A2,Pronosticos!$A$4:$A$1147,65)+SUMIFS(Pronosticos!$G$4:$G$1147,Pronosticos!$D$4:$D$1147,A2,Pronosticos!$A$4:$A$1147,66)</f>
        <v/>
      </c>
      <c r="I45">
        <f>SUMIFS(Pronosticos!$G$4:$G$1147,Pronosticos!$D$4:$D$1147,A2,Pronosticos!$A$4:$A$1147,13)+SUMIFS(Pronosticos!$G$4:$G$1147,Pronosticos!$D$4:$D$1147,A2,Pronosticos!$A$4:$A$1147,15)+SUMIFS(Pronosticos!$G$4:$G$1147,Pronosticos!$D$4:$D$1147,A2,Pronosticos!$A$4:$A$1147,37)+SUMIFS(Pronosticos!$G$4:$G$1147,Pronosticos!$D$4:$D$1147,A2,Pronosticos!$A$4:$A$1147,39)+SUMIFS(Pronosticos!$G$4:$G$1147,Pronosticos!$D$4:$D$1147,A2,Pronosticos!$A$4:$A$1147,63)+SUMIFS(Pronosticos!$G$4:$G$1147,Pronosticos!$D$4:$D$1147,A2,Pronosticos!$A$4:$A$1147,64)</f>
        <v/>
      </c>
      <c r="J45">
        <f>SUMIFS(Pronosticos!$G$4:$G$1147,Pronosticos!$D$4:$D$1147,A2,Pronosticos!$A$4:$A$1147,17)+SUMIFS(Pronosticos!$G$4:$G$1147,Pronosticos!$D$4:$D$1147,A2,Pronosticos!$A$4:$A$1147,18)+SUMIFS(Pronosticos!$G$4:$G$1147,Pronosticos!$D$4:$D$1147,A2,Pronosticos!$A$4:$A$1147,42)+SUMIFS(Pronosticos!$G$4:$G$1147,Pronosticos!$D$4:$D$1147,A2,Pronosticos!$A$4:$A$1147,43)+SUMIFS(Pronosticos!$G$4:$G$1147,Pronosticos!$D$4:$D$1147,A2,Pronosticos!$A$4:$A$1147,61)+SUMIFS(Pronosticos!$G$4:$G$1147,Pronosticos!$D$4:$D$1147,A2,Pronosticos!$A$4:$A$1147,62)</f>
        <v/>
      </c>
      <c r="K45">
        <f>SUMIFS(Pronosticos!$G$4:$G$1147,Pronosticos!$D$4:$D$1147,A2,Pronosticos!$A$4:$A$1147,19)+SUMIFS(Pronosticos!$G$4:$G$1147,Pronosticos!$D$4:$D$1147,A2,Pronosticos!$A$4:$A$1147,20)+SUMIFS(Pronosticos!$G$4:$G$1147,Pronosticos!$D$4:$D$1147,A2,Pronosticos!$A$4:$A$1147,41)+SUMIFS(Pronosticos!$G$4:$G$1147,Pronosticos!$D$4:$D$1147,A2,Pronosticos!$A$4:$A$1147,44)+SUMIFS(Pronosticos!$G$4:$G$1147,Pronosticos!$D$4:$D$1147,A2,Pronosticos!$A$4:$A$1147,71)+SUMIFS(Pronosticos!$G$4:$G$1147,Pronosticos!$D$4:$D$1147,A2,Pronosticos!$A$4:$A$1147,72)</f>
        <v/>
      </c>
      <c r="L45">
        <f>SUMIFS(Pronosticos!$G$4:$G$1147,Pronosticos!$D$4:$D$1147,A2,Pronosticos!$A$4:$A$1147,21)+SUMIFS(Pronosticos!$G$4:$G$1147,Pronosticos!$D$4:$D$1147,A2,Pronosticos!$A$4:$A$1147,24)+SUMIFS(Pronosticos!$G$4:$G$1147,Pronosticos!$D$4:$D$1147,A2,Pronosticos!$A$4:$A$1147,45)+SUMIFS(Pronosticos!$G$4:$G$1147,Pronosticos!$D$4:$D$1147,A2,Pronosticos!$A$4:$A$1147,48)+SUMIFS(Pronosticos!$G$4:$G$1147,Pronosticos!$D$4:$D$1147,A2,Pronosticos!$A$4:$A$1147,69)+SUMIFS(Pronosticos!$G$4:$G$1147,Pronosticos!$D$4:$D$1147,A2,Pronosticos!$A$4:$A$1147,70)</f>
        <v/>
      </c>
      <c r="M45">
        <f>SUMIFS(Pronosticos!$G$4:$G$1147,Pronosticos!$D$4:$D$1147,A2,Pronosticos!$A$4:$A$1147,22)+SUMIFS(Pronosticos!$G$4:$G$1147,Pronosticos!$D$4:$D$1147,A2,Pronosticos!$A$4:$A$1147,23)+SUMIFS(Pronosticos!$G$4:$G$1147,Pronosticos!$D$4:$D$1147,A2,Pronosticos!$A$4:$A$1147,46)+SUMIFS(Pronosticos!$G$4:$G$1147,Pronosticos!$D$4:$D$1147,A2,Pronosticos!$A$4:$A$1147,47)+SUMIFS(Pronosticos!$G$4:$G$1147,Pronosticos!$D$4:$D$1147,A2,Pronosticos!$A$4:$A$1147,67)+SUMIFS(Pronosticos!$G$4:$G$1147,Pronosticos!$D$4:$D$1147,A2,Pronosticos!$A$4:$A$1147,68)</f>
        <v/>
      </c>
      <c r="N45">
        <f>SUMIFS(Pronosticos!$G$4:$G$1147,Pronosticos!$D$4:$D$1147,A2,Pronosticos!$A$4:$A$1147,73)+SUMIFS(Pronosticos!$G$4:$G$1147,Pronosticos!$D$4:$D$1147,A2,Pronosticos!$A$4:$A$1147,74)+SUMIFS(Pronosticos!$G$4:$G$1147,Pronosticos!$D$4:$D$1147,A2,Pronosticos!$A$4:$A$1147,75)+SUMIFS(Pronosticos!$G$4:$G$1147,Pronosticos!$D$4:$D$1147,A2,Pronosticos!$A$4:$A$1147,76)+SUMIFS(Pronosticos!$G$4:$G$1147,Pronosticos!$D$4:$D$1147,A2,Pronosticos!$A$4:$A$1147,77)+SUMIFS(Pronosticos!$G$4:$G$1147,Pronosticos!$D$4:$D$1147,A2,Pronosticos!$A$4:$A$1147,78)+SUMIFS(Pronosticos!$G$4:$G$1147,Pronosticos!$D$4:$D$1147,A2,Pronosticos!$A$4:$A$1147,79)+SUMIFS(Pronosticos!$G$4:$G$1147,Pronosticos!$D$4:$D$1147,A2,Pronosticos!$A$4:$A$1147,80)+SUMIFS(Pronosticos!$G$4:$G$1147,Pronosticos!$D$4:$D$1147,A2,Pronosticos!$A$4:$A$1147,81)+SUMIFS(Pronosticos!$G$4:$G$1147,Pronosticos!$D$4:$D$1147,A2,Pronosticos!$A$4:$A$1147,82)+SUMIFS(Pronosticos!$G$4:$G$1147,Pronosticos!$D$4:$D$1147,A2,Pronosticos!$A$4:$A$1147,83)+SUMIFS(Pronosticos!$G$4:$G$1147,Pronosticos!$D$4:$D$1147,A2,Pronosticos!$A$4:$A$1147,84)+SUMIFS(Pronosticos!$G$4:$G$1147,Pronosticos!$D$4:$D$1147,A2,Pronosticos!$A$4:$A$1147,85)+SUMIFS(Pronosticos!$G$4:$G$1147,Pronosticos!$D$4:$D$1147,A2,Pronosticos!$A$4:$A$1147,86)+SUMIFS(Pronosticos!$G$4:$G$1147,Pronosticos!$D$4:$D$1147,A2,Pronosticos!$A$4:$A$1147,87)+SUMIFS(Pronosticos!$G$4:$G$1147,Pronosticos!$D$4:$D$1147,A2,Pronosticos!$A$4:$A$1147,88)</f>
        <v/>
      </c>
      <c r="O45">
        <f>SUMIFS(Pronosticos!$G$4:$G$1147,Pronosticos!$D$4:$D$1147,A2,Pronosticos!$A$4:$A$1147,89)+SUMIFS(Pronosticos!$G$4:$G$1147,Pronosticos!$D$4:$D$1147,A2,Pronosticos!$A$4:$A$1147,90)+SUMIFS(Pronosticos!$G$4:$G$1147,Pronosticos!$D$4:$D$1147,A2,Pronosticos!$A$4:$A$1147,91)+SUMIFS(Pronosticos!$G$4:$G$1147,Pronosticos!$D$4:$D$1147,A2,Pronosticos!$A$4:$A$1147,92)+SUMIFS(Pronosticos!$G$4:$G$1147,Pronosticos!$D$4:$D$1147,A2,Pronosticos!$A$4:$A$1147,93)+SUMIFS(Pronosticos!$G$4:$G$1147,Pronosticos!$D$4:$D$1147,A2,Pronosticos!$A$4:$A$1147,94)+SUMIFS(Pronosticos!$G$4:$G$1147,Pronosticos!$D$4:$D$1147,A2,Pronosticos!$A$4:$A$1147,95)+SUMIFS(Pronosticos!$G$4:$G$1147,Pronosticos!$D$4:$D$1147,A2,Pronosticos!$A$4:$A$1147,96)</f>
        <v/>
      </c>
      <c r="P45">
        <f>SUMIFS(Pronosticos!$G$4:$G$1147,Pronosticos!$D$4:$D$1147,A2,Pronosticos!$A$4:$A$1147,97)+SUMIFS(Pronosticos!$G$4:$G$1147,Pronosticos!$D$4:$D$1147,A2,Pronosticos!$A$4:$A$1147,98)+SUMIFS(Pronosticos!$G$4:$G$1147,Pronosticos!$D$4:$D$1147,A2,Pronosticos!$A$4:$A$1147,99)+SUMIFS(Pronosticos!$G$4:$G$1147,Pronosticos!$D$4:$D$1147,A2,Pronosticos!$A$4:$A$1147,100)</f>
        <v/>
      </c>
      <c r="Q45">
        <f>SUMIFS(Pronosticos!$G$4:$G$1147,Pronosticos!$D$4:$D$1147,A2,Pronosticos!$A$4:$A$1147,101)+SUMIFS(Pronosticos!$G$4:$G$1147,Pronosticos!$D$4:$D$1147,A2,Pronosticos!$A$4:$A$1147,102)</f>
        <v/>
      </c>
      <c r="R45">
        <f>SUMIFS(Pronosticos!$G$4:$G$1147,Pronosticos!$D$4:$D$1147,A2,Pronosticos!$A$4:$A$1147,103)+SUMIFS(Pronosticos!$G$4:$G$1147,Pronosticos!$D$4:$D$1147,A2,Pronosticos!$A$4:$A$1147,104)</f>
        <v/>
      </c>
    </row>
    <row r="46">
      <c r="A46">
        <f>A3</f>
        <v/>
      </c>
      <c r="B46">
        <f>SUMIFS(Pronosticos!$G$4:$G$1147,Pronosticos!$D$4:$D$1147,A3,Pronosticos!$A$4:$A$1147,1)+SUMIFS(Pronosticos!$G$4:$G$1147,Pronosticos!$D$4:$D$1147,A3,Pronosticos!$A$4:$A$1147,2)+SUMIFS(Pronosticos!$G$4:$G$1147,Pronosticos!$D$4:$D$1147,A3,Pronosticos!$A$4:$A$1147,25)+SUMIFS(Pronosticos!$G$4:$G$1147,Pronosticos!$D$4:$D$1147,A3,Pronosticos!$A$4:$A$1147,28)+SUMIFS(Pronosticos!$G$4:$G$1147,Pronosticos!$D$4:$D$1147,A3,Pronosticos!$A$4:$A$1147,53)+SUMIFS(Pronosticos!$G$4:$G$1147,Pronosticos!$D$4:$D$1147,A3,Pronosticos!$A$4:$A$1147,54)</f>
        <v/>
      </c>
      <c r="C46">
        <f>SUMIFS(Pronosticos!$G$4:$G$1147,Pronosticos!$D$4:$D$1147,A3,Pronosticos!$A$4:$A$1147,3)+SUMIFS(Pronosticos!$G$4:$G$1147,Pronosticos!$D$4:$D$1147,A3,Pronosticos!$A$4:$A$1147,5)+SUMIFS(Pronosticos!$G$4:$G$1147,Pronosticos!$D$4:$D$1147,A3,Pronosticos!$A$4:$A$1147,26)+SUMIFS(Pronosticos!$G$4:$G$1147,Pronosticos!$D$4:$D$1147,A3,Pronosticos!$A$4:$A$1147,27)+SUMIFS(Pronosticos!$G$4:$G$1147,Pronosticos!$D$4:$D$1147,A3,Pronosticos!$A$4:$A$1147,49)+SUMIFS(Pronosticos!$G$4:$G$1147,Pronosticos!$D$4:$D$1147,A3,Pronosticos!$A$4:$A$1147,50)</f>
        <v/>
      </c>
      <c r="D46">
        <f>SUMIFS(Pronosticos!$G$4:$G$1147,Pronosticos!$D$4:$D$1147,A3,Pronosticos!$A$4:$A$1147,6)+SUMIFS(Pronosticos!$G$4:$G$1147,Pronosticos!$D$4:$D$1147,A3,Pronosticos!$A$4:$A$1147,7)+SUMIFS(Pronosticos!$G$4:$G$1147,Pronosticos!$D$4:$D$1147,A3,Pronosticos!$A$4:$A$1147,30)+SUMIFS(Pronosticos!$G$4:$G$1147,Pronosticos!$D$4:$D$1147,A3,Pronosticos!$A$4:$A$1147,31)+SUMIFS(Pronosticos!$G$4:$G$1147,Pronosticos!$D$4:$D$1147,A3,Pronosticos!$A$4:$A$1147,51)+SUMIFS(Pronosticos!$G$4:$G$1147,Pronosticos!$D$4:$D$1147,A3,Pronosticos!$A$4:$A$1147,52)</f>
        <v/>
      </c>
      <c r="E46">
        <f>SUMIFS(Pronosticos!$G$4:$G$1147,Pronosticos!$D$4:$D$1147,A3,Pronosticos!$A$4:$A$1147,4)+SUMIFS(Pronosticos!$G$4:$G$1147,Pronosticos!$D$4:$D$1147,A3,Pronosticos!$A$4:$A$1147,8)+SUMIFS(Pronosticos!$G$4:$G$1147,Pronosticos!$D$4:$D$1147,A3,Pronosticos!$A$4:$A$1147,29)+SUMIFS(Pronosticos!$G$4:$G$1147,Pronosticos!$D$4:$D$1147,A3,Pronosticos!$A$4:$A$1147,32)+SUMIFS(Pronosticos!$G$4:$G$1147,Pronosticos!$D$4:$D$1147,A3,Pronosticos!$A$4:$A$1147,59)+SUMIFS(Pronosticos!$G$4:$G$1147,Pronosticos!$D$4:$D$1147,A3,Pronosticos!$A$4:$A$1147,60)</f>
        <v/>
      </c>
      <c r="F46">
        <f>SUMIFS(Pronosticos!$G$4:$G$1147,Pronosticos!$D$4:$D$1147,A3,Pronosticos!$A$4:$A$1147,9)+SUMIFS(Pronosticos!$G$4:$G$1147,Pronosticos!$D$4:$D$1147,A3,Pronosticos!$A$4:$A$1147,11)+SUMIFS(Pronosticos!$G$4:$G$1147,Pronosticos!$D$4:$D$1147,A3,Pronosticos!$A$4:$A$1147,34)+SUMIFS(Pronosticos!$G$4:$G$1147,Pronosticos!$D$4:$D$1147,A3,Pronosticos!$A$4:$A$1147,35)+SUMIFS(Pronosticos!$G$4:$G$1147,Pronosticos!$D$4:$D$1147,A3,Pronosticos!$A$4:$A$1147,55)+SUMIFS(Pronosticos!$G$4:$G$1147,Pronosticos!$D$4:$D$1147,A3,Pronosticos!$A$4:$A$1147,56)</f>
        <v/>
      </c>
      <c r="G46">
        <f>SUMIFS(Pronosticos!$G$4:$G$1147,Pronosticos!$D$4:$D$1147,A3,Pronosticos!$A$4:$A$1147,10)+SUMIFS(Pronosticos!$G$4:$G$1147,Pronosticos!$D$4:$D$1147,A3,Pronosticos!$A$4:$A$1147,12)+SUMIFS(Pronosticos!$G$4:$G$1147,Pronosticos!$D$4:$D$1147,A3,Pronosticos!$A$4:$A$1147,33)+SUMIFS(Pronosticos!$G$4:$G$1147,Pronosticos!$D$4:$D$1147,A3,Pronosticos!$A$4:$A$1147,36)+SUMIFS(Pronosticos!$G$4:$G$1147,Pronosticos!$D$4:$D$1147,A3,Pronosticos!$A$4:$A$1147,57)+SUMIFS(Pronosticos!$G$4:$G$1147,Pronosticos!$D$4:$D$1147,A3,Pronosticos!$A$4:$A$1147,58)</f>
        <v/>
      </c>
      <c r="H46">
        <f>SUMIFS(Pronosticos!$G$4:$G$1147,Pronosticos!$D$4:$D$1147,A3,Pronosticos!$A$4:$A$1147,14)+SUMIFS(Pronosticos!$G$4:$G$1147,Pronosticos!$D$4:$D$1147,A3,Pronosticos!$A$4:$A$1147,16)+SUMIFS(Pronosticos!$G$4:$G$1147,Pronosticos!$D$4:$D$1147,A3,Pronosticos!$A$4:$A$1147,38)+SUMIFS(Pronosticos!$G$4:$G$1147,Pronosticos!$D$4:$D$1147,A3,Pronosticos!$A$4:$A$1147,40)+SUMIFS(Pronosticos!$G$4:$G$1147,Pronosticos!$D$4:$D$1147,A3,Pronosticos!$A$4:$A$1147,65)+SUMIFS(Pronosticos!$G$4:$G$1147,Pronosticos!$D$4:$D$1147,A3,Pronosticos!$A$4:$A$1147,66)</f>
        <v/>
      </c>
      <c r="I46">
        <f>SUMIFS(Pronosticos!$G$4:$G$1147,Pronosticos!$D$4:$D$1147,A3,Pronosticos!$A$4:$A$1147,13)+SUMIFS(Pronosticos!$G$4:$G$1147,Pronosticos!$D$4:$D$1147,A3,Pronosticos!$A$4:$A$1147,15)+SUMIFS(Pronosticos!$G$4:$G$1147,Pronosticos!$D$4:$D$1147,A3,Pronosticos!$A$4:$A$1147,37)+SUMIFS(Pronosticos!$G$4:$G$1147,Pronosticos!$D$4:$D$1147,A3,Pronosticos!$A$4:$A$1147,39)+SUMIFS(Pronosticos!$G$4:$G$1147,Pronosticos!$D$4:$D$1147,A3,Pronosticos!$A$4:$A$1147,63)+SUMIFS(Pronosticos!$G$4:$G$1147,Pronosticos!$D$4:$D$1147,A3,Pronosticos!$A$4:$A$1147,64)</f>
        <v/>
      </c>
      <c r="J46">
        <f>SUMIFS(Pronosticos!$G$4:$G$1147,Pronosticos!$D$4:$D$1147,A3,Pronosticos!$A$4:$A$1147,17)+SUMIFS(Pronosticos!$G$4:$G$1147,Pronosticos!$D$4:$D$1147,A3,Pronosticos!$A$4:$A$1147,18)+SUMIFS(Pronosticos!$G$4:$G$1147,Pronosticos!$D$4:$D$1147,A3,Pronosticos!$A$4:$A$1147,42)+SUMIFS(Pronosticos!$G$4:$G$1147,Pronosticos!$D$4:$D$1147,A3,Pronosticos!$A$4:$A$1147,43)+SUMIFS(Pronosticos!$G$4:$G$1147,Pronosticos!$D$4:$D$1147,A3,Pronosticos!$A$4:$A$1147,61)+SUMIFS(Pronosticos!$G$4:$G$1147,Pronosticos!$D$4:$D$1147,A3,Pronosticos!$A$4:$A$1147,62)</f>
        <v/>
      </c>
      <c r="K46">
        <f>SUMIFS(Pronosticos!$G$4:$G$1147,Pronosticos!$D$4:$D$1147,A3,Pronosticos!$A$4:$A$1147,19)+SUMIFS(Pronosticos!$G$4:$G$1147,Pronosticos!$D$4:$D$1147,A3,Pronosticos!$A$4:$A$1147,20)+SUMIFS(Pronosticos!$G$4:$G$1147,Pronosticos!$D$4:$D$1147,A3,Pronosticos!$A$4:$A$1147,41)+SUMIFS(Pronosticos!$G$4:$G$1147,Pronosticos!$D$4:$D$1147,A3,Pronosticos!$A$4:$A$1147,44)+SUMIFS(Pronosticos!$G$4:$G$1147,Pronosticos!$D$4:$D$1147,A3,Pronosticos!$A$4:$A$1147,71)+SUMIFS(Pronosticos!$G$4:$G$1147,Pronosticos!$D$4:$D$1147,A3,Pronosticos!$A$4:$A$1147,72)</f>
        <v/>
      </c>
      <c r="L46">
        <f>SUMIFS(Pronosticos!$G$4:$G$1147,Pronosticos!$D$4:$D$1147,A3,Pronosticos!$A$4:$A$1147,21)+SUMIFS(Pronosticos!$G$4:$G$1147,Pronosticos!$D$4:$D$1147,A3,Pronosticos!$A$4:$A$1147,24)+SUMIFS(Pronosticos!$G$4:$G$1147,Pronosticos!$D$4:$D$1147,A3,Pronosticos!$A$4:$A$1147,45)+SUMIFS(Pronosticos!$G$4:$G$1147,Pronosticos!$D$4:$D$1147,A3,Pronosticos!$A$4:$A$1147,48)+SUMIFS(Pronosticos!$G$4:$G$1147,Pronosticos!$D$4:$D$1147,A3,Pronosticos!$A$4:$A$1147,69)+SUMIFS(Pronosticos!$G$4:$G$1147,Pronosticos!$D$4:$D$1147,A3,Pronosticos!$A$4:$A$1147,70)</f>
        <v/>
      </c>
      <c r="M46">
        <f>SUMIFS(Pronosticos!$G$4:$G$1147,Pronosticos!$D$4:$D$1147,A3,Pronosticos!$A$4:$A$1147,22)+SUMIFS(Pronosticos!$G$4:$G$1147,Pronosticos!$D$4:$D$1147,A3,Pronosticos!$A$4:$A$1147,23)+SUMIFS(Pronosticos!$G$4:$G$1147,Pronosticos!$D$4:$D$1147,A3,Pronosticos!$A$4:$A$1147,46)+SUMIFS(Pronosticos!$G$4:$G$1147,Pronosticos!$D$4:$D$1147,A3,Pronosticos!$A$4:$A$1147,47)+SUMIFS(Pronosticos!$G$4:$G$1147,Pronosticos!$D$4:$D$1147,A3,Pronosticos!$A$4:$A$1147,67)+SUMIFS(Pronosticos!$G$4:$G$1147,Pronosticos!$D$4:$D$1147,A3,Pronosticos!$A$4:$A$1147,68)</f>
        <v/>
      </c>
      <c r="N46">
        <f>SUMIFS(Pronosticos!$G$4:$G$1147,Pronosticos!$D$4:$D$1147,A3,Pronosticos!$A$4:$A$1147,73)+SUMIFS(Pronosticos!$G$4:$G$1147,Pronosticos!$D$4:$D$1147,A3,Pronosticos!$A$4:$A$1147,74)+SUMIFS(Pronosticos!$G$4:$G$1147,Pronosticos!$D$4:$D$1147,A3,Pronosticos!$A$4:$A$1147,75)+SUMIFS(Pronosticos!$G$4:$G$1147,Pronosticos!$D$4:$D$1147,A3,Pronosticos!$A$4:$A$1147,76)+SUMIFS(Pronosticos!$G$4:$G$1147,Pronosticos!$D$4:$D$1147,A3,Pronosticos!$A$4:$A$1147,77)+SUMIFS(Pronosticos!$G$4:$G$1147,Pronosticos!$D$4:$D$1147,A3,Pronosticos!$A$4:$A$1147,78)+SUMIFS(Pronosticos!$G$4:$G$1147,Pronosticos!$D$4:$D$1147,A3,Pronosticos!$A$4:$A$1147,79)+SUMIFS(Pronosticos!$G$4:$G$1147,Pronosticos!$D$4:$D$1147,A3,Pronosticos!$A$4:$A$1147,80)+SUMIFS(Pronosticos!$G$4:$G$1147,Pronosticos!$D$4:$D$1147,A3,Pronosticos!$A$4:$A$1147,81)+SUMIFS(Pronosticos!$G$4:$G$1147,Pronosticos!$D$4:$D$1147,A3,Pronosticos!$A$4:$A$1147,82)+SUMIFS(Pronosticos!$G$4:$G$1147,Pronosticos!$D$4:$D$1147,A3,Pronosticos!$A$4:$A$1147,83)+SUMIFS(Pronosticos!$G$4:$G$1147,Pronosticos!$D$4:$D$1147,A3,Pronosticos!$A$4:$A$1147,84)+SUMIFS(Pronosticos!$G$4:$G$1147,Pronosticos!$D$4:$D$1147,A3,Pronosticos!$A$4:$A$1147,85)+SUMIFS(Pronosticos!$G$4:$G$1147,Pronosticos!$D$4:$D$1147,A3,Pronosticos!$A$4:$A$1147,86)+SUMIFS(Pronosticos!$G$4:$G$1147,Pronosticos!$D$4:$D$1147,A3,Pronosticos!$A$4:$A$1147,87)+SUMIFS(Pronosticos!$G$4:$G$1147,Pronosticos!$D$4:$D$1147,A3,Pronosticos!$A$4:$A$1147,88)</f>
        <v/>
      </c>
      <c r="O46">
        <f>SUMIFS(Pronosticos!$G$4:$G$1147,Pronosticos!$D$4:$D$1147,A3,Pronosticos!$A$4:$A$1147,89)+SUMIFS(Pronosticos!$G$4:$G$1147,Pronosticos!$D$4:$D$1147,A3,Pronosticos!$A$4:$A$1147,90)+SUMIFS(Pronosticos!$G$4:$G$1147,Pronosticos!$D$4:$D$1147,A3,Pronosticos!$A$4:$A$1147,91)+SUMIFS(Pronosticos!$G$4:$G$1147,Pronosticos!$D$4:$D$1147,A3,Pronosticos!$A$4:$A$1147,92)+SUMIFS(Pronosticos!$G$4:$G$1147,Pronosticos!$D$4:$D$1147,A3,Pronosticos!$A$4:$A$1147,93)+SUMIFS(Pronosticos!$G$4:$G$1147,Pronosticos!$D$4:$D$1147,A3,Pronosticos!$A$4:$A$1147,94)+SUMIFS(Pronosticos!$G$4:$G$1147,Pronosticos!$D$4:$D$1147,A3,Pronosticos!$A$4:$A$1147,95)+SUMIFS(Pronosticos!$G$4:$G$1147,Pronosticos!$D$4:$D$1147,A3,Pronosticos!$A$4:$A$1147,96)</f>
        <v/>
      </c>
      <c r="P46">
        <f>SUMIFS(Pronosticos!$G$4:$G$1147,Pronosticos!$D$4:$D$1147,A3,Pronosticos!$A$4:$A$1147,97)+SUMIFS(Pronosticos!$G$4:$G$1147,Pronosticos!$D$4:$D$1147,A3,Pronosticos!$A$4:$A$1147,98)+SUMIFS(Pronosticos!$G$4:$G$1147,Pronosticos!$D$4:$D$1147,A3,Pronosticos!$A$4:$A$1147,99)+SUMIFS(Pronosticos!$G$4:$G$1147,Pronosticos!$D$4:$D$1147,A3,Pronosticos!$A$4:$A$1147,100)</f>
        <v/>
      </c>
      <c r="Q46">
        <f>SUMIFS(Pronosticos!$G$4:$G$1147,Pronosticos!$D$4:$D$1147,A3,Pronosticos!$A$4:$A$1147,101)+SUMIFS(Pronosticos!$G$4:$G$1147,Pronosticos!$D$4:$D$1147,A3,Pronosticos!$A$4:$A$1147,102)</f>
        <v/>
      </c>
      <c r="R46">
        <f>SUMIFS(Pronosticos!$G$4:$G$1147,Pronosticos!$D$4:$D$1147,A3,Pronosticos!$A$4:$A$1147,103)+SUMIFS(Pronosticos!$G$4:$G$1147,Pronosticos!$D$4:$D$1147,A3,Pronosticos!$A$4:$A$1147,104)</f>
        <v/>
      </c>
    </row>
    <row r="47">
      <c r="A47">
        <f>A4</f>
        <v/>
      </c>
      <c r="B47">
        <f>SUMIFS(Pronosticos!$G$4:$G$1147,Pronosticos!$D$4:$D$1147,A4,Pronosticos!$A$4:$A$1147,1)+SUMIFS(Pronosticos!$G$4:$G$1147,Pronosticos!$D$4:$D$1147,A4,Pronosticos!$A$4:$A$1147,2)+SUMIFS(Pronosticos!$G$4:$G$1147,Pronosticos!$D$4:$D$1147,A4,Pronosticos!$A$4:$A$1147,25)+SUMIFS(Pronosticos!$G$4:$G$1147,Pronosticos!$D$4:$D$1147,A4,Pronosticos!$A$4:$A$1147,28)+SUMIFS(Pronosticos!$G$4:$G$1147,Pronosticos!$D$4:$D$1147,A4,Pronosticos!$A$4:$A$1147,53)+SUMIFS(Pronosticos!$G$4:$G$1147,Pronosticos!$D$4:$D$1147,A4,Pronosticos!$A$4:$A$1147,54)</f>
        <v/>
      </c>
      <c r="C47">
        <f>SUMIFS(Pronosticos!$G$4:$G$1147,Pronosticos!$D$4:$D$1147,A4,Pronosticos!$A$4:$A$1147,3)+SUMIFS(Pronosticos!$G$4:$G$1147,Pronosticos!$D$4:$D$1147,A4,Pronosticos!$A$4:$A$1147,5)+SUMIFS(Pronosticos!$G$4:$G$1147,Pronosticos!$D$4:$D$1147,A4,Pronosticos!$A$4:$A$1147,26)+SUMIFS(Pronosticos!$G$4:$G$1147,Pronosticos!$D$4:$D$1147,A4,Pronosticos!$A$4:$A$1147,27)+SUMIFS(Pronosticos!$G$4:$G$1147,Pronosticos!$D$4:$D$1147,A4,Pronosticos!$A$4:$A$1147,49)+SUMIFS(Pronosticos!$G$4:$G$1147,Pronosticos!$D$4:$D$1147,A4,Pronosticos!$A$4:$A$1147,50)</f>
        <v/>
      </c>
      <c r="D47">
        <f>SUMIFS(Pronosticos!$G$4:$G$1147,Pronosticos!$D$4:$D$1147,A4,Pronosticos!$A$4:$A$1147,6)+SUMIFS(Pronosticos!$G$4:$G$1147,Pronosticos!$D$4:$D$1147,A4,Pronosticos!$A$4:$A$1147,7)+SUMIFS(Pronosticos!$G$4:$G$1147,Pronosticos!$D$4:$D$1147,A4,Pronosticos!$A$4:$A$1147,30)+SUMIFS(Pronosticos!$G$4:$G$1147,Pronosticos!$D$4:$D$1147,A4,Pronosticos!$A$4:$A$1147,31)+SUMIFS(Pronosticos!$G$4:$G$1147,Pronosticos!$D$4:$D$1147,A4,Pronosticos!$A$4:$A$1147,51)+SUMIFS(Pronosticos!$G$4:$G$1147,Pronosticos!$D$4:$D$1147,A4,Pronosticos!$A$4:$A$1147,52)</f>
        <v/>
      </c>
      <c r="E47">
        <f>SUMIFS(Pronosticos!$G$4:$G$1147,Pronosticos!$D$4:$D$1147,A4,Pronosticos!$A$4:$A$1147,4)+SUMIFS(Pronosticos!$G$4:$G$1147,Pronosticos!$D$4:$D$1147,A4,Pronosticos!$A$4:$A$1147,8)+SUMIFS(Pronosticos!$G$4:$G$1147,Pronosticos!$D$4:$D$1147,A4,Pronosticos!$A$4:$A$1147,29)+SUMIFS(Pronosticos!$G$4:$G$1147,Pronosticos!$D$4:$D$1147,A4,Pronosticos!$A$4:$A$1147,32)+SUMIFS(Pronosticos!$G$4:$G$1147,Pronosticos!$D$4:$D$1147,A4,Pronosticos!$A$4:$A$1147,59)+SUMIFS(Pronosticos!$G$4:$G$1147,Pronosticos!$D$4:$D$1147,A4,Pronosticos!$A$4:$A$1147,60)</f>
        <v/>
      </c>
      <c r="F47">
        <f>SUMIFS(Pronosticos!$G$4:$G$1147,Pronosticos!$D$4:$D$1147,A4,Pronosticos!$A$4:$A$1147,9)+SUMIFS(Pronosticos!$G$4:$G$1147,Pronosticos!$D$4:$D$1147,A4,Pronosticos!$A$4:$A$1147,11)+SUMIFS(Pronosticos!$G$4:$G$1147,Pronosticos!$D$4:$D$1147,A4,Pronosticos!$A$4:$A$1147,34)+SUMIFS(Pronosticos!$G$4:$G$1147,Pronosticos!$D$4:$D$1147,A4,Pronosticos!$A$4:$A$1147,35)+SUMIFS(Pronosticos!$G$4:$G$1147,Pronosticos!$D$4:$D$1147,A4,Pronosticos!$A$4:$A$1147,55)+SUMIFS(Pronosticos!$G$4:$G$1147,Pronosticos!$D$4:$D$1147,A4,Pronosticos!$A$4:$A$1147,56)</f>
        <v/>
      </c>
      <c r="G47">
        <f>SUMIFS(Pronosticos!$G$4:$G$1147,Pronosticos!$D$4:$D$1147,A4,Pronosticos!$A$4:$A$1147,10)+SUMIFS(Pronosticos!$G$4:$G$1147,Pronosticos!$D$4:$D$1147,A4,Pronosticos!$A$4:$A$1147,12)+SUMIFS(Pronosticos!$G$4:$G$1147,Pronosticos!$D$4:$D$1147,A4,Pronosticos!$A$4:$A$1147,33)+SUMIFS(Pronosticos!$G$4:$G$1147,Pronosticos!$D$4:$D$1147,A4,Pronosticos!$A$4:$A$1147,36)+SUMIFS(Pronosticos!$G$4:$G$1147,Pronosticos!$D$4:$D$1147,A4,Pronosticos!$A$4:$A$1147,57)+SUMIFS(Pronosticos!$G$4:$G$1147,Pronosticos!$D$4:$D$1147,A4,Pronosticos!$A$4:$A$1147,58)</f>
        <v/>
      </c>
      <c r="H47">
        <f>SUMIFS(Pronosticos!$G$4:$G$1147,Pronosticos!$D$4:$D$1147,A4,Pronosticos!$A$4:$A$1147,14)+SUMIFS(Pronosticos!$G$4:$G$1147,Pronosticos!$D$4:$D$1147,A4,Pronosticos!$A$4:$A$1147,16)+SUMIFS(Pronosticos!$G$4:$G$1147,Pronosticos!$D$4:$D$1147,A4,Pronosticos!$A$4:$A$1147,38)+SUMIFS(Pronosticos!$G$4:$G$1147,Pronosticos!$D$4:$D$1147,A4,Pronosticos!$A$4:$A$1147,40)+SUMIFS(Pronosticos!$G$4:$G$1147,Pronosticos!$D$4:$D$1147,A4,Pronosticos!$A$4:$A$1147,65)+SUMIFS(Pronosticos!$G$4:$G$1147,Pronosticos!$D$4:$D$1147,A4,Pronosticos!$A$4:$A$1147,66)</f>
        <v/>
      </c>
      <c r="I47">
        <f>SUMIFS(Pronosticos!$G$4:$G$1147,Pronosticos!$D$4:$D$1147,A4,Pronosticos!$A$4:$A$1147,13)+SUMIFS(Pronosticos!$G$4:$G$1147,Pronosticos!$D$4:$D$1147,A4,Pronosticos!$A$4:$A$1147,15)+SUMIFS(Pronosticos!$G$4:$G$1147,Pronosticos!$D$4:$D$1147,A4,Pronosticos!$A$4:$A$1147,37)+SUMIFS(Pronosticos!$G$4:$G$1147,Pronosticos!$D$4:$D$1147,A4,Pronosticos!$A$4:$A$1147,39)+SUMIFS(Pronosticos!$G$4:$G$1147,Pronosticos!$D$4:$D$1147,A4,Pronosticos!$A$4:$A$1147,63)+SUMIFS(Pronosticos!$G$4:$G$1147,Pronosticos!$D$4:$D$1147,A4,Pronosticos!$A$4:$A$1147,64)</f>
        <v/>
      </c>
      <c r="J47">
        <f>SUMIFS(Pronosticos!$G$4:$G$1147,Pronosticos!$D$4:$D$1147,A4,Pronosticos!$A$4:$A$1147,17)+SUMIFS(Pronosticos!$G$4:$G$1147,Pronosticos!$D$4:$D$1147,A4,Pronosticos!$A$4:$A$1147,18)+SUMIFS(Pronosticos!$G$4:$G$1147,Pronosticos!$D$4:$D$1147,A4,Pronosticos!$A$4:$A$1147,42)+SUMIFS(Pronosticos!$G$4:$G$1147,Pronosticos!$D$4:$D$1147,A4,Pronosticos!$A$4:$A$1147,43)+SUMIFS(Pronosticos!$G$4:$G$1147,Pronosticos!$D$4:$D$1147,A4,Pronosticos!$A$4:$A$1147,61)+SUMIFS(Pronosticos!$G$4:$G$1147,Pronosticos!$D$4:$D$1147,A4,Pronosticos!$A$4:$A$1147,62)</f>
        <v/>
      </c>
      <c r="K47">
        <f>SUMIFS(Pronosticos!$G$4:$G$1147,Pronosticos!$D$4:$D$1147,A4,Pronosticos!$A$4:$A$1147,19)+SUMIFS(Pronosticos!$G$4:$G$1147,Pronosticos!$D$4:$D$1147,A4,Pronosticos!$A$4:$A$1147,20)+SUMIFS(Pronosticos!$G$4:$G$1147,Pronosticos!$D$4:$D$1147,A4,Pronosticos!$A$4:$A$1147,41)+SUMIFS(Pronosticos!$G$4:$G$1147,Pronosticos!$D$4:$D$1147,A4,Pronosticos!$A$4:$A$1147,44)+SUMIFS(Pronosticos!$G$4:$G$1147,Pronosticos!$D$4:$D$1147,A4,Pronosticos!$A$4:$A$1147,71)+SUMIFS(Pronosticos!$G$4:$G$1147,Pronosticos!$D$4:$D$1147,A4,Pronosticos!$A$4:$A$1147,72)</f>
        <v/>
      </c>
      <c r="L47">
        <f>SUMIFS(Pronosticos!$G$4:$G$1147,Pronosticos!$D$4:$D$1147,A4,Pronosticos!$A$4:$A$1147,21)+SUMIFS(Pronosticos!$G$4:$G$1147,Pronosticos!$D$4:$D$1147,A4,Pronosticos!$A$4:$A$1147,24)+SUMIFS(Pronosticos!$G$4:$G$1147,Pronosticos!$D$4:$D$1147,A4,Pronosticos!$A$4:$A$1147,45)+SUMIFS(Pronosticos!$G$4:$G$1147,Pronosticos!$D$4:$D$1147,A4,Pronosticos!$A$4:$A$1147,48)+SUMIFS(Pronosticos!$G$4:$G$1147,Pronosticos!$D$4:$D$1147,A4,Pronosticos!$A$4:$A$1147,69)+SUMIFS(Pronosticos!$G$4:$G$1147,Pronosticos!$D$4:$D$1147,A4,Pronosticos!$A$4:$A$1147,70)</f>
        <v/>
      </c>
      <c r="M47">
        <f>SUMIFS(Pronosticos!$G$4:$G$1147,Pronosticos!$D$4:$D$1147,A4,Pronosticos!$A$4:$A$1147,22)+SUMIFS(Pronosticos!$G$4:$G$1147,Pronosticos!$D$4:$D$1147,A4,Pronosticos!$A$4:$A$1147,23)+SUMIFS(Pronosticos!$G$4:$G$1147,Pronosticos!$D$4:$D$1147,A4,Pronosticos!$A$4:$A$1147,46)+SUMIFS(Pronosticos!$G$4:$G$1147,Pronosticos!$D$4:$D$1147,A4,Pronosticos!$A$4:$A$1147,47)+SUMIFS(Pronosticos!$G$4:$G$1147,Pronosticos!$D$4:$D$1147,A4,Pronosticos!$A$4:$A$1147,67)+SUMIFS(Pronosticos!$G$4:$G$1147,Pronosticos!$D$4:$D$1147,A4,Pronosticos!$A$4:$A$1147,68)</f>
        <v/>
      </c>
      <c r="N47">
        <f>SUMIFS(Pronosticos!$G$4:$G$1147,Pronosticos!$D$4:$D$1147,A4,Pronosticos!$A$4:$A$1147,73)+SUMIFS(Pronosticos!$G$4:$G$1147,Pronosticos!$D$4:$D$1147,A4,Pronosticos!$A$4:$A$1147,74)+SUMIFS(Pronosticos!$G$4:$G$1147,Pronosticos!$D$4:$D$1147,A4,Pronosticos!$A$4:$A$1147,75)+SUMIFS(Pronosticos!$G$4:$G$1147,Pronosticos!$D$4:$D$1147,A4,Pronosticos!$A$4:$A$1147,76)+SUMIFS(Pronosticos!$G$4:$G$1147,Pronosticos!$D$4:$D$1147,A4,Pronosticos!$A$4:$A$1147,77)+SUMIFS(Pronosticos!$G$4:$G$1147,Pronosticos!$D$4:$D$1147,A4,Pronosticos!$A$4:$A$1147,78)+SUMIFS(Pronosticos!$G$4:$G$1147,Pronosticos!$D$4:$D$1147,A4,Pronosticos!$A$4:$A$1147,79)+SUMIFS(Pronosticos!$G$4:$G$1147,Pronosticos!$D$4:$D$1147,A4,Pronosticos!$A$4:$A$1147,80)+SUMIFS(Pronosticos!$G$4:$G$1147,Pronosticos!$D$4:$D$1147,A4,Pronosticos!$A$4:$A$1147,81)+SUMIFS(Pronosticos!$G$4:$G$1147,Pronosticos!$D$4:$D$1147,A4,Pronosticos!$A$4:$A$1147,82)+SUMIFS(Pronosticos!$G$4:$G$1147,Pronosticos!$D$4:$D$1147,A4,Pronosticos!$A$4:$A$1147,83)+SUMIFS(Pronosticos!$G$4:$G$1147,Pronosticos!$D$4:$D$1147,A4,Pronosticos!$A$4:$A$1147,84)+SUMIFS(Pronosticos!$G$4:$G$1147,Pronosticos!$D$4:$D$1147,A4,Pronosticos!$A$4:$A$1147,85)+SUMIFS(Pronosticos!$G$4:$G$1147,Pronosticos!$D$4:$D$1147,A4,Pronosticos!$A$4:$A$1147,86)+SUMIFS(Pronosticos!$G$4:$G$1147,Pronosticos!$D$4:$D$1147,A4,Pronosticos!$A$4:$A$1147,87)+SUMIFS(Pronosticos!$G$4:$G$1147,Pronosticos!$D$4:$D$1147,A4,Pronosticos!$A$4:$A$1147,88)</f>
        <v/>
      </c>
      <c r="O47">
        <f>SUMIFS(Pronosticos!$G$4:$G$1147,Pronosticos!$D$4:$D$1147,A4,Pronosticos!$A$4:$A$1147,89)+SUMIFS(Pronosticos!$G$4:$G$1147,Pronosticos!$D$4:$D$1147,A4,Pronosticos!$A$4:$A$1147,90)+SUMIFS(Pronosticos!$G$4:$G$1147,Pronosticos!$D$4:$D$1147,A4,Pronosticos!$A$4:$A$1147,91)+SUMIFS(Pronosticos!$G$4:$G$1147,Pronosticos!$D$4:$D$1147,A4,Pronosticos!$A$4:$A$1147,92)+SUMIFS(Pronosticos!$G$4:$G$1147,Pronosticos!$D$4:$D$1147,A4,Pronosticos!$A$4:$A$1147,93)+SUMIFS(Pronosticos!$G$4:$G$1147,Pronosticos!$D$4:$D$1147,A4,Pronosticos!$A$4:$A$1147,94)+SUMIFS(Pronosticos!$G$4:$G$1147,Pronosticos!$D$4:$D$1147,A4,Pronosticos!$A$4:$A$1147,95)+SUMIFS(Pronosticos!$G$4:$G$1147,Pronosticos!$D$4:$D$1147,A4,Pronosticos!$A$4:$A$1147,96)</f>
        <v/>
      </c>
      <c r="P47">
        <f>SUMIFS(Pronosticos!$G$4:$G$1147,Pronosticos!$D$4:$D$1147,A4,Pronosticos!$A$4:$A$1147,97)+SUMIFS(Pronosticos!$G$4:$G$1147,Pronosticos!$D$4:$D$1147,A4,Pronosticos!$A$4:$A$1147,98)+SUMIFS(Pronosticos!$G$4:$G$1147,Pronosticos!$D$4:$D$1147,A4,Pronosticos!$A$4:$A$1147,99)+SUMIFS(Pronosticos!$G$4:$G$1147,Pronosticos!$D$4:$D$1147,A4,Pronosticos!$A$4:$A$1147,100)</f>
        <v/>
      </c>
      <c r="Q47">
        <f>SUMIFS(Pronosticos!$G$4:$G$1147,Pronosticos!$D$4:$D$1147,A4,Pronosticos!$A$4:$A$1147,101)+SUMIFS(Pronosticos!$G$4:$G$1147,Pronosticos!$D$4:$D$1147,A4,Pronosticos!$A$4:$A$1147,102)</f>
        <v/>
      </c>
      <c r="R47">
        <f>SUMIFS(Pronosticos!$G$4:$G$1147,Pronosticos!$D$4:$D$1147,A4,Pronosticos!$A$4:$A$1147,103)+SUMIFS(Pronosticos!$G$4:$G$1147,Pronosticos!$D$4:$D$1147,A4,Pronosticos!$A$4:$A$1147,104)</f>
        <v/>
      </c>
    </row>
    <row r="48">
      <c r="A48">
        <f>A5</f>
        <v/>
      </c>
      <c r="B48">
        <f>SUMIFS(Pronosticos!$G$4:$G$1147,Pronosticos!$D$4:$D$1147,A5,Pronosticos!$A$4:$A$1147,1)+SUMIFS(Pronosticos!$G$4:$G$1147,Pronosticos!$D$4:$D$1147,A5,Pronosticos!$A$4:$A$1147,2)+SUMIFS(Pronosticos!$G$4:$G$1147,Pronosticos!$D$4:$D$1147,A5,Pronosticos!$A$4:$A$1147,25)+SUMIFS(Pronosticos!$G$4:$G$1147,Pronosticos!$D$4:$D$1147,A5,Pronosticos!$A$4:$A$1147,28)+SUMIFS(Pronosticos!$G$4:$G$1147,Pronosticos!$D$4:$D$1147,A5,Pronosticos!$A$4:$A$1147,53)+SUMIFS(Pronosticos!$G$4:$G$1147,Pronosticos!$D$4:$D$1147,A5,Pronosticos!$A$4:$A$1147,54)</f>
        <v/>
      </c>
      <c r="C48">
        <f>SUMIFS(Pronosticos!$G$4:$G$1147,Pronosticos!$D$4:$D$1147,A5,Pronosticos!$A$4:$A$1147,3)+SUMIFS(Pronosticos!$G$4:$G$1147,Pronosticos!$D$4:$D$1147,A5,Pronosticos!$A$4:$A$1147,5)+SUMIFS(Pronosticos!$G$4:$G$1147,Pronosticos!$D$4:$D$1147,A5,Pronosticos!$A$4:$A$1147,26)+SUMIFS(Pronosticos!$G$4:$G$1147,Pronosticos!$D$4:$D$1147,A5,Pronosticos!$A$4:$A$1147,27)+SUMIFS(Pronosticos!$G$4:$G$1147,Pronosticos!$D$4:$D$1147,A5,Pronosticos!$A$4:$A$1147,49)+SUMIFS(Pronosticos!$G$4:$G$1147,Pronosticos!$D$4:$D$1147,A5,Pronosticos!$A$4:$A$1147,50)</f>
        <v/>
      </c>
      <c r="D48">
        <f>SUMIFS(Pronosticos!$G$4:$G$1147,Pronosticos!$D$4:$D$1147,A5,Pronosticos!$A$4:$A$1147,6)+SUMIFS(Pronosticos!$G$4:$G$1147,Pronosticos!$D$4:$D$1147,A5,Pronosticos!$A$4:$A$1147,7)+SUMIFS(Pronosticos!$G$4:$G$1147,Pronosticos!$D$4:$D$1147,A5,Pronosticos!$A$4:$A$1147,30)+SUMIFS(Pronosticos!$G$4:$G$1147,Pronosticos!$D$4:$D$1147,A5,Pronosticos!$A$4:$A$1147,31)+SUMIFS(Pronosticos!$G$4:$G$1147,Pronosticos!$D$4:$D$1147,A5,Pronosticos!$A$4:$A$1147,51)+SUMIFS(Pronosticos!$G$4:$G$1147,Pronosticos!$D$4:$D$1147,A5,Pronosticos!$A$4:$A$1147,52)</f>
        <v/>
      </c>
      <c r="E48">
        <f>SUMIFS(Pronosticos!$G$4:$G$1147,Pronosticos!$D$4:$D$1147,A5,Pronosticos!$A$4:$A$1147,4)+SUMIFS(Pronosticos!$G$4:$G$1147,Pronosticos!$D$4:$D$1147,A5,Pronosticos!$A$4:$A$1147,8)+SUMIFS(Pronosticos!$G$4:$G$1147,Pronosticos!$D$4:$D$1147,A5,Pronosticos!$A$4:$A$1147,29)+SUMIFS(Pronosticos!$G$4:$G$1147,Pronosticos!$D$4:$D$1147,A5,Pronosticos!$A$4:$A$1147,32)+SUMIFS(Pronosticos!$G$4:$G$1147,Pronosticos!$D$4:$D$1147,A5,Pronosticos!$A$4:$A$1147,59)+SUMIFS(Pronosticos!$G$4:$G$1147,Pronosticos!$D$4:$D$1147,A5,Pronosticos!$A$4:$A$1147,60)</f>
        <v/>
      </c>
      <c r="F48">
        <f>SUMIFS(Pronosticos!$G$4:$G$1147,Pronosticos!$D$4:$D$1147,A5,Pronosticos!$A$4:$A$1147,9)+SUMIFS(Pronosticos!$G$4:$G$1147,Pronosticos!$D$4:$D$1147,A5,Pronosticos!$A$4:$A$1147,11)+SUMIFS(Pronosticos!$G$4:$G$1147,Pronosticos!$D$4:$D$1147,A5,Pronosticos!$A$4:$A$1147,34)+SUMIFS(Pronosticos!$G$4:$G$1147,Pronosticos!$D$4:$D$1147,A5,Pronosticos!$A$4:$A$1147,35)+SUMIFS(Pronosticos!$G$4:$G$1147,Pronosticos!$D$4:$D$1147,A5,Pronosticos!$A$4:$A$1147,55)+SUMIFS(Pronosticos!$G$4:$G$1147,Pronosticos!$D$4:$D$1147,A5,Pronosticos!$A$4:$A$1147,56)</f>
        <v/>
      </c>
      <c r="G48">
        <f>SUMIFS(Pronosticos!$G$4:$G$1147,Pronosticos!$D$4:$D$1147,A5,Pronosticos!$A$4:$A$1147,10)+SUMIFS(Pronosticos!$G$4:$G$1147,Pronosticos!$D$4:$D$1147,A5,Pronosticos!$A$4:$A$1147,12)+SUMIFS(Pronosticos!$G$4:$G$1147,Pronosticos!$D$4:$D$1147,A5,Pronosticos!$A$4:$A$1147,33)+SUMIFS(Pronosticos!$G$4:$G$1147,Pronosticos!$D$4:$D$1147,A5,Pronosticos!$A$4:$A$1147,36)+SUMIFS(Pronosticos!$G$4:$G$1147,Pronosticos!$D$4:$D$1147,A5,Pronosticos!$A$4:$A$1147,57)+SUMIFS(Pronosticos!$G$4:$G$1147,Pronosticos!$D$4:$D$1147,A5,Pronosticos!$A$4:$A$1147,58)</f>
        <v/>
      </c>
      <c r="H48">
        <f>SUMIFS(Pronosticos!$G$4:$G$1147,Pronosticos!$D$4:$D$1147,A5,Pronosticos!$A$4:$A$1147,14)+SUMIFS(Pronosticos!$G$4:$G$1147,Pronosticos!$D$4:$D$1147,A5,Pronosticos!$A$4:$A$1147,16)+SUMIFS(Pronosticos!$G$4:$G$1147,Pronosticos!$D$4:$D$1147,A5,Pronosticos!$A$4:$A$1147,38)+SUMIFS(Pronosticos!$G$4:$G$1147,Pronosticos!$D$4:$D$1147,A5,Pronosticos!$A$4:$A$1147,40)+SUMIFS(Pronosticos!$G$4:$G$1147,Pronosticos!$D$4:$D$1147,A5,Pronosticos!$A$4:$A$1147,65)+SUMIFS(Pronosticos!$G$4:$G$1147,Pronosticos!$D$4:$D$1147,A5,Pronosticos!$A$4:$A$1147,66)</f>
        <v/>
      </c>
      <c r="I48">
        <f>SUMIFS(Pronosticos!$G$4:$G$1147,Pronosticos!$D$4:$D$1147,A5,Pronosticos!$A$4:$A$1147,13)+SUMIFS(Pronosticos!$G$4:$G$1147,Pronosticos!$D$4:$D$1147,A5,Pronosticos!$A$4:$A$1147,15)+SUMIFS(Pronosticos!$G$4:$G$1147,Pronosticos!$D$4:$D$1147,A5,Pronosticos!$A$4:$A$1147,37)+SUMIFS(Pronosticos!$G$4:$G$1147,Pronosticos!$D$4:$D$1147,A5,Pronosticos!$A$4:$A$1147,39)+SUMIFS(Pronosticos!$G$4:$G$1147,Pronosticos!$D$4:$D$1147,A5,Pronosticos!$A$4:$A$1147,63)+SUMIFS(Pronosticos!$G$4:$G$1147,Pronosticos!$D$4:$D$1147,A5,Pronosticos!$A$4:$A$1147,64)</f>
        <v/>
      </c>
      <c r="J48">
        <f>SUMIFS(Pronosticos!$G$4:$G$1147,Pronosticos!$D$4:$D$1147,A5,Pronosticos!$A$4:$A$1147,17)+SUMIFS(Pronosticos!$G$4:$G$1147,Pronosticos!$D$4:$D$1147,A5,Pronosticos!$A$4:$A$1147,18)+SUMIFS(Pronosticos!$G$4:$G$1147,Pronosticos!$D$4:$D$1147,A5,Pronosticos!$A$4:$A$1147,42)+SUMIFS(Pronosticos!$G$4:$G$1147,Pronosticos!$D$4:$D$1147,A5,Pronosticos!$A$4:$A$1147,43)+SUMIFS(Pronosticos!$G$4:$G$1147,Pronosticos!$D$4:$D$1147,A5,Pronosticos!$A$4:$A$1147,61)+SUMIFS(Pronosticos!$G$4:$G$1147,Pronosticos!$D$4:$D$1147,A5,Pronosticos!$A$4:$A$1147,62)</f>
        <v/>
      </c>
      <c r="K48">
        <f>SUMIFS(Pronosticos!$G$4:$G$1147,Pronosticos!$D$4:$D$1147,A5,Pronosticos!$A$4:$A$1147,19)+SUMIFS(Pronosticos!$G$4:$G$1147,Pronosticos!$D$4:$D$1147,A5,Pronosticos!$A$4:$A$1147,20)+SUMIFS(Pronosticos!$G$4:$G$1147,Pronosticos!$D$4:$D$1147,A5,Pronosticos!$A$4:$A$1147,41)+SUMIFS(Pronosticos!$G$4:$G$1147,Pronosticos!$D$4:$D$1147,A5,Pronosticos!$A$4:$A$1147,44)+SUMIFS(Pronosticos!$G$4:$G$1147,Pronosticos!$D$4:$D$1147,A5,Pronosticos!$A$4:$A$1147,71)+SUMIFS(Pronosticos!$G$4:$G$1147,Pronosticos!$D$4:$D$1147,A5,Pronosticos!$A$4:$A$1147,72)</f>
        <v/>
      </c>
      <c r="L48">
        <f>SUMIFS(Pronosticos!$G$4:$G$1147,Pronosticos!$D$4:$D$1147,A5,Pronosticos!$A$4:$A$1147,21)+SUMIFS(Pronosticos!$G$4:$G$1147,Pronosticos!$D$4:$D$1147,A5,Pronosticos!$A$4:$A$1147,24)+SUMIFS(Pronosticos!$G$4:$G$1147,Pronosticos!$D$4:$D$1147,A5,Pronosticos!$A$4:$A$1147,45)+SUMIFS(Pronosticos!$G$4:$G$1147,Pronosticos!$D$4:$D$1147,A5,Pronosticos!$A$4:$A$1147,48)+SUMIFS(Pronosticos!$G$4:$G$1147,Pronosticos!$D$4:$D$1147,A5,Pronosticos!$A$4:$A$1147,69)+SUMIFS(Pronosticos!$G$4:$G$1147,Pronosticos!$D$4:$D$1147,A5,Pronosticos!$A$4:$A$1147,70)</f>
        <v/>
      </c>
      <c r="M48">
        <f>SUMIFS(Pronosticos!$G$4:$G$1147,Pronosticos!$D$4:$D$1147,A5,Pronosticos!$A$4:$A$1147,22)+SUMIFS(Pronosticos!$G$4:$G$1147,Pronosticos!$D$4:$D$1147,A5,Pronosticos!$A$4:$A$1147,23)+SUMIFS(Pronosticos!$G$4:$G$1147,Pronosticos!$D$4:$D$1147,A5,Pronosticos!$A$4:$A$1147,46)+SUMIFS(Pronosticos!$G$4:$G$1147,Pronosticos!$D$4:$D$1147,A5,Pronosticos!$A$4:$A$1147,47)+SUMIFS(Pronosticos!$G$4:$G$1147,Pronosticos!$D$4:$D$1147,A5,Pronosticos!$A$4:$A$1147,67)+SUMIFS(Pronosticos!$G$4:$G$1147,Pronosticos!$D$4:$D$1147,A5,Pronosticos!$A$4:$A$1147,68)</f>
        <v/>
      </c>
      <c r="N48">
        <f>SUMIFS(Pronosticos!$G$4:$G$1147,Pronosticos!$D$4:$D$1147,A5,Pronosticos!$A$4:$A$1147,73)+SUMIFS(Pronosticos!$G$4:$G$1147,Pronosticos!$D$4:$D$1147,A5,Pronosticos!$A$4:$A$1147,74)+SUMIFS(Pronosticos!$G$4:$G$1147,Pronosticos!$D$4:$D$1147,A5,Pronosticos!$A$4:$A$1147,75)+SUMIFS(Pronosticos!$G$4:$G$1147,Pronosticos!$D$4:$D$1147,A5,Pronosticos!$A$4:$A$1147,76)+SUMIFS(Pronosticos!$G$4:$G$1147,Pronosticos!$D$4:$D$1147,A5,Pronosticos!$A$4:$A$1147,77)+SUMIFS(Pronosticos!$G$4:$G$1147,Pronosticos!$D$4:$D$1147,A5,Pronosticos!$A$4:$A$1147,78)+SUMIFS(Pronosticos!$G$4:$G$1147,Pronosticos!$D$4:$D$1147,A5,Pronosticos!$A$4:$A$1147,79)+SUMIFS(Pronosticos!$G$4:$G$1147,Pronosticos!$D$4:$D$1147,A5,Pronosticos!$A$4:$A$1147,80)+SUMIFS(Pronosticos!$G$4:$G$1147,Pronosticos!$D$4:$D$1147,A5,Pronosticos!$A$4:$A$1147,81)+SUMIFS(Pronosticos!$G$4:$G$1147,Pronosticos!$D$4:$D$1147,A5,Pronosticos!$A$4:$A$1147,82)+SUMIFS(Pronosticos!$G$4:$G$1147,Pronosticos!$D$4:$D$1147,A5,Pronosticos!$A$4:$A$1147,83)+SUMIFS(Pronosticos!$G$4:$G$1147,Pronosticos!$D$4:$D$1147,A5,Pronosticos!$A$4:$A$1147,84)+SUMIFS(Pronosticos!$G$4:$G$1147,Pronosticos!$D$4:$D$1147,A5,Pronosticos!$A$4:$A$1147,85)+SUMIFS(Pronosticos!$G$4:$G$1147,Pronosticos!$D$4:$D$1147,A5,Pronosticos!$A$4:$A$1147,86)+SUMIFS(Pronosticos!$G$4:$G$1147,Pronosticos!$D$4:$D$1147,A5,Pronosticos!$A$4:$A$1147,87)+SUMIFS(Pronosticos!$G$4:$G$1147,Pronosticos!$D$4:$D$1147,A5,Pronosticos!$A$4:$A$1147,88)</f>
        <v/>
      </c>
      <c r="O48">
        <f>SUMIFS(Pronosticos!$G$4:$G$1147,Pronosticos!$D$4:$D$1147,A5,Pronosticos!$A$4:$A$1147,89)+SUMIFS(Pronosticos!$G$4:$G$1147,Pronosticos!$D$4:$D$1147,A5,Pronosticos!$A$4:$A$1147,90)+SUMIFS(Pronosticos!$G$4:$G$1147,Pronosticos!$D$4:$D$1147,A5,Pronosticos!$A$4:$A$1147,91)+SUMIFS(Pronosticos!$G$4:$G$1147,Pronosticos!$D$4:$D$1147,A5,Pronosticos!$A$4:$A$1147,92)+SUMIFS(Pronosticos!$G$4:$G$1147,Pronosticos!$D$4:$D$1147,A5,Pronosticos!$A$4:$A$1147,93)+SUMIFS(Pronosticos!$G$4:$G$1147,Pronosticos!$D$4:$D$1147,A5,Pronosticos!$A$4:$A$1147,94)+SUMIFS(Pronosticos!$G$4:$G$1147,Pronosticos!$D$4:$D$1147,A5,Pronosticos!$A$4:$A$1147,95)+SUMIFS(Pronosticos!$G$4:$G$1147,Pronosticos!$D$4:$D$1147,A5,Pronosticos!$A$4:$A$1147,96)</f>
        <v/>
      </c>
      <c r="P48">
        <f>SUMIFS(Pronosticos!$G$4:$G$1147,Pronosticos!$D$4:$D$1147,A5,Pronosticos!$A$4:$A$1147,97)+SUMIFS(Pronosticos!$G$4:$G$1147,Pronosticos!$D$4:$D$1147,A5,Pronosticos!$A$4:$A$1147,98)+SUMIFS(Pronosticos!$G$4:$G$1147,Pronosticos!$D$4:$D$1147,A5,Pronosticos!$A$4:$A$1147,99)+SUMIFS(Pronosticos!$G$4:$G$1147,Pronosticos!$D$4:$D$1147,A5,Pronosticos!$A$4:$A$1147,100)</f>
        <v/>
      </c>
      <c r="Q48">
        <f>SUMIFS(Pronosticos!$G$4:$G$1147,Pronosticos!$D$4:$D$1147,A5,Pronosticos!$A$4:$A$1147,101)+SUMIFS(Pronosticos!$G$4:$G$1147,Pronosticos!$D$4:$D$1147,A5,Pronosticos!$A$4:$A$1147,102)</f>
        <v/>
      </c>
      <c r="R48">
        <f>SUMIFS(Pronosticos!$G$4:$G$1147,Pronosticos!$D$4:$D$1147,A5,Pronosticos!$A$4:$A$1147,103)+SUMIFS(Pronosticos!$G$4:$G$1147,Pronosticos!$D$4:$D$1147,A5,Pronosticos!$A$4:$A$1147,104)</f>
        <v/>
      </c>
    </row>
    <row r="49">
      <c r="A49">
        <f>A6</f>
        <v/>
      </c>
      <c r="B49">
        <f>SUMIFS(Pronosticos!$G$4:$G$1147,Pronosticos!$D$4:$D$1147,A6,Pronosticos!$A$4:$A$1147,1)+SUMIFS(Pronosticos!$G$4:$G$1147,Pronosticos!$D$4:$D$1147,A6,Pronosticos!$A$4:$A$1147,2)+SUMIFS(Pronosticos!$G$4:$G$1147,Pronosticos!$D$4:$D$1147,A6,Pronosticos!$A$4:$A$1147,25)+SUMIFS(Pronosticos!$G$4:$G$1147,Pronosticos!$D$4:$D$1147,A6,Pronosticos!$A$4:$A$1147,28)+SUMIFS(Pronosticos!$G$4:$G$1147,Pronosticos!$D$4:$D$1147,A6,Pronosticos!$A$4:$A$1147,53)+SUMIFS(Pronosticos!$G$4:$G$1147,Pronosticos!$D$4:$D$1147,A6,Pronosticos!$A$4:$A$1147,54)</f>
        <v/>
      </c>
      <c r="C49">
        <f>SUMIFS(Pronosticos!$G$4:$G$1147,Pronosticos!$D$4:$D$1147,A6,Pronosticos!$A$4:$A$1147,3)+SUMIFS(Pronosticos!$G$4:$G$1147,Pronosticos!$D$4:$D$1147,A6,Pronosticos!$A$4:$A$1147,5)+SUMIFS(Pronosticos!$G$4:$G$1147,Pronosticos!$D$4:$D$1147,A6,Pronosticos!$A$4:$A$1147,26)+SUMIFS(Pronosticos!$G$4:$G$1147,Pronosticos!$D$4:$D$1147,A6,Pronosticos!$A$4:$A$1147,27)+SUMIFS(Pronosticos!$G$4:$G$1147,Pronosticos!$D$4:$D$1147,A6,Pronosticos!$A$4:$A$1147,49)+SUMIFS(Pronosticos!$G$4:$G$1147,Pronosticos!$D$4:$D$1147,A6,Pronosticos!$A$4:$A$1147,50)</f>
        <v/>
      </c>
      <c r="D49">
        <f>SUMIFS(Pronosticos!$G$4:$G$1147,Pronosticos!$D$4:$D$1147,A6,Pronosticos!$A$4:$A$1147,6)+SUMIFS(Pronosticos!$G$4:$G$1147,Pronosticos!$D$4:$D$1147,A6,Pronosticos!$A$4:$A$1147,7)+SUMIFS(Pronosticos!$G$4:$G$1147,Pronosticos!$D$4:$D$1147,A6,Pronosticos!$A$4:$A$1147,30)+SUMIFS(Pronosticos!$G$4:$G$1147,Pronosticos!$D$4:$D$1147,A6,Pronosticos!$A$4:$A$1147,31)+SUMIFS(Pronosticos!$G$4:$G$1147,Pronosticos!$D$4:$D$1147,A6,Pronosticos!$A$4:$A$1147,51)+SUMIFS(Pronosticos!$G$4:$G$1147,Pronosticos!$D$4:$D$1147,A6,Pronosticos!$A$4:$A$1147,52)</f>
        <v/>
      </c>
      <c r="E49">
        <f>SUMIFS(Pronosticos!$G$4:$G$1147,Pronosticos!$D$4:$D$1147,A6,Pronosticos!$A$4:$A$1147,4)+SUMIFS(Pronosticos!$G$4:$G$1147,Pronosticos!$D$4:$D$1147,A6,Pronosticos!$A$4:$A$1147,8)+SUMIFS(Pronosticos!$G$4:$G$1147,Pronosticos!$D$4:$D$1147,A6,Pronosticos!$A$4:$A$1147,29)+SUMIFS(Pronosticos!$G$4:$G$1147,Pronosticos!$D$4:$D$1147,A6,Pronosticos!$A$4:$A$1147,32)+SUMIFS(Pronosticos!$G$4:$G$1147,Pronosticos!$D$4:$D$1147,A6,Pronosticos!$A$4:$A$1147,59)+SUMIFS(Pronosticos!$G$4:$G$1147,Pronosticos!$D$4:$D$1147,A6,Pronosticos!$A$4:$A$1147,60)</f>
        <v/>
      </c>
      <c r="F49">
        <f>SUMIFS(Pronosticos!$G$4:$G$1147,Pronosticos!$D$4:$D$1147,A6,Pronosticos!$A$4:$A$1147,9)+SUMIFS(Pronosticos!$G$4:$G$1147,Pronosticos!$D$4:$D$1147,A6,Pronosticos!$A$4:$A$1147,11)+SUMIFS(Pronosticos!$G$4:$G$1147,Pronosticos!$D$4:$D$1147,A6,Pronosticos!$A$4:$A$1147,34)+SUMIFS(Pronosticos!$G$4:$G$1147,Pronosticos!$D$4:$D$1147,A6,Pronosticos!$A$4:$A$1147,35)+SUMIFS(Pronosticos!$G$4:$G$1147,Pronosticos!$D$4:$D$1147,A6,Pronosticos!$A$4:$A$1147,55)+SUMIFS(Pronosticos!$G$4:$G$1147,Pronosticos!$D$4:$D$1147,A6,Pronosticos!$A$4:$A$1147,56)</f>
        <v/>
      </c>
      <c r="G49">
        <f>SUMIFS(Pronosticos!$G$4:$G$1147,Pronosticos!$D$4:$D$1147,A6,Pronosticos!$A$4:$A$1147,10)+SUMIFS(Pronosticos!$G$4:$G$1147,Pronosticos!$D$4:$D$1147,A6,Pronosticos!$A$4:$A$1147,12)+SUMIFS(Pronosticos!$G$4:$G$1147,Pronosticos!$D$4:$D$1147,A6,Pronosticos!$A$4:$A$1147,33)+SUMIFS(Pronosticos!$G$4:$G$1147,Pronosticos!$D$4:$D$1147,A6,Pronosticos!$A$4:$A$1147,36)+SUMIFS(Pronosticos!$G$4:$G$1147,Pronosticos!$D$4:$D$1147,A6,Pronosticos!$A$4:$A$1147,57)+SUMIFS(Pronosticos!$G$4:$G$1147,Pronosticos!$D$4:$D$1147,A6,Pronosticos!$A$4:$A$1147,58)</f>
        <v/>
      </c>
      <c r="H49">
        <f>SUMIFS(Pronosticos!$G$4:$G$1147,Pronosticos!$D$4:$D$1147,A6,Pronosticos!$A$4:$A$1147,14)+SUMIFS(Pronosticos!$G$4:$G$1147,Pronosticos!$D$4:$D$1147,A6,Pronosticos!$A$4:$A$1147,16)+SUMIFS(Pronosticos!$G$4:$G$1147,Pronosticos!$D$4:$D$1147,A6,Pronosticos!$A$4:$A$1147,38)+SUMIFS(Pronosticos!$G$4:$G$1147,Pronosticos!$D$4:$D$1147,A6,Pronosticos!$A$4:$A$1147,40)+SUMIFS(Pronosticos!$G$4:$G$1147,Pronosticos!$D$4:$D$1147,A6,Pronosticos!$A$4:$A$1147,65)+SUMIFS(Pronosticos!$G$4:$G$1147,Pronosticos!$D$4:$D$1147,A6,Pronosticos!$A$4:$A$1147,66)</f>
        <v/>
      </c>
      <c r="I49">
        <f>SUMIFS(Pronosticos!$G$4:$G$1147,Pronosticos!$D$4:$D$1147,A6,Pronosticos!$A$4:$A$1147,13)+SUMIFS(Pronosticos!$G$4:$G$1147,Pronosticos!$D$4:$D$1147,A6,Pronosticos!$A$4:$A$1147,15)+SUMIFS(Pronosticos!$G$4:$G$1147,Pronosticos!$D$4:$D$1147,A6,Pronosticos!$A$4:$A$1147,37)+SUMIFS(Pronosticos!$G$4:$G$1147,Pronosticos!$D$4:$D$1147,A6,Pronosticos!$A$4:$A$1147,39)+SUMIFS(Pronosticos!$G$4:$G$1147,Pronosticos!$D$4:$D$1147,A6,Pronosticos!$A$4:$A$1147,63)+SUMIFS(Pronosticos!$G$4:$G$1147,Pronosticos!$D$4:$D$1147,A6,Pronosticos!$A$4:$A$1147,64)</f>
        <v/>
      </c>
      <c r="J49">
        <f>SUMIFS(Pronosticos!$G$4:$G$1147,Pronosticos!$D$4:$D$1147,A6,Pronosticos!$A$4:$A$1147,17)+SUMIFS(Pronosticos!$G$4:$G$1147,Pronosticos!$D$4:$D$1147,A6,Pronosticos!$A$4:$A$1147,18)+SUMIFS(Pronosticos!$G$4:$G$1147,Pronosticos!$D$4:$D$1147,A6,Pronosticos!$A$4:$A$1147,42)+SUMIFS(Pronosticos!$G$4:$G$1147,Pronosticos!$D$4:$D$1147,A6,Pronosticos!$A$4:$A$1147,43)+SUMIFS(Pronosticos!$G$4:$G$1147,Pronosticos!$D$4:$D$1147,A6,Pronosticos!$A$4:$A$1147,61)+SUMIFS(Pronosticos!$G$4:$G$1147,Pronosticos!$D$4:$D$1147,A6,Pronosticos!$A$4:$A$1147,62)</f>
        <v/>
      </c>
      <c r="K49">
        <f>SUMIFS(Pronosticos!$G$4:$G$1147,Pronosticos!$D$4:$D$1147,A6,Pronosticos!$A$4:$A$1147,19)+SUMIFS(Pronosticos!$G$4:$G$1147,Pronosticos!$D$4:$D$1147,A6,Pronosticos!$A$4:$A$1147,20)+SUMIFS(Pronosticos!$G$4:$G$1147,Pronosticos!$D$4:$D$1147,A6,Pronosticos!$A$4:$A$1147,41)+SUMIFS(Pronosticos!$G$4:$G$1147,Pronosticos!$D$4:$D$1147,A6,Pronosticos!$A$4:$A$1147,44)+SUMIFS(Pronosticos!$G$4:$G$1147,Pronosticos!$D$4:$D$1147,A6,Pronosticos!$A$4:$A$1147,71)+SUMIFS(Pronosticos!$G$4:$G$1147,Pronosticos!$D$4:$D$1147,A6,Pronosticos!$A$4:$A$1147,72)</f>
        <v/>
      </c>
      <c r="L49">
        <f>SUMIFS(Pronosticos!$G$4:$G$1147,Pronosticos!$D$4:$D$1147,A6,Pronosticos!$A$4:$A$1147,21)+SUMIFS(Pronosticos!$G$4:$G$1147,Pronosticos!$D$4:$D$1147,A6,Pronosticos!$A$4:$A$1147,24)+SUMIFS(Pronosticos!$G$4:$G$1147,Pronosticos!$D$4:$D$1147,A6,Pronosticos!$A$4:$A$1147,45)+SUMIFS(Pronosticos!$G$4:$G$1147,Pronosticos!$D$4:$D$1147,A6,Pronosticos!$A$4:$A$1147,48)+SUMIFS(Pronosticos!$G$4:$G$1147,Pronosticos!$D$4:$D$1147,A6,Pronosticos!$A$4:$A$1147,69)+SUMIFS(Pronosticos!$G$4:$G$1147,Pronosticos!$D$4:$D$1147,A6,Pronosticos!$A$4:$A$1147,70)</f>
        <v/>
      </c>
      <c r="M49">
        <f>SUMIFS(Pronosticos!$G$4:$G$1147,Pronosticos!$D$4:$D$1147,A6,Pronosticos!$A$4:$A$1147,22)+SUMIFS(Pronosticos!$G$4:$G$1147,Pronosticos!$D$4:$D$1147,A6,Pronosticos!$A$4:$A$1147,23)+SUMIFS(Pronosticos!$G$4:$G$1147,Pronosticos!$D$4:$D$1147,A6,Pronosticos!$A$4:$A$1147,46)+SUMIFS(Pronosticos!$G$4:$G$1147,Pronosticos!$D$4:$D$1147,A6,Pronosticos!$A$4:$A$1147,47)+SUMIFS(Pronosticos!$G$4:$G$1147,Pronosticos!$D$4:$D$1147,A6,Pronosticos!$A$4:$A$1147,67)+SUMIFS(Pronosticos!$G$4:$G$1147,Pronosticos!$D$4:$D$1147,A6,Pronosticos!$A$4:$A$1147,68)</f>
        <v/>
      </c>
      <c r="N49">
        <f>SUMIFS(Pronosticos!$G$4:$G$1147,Pronosticos!$D$4:$D$1147,A6,Pronosticos!$A$4:$A$1147,73)+SUMIFS(Pronosticos!$G$4:$G$1147,Pronosticos!$D$4:$D$1147,A6,Pronosticos!$A$4:$A$1147,74)+SUMIFS(Pronosticos!$G$4:$G$1147,Pronosticos!$D$4:$D$1147,A6,Pronosticos!$A$4:$A$1147,75)+SUMIFS(Pronosticos!$G$4:$G$1147,Pronosticos!$D$4:$D$1147,A6,Pronosticos!$A$4:$A$1147,76)+SUMIFS(Pronosticos!$G$4:$G$1147,Pronosticos!$D$4:$D$1147,A6,Pronosticos!$A$4:$A$1147,77)+SUMIFS(Pronosticos!$G$4:$G$1147,Pronosticos!$D$4:$D$1147,A6,Pronosticos!$A$4:$A$1147,78)+SUMIFS(Pronosticos!$G$4:$G$1147,Pronosticos!$D$4:$D$1147,A6,Pronosticos!$A$4:$A$1147,79)+SUMIFS(Pronosticos!$G$4:$G$1147,Pronosticos!$D$4:$D$1147,A6,Pronosticos!$A$4:$A$1147,80)+SUMIFS(Pronosticos!$G$4:$G$1147,Pronosticos!$D$4:$D$1147,A6,Pronosticos!$A$4:$A$1147,81)+SUMIFS(Pronosticos!$G$4:$G$1147,Pronosticos!$D$4:$D$1147,A6,Pronosticos!$A$4:$A$1147,82)+SUMIFS(Pronosticos!$G$4:$G$1147,Pronosticos!$D$4:$D$1147,A6,Pronosticos!$A$4:$A$1147,83)+SUMIFS(Pronosticos!$G$4:$G$1147,Pronosticos!$D$4:$D$1147,A6,Pronosticos!$A$4:$A$1147,84)+SUMIFS(Pronosticos!$G$4:$G$1147,Pronosticos!$D$4:$D$1147,A6,Pronosticos!$A$4:$A$1147,85)+SUMIFS(Pronosticos!$G$4:$G$1147,Pronosticos!$D$4:$D$1147,A6,Pronosticos!$A$4:$A$1147,86)+SUMIFS(Pronosticos!$G$4:$G$1147,Pronosticos!$D$4:$D$1147,A6,Pronosticos!$A$4:$A$1147,87)+SUMIFS(Pronosticos!$G$4:$G$1147,Pronosticos!$D$4:$D$1147,A6,Pronosticos!$A$4:$A$1147,88)</f>
        <v/>
      </c>
      <c r="O49">
        <f>SUMIFS(Pronosticos!$G$4:$G$1147,Pronosticos!$D$4:$D$1147,A6,Pronosticos!$A$4:$A$1147,89)+SUMIFS(Pronosticos!$G$4:$G$1147,Pronosticos!$D$4:$D$1147,A6,Pronosticos!$A$4:$A$1147,90)+SUMIFS(Pronosticos!$G$4:$G$1147,Pronosticos!$D$4:$D$1147,A6,Pronosticos!$A$4:$A$1147,91)+SUMIFS(Pronosticos!$G$4:$G$1147,Pronosticos!$D$4:$D$1147,A6,Pronosticos!$A$4:$A$1147,92)+SUMIFS(Pronosticos!$G$4:$G$1147,Pronosticos!$D$4:$D$1147,A6,Pronosticos!$A$4:$A$1147,93)+SUMIFS(Pronosticos!$G$4:$G$1147,Pronosticos!$D$4:$D$1147,A6,Pronosticos!$A$4:$A$1147,94)+SUMIFS(Pronosticos!$G$4:$G$1147,Pronosticos!$D$4:$D$1147,A6,Pronosticos!$A$4:$A$1147,95)+SUMIFS(Pronosticos!$G$4:$G$1147,Pronosticos!$D$4:$D$1147,A6,Pronosticos!$A$4:$A$1147,96)</f>
        <v/>
      </c>
      <c r="P49">
        <f>SUMIFS(Pronosticos!$G$4:$G$1147,Pronosticos!$D$4:$D$1147,A6,Pronosticos!$A$4:$A$1147,97)+SUMIFS(Pronosticos!$G$4:$G$1147,Pronosticos!$D$4:$D$1147,A6,Pronosticos!$A$4:$A$1147,98)+SUMIFS(Pronosticos!$G$4:$G$1147,Pronosticos!$D$4:$D$1147,A6,Pronosticos!$A$4:$A$1147,99)+SUMIFS(Pronosticos!$G$4:$G$1147,Pronosticos!$D$4:$D$1147,A6,Pronosticos!$A$4:$A$1147,100)</f>
        <v/>
      </c>
      <c r="Q49">
        <f>SUMIFS(Pronosticos!$G$4:$G$1147,Pronosticos!$D$4:$D$1147,A6,Pronosticos!$A$4:$A$1147,101)+SUMIFS(Pronosticos!$G$4:$G$1147,Pronosticos!$D$4:$D$1147,A6,Pronosticos!$A$4:$A$1147,102)</f>
        <v/>
      </c>
      <c r="R49">
        <f>SUMIFS(Pronosticos!$G$4:$G$1147,Pronosticos!$D$4:$D$1147,A6,Pronosticos!$A$4:$A$1147,103)+SUMIFS(Pronosticos!$G$4:$G$1147,Pronosticos!$D$4:$D$1147,A6,Pronosticos!$A$4:$A$1147,104)</f>
        <v/>
      </c>
    </row>
    <row r="50">
      <c r="A50">
        <f>A7</f>
        <v/>
      </c>
      <c r="B50">
        <f>SUMIFS(Pronosticos!$G$4:$G$1147,Pronosticos!$D$4:$D$1147,A7,Pronosticos!$A$4:$A$1147,1)+SUMIFS(Pronosticos!$G$4:$G$1147,Pronosticos!$D$4:$D$1147,A7,Pronosticos!$A$4:$A$1147,2)+SUMIFS(Pronosticos!$G$4:$G$1147,Pronosticos!$D$4:$D$1147,A7,Pronosticos!$A$4:$A$1147,25)+SUMIFS(Pronosticos!$G$4:$G$1147,Pronosticos!$D$4:$D$1147,A7,Pronosticos!$A$4:$A$1147,28)+SUMIFS(Pronosticos!$G$4:$G$1147,Pronosticos!$D$4:$D$1147,A7,Pronosticos!$A$4:$A$1147,53)+SUMIFS(Pronosticos!$G$4:$G$1147,Pronosticos!$D$4:$D$1147,A7,Pronosticos!$A$4:$A$1147,54)</f>
        <v/>
      </c>
      <c r="C50">
        <f>SUMIFS(Pronosticos!$G$4:$G$1147,Pronosticos!$D$4:$D$1147,A7,Pronosticos!$A$4:$A$1147,3)+SUMIFS(Pronosticos!$G$4:$G$1147,Pronosticos!$D$4:$D$1147,A7,Pronosticos!$A$4:$A$1147,5)+SUMIFS(Pronosticos!$G$4:$G$1147,Pronosticos!$D$4:$D$1147,A7,Pronosticos!$A$4:$A$1147,26)+SUMIFS(Pronosticos!$G$4:$G$1147,Pronosticos!$D$4:$D$1147,A7,Pronosticos!$A$4:$A$1147,27)+SUMIFS(Pronosticos!$G$4:$G$1147,Pronosticos!$D$4:$D$1147,A7,Pronosticos!$A$4:$A$1147,49)+SUMIFS(Pronosticos!$G$4:$G$1147,Pronosticos!$D$4:$D$1147,A7,Pronosticos!$A$4:$A$1147,50)</f>
        <v/>
      </c>
      <c r="D50">
        <f>SUMIFS(Pronosticos!$G$4:$G$1147,Pronosticos!$D$4:$D$1147,A7,Pronosticos!$A$4:$A$1147,6)+SUMIFS(Pronosticos!$G$4:$G$1147,Pronosticos!$D$4:$D$1147,A7,Pronosticos!$A$4:$A$1147,7)+SUMIFS(Pronosticos!$G$4:$G$1147,Pronosticos!$D$4:$D$1147,A7,Pronosticos!$A$4:$A$1147,30)+SUMIFS(Pronosticos!$G$4:$G$1147,Pronosticos!$D$4:$D$1147,A7,Pronosticos!$A$4:$A$1147,31)+SUMIFS(Pronosticos!$G$4:$G$1147,Pronosticos!$D$4:$D$1147,A7,Pronosticos!$A$4:$A$1147,51)+SUMIFS(Pronosticos!$G$4:$G$1147,Pronosticos!$D$4:$D$1147,A7,Pronosticos!$A$4:$A$1147,52)</f>
        <v/>
      </c>
      <c r="E50">
        <f>SUMIFS(Pronosticos!$G$4:$G$1147,Pronosticos!$D$4:$D$1147,A7,Pronosticos!$A$4:$A$1147,4)+SUMIFS(Pronosticos!$G$4:$G$1147,Pronosticos!$D$4:$D$1147,A7,Pronosticos!$A$4:$A$1147,8)+SUMIFS(Pronosticos!$G$4:$G$1147,Pronosticos!$D$4:$D$1147,A7,Pronosticos!$A$4:$A$1147,29)+SUMIFS(Pronosticos!$G$4:$G$1147,Pronosticos!$D$4:$D$1147,A7,Pronosticos!$A$4:$A$1147,32)+SUMIFS(Pronosticos!$G$4:$G$1147,Pronosticos!$D$4:$D$1147,A7,Pronosticos!$A$4:$A$1147,59)+SUMIFS(Pronosticos!$G$4:$G$1147,Pronosticos!$D$4:$D$1147,A7,Pronosticos!$A$4:$A$1147,60)</f>
        <v/>
      </c>
      <c r="F50">
        <f>SUMIFS(Pronosticos!$G$4:$G$1147,Pronosticos!$D$4:$D$1147,A7,Pronosticos!$A$4:$A$1147,9)+SUMIFS(Pronosticos!$G$4:$G$1147,Pronosticos!$D$4:$D$1147,A7,Pronosticos!$A$4:$A$1147,11)+SUMIFS(Pronosticos!$G$4:$G$1147,Pronosticos!$D$4:$D$1147,A7,Pronosticos!$A$4:$A$1147,34)+SUMIFS(Pronosticos!$G$4:$G$1147,Pronosticos!$D$4:$D$1147,A7,Pronosticos!$A$4:$A$1147,35)+SUMIFS(Pronosticos!$G$4:$G$1147,Pronosticos!$D$4:$D$1147,A7,Pronosticos!$A$4:$A$1147,55)+SUMIFS(Pronosticos!$G$4:$G$1147,Pronosticos!$D$4:$D$1147,A7,Pronosticos!$A$4:$A$1147,56)</f>
        <v/>
      </c>
      <c r="G50">
        <f>SUMIFS(Pronosticos!$G$4:$G$1147,Pronosticos!$D$4:$D$1147,A7,Pronosticos!$A$4:$A$1147,10)+SUMIFS(Pronosticos!$G$4:$G$1147,Pronosticos!$D$4:$D$1147,A7,Pronosticos!$A$4:$A$1147,12)+SUMIFS(Pronosticos!$G$4:$G$1147,Pronosticos!$D$4:$D$1147,A7,Pronosticos!$A$4:$A$1147,33)+SUMIFS(Pronosticos!$G$4:$G$1147,Pronosticos!$D$4:$D$1147,A7,Pronosticos!$A$4:$A$1147,36)+SUMIFS(Pronosticos!$G$4:$G$1147,Pronosticos!$D$4:$D$1147,A7,Pronosticos!$A$4:$A$1147,57)+SUMIFS(Pronosticos!$G$4:$G$1147,Pronosticos!$D$4:$D$1147,A7,Pronosticos!$A$4:$A$1147,58)</f>
        <v/>
      </c>
      <c r="H50">
        <f>SUMIFS(Pronosticos!$G$4:$G$1147,Pronosticos!$D$4:$D$1147,A7,Pronosticos!$A$4:$A$1147,14)+SUMIFS(Pronosticos!$G$4:$G$1147,Pronosticos!$D$4:$D$1147,A7,Pronosticos!$A$4:$A$1147,16)+SUMIFS(Pronosticos!$G$4:$G$1147,Pronosticos!$D$4:$D$1147,A7,Pronosticos!$A$4:$A$1147,38)+SUMIFS(Pronosticos!$G$4:$G$1147,Pronosticos!$D$4:$D$1147,A7,Pronosticos!$A$4:$A$1147,40)+SUMIFS(Pronosticos!$G$4:$G$1147,Pronosticos!$D$4:$D$1147,A7,Pronosticos!$A$4:$A$1147,65)+SUMIFS(Pronosticos!$G$4:$G$1147,Pronosticos!$D$4:$D$1147,A7,Pronosticos!$A$4:$A$1147,66)</f>
        <v/>
      </c>
      <c r="I50">
        <f>SUMIFS(Pronosticos!$G$4:$G$1147,Pronosticos!$D$4:$D$1147,A7,Pronosticos!$A$4:$A$1147,13)+SUMIFS(Pronosticos!$G$4:$G$1147,Pronosticos!$D$4:$D$1147,A7,Pronosticos!$A$4:$A$1147,15)+SUMIFS(Pronosticos!$G$4:$G$1147,Pronosticos!$D$4:$D$1147,A7,Pronosticos!$A$4:$A$1147,37)+SUMIFS(Pronosticos!$G$4:$G$1147,Pronosticos!$D$4:$D$1147,A7,Pronosticos!$A$4:$A$1147,39)+SUMIFS(Pronosticos!$G$4:$G$1147,Pronosticos!$D$4:$D$1147,A7,Pronosticos!$A$4:$A$1147,63)+SUMIFS(Pronosticos!$G$4:$G$1147,Pronosticos!$D$4:$D$1147,A7,Pronosticos!$A$4:$A$1147,64)</f>
        <v/>
      </c>
      <c r="J50">
        <f>SUMIFS(Pronosticos!$G$4:$G$1147,Pronosticos!$D$4:$D$1147,A7,Pronosticos!$A$4:$A$1147,17)+SUMIFS(Pronosticos!$G$4:$G$1147,Pronosticos!$D$4:$D$1147,A7,Pronosticos!$A$4:$A$1147,18)+SUMIFS(Pronosticos!$G$4:$G$1147,Pronosticos!$D$4:$D$1147,A7,Pronosticos!$A$4:$A$1147,42)+SUMIFS(Pronosticos!$G$4:$G$1147,Pronosticos!$D$4:$D$1147,A7,Pronosticos!$A$4:$A$1147,43)+SUMIFS(Pronosticos!$G$4:$G$1147,Pronosticos!$D$4:$D$1147,A7,Pronosticos!$A$4:$A$1147,61)+SUMIFS(Pronosticos!$G$4:$G$1147,Pronosticos!$D$4:$D$1147,A7,Pronosticos!$A$4:$A$1147,62)</f>
        <v/>
      </c>
      <c r="K50">
        <f>SUMIFS(Pronosticos!$G$4:$G$1147,Pronosticos!$D$4:$D$1147,A7,Pronosticos!$A$4:$A$1147,19)+SUMIFS(Pronosticos!$G$4:$G$1147,Pronosticos!$D$4:$D$1147,A7,Pronosticos!$A$4:$A$1147,20)+SUMIFS(Pronosticos!$G$4:$G$1147,Pronosticos!$D$4:$D$1147,A7,Pronosticos!$A$4:$A$1147,41)+SUMIFS(Pronosticos!$G$4:$G$1147,Pronosticos!$D$4:$D$1147,A7,Pronosticos!$A$4:$A$1147,44)+SUMIFS(Pronosticos!$G$4:$G$1147,Pronosticos!$D$4:$D$1147,A7,Pronosticos!$A$4:$A$1147,71)+SUMIFS(Pronosticos!$G$4:$G$1147,Pronosticos!$D$4:$D$1147,A7,Pronosticos!$A$4:$A$1147,72)</f>
        <v/>
      </c>
      <c r="L50">
        <f>SUMIFS(Pronosticos!$G$4:$G$1147,Pronosticos!$D$4:$D$1147,A7,Pronosticos!$A$4:$A$1147,21)+SUMIFS(Pronosticos!$G$4:$G$1147,Pronosticos!$D$4:$D$1147,A7,Pronosticos!$A$4:$A$1147,24)+SUMIFS(Pronosticos!$G$4:$G$1147,Pronosticos!$D$4:$D$1147,A7,Pronosticos!$A$4:$A$1147,45)+SUMIFS(Pronosticos!$G$4:$G$1147,Pronosticos!$D$4:$D$1147,A7,Pronosticos!$A$4:$A$1147,48)+SUMIFS(Pronosticos!$G$4:$G$1147,Pronosticos!$D$4:$D$1147,A7,Pronosticos!$A$4:$A$1147,69)+SUMIFS(Pronosticos!$G$4:$G$1147,Pronosticos!$D$4:$D$1147,A7,Pronosticos!$A$4:$A$1147,70)</f>
        <v/>
      </c>
      <c r="M50">
        <f>SUMIFS(Pronosticos!$G$4:$G$1147,Pronosticos!$D$4:$D$1147,A7,Pronosticos!$A$4:$A$1147,22)+SUMIFS(Pronosticos!$G$4:$G$1147,Pronosticos!$D$4:$D$1147,A7,Pronosticos!$A$4:$A$1147,23)+SUMIFS(Pronosticos!$G$4:$G$1147,Pronosticos!$D$4:$D$1147,A7,Pronosticos!$A$4:$A$1147,46)+SUMIFS(Pronosticos!$G$4:$G$1147,Pronosticos!$D$4:$D$1147,A7,Pronosticos!$A$4:$A$1147,47)+SUMIFS(Pronosticos!$G$4:$G$1147,Pronosticos!$D$4:$D$1147,A7,Pronosticos!$A$4:$A$1147,67)+SUMIFS(Pronosticos!$G$4:$G$1147,Pronosticos!$D$4:$D$1147,A7,Pronosticos!$A$4:$A$1147,68)</f>
        <v/>
      </c>
      <c r="N50">
        <f>SUMIFS(Pronosticos!$G$4:$G$1147,Pronosticos!$D$4:$D$1147,A7,Pronosticos!$A$4:$A$1147,73)+SUMIFS(Pronosticos!$G$4:$G$1147,Pronosticos!$D$4:$D$1147,A7,Pronosticos!$A$4:$A$1147,74)+SUMIFS(Pronosticos!$G$4:$G$1147,Pronosticos!$D$4:$D$1147,A7,Pronosticos!$A$4:$A$1147,75)+SUMIFS(Pronosticos!$G$4:$G$1147,Pronosticos!$D$4:$D$1147,A7,Pronosticos!$A$4:$A$1147,76)+SUMIFS(Pronosticos!$G$4:$G$1147,Pronosticos!$D$4:$D$1147,A7,Pronosticos!$A$4:$A$1147,77)+SUMIFS(Pronosticos!$G$4:$G$1147,Pronosticos!$D$4:$D$1147,A7,Pronosticos!$A$4:$A$1147,78)+SUMIFS(Pronosticos!$G$4:$G$1147,Pronosticos!$D$4:$D$1147,A7,Pronosticos!$A$4:$A$1147,79)+SUMIFS(Pronosticos!$G$4:$G$1147,Pronosticos!$D$4:$D$1147,A7,Pronosticos!$A$4:$A$1147,80)+SUMIFS(Pronosticos!$G$4:$G$1147,Pronosticos!$D$4:$D$1147,A7,Pronosticos!$A$4:$A$1147,81)+SUMIFS(Pronosticos!$G$4:$G$1147,Pronosticos!$D$4:$D$1147,A7,Pronosticos!$A$4:$A$1147,82)+SUMIFS(Pronosticos!$G$4:$G$1147,Pronosticos!$D$4:$D$1147,A7,Pronosticos!$A$4:$A$1147,83)+SUMIFS(Pronosticos!$G$4:$G$1147,Pronosticos!$D$4:$D$1147,A7,Pronosticos!$A$4:$A$1147,84)+SUMIFS(Pronosticos!$G$4:$G$1147,Pronosticos!$D$4:$D$1147,A7,Pronosticos!$A$4:$A$1147,85)+SUMIFS(Pronosticos!$G$4:$G$1147,Pronosticos!$D$4:$D$1147,A7,Pronosticos!$A$4:$A$1147,86)+SUMIFS(Pronosticos!$G$4:$G$1147,Pronosticos!$D$4:$D$1147,A7,Pronosticos!$A$4:$A$1147,87)+SUMIFS(Pronosticos!$G$4:$G$1147,Pronosticos!$D$4:$D$1147,A7,Pronosticos!$A$4:$A$1147,88)</f>
        <v/>
      </c>
      <c r="O50">
        <f>SUMIFS(Pronosticos!$G$4:$G$1147,Pronosticos!$D$4:$D$1147,A7,Pronosticos!$A$4:$A$1147,89)+SUMIFS(Pronosticos!$G$4:$G$1147,Pronosticos!$D$4:$D$1147,A7,Pronosticos!$A$4:$A$1147,90)+SUMIFS(Pronosticos!$G$4:$G$1147,Pronosticos!$D$4:$D$1147,A7,Pronosticos!$A$4:$A$1147,91)+SUMIFS(Pronosticos!$G$4:$G$1147,Pronosticos!$D$4:$D$1147,A7,Pronosticos!$A$4:$A$1147,92)+SUMIFS(Pronosticos!$G$4:$G$1147,Pronosticos!$D$4:$D$1147,A7,Pronosticos!$A$4:$A$1147,93)+SUMIFS(Pronosticos!$G$4:$G$1147,Pronosticos!$D$4:$D$1147,A7,Pronosticos!$A$4:$A$1147,94)+SUMIFS(Pronosticos!$G$4:$G$1147,Pronosticos!$D$4:$D$1147,A7,Pronosticos!$A$4:$A$1147,95)+SUMIFS(Pronosticos!$G$4:$G$1147,Pronosticos!$D$4:$D$1147,A7,Pronosticos!$A$4:$A$1147,96)</f>
        <v/>
      </c>
      <c r="P50">
        <f>SUMIFS(Pronosticos!$G$4:$G$1147,Pronosticos!$D$4:$D$1147,A7,Pronosticos!$A$4:$A$1147,97)+SUMIFS(Pronosticos!$G$4:$G$1147,Pronosticos!$D$4:$D$1147,A7,Pronosticos!$A$4:$A$1147,98)+SUMIFS(Pronosticos!$G$4:$G$1147,Pronosticos!$D$4:$D$1147,A7,Pronosticos!$A$4:$A$1147,99)+SUMIFS(Pronosticos!$G$4:$G$1147,Pronosticos!$D$4:$D$1147,A7,Pronosticos!$A$4:$A$1147,100)</f>
        <v/>
      </c>
      <c r="Q50">
        <f>SUMIFS(Pronosticos!$G$4:$G$1147,Pronosticos!$D$4:$D$1147,A7,Pronosticos!$A$4:$A$1147,101)+SUMIFS(Pronosticos!$G$4:$G$1147,Pronosticos!$D$4:$D$1147,A7,Pronosticos!$A$4:$A$1147,102)</f>
        <v/>
      </c>
      <c r="R50">
        <f>SUMIFS(Pronosticos!$G$4:$G$1147,Pronosticos!$D$4:$D$1147,A7,Pronosticos!$A$4:$A$1147,103)+SUMIFS(Pronosticos!$G$4:$G$1147,Pronosticos!$D$4:$D$1147,A7,Pronosticos!$A$4:$A$1147,104)</f>
        <v/>
      </c>
    </row>
    <row r="51">
      <c r="A51">
        <f>A8</f>
        <v/>
      </c>
      <c r="B51">
        <f>SUMIFS(Pronosticos!$G$4:$G$1147,Pronosticos!$D$4:$D$1147,A8,Pronosticos!$A$4:$A$1147,1)+SUMIFS(Pronosticos!$G$4:$G$1147,Pronosticos!$D$4:$D$1147,A8,Pronosticos!$A$4:$A$1147,2)+SUMIFS(Pronosticos!$G$4:$G$1147,Pronosticos!$D$4:$D$1147,A8,Pronosticos!$A$4:$A$1147,25)+SUMIFS(Pronosticos!$G$4:$G$1147,Pronosticos!$D$4:$D$1147,A8,Pronosticos!$A$4:$A$1147,28)+SUMIFS(Pronosticos!$G$4:$G$1147,Pronosticos!$D$4:$D$1147,A8,Pronosticos!$A$4:$A$1147,53)+SUMIFS(Pronosticos!$G$4:$G$1147,Pronosticos!$D$4:$D$1147,A8,Pronosticos!$A$4:$A$1147,54)</f>
        <v/>
      </c>
      <c r="C51">
        <f>SUMIFS(Pronosticos!$G$4:$G$1147,Pronosticos!$D$4:$D$1147,A8,Pronosticos!$A$4:$A$1147,3)+SUMIFS(Pronosticos!$G$4:$G$1147,Pronosticos!$D$4:$D$1147,A8,Pronosticos!$A$4:$A$1147,5)+SUMIFS(Pronosticos!$G$4:$G$1147,Pronosticos!$D$4:$D$1147,A8,Pronosticos!$A$4:$A$1147,26)+SUMIFS(Pronosticos!$G$4:$G$1147,Pronosticos!$D$4:$D$1147,A8,Pronosticos!$A$4:$A$1147,27)+SUMIFS(Pronosticos!$G$4:$G$1147,Pronosticos!$D$4:$D$1147,A8,Pronosticos!$A$4:$A$1147,49)+SUMIFS(Pronosticos!$G$4:$G$1147,Pronosticos!$D$4:$D$1147,A8,Pronosticos!$A$4:$A$1147,50)</f>
        <v/>
      </c>
      <c r="D51">
        <f>SUMIFS(Pronosticos!$G$4:$G$1147,Pronosticos!$D$4:$D$1147,A8,Pronosticos!$A$4:$A$1147,6)+SUMIFS(Pronosticos!$G$4:$G$1147,Pronosticos!$D$4:$D$1147,A8,Pronosticos!$A$4:$A$1147,7)+SUMIFS(Pronosticos!$G$4:$G$1147,Pronosticos!$D$4:$D$1147,A8,Pronosticos!$A$4:$A$1147,30)+SUMIFS(Pronosticos!$G$4:$G$1147,Pronosticos!$D$4:$D$1147,A8,Pronosticos!$A$4:$A$1147,31)+SUMIFS(Pronosticos!$G$4:$G$1147,Pronosticos!$D$4:$D$1147,A8,Pronosticos!$A$4:$A$1147,51)+SUMIFS(Pronosticos!$G$4:$G$1147,Pronosticos!$D$4:$D$1147,A8,Pronosticos!$A$4:$A$1147,52)</f>
        <v/>
      </c>
      <c r="E51">
        <f>SUMIFS(Pronosticos!$G$4:$G$1147,Pronosticos!$D$4:$D$1147,A8,Pronosticos!$A$4:$A$1147,4)+SUMIFS(Pronosticos!$G$4:$G$1147,Pronosticos!$D$4:$D$1147,A8,Pronosticos!$A$4:$A$1147,8)+SUMIFS(Pronosticos!$G$4:$G$1147,Pronosticos!$D$4:$D$1147,A8,Pronosticos!$A$4:$A$1147,29)+SUMIFS(Pronosticos!$G$4:$G$1147,Pronosticos!$D$4:$D$1147,A8,Pronosticos!$A$4:$A$1147,32)+SUMIFS(Pronosticos!$G$4:$G$1147,Pronosticos!$D$4:$D$1147,A8,Pronosticos!$A$4:$A$1147,59)+SUMIFS(Pronosticos!$G$4:$G$1147,Pronosticos!$D$4:$D$1147,A8,Pronosticos!$A$4:$A$1147,60)</f>
        <v/>
      </c>
      <c r="F51">
        <f>SUMIFS(Pronosticos!$G$4:$G$1147,Pronosticos!$D$4:$D$1147,A8,Pronosticos!$A$4:$A$1147,9)+SUMIFS(Pronosticos!$G$4:$G$1147,Pronosticos!$D$4:$D$1147,A8,Pronosticos!$A$4:$A$1147,11)+SUMIFS(Pronosticos!$G$4:$G$1147,Pronosticos!$D$4:$D$1147,A8,Pronosticos!$A$4:$A$1147,34)+SUMIFS(Pronosticos!$G$4:$G$1147,Pronosticos!$D$4:$D$1147,A8,Pronosticos!$A$4:$A$1147,35)+SUMIFS(Pronosticos!$G$4:$G$1147,Pronosticos!$D$4:$D$1147,A8,Pronosticos!$A$4:$A$1147,55)+SUMIFS(Pronosticos!$G$4:$G$1147,Pronosticos!$D$4:$D$1147,A8,Pronosticos!$A$4:$A$1147,56)</f>
        <v/>
      </c>
      <c r="G51">
        <f>SUMIFS(Pronosticos!$G$4:$G$1147,Pronosticos!$D$4:$D$1147,A8,Pronosticos!$A$4:$A$1147,10)+SUMIFS(Pronosticos!$G$4:$G$1147,Pronosticos!$D$4:$D$1147,A8,Pronosticos!$A$4:$A$1147,12)+SUMIFS(Pronosticos!$G$4:$G$1147,Pronosticos!$D$4:$D$1147,A8,Pronosticos!$A$4:$A$1147,33)+SUMIFS(Pronosticos!$G$4:$G$1147,Pronosticos!$D$4:$D$1147,A8,Pronosticos!$A$4:$A$1147,36)+SUMIFS(Pronosticos!$G$4:$G$1147,Pronosticos!$D$4:$D$1147,A8,Pronosticos!$A$4:$A$1147,57)+SUMIFS(Pronosticos!$G$4:$G$1147,Pronosticos!$D$4:$D$1147,A8,Pronosticos!$A$4:$A$1147,58)</f>
        <v/>
      </c>
      <c r="H51">
        <f>SUMIFS(Pronosticos!$G$4:$G$1147,Pronosticos!$D$4:$D$1147,A8,Pronosticos!$A$4:$A$1147,14)+SUMIFS(Pronosticos!$G$4:$G$1147,Pronosticos!$D$4:$D$1147,A8,Pronosticos!$A$4:$A$1147,16)+SUMIFS(Pronosticos!$G$4:$G$1147,Pronosticos!$D$4:$D$1147,A8,Pronosticos!$A$4:$A$1147,38)+SUMIFS(Pronosticos!$G$4:$G$1147,Pronosticos!$D$4:$D$1147,A8,Pronosticos!$A$4:$A$1147,40)+SUMIFS(Pronosticos!$G$4:$G$1147,Pronosticos!$D$4:$D$1147,A8,Pronosticos!$A$4:$A$1147,65)+SUMIFS(Pronosticos!$G$4:$G$1147,Pronosticos!$D$4:$D$1147,A8,Pronosticos!$A$4:$A$1147,66)</f>
        <v/>
      </c>
      <c r="I51">
        <f>SUMIFS(Pronosticos!$G$4:$G$1147,Pronosticos!$D$4:$D$1147,A8,Pronosticos!$A$4:$A$1147,13)+SUMIFS(Pronosticos!$G$4:$G$1147,Pronosticos!$D$4:$D$1147,A8,Pronosticos!$A$4:$A$1147,15)+SUMIFS(Pronosticos!$G$4:$G$1147,Pronosticos!$D$4:$D$1147,A8,Pronosticos!$A$4:$A$1147,37)+SUMIFS(Pronosticos!$G$4:$G$1147,Pronosticos!$D$4:$D$1147,A8,Pronosticos!$A$4:$A$1147,39)+SUMIFS(Pronosticos!$G$4:$G$1147,Pronosticos!$D$4:$D$1147,A8,Pronosticos!$A$4:$A$1147,63)+SUMIFS(Pronosticos!$G$4:$G$1147,Pronosticos!$D$4:$D$1147,A8,Pronosticos!$A$4:$A$1147,64)</f>
        <v/>
      </c>
      <c r="J51">
        <f>SUMIFS(Pronosticos!$G$4:$G$1147,Pronosticos!$D$4:$D$1147,A8,Pronosticos!$A$4:$A$1147,17)+SUMIFS(Pronosticos!$G$4:$G$1147,Pronosticos!$D$4:$D$1147,A8,Pronosticos!$A$4:$A$1147,18)+SUMIFS(Pronosticos!$G$4:$G$1147,Pronosticos!$D$4:$D$1147,A8,Pronosticos!$A$4:$A$1147,42)+SUMIFS(Pronosticos!$G$4:$G$1147,Pronosticos!$D$4:$D$1147,A8,Pronosticos!$A$4:$A$1147,43)+SUMIFS(Pronosticos!$G$4:$G$1147,Pronosticos!$D$4:$D$1147,A8,Pronosticos!$A$4:$A$1147,61)+SUMIFS(Pronosticos!$G$4:$G$1147,Pronosticos!$D$4:$D$1147,A8,Pronosticos!$A$4:$A$1147,62)</f>
        <v/>
      </c>
      <c r="K51">
        <f>SUMIFS(Pronosticos!$G$4:$G$1147,Pronosticos!$D$4:$D$1147,A8,Pronosticos!$A$4:$A$1147,19)+SUMIFS(Pronosticos!$G$4:$G$1147,Pronosticos!$D$4:$D$1147,A8,Pronosticos!$A$4:$A$1147,20)+SUMIFS(Pronosticos!$G$4:$G$1147,Pronosticos!$D$4:$D$1147,A8,Pronosticos!$A$4:$A$1147,41)+SUMIFS(Pronosticos!$G$4:$G$1147,Pronosticos!$D$4:$D$1147,A8,Pronosticos!$A$4:$A$1147,44)+SUMIFS(Pronosticos!$G$4:$G$1147,Pronosticos!$D$4:$D$1147,A8,Pronosticos!$A$4:$A$1147,71)+SUMIFS(Pronosticos!$G$4:$G$1147,Pronosticos!$D$4:$D$1147,A8,Pronosticos!$A$4:$A$1147,72)</f>
        <v/>
      </c>
      <c r="L51">
        <f>SUMIFS(Pronosticos!$G$4:$G$1147,Pronosticos!$D$4:$D$1147,A8,Pronosticos!$A$4:$A$1147,21)+SUMIFS(Pronosticos!$G$4:$G$1147,Pronosticos!$D$4:$D$1147,A8,Pronosticos!$A$4:$A$1147,24)+SUMIFS(Pronosticos!$G$4:$G$1147,Pronosticos!$D$4:$D$1147,A8,Pronosticos!$A$4:$A$1147,45)+SUMIFS(Pronosticos!$G$4:$G$1147,Pronosticos!$D$4:$D$1147,A8,Pronosticos!$A$4:$A$1147,48)+SUMIFS(Pronosticos!$G$4:$G$1147,Pronosticos!$D$4:$D$1147,A8,Pronosticos!$A$4:$A$1147,69)+SUMIFS(Pronosticos!$G$4:$G$1147,Pronosticos!$D$4:$D$1147,A8,Pronosticos!$A$4:$A$1147,70)</f>
        <v/>
      </c>
      <c r="M51">
        <f>SUMIFS(Pronosticos!$G$4:$G$1147,Pronosticos!$D$4:$D$1147,A8,Pronosticos!$A$4:$A$1147,22)+SUMIFS(Pronosticos!$G$4:$G$1147,Pronosticos!$D$4:$D$1147,A8,Pronosticos!$A$4:$A$1147,23)+SUMIFS(Pronosticos!$G$4:$G$1147,Pronosticos!$D$4:$D$1147,A8,Pronosticos!$A$4:$A$1147,46)+SUMIFS(Pronosticos!$G$4:$G$1147,Pronosticos!$D$4:$D$1147,A8,Pronosticos!$A$4:$A$1147,47)+SUMIFS(Pronosticos!$G$4:$G$1147,Pronosticos!$D$4:$D$1147,A8,Pronosticos!$A$4:$A$1147,67)+SUMIFS(Pronosticos!$G$4:$G$1147,Pronosticos!$D$4:$D$1147,A8,Pronosticos!$A$4:$A$1147,68)</f>
        <v/>
      </c>
      <c r="N51">
        <f>SUMIFS(Pronosticos!$G$4:$G$1147,Pronosticos!$D$4:$D$1147,A8,Pronosticos!$A$4:$A$1147,73)+SUMIFS(Pronosticos!$G$4:$G$1147,Pronosticos!$D$4:$D$1147,A8,Pronosticos!$A$4:$A$1147,74)+SUMIFS(Pronosticos!$G$4:$G$1147,Pronosticos!$D$4:$D$1147,A8,Pronosticos!$A$4:$A$1147,75)+SUMIFS(Pronosticos!$G$4:$G$1147,Pronosticos!$D$4:$D$1147,A8,Pronosticos!$A$4:$A$1147,76)+SUMIFS(Pronosticos!$G$4:$G$1147,Pronosticos!$D$4:$D$1147,A8,Pronosticos!$A$4:$A$1147,77)+SUMIFS(Pronosticos!$G$4:$G$1147,Pronosticos!$D$4:$D$1147,A8,Pronosticos!$A$4:$A$1147,78)+SUMIFS(Pronosticos!$G$4:$G$1147,Pronosticos!$D$4:$D$1147,A8,Pronosticos!$A$4:$A$1147,79)+SUMIFS(Pronosticos!$G$4:$G$1147,Pronosticos!$D$4:$D$1147,A8,Pronosticos!$A$4:$A$1147,80)+SUMIFS(Pronosticos!$G$4:$G$1147,Pronosticos!$D$4:$D$1147,A8,Pronosticos!$A$4:$A$1147,81)+SUMIFS(Pronosticos!$G$4:$G$1147,Pronosticos!$D$4:$D$1147,A8,Pronosticos!$A$4:$A$1147,82)+SUMIFS(Pronosticos!$G$4:$G$1147,Pronosticos!$D$4:$D$1147,A8,Pronosticos!$A$4:$A$1147,83)+SUMIFS(Pronosticos!$G$4:$G$1147,Pronosticos!$D$4:$D$1147,A8,Pronosticos!$A$4:$A$1147,84)+SUMIFS(Pronosticos!$G$4:$G$1147,Pronosticos!$D$4:$D$1147,A8,Pronosticos!$A$4:$A$1147,85)+SUMIFS(Pronosticos!$G$4:$G$1147,Pronosticos!$D$4:$D$1147,A8,Pronosticos!$A$4:$A$1147,86)+SUMIFS(Pronosticos!$G$4:$G$1147,Pronosticos!$D$4:$D$1147,A8,Pronosticos!$A$4:$A$1147,87)+SUMIFS(Pronosticos!$G$4:$G$1147,Pronosticos!$D$4:$D$1147,A8,Pronosticos!$A$4:$A$1147,88)</f>
        <v/>
      </c>
      <c r="O51">
        <f>SUMIFS(Pronosticos!$G$4:$G$1147,Pronosticos!$D$4:$D$1147,A8,Pronosticos!$A$4:$A$1147,89)+SUMIFS(Pronosticos!$G$4:$G$1147,Pronosticos!$D$4:$D$1147,A8,Pronosticos!$A$4:$A$1147,90)+SUMIFS(Pronosticos!$G$4:$G$1147,Pronosticos!$D$4:$D$1147,A8,Pronosticos!$A$4:$A$1147,91)+SUMIFS(Pronosticos!$G$4:$G$1147,Pronosticos!$D$4:$D$1147,A8,Pronosticos!$A$4:$A$1147,92)+SUMIFS(Pronosticos!$G$4:$G$1147,Pronosticos!$D$4:$D$1147,A8,Pronosticos!$A$4:$A$1147,93)+SUMIFS(Pronosticos!$G$4:$G$1147,Pronosticos!$D$4:$D$1147,A8,Pronosticos!$A$4:$A$1147,94)+SUMIFS(Pronosticos!$G$4:$G$1147,Pronosticos!$D$4:$D$1147,A8,Pronosticos!$A$4:$A$1147,95)+SUMIFS(Pronosticos!$G$4:$G$1147,Pronosticos!$D$4:$D$1147,A8,Pronosticos!$A$4:$A$1147,96)</f>
        <v/>
      </c>
      <c r="P51">
        <f>SUMIFS(Pronosticos!$G$4:$G$1147,Pronosticos!$D$4:$D$1147,A8,Pronosticos!$A$4:$A$1147,97)+SUMIFS(Pronosticos!$G$4:$G$1147,Pronosticos!$D$4:$D$1147,A8,Pronosticos!$A$4:$A$1147,98)+SUMIFS(Pronosticos!$G$4:$G$1147,Pronosticos!$D$4:$D$1147,A8,Pronosticos!$A$4:$A$1147,99)+SUMIFS(Pronosticos!$G$4:$G$1147,Pronosticos!$D$4:$D$1147,A8,Pronosticos!$A$4:$A$1147,100)</f>
        <v/>
      </c>
      <c r="Q51">
        <f>SUMIFS(Pronosticos!$G$4:$G$1147,Pronosticos!$D$4:$D$1147,A8,Pronosticos!$A$4:$A$1147,101)+SUMIFS(Pronosticos!$G$4:$G$1147,Pronosticos!$D$4:$D$1147,A8,Pronosticos!$A$4:$A$1147,102)</f>
        <v/>
      </c>
      <c r="R51">
        <f>SUMIFS(Pronosticos!$G$4:$G$1147,Pronosticos!$D$4:$D$1147,A8,Pronosticos!$A$4:$A$1147,103)+SUMIFS(Pronosticos!$G$4:$G$1147,Pronosticos!$D$4:$D$1147,A8,Pronosticos!$A$4:$A$1147,104)</f>
        <v/>
      </c>
    </row>
    <row r="52">
      <c r="A52">
        <f>A9</f>
        <v/>
      </c>
      <c r="B52">
        <f>SUMIFS(Pronosticos!$G$4:$G$1147,Pronosticos!$D$4:$D$1147,A9,Pronosticos!$A$4:$A$1147,1)+SUMIFS(Pronosticos!$G$4:$G$1147,Pronosticos!$D$4:$D$1147,A9,Pronosticos!$A$4:$A$1147,2)+SUMIFS(Pronosticos!$G$4:$G$1147,Pronosticos!$D$4:$D$1147,A9,Pronosticos!$A$4:$A$1147,25)+SUMIFS(Pronosticos!$G$4:$G$1147,Pronosticos!$D$4:$D$1147,A9,Pronosticos!$A$4:$A$1147,28)+SUMIFS(Pronosticos!$G$4:$G$1147,Pronosticos!$D$4:$D$1147,A9,Pronosticos!$A$4:$A$1147,53)+SUMIFS(Pronosticos!$G$4:$G$1147,Pronosticos!$D$4:$D$1147,A9,Pronosticos!$A$4:$A$1147,54)</f>
        <v/>
      </c>
      <c r="C52">
        <f>SUMIFS(Pronosticos!$G$4:$G$1147,Pronosticos!$D$4:$D$1147,A9,Pronosticos!$A$4:$A$1147,3)+SUMIFS(Pronosticos!$G$4:$G$1147,Pronosticos!$D$4:$D$1147,A9,Pronosticos!$A$4:$A$1147,5)+SUMIFS(Pronosticos!$G$4:$G$1147,Pronosticos!$D$4:$D$1147,A9,Pronosticos!$A$4:$A$1147,26)+SUMIFS(Pronosticos!$G$4:$G$1147,Pronosticos!$D$4:$D$1147,A9,Pronosticos!$A$4:$A$1147,27)+SUMIFS(Pronosticos!$G$4:$G$1147,Pronosticos!$D$4:$D$1147,A9,Pronosticos!$A$4:$A$1147,49)+SUMIFS(Pronosticos!$G$4:$G$1147,Pronosticos!$D$4:$D$1147,A9,Pronosticos!$A$4:$A$1147,50)</f>
        <v/>
      </c>
      <c r="D52">
        <f>SUMIFS(Pronosticos!$G$4:$G$1147,Pronosticos!$D$4:$D$1147,A9,Pronosticos!$A$4:$A$1147,6)+SUMIFS(Pronosticos!$G$4:$G$1147,Pronosticos!$D$4:$D$1147,A9,Pronosticos!$A$4:$A$1147,7)+SUMIFS(Pronosticos!$G$4:$G$1147,Pronosticos!$D$4:$D$1147,A9,Pronosticos!$A$4:$A$1147,30)+SUMIFS(Pronosticos!$G$4:$G$1147,Pronosticos!$D$4:$D$1147,A9,Pronosticos!$A$4:$A$1147,31)+SUMIFS(Pronosticos!$G$4:$G$1147,Pronosticos!$D$4:$D$1147,A9,Pronosticos!$A$4:$A$1147,51)+SUMIFS(Pronosticos!$G$4:$G$1147,Pronosticos!$D$4:$D$1147,A9,Pronosticos!$A$4:$A$1147,52)</f>
        <v/>
      </c>
      <c r="E52">
        <f>SUMIFS(Pronosticos!$G$4:$G$1147,Pronosticos!$D$4:$D$1147,A9,Pronosticos!$A$4:$A$1147,4)+SUMIFS(Pronosticos!$G$4:$G$1147,Pronosticos!$D$4:$D$1147,A9,Pronosticos!$A$4:$A$1147,8)+SUMIFS(Pronosticos!$G$4:$G$1147,Pronosticos!$D$4:$D$1147,A9,Pronosticos!$A$4:$A$1147,29)+SUMIFS(Pronosticos!$G$4:$G$1147,Pronosticos!$D$4:$D$1147,A9,Pronosticos!$A$4:$A$1147,32)+SUMIFS(Pronosticos!$G$4:$G$1147,Pronosticos!$D$4:$D$1147,A9,Pronosticos!$A$4:$A$1147,59)+SUMIFS(Pronosticos!$G$4:$G$1147,Pronosticos!$D$4:$D$1147,A9,Pronosticos!$A$4:$A$1147,60)</f>
        <v/>
      </c>
      <c r="F52">
        <f>SUMIFS(Pronosticos!$G$4:$G$1147,Pronosticos!$D$4:$D$1147,A9,Pronosticos!$A$4:$A$1147,9)+SUMIFS(Pronosticos!$G$4:$G$1147,Pronosticos!$D$4:$D$1147,A9,Pronosticos!$A$4:$A$1147,11)+SUMIFS(Pronosticos!$G$4:$G$1147,Pronosticos!$D$4:$D$1147,A9,Pronosticos!$A$4:$A$1147,34)+SUMIFS(Pronosticos!$G$4:$G$1147,Pronosticos!$D$4:$D$1147,A9,Pronosticos!$A$4:$A$1147,35)+SUMIFS(Pronosticos!$G$4:$G$1147,Pronosticos!$D$4:$D$1147,A9,Pronosticos!$A$4:$A$1147,55)+SUMIFS(Pronosticos!$G$4:$G$1147,Pronosticos!$D$4:$D$1147,A9,Pronosticos!$A$4:$A$1147,56)</f>
        <v/>
      </c>
      <c r="G52">
        <f>SUMIFS(Pronosticos!$G$4:$G$1147,Pronosticos!$D$4:$D$1147,A9,Pronosticos!$A$4:$A$1147,10)+SUMIFS(Pronosticos!$G$4:$G$1147,Pronosticos!$D$4:$D$1147,A9,Pronosticos!$A$4:$A$1147,12)+SUMIFS(Pronosticos!$G$4:$G$1147,Pronosticos!$D$4:$D$1147,A9,Pronosticos!$A$4:$A$1147,33)+SUMIFS(Pronosticos!$G$4:$G$1147,Pronosticos!$D$4:$D$1147,A9,Pronosticos!$A$4:$A$1147,36)+SUMIFS(Pronosticos!$G$4:$G$1147,Pronosticos!$D$4:$D$1147,A9,Pronosticos!$A$4:$A$1147,57)+SUMIFS(Pronosticos!$G$4:$G$1147,Pronosticos!$D$4:$D$1147,A9,Pronosticos!$A$4:$A$1147,58)</f>
        <v/>
      </c>
      <c r="H52">
        <f>SUMIFS(Pronosticos!$G$4:$G$1147,Pronosticos!$D$4:$D$1147,A9,Pronosticos!$A$4:$A$1147,14)+SUMIFS(Pronosticos!$G$4:$G$1147,Pronosticos!$D$4:$D$1147,A9,Pronosticos!$A$4:$A$1147,16)+SUMIFS(Pronosticos!$G$4:$G$1147,Pronosticos!$D$4:$D$1147,A9,Pronosticos!$A$4:$A$1147,38)+SUMIFS(Pronosticos!$G$4:$G$1147,Pronosticos!$D$4:$D$1147,A9,Pronosticos!$A$4:$A$1147,40)+SUMIFS(Pronosticos!$G$4:$G$1147,Pronosticos!$D$4:$D$1147,A9,Pronosticos!$A$4:$A$1147,65)+SUMIFS(Pronosticos!$G$4:$G$1147,Pronosticos!$D$4:$D$1147,A9,Pronosticos!$A$4:$A$1147,66)</f>
        <v/>
      </c>
      <c r="I52">
        <f>SUMIFS(Pronosticos!$G$4:$G$1147,Pronosticos!$D$4:$D$1147,A9,Pronosticos!$A$4:$A$1147,13)+SUMIFS(Pronosticos!$G$4:$G$1147,Pronosticos!$D$4:$D$1147,A9,Pronosticos!$A$4:$A$1147,15)+SUMIFS(Pronosticos!$G$4:$G$1147,Pronosticos!$D$4:$D$1147,A9,Pronosticos!$A$4:$A$1147,37)+SUMIFS(Pronosticos!$G$4:$G$1147,Pronosticos!$D$4:$D$1147,A9,Pronosticos!$A$4:$A$1147,39)+SUMIFS(Pronosticos!$G$4:$G$1147,Pronosticos!$D$4:$D$1147,A9,Pronosticos!$A$4:$A$1147,63)+SUMIFS(Pronosticos!$G$4:$G$1147,Pronosticos!$D$4:$D$1147,A9,Pronosticos!$A$4:$A$1147,64)</f>
        <v/>
      </c>
      <c r="J52">
        <f>SUMIFS(Pronosticos!$G$4:$G$1147,Pronosticos!$D$4:$D$1147,A9,Pronosticos!$A$4:$A$1147,17)+SUMIFS(Pronosticos!$G$4:$G$1147,Pronosticos!$D$4:$D$1147,A9,Pronosticos!$A$4:$A$1147,18)+SUMIFS(Pronosticos!$G$4:$G$1147,Pronosticos!$D$4:$D$1147,A9,Pronosticos!$A$4:$A$1147,42)+SUMIFS(Pronosticos!$G$4:$G$1147,Pronosticos!$D$4:$D$1147,A9,Pronosticos!$A$4:$A$1147,43)+SUMIFS(Pronosticos!$G$4:$G$1147,Pronosticos!$D$4:$D$1147,A9,Pronosticos!$A$4:$A$1147,61)+SUMIFS(Pronosticos!$G$4:$G$1147,Pronosticos!$D$4:$D$1147,A9,Pronosticos!$A$4:$A$1147,62)</f>
        <v/>
      </c>
      <c r="K52">
        <f>SUMIFS(Pronosticos!$G$4:$G$1147,Pronosticos!$D$4:$D$1147,A9,Pronosticos!$A$4:$A$1147,19)+SUMIFS(Pronosticos!$G$4:$G$1147,Pronosticos!$D$4:$D$1147,A9,Pronosticos!$A$4:$A$1147,20)+SUMIFS(Pronosticos!$G$4:$G$1147,Pronosticos!$D$4:$D$1147,A9,Pronosticos!$A$4:$A$1147,41)+SUMIFS(Pronosticos!$G$4:$G$1147,Pronosticos!$D$4:$D$1147,A9,Pronosticos!$A$4:$A$1147,44)+SUMIFS(Pronosticos!$G$4:$G$1147,Pronosticos!$D$4:$D$1147,A9,Pronosticos!$A$4:$A$1147,71)+SUMIFS(Pronosticos!$G$4:$G$1147,Pronosticos!$D$4:$D$1147,A9,Pronosticos!$A$4:$A$1147,72)</f>
        <v/>
      </c>
      <c r="L52">
        <f>SUMIFS(Pronosticos!$G$4:$G$1147,Pronosticos!$D$4:$D$1147,A9,Pronosticos!$A$4:$A$1147,21)+SUMIFS(Pronosticos!$G$4:$G$1147,Pronosticos!$D$4:$D$1147,A9,Pronosticos!$A$4:$A$1147,24)+SUMIFS(Pronosticos!$G$4:$G$1147,Pronosticos!$D$4:$D$1147,A9,Pronosticos!$A$4:$A$1147,45)+SUMIFS(Pronosticos!$G$4:$G$1147,Pronosticos!$D$4:$D$1147,A9,Pronosticos!$A$4:$A$1147,48)+SUMIFS(Pronosticos!$G$4:$G$1147,Pronosticos!$D$4:$D$1147,A9,Pronosticos!$A$4:$A$1147,69)+SUMIFS(Pronosticos!$G$4:$G$1147,Pronosticos!$D$4:$D$1147,A9,Pronosticos!$A$4:$A$1147,70)</f>
        <v/>
      </c>
      <c r="M52">
        <f>SUMIFS(Pronosticos!$G$4:$G$1147,Pronosticos!$D$4:$D$1147,A9,Pronosticos!$A$4:$A$1147,22)+SUMIFS(Pronosticos!$G$4:$G$1147,Pronosticos!$D$4:$D$1147,A9,Pronosticos!$A$4:$A$1147,23)+SUMIFS(Pronosticos!$G$4:$G$1147,Pronosticos!$D$4:$D$1147,A9,Pronosticos!$A$4:$A$1147,46)+SUMIFS(Pronosticos!$G$4:$G$1147,Pronosticos!$D$4:$D$1147,A9,Pronosticos!$A$4:$A$1147,47)+SUMIFS(Pronosticos!$G$4:$G$1147,Pronosticos!$D$4:$D$1147,A9,Pronosticos!$A$4:$A$1147,67)+SUMIFS(Pronosticos!$G$4:$G$1147,Pronosticos!$D$4:$D$1147,A9,Pronosticos!$A$4:$A$1147,68)</f>
        <v/>
      </c>
      <c r="N52">
        <f>SUMIFS(Pronosticos!$G$4:$G$1147,Pronosticos!$D$4:$D$1147,A9,Pronosticos!$A$4:$A$1147,73)+SUMIFS(Pronosticos!$G$4:$G$1147,Pronosticos!$D$4:$D$1147,A9,Pronosticos!$A$4:$A$1147,74)+SUMIFS(Pronosticos!$G$4:$G$1147,Pronosticos!$D$4:$D$1147,A9,Pronosticos!$A$4:$A$1147,75)+SUMIFS(Pronosticos!$G$4:$G$1147,Pronosticos!$D$4:$D$1147,A9,Pronosticos!$A$4:$A$1147,76)+SUMIFS(Pronosticos!$G$4:$G$1147,Pronosticos!$D$4:$D$1147,A9,Pronosticos!$A$4:$A$1147,77)+SUMIFS(Pronosticos!$G$4:$G$1147,Pronosticos!$D$4:$D$1147,A9,Pronosticos!$A$4:$A$1147,78)+SUMIFS(Pronosticos!$G$4:$G$1147,Pronosticos!$D$4:$D$1147,A9,Pronosticos!$A$4:$A$1147,79)+SUMIFS(Pronosticos!$G$4:$G$1147,Pronosticos!$D$4:$D$1147,A9,Pronosticos!$A$4:$A$1147,80)+SUMIFS(Pronosticos!$G$4:$G$1147,Pronosticos!$D$4:$D$1147,A9,Pronosticos!$A$4:$A$1147,81)+SUMIFS(Pronosticos!$G$4:$G$1147,Pronosticos!$D$4:$D$1147,A9,Pronosticos!$A$4:$A$1147,82)+SUMIFS(Pronosticos!$G$4:$G$1147,Pronosticos!$D$4:$D$1147,A9,Pronosticos!$A$4:$A$1147,83)+SUMIFS(Pronosticos!$G$4:$G$1147,Pronosticos!$D$4:$D$1147,A9,Pronosticos!$A$4:$A$1147,84)+SUMIFS(Pronosticos!$G$4:$G$1147,Pronosticos!$D$4:$D$1147,A9,Pronosticos!$A$4:$A$1147,85)+SUMIFS(Pronosticos!$G$4:$G$1147,Pronosticos!$D$4:$D$1147,A9,Pronosticos!$A$4:$A$1147,86)+SUMIFS(Pronosticos!$G$4:$G$1147,Pronosticos!$D$4:$D$1147,A9,Pronosticos!$A$4:$A$1147,87)+SUMIFS(Pronosticos!$G$4:$G$1147,Pronosticos!$D$4:$D$1147,A9,Pronosticos!$A$4:$A$1147,88)</f>
        <v/>
      </c>
      <c r="O52">
        <f>SUMIFS(Pronosticos!$G$4:$G$1147,Pronosticos!$D$4:$D$1147,A9,Pronosticos!$A$4:$A$1147,89)+SUMIFS(Pronosticos!$G$4:$G$1147,Pronosticos!$D$4:$D$1147,A9,Pronosticos!$A$4:$A$1147,90)+SUMIFS(Pronosticos!$G$4:$G$1147,Pronosticos!$D$4:$D$1147,A9,Pronosticos!$A$4:$A$1147,91)+SUMIFS(Pronosticos!$G$4:$G$1147,Pronosticos!$D$4:$D$1147,A9,Pronosticos!$A$4:$A$1147,92)+SUMIFS(Pronosticos!$G$4:$G$1147,Pronosticos!$D$4:$D$1147,A9,Pronosticos!$A$4:$A$1147,93)+SUMIFS(Pronosticos!$G$4:$G$1147,Pronosticos!$D$4:$D$1147,A9,Pronosticos!$A$4:$A$1147,94)+SUMIFS(Pronosticos!$G$4:$G$1147,Pronosticos!$D$4:$D$1147,A9,Pronosticos!$A$4:$A$1147,95)+SUMIFS(Pronosticos!$G$4:$G$1147,Pronosticos!$D$4:$D$1147,A9,Pronosticos!$A$4:$A$1147,96)</f>
        <v/>
      </c>
      <c r="P52">
        <f>SUMIFS(Pronosticos!$G$4:$G$1147,Pronosticos!$D$4:$D$1147,A9,Pronosticos!$A$4:$A$1147,97)+SUMIFS(Pronosticos!$G$4:$G$1147,Pronosticos!$D$4:$D$1147,A9,Pronosticos!$A$4:$A$1147,98)+SUMIFS(Pronosticos!$G$4:$G$1147,Pronosticos!$D$4:$D$1147,A9,Pronosticos!$A$4:$A$1147,99)+SUMIFS(Pronosticos!$G$4:$G$1147,Pronosticos!$D$4:$D$1147,A9,Pronosticos!$A$4:$A$1147,100)</f>
        <v/>
      </c>
      <c r="Q52">
        <f>SUMIFS(Pronosticos!$G$4:$G$1147,Pronosticos!$D$4:$D$1147,A9,Pronosticos!$A$4:$A$1147,101)+SUMIFS(Pronosticos!$G$4:$G$1147,Pronosticos!$D$4:$D$1147,A9,Pronosticos!$A$4:$A$1147,102)</f>
        <v/>
      </c>
      <c r="R52">
        <f>SUMIFS(Pronosticos!$G$4:$G$1147,Pronosticos!$D$4:$D$1147,A9,Pronosticos!$A$4:$A$1147,103)+SUMIFS(Pronosticos!$G$4:$G$1147,Pronosticos!$D$4:$D$1147,A9,Pronosticos!$A$4:$A$1147,104)</f>
        <v/>
      </c>
    </row>
    <row r="53">
      <c r="A53">
        <f>A10</f>
        <v/>
      </c>
      <c r="B53">
        <f>SUMIFS(Pronosticos!$G$4:$G$1147,Pronosticos!$D$4:$D$1147,A10,Pronosticos!$A$4:$A$1147,1)+SUMIFS(Pronosticos!$G$4:$G$1147,Pronosticos!$D$4:$D$1147,A10,Pronosticos!$A$4:$A$1147,2)+SUMIFS(Pronosticos!$G$4:$G$1147,Pronosticos!$D$4:$D$1147,A10,Pronosticos!$A$4:$A$1147,25)+SUMIFS(Pronosticos!$G$4:$G$1147,Pronosticos!$D$4:$D$1147,A10,Pronosticos!$A$4:$A$1147,28)+SUMIFS(Pronosticos!$G$4:$G$1147,Pronosticos!$D$4:$D$1147,A10,Pronosticos!$A$4:$A$1147,53)+SUMIFS(Pronosticos!$G$4:$G$1147,Pronosticos!$D$4:$D$1147,A10,Pronosticos!$A$4:$A$1147,54)</f>
        <v/>
      </c>
      <c r="C53">
        <f>SUMIFS(Pronosticos!$G$4:$G$1147,Pronosticos!$D$4:$D$1147,A10,Pronosticos!$A$4:$A$1147,3)+SUMIFS(Pronosticos!$G$4:$G$1147,Pronosticos!$D$4:$D$1147,A10,Pronosticos!$A$4:$A$1147,5)+SUMIFS(Pronosticos!$G$4:$G$1147,Pronosticos!$D$4:$D$1147,A10,Pronosticos!$A$4:$A$1147,26)+SUMIFS(Pronosticos!$G$4:$G$1147,Pronosticos!$D$4:$D$1147,A10,Pronosticos!$A$4:$A$1147,27)+SUMIFS(Pronosticos!$G$4:$G$1147,Pronosticos!$D$4:$D$1147,A10,Pronosticos!$A$4:$A$1147,49)+SUMIFS(Pronosticos!$G$4:$G$1147,Pronosticos!$D$4:$D$1147,A10,Pronosticos!$A$4:$A$1147,50)</f>
        <v/>
      </c>
      <c r="D53">
        <f>SUMIFS(Pronosticos!$G$4:$G$1147,Pronosticos!$D$4:$D$1147,A10,Pronosticos!$A$4:$A$1147,6)+SUMIFS(Pronosticos!$G$4:$G$1147,Pronosticos!$D$4:$D$1147,A10,Pronosticos!$A$4:$A$1147,7)+SUMIFS(Pronosticos!$G$4:$G$1147,Pronosticos!$D$4:$D$1147,A10,Pronosticos!$A$4:$A$1147,30)+SUMIFS(Pronosticos!$G$4:$G$1147,Pronosticos!$D$4:$D$1147,A10,Pronosticos!$A$4:$A$1147,31)+SUMIFS(Pronosticos!$G$4:$G$1147,Pronosticos!$D$4:$D$1147,A10,Pronosticos!$A$4:$A$1147,51)+SUMIFS(Pronosticos!$G$4:$G$1147,Pronosticos!$D$4:$D$1147,A10,Pronosticos!$A$4:$A$1147,52)</f>
        <v/>
      </c>
      <c r="E53">
        <f>SUMIFS(Pronosticos!$G$4:$G$1147,Pronosticos!$D$4:$D$1147,A10,Pronosticos!$A$4:$A$1147,4)+SUMIFS(Pronosticos!$G$4:$G$1147,Pronosticos!$D$4:$D$1147,A10,Pronosticos!$A$4:$A$1147,8)+SUMIFS(Pronosticos!$G$4:$G$1147,Pronosticos!$D$4:$D$1147,A10,Pronosticos!$A$4:$A$1147,29)+SUMIFS(Pronosticos!$G$4:$G$1147,Pronosticos!$D$4:$D$1147,A10,Pronosticos!$A$4:$A$1147,32)+SUMIFS(Pronosticos!$G$4:$G$1147,Pronosticos!$D$4:$D$1147,A10,Pronosticos!$A$4:$A$1147,59)+SUMIFS(Pronosticos!$G$4:$G$1147,Pronosticos!$D$4:$D$1147,A10,Pronosticos!$A$4:$A$1147,60)</f>
        <v/>
      </c>
      <c r="F53">
        <f>SUMIFS(Pronosticos!$G$4:$G$1147,Pronosticos!$D$4:$D$1147,A10,Pronosticos!$A$4:$A$1147,9)+SUMIFS(Pronosticos!$G$4:$G$1147,Pronosticos!$D$4:$D$1147,A10,Pronosticos!$A$4:$A$1147,11)+SUMIFS(Pronosticos!$G$4:$G$1147,Pronosticos!$D$4:$D$1147,A10,Pronosticos!$A$4:$A$1147,34)+SUMIFS(Pronosticos!$G$4:$G$1147,Pronosticos!$D$4:$D$1147,A10,Pronosticos!$A$4:$A$1147,35)+SUMIFS(Pronosticos!$G$4:$G$1147,Pronosticos!$D$4:$D$1147,A10,Pronosticos!$A$4:$A$1147,55)+SUMIFS(Pronosticos!$G$4:$G$1147,Pronosticos!$D$4:$D$1147,A10,Pronosticos!$A$4:$A$1147,56)</f>
        <v/>
      </c>
      <c r="G53">
        <f>SUMIFS(Pronosticos!$G$4:$G$1147,Pronosticos!$D$4:$D$1147,A10,Pronosticos!$A$4:$A$1147,10)+SUMIFS(Pronosticos!$G$4:$G$1147,Pronosticos!$D$4:$D$1147,A10,Pronosticos!$A$4:$A$1147,12)+SUMIFS(Pronosticos!$G$4:$G$1147,Pronosticos!$D$4:$D$1147,A10,Pronosticos!$A$4:$A$1147,33)+SUMIFS(Pronosticos!$G$4:$G$1147,Pronosticos!$D$4:$D$1147,A10,Pronosticos!$A$4:$A$1147,36)+SUMIFS(Pronosticos!$G$4:$G$1147,Pronosticos!$D$4:$D$1147,A10,Pronosticos!$A$4:$A$1147,57)+SUMIFS(Pronosticos!$G$4:$G$1147,Pronosticos!$D$4:$D$1147,A10,Pronosticos!$A$4:$A$1147,58)</f>
        <v/>
      </c>
      <c r="H53">
        <f>SUMIFS(Pronosticos!$G$4:$G$1147,Pronosticos!$D$4:$D$1147,A10,Pronosticos!$A$4:$A$1147,14)+SUMIFS(Pronosticos!$G$4:$G$1147,Pronosticos!$D$4:$D$1147,A10,Pronosticos!$A$4:$A$1147,16)+SUMIFS(Pronosticos!$G$4:$G$1147,Pronosticos!$D$4:$D$1147,A10,Pronosticos!$A$4:$A$1147,38)+SUMIFS(Pronosticos!$G$4:$G$1147,Pronosticos!$D$4:$D$1147,A10,Pronosticos!$A$4:$A$1147,40)+SUMIFS(Pronosticos!$G$4:$G$1147,Pronosticos!$D$4:$D$1147,A10,Pronosticos!$A$4:$A$1147,65)+SUMIFS(Pronosticos!$G$4:$G$1147,Pronosticos!$D$4:$D$1147,A10,Pronosticos!$A$4:$A$1147,66)</f>
        <v/>
      </c>
      <c r="I53">
        <f>SUMIFS(Pronosticos!$G$4:$G$1147,Pronosticos!$D$4:$D$1147,A10,Pronosticos!$A$4:$A$1147,13)+SUMIFS(Pronosticos!$G$4:$G$1147,Pronosticos!$D$4:$D$1147,A10,Pronosticos!$A$4:$A$1147,15)+SUMIFS(Pronosticos!$G$4:$G$1147,Pronosticos!$D$4:$D$1147,A10,Pronosticos!$A$4:$A$1147,37)+SUMIFS(Pronosticos!$G$4:$G$1147,Pronosticos!$D$4:$D$1147,A10,Pronosticos!$A$4:$A$1147,39)+SUMIFS(Pronosticos!$G$4:$G$1147,Pronosticos!$D$4:$D$1147,A10,Pronosticos!$A$4:$A$1147,63)+SUMIFS(Pronosticos!$G$4:$G$1147,Pronosticos!$D$4:$D$1147,A10,Pronosticos!$A$4:$A$1147,64)</f>
        <v/>
      </c>
      <c r="J53">
        <f>SUMIFS(Pronosticos!$G$4:$G$1147,Pronosticos!$D$4:$D$1147,A10,Pronosticos!$A$4:$A$1147,17)+SUMIFS(Pronosticos!$G$4:$G$1147,Pronosticos!$D$4:$D$1147,A10,Pronosticos!$A$4:$A$1147,18)+SUMIFS(Pronosticos!$G$4:$G$1147,Pronosticos!$D$4:$D$1147,A10,Pronosticos!$A$4:$A$1147,42)+SUMIFS(Pronosticos!$G$4:$G$1147,Pronosticos!$D$4:$D$1147,A10,Pronosticos!$A$4:$A$1147,43)+SUMIFS(Pronosticos!$G$4:$G$1147,Pronosticos!$D$4:$D$1147,A10,Pronosticos!$A$4:$A$1147,61)+SUMIFS(Pronosticos!$G$4:$G$1147,Pronosticos!$D$4:$D$1147,A10,Pronosticos!$A$4:$A$1147,62)</f>
        <v/>
      </c>
      <c r="K53">
        <f>SUMIFS(Pronosticos!$G$4:$G$1147,Pronosticos!$D$4:$D$1147,A10,Pronosticos!$A$4:$A$1147,19)+SUMIFS(Pronosticos!$G$4:$G$1147,Pronosticos!$D$4:$D$1147,A10,Pronosticos!$A$4:$A$1147,20)+SUMIFS(Pronosticos!$G$4:$G$1147,Pronosticos!$D$4:$D$1147,A10,Pronosticos!$A$4:$A$1147,41)+SUMIFS(Pronosticos!$G$4:$G$1147,Pronosticos!$D$4:$D$1147,A10,Pronosticos!$A$4:$A$1147,44)+SUMIFS(Pronosticos!$G$4:$G$1147,Pronosticos!$D$4:$D$1147,A10,Pronosticos!$A$4:$A$1147,71)+SUMIFS(Pronosticos!$G$4:$G$1147,Pronosticos!$D$4:$D$1147,A10,Pronosticos!$A$4:$A$1147,72)</f>
        <v/>
      </c>
      <c r="L53">
        <f>SUMIFS(Pronosticos!$G$4:$G$1147,Pronosticos!$D$4:$D$1147,A10,Pronosticos!$A$4:$A$1147,21)+SUMIFS(Pronosticos!$G$4:$G$1147,Pronosticos!$D$4:$D$1147,A10,Pronosticos!$A$4:$A$1147,24)+SUMIFS(Pronosticos!$G$4:$G$1147,Pronosticos!$D$4:$D$1147,A10,Pronosticos!$A$4:$A$1147,45)+SUMIFS(Pronosticos!$G$4:$G$1147,Pronosticos!$D$4:$D$1147,A10,Pronosticos!$A$4:$A$1147,48)+SUMIFS(Pronosticos!$G$4:$G$1147,Pronosticos!$D$4:$D$1147,A10,Pronosticos!$A$4:$A$1147,69)+SUMIFS(Pronosticos!$G$4:$G$1147,Pronosticos!$D$4:$D$1147,A10,Pronosticos!$A$4:$A$1147,70)</f>
        <v/>
      </c>
      <c r="M53">
        <f>SUMIFS(Pronosticos!$G$4:$G$1147,Pronosticos!$D$4:$D$1147,A10,Pronosticos!$A$4:$A$1147,22)+SUMIFS(Pronosticos!$G$4:$G$1147,Pronosticos!$D$4:$D$1147,A10,Pronosticos!$A$4:$A$1147,23)+SUMIFS(Pronosticos!$G$4:$G$1147,Pronosticos!$D$4:$D$1147,A10,Pronosticos!$A$4:$A$1147,46)+SUMIFS(Pronosticos!$G$4:$G$1147,Pronosticos!$D$4:$D$1147,A10,Pronosticos!$A$4:$A$1147,47)+SUMIFS(Pronosticos!$G$4:$G$1147,Pronosticos!$D$4:$D$1147,A10,Pronosticos!$A$4:$A$1147,67)+SUMIFS(Pronosticos!$G$4:$G$1147,Pronosticos!$D$4:$D$1147,A10,Pronosticos!$A$4:$A$1147,68)</f>
        <v/>
      </c>
      <c r="N53">
        <f>SUMIFS(Pronosticos!$G$4:$G$1147,Pronosticos!$D$4:$D$1147,A10,Pronosticos!$A$4:$A$1147,73)+SUMIFS(Pronosticos!$G$4:$G$1147,Pronosticos!$D$4:$D$1147,A10,Pronosticos!$A$4:$A$1147,74)+SUMIFS(Pronosticos!$G$4:$G$1147,Pronosticos!$D$4:$D$1147,A10,Pronosticos!$A$4:$A$1147,75)+SUMIFS(Pronosticos!$G$4:$G$1147,Pronosticos!$D$4:$D$1147,A10,Pronosticos!$A$4:$A$1147,76)+SUMIFS(Pronosticos!$G$4:$G$1147,Pronosticos!$D$4:$D$1147,A10,Pronosticos!$A$4:$A$1147,77)+SUMIFS(Pronosticos!$G$4:$G$1147,Pronosticos!$D$4:$D$1147,A10,Pronosticos!$A$4:$A$1147,78)+SUMIFS(Pronosticos!$G$4:$G$1147,Pronosticos!$D$4:$D$1147,A10,Pronosticos!$A$4:$A$1147,79)+SUMIFS(Pronosticos!$G$4:$G$1147,Pronosticos!$D$4:$D$1147,A10,Pronosticos!$A$4:$A$1147,80)+SUMIFS(Pronosticos!$G$4:$G$1147,Pronosticos!$D$4:$D$1147,A10,Pronosticos!$A$4:$A$1147,81)+SUMIFS(Pronosticos!$G$4:$G$1147,Pronosticos!$D$4:$D$1147,A10,Pronosticos!$A$4:$A$1147,82)+SUMIFS(Pronosticos!$G$4:$G$1147,Pronosticos!$D$4:$D$1147,A10,Pronosticos!$A$4:$A$1147,83)+SUMIFS(Pronosticos!$G$4:$G$1147,Pronosticos!$D$4:$D$1147,A10,Pronosticos!$A$4:$A$1147,84)+SUMIFS(Pronosticos!$G$4:$G$1147,Pronosticos!$D$4:$D$1147,A10,Pronosticos!$A$4:$A$1147,85)+SUMIFS(Pronosticos!$G$4:$G$1147,Pronosticos!$D$4:$D$1147,A10,Pronosticos!$A$4:$A$1147,86)+SUMIFS(Pronosticos!$G$4:$G$1147,Pronosticos!$D$4:$D$1147,A10,Pronosticos!$A$4:$A$1147,87)+SUMIFS(Pronosticos!$G$4:$G$1147,Pronosticos!$D$4:$D$1147,A10,Pronosticos!$A$4:$A$1147,88)</f>
        <v/>
      </c>
      <c r="O53">
        <f>SUMIFS(Pronosticos!$G$4:$G$1147,Pronosticos!$D$4:$D$1147,A10,Pronosticos!$A$4:$A$1147,89)+SUMIFS(Pronosticos!$G$4:$G$1147,Pronosticos!$D$4:$D$1147,A10,Pronosticos!$A$4:$A$1147,90)+SUMIFS(Pronosticos!$G$4:$G$1147,Pronosticos!$D$4:$D$1147,A10,Pronosticos!$A$4:$A$1147,91)+SUMIFS(Pronosticos!$G$4:$G$1147,Pronosticos!$D$4:$D$1147,A10,Pronosticos!$A$4:$A$1147,92)+SUMIFS(Pronosticos!$G$4:$G$1147,Pronosticos!$D$4:$D$1147,A10,Pronosticos!$A$4:$A$1147,93)+SUMIFS(Pronosticos!$G$4:$G$1147,Pronosticos!$D$4:$D$1147,A10,Pronosticos!$A$4:$A$1147,94)+SUMIFS(Pronosticos!$G$4:$G$1147,Pronosticos!$D$4:$D$1147,A10,Pronosticos!$A$4:$A$1147,95)+SUMIFS(Pronosticos!$G$4:$G$1147,Pronosticos!$D$4:$D$1147,A10,Pronosticos!$A$4:$A$1147,96)</f>
        <v/>
      </c>
      <c r="P53">
        <f>SUMIFS(Pronosticos!$G$4:$G$1147,Pronosticos!$D$4:$D$1147,A10,Pronosticos!$A$4:$A$1147,97)+SUMIFS(Pronosticos!$G$4:$G$1147,Pronosticos!$D$4:$D$1147,A10,Pronosticos!$A$4:$A$1147,98)+SUMIFS(Pronosticos!$G$4:$G$1147,Pronosticos!$D$4:$D$1147,A10,Pronosticos!$A$4:$A$1147,99)+SUMIFS(Pronosticos!$G$4:$G$1147,Pronosticos!$D$4:$D$1147,A10,Pronosticos!$A$4:$A$1147,100)</f>
        <v/>
      </c>
      <c r="Q53">
        <f>SUMIFS(Pronosticos!$G$4:$G$1147,Pronosticos!$D$4:$D$1147,A10,Pronosticos!$A$4:$A$1147,101)+SUMIFS(Pronosticos!$G$4:$G$1147,Pronosticos!$D$4:$D$1147,A10,Pronosticos!$A$4:$A$1147,102)</f>
        <v/>
      </c>
      <c r="R53">
        <f>SUMIFS(Pronosticos!$G$4:$G$1147,Pronosticos!$D$4:$D$1147,A10,Pronosticos!$A$4:$A$1147,103)+SUMIFS(Pronosticos!$G$4:$G$1147,Pronosticos!$D$4:$D$1147,A10,Pronosticos!$A$4:$A$1147,104)</f>
        <v/>
      </c>
    </row>
    <row r="54">
      <c r="A54">
        <f>A11</f>
        <v/>
      </c>
      <c r="B54">
        <f>SUMIFS(Pronosticos!$G$4:$G$1147,Pronosticos!$D$4:$D$1147,A11,Pronosticos!$A$4:$A$1147,1)+SUMIFS(Pronosticos!$G$4:$G$1147,Pronosticos!$D$4:$D$1147,A11,Pronosticos!$A$4:$A$1147,2)+SUMIFS(Pronosticos!$G$4:$G$1147,Pronosticos!$D$4:$D$1147,A11,Pronosticos!$A$4:$A$1147,25)+SUMIFS(Pronosticos!$G$4:$G$1147,Pronosticos!$D$4:$D$1147,A11,Pronosticos!$A$4:$A$1147,28)+SUMIFS(Pronosticos!$G$4:$G$1147,Pronosticos!$D$4:$D$1147,A11,Pronosticos!$A$4:$A$1147,53)+SUMIFS(Pronosticos!$G$4:$G$1147,Pronosticos!$D$4:$D$1147,A11,Pronosticos!$A$4:$A$1147,54)</f>
        <v/>
      </c>
      <c r="C54">
        <f>SUMIFS(Pronosticos!$G$4:$G$1147,Pronosticos!$D$4:$D$1147,A11,Pronosticos!$A$4:$A$1147,3)+SUMIFS(Pronosticos!$G$4:$G$1147,Pronosticos!$D$4:$D$1147,A11,Pronosticos!$A$4:$A$1147,5)+SUMIFS(Pronosticos!$G$4:$G$1147,Pronosticos!$D$4:$D$1147,A11,Pronosticos!$A$4:$A$1147,26)+SUMIFS(Pronosticos!$G$4:$G$1147,Pronosticos!$D$4:$D$1147,A11,Pronosticos!$A$4:$A$1147,27)+SUMIFS(Pronosticos!$G$4:$G$1147,Pronosticos!$D$4:$D$1147,A11,Pronosticos!$A$4:$A$1147,49)+SUMIFS(Pronosticos!$G$4:$G$1147,Pronosticos!$D$4:$D$1147,A11,Pronosticos!$A$4:$A$1147,50)</f>
        <v/>
      </c>
      <c r="D54">
        <f>SUMIFS(Pronosticos!$G$4:$G$1147,Pronosticos!$D$4:$D$1147,A11,Pronosticos!$A$4:$A$1147,6)+SUMIFS(Pronosticos!$G$4:$G$1147,Pronosticos!$D$4:$D$1147,A11,Pronosticos!$A$4:$A$1147,7)+SUMIFS(Pronosticos!$G$4:$G$1147,Pronosticos!$D$4:$D$1147,A11,Pronosticos!$A$4:$A$1147,30)+SUMIFS(Pronosticos!$G$4:$G$1147,Pronosticos!$D$4:$D$1147,A11,Pronosticos!$A$4:$A$1147,31)+SUMIFS(Pronosticos!$G$4:$G$1147,Pronosticos!$D$4:$D$1147,A11,Pronosticos!$A$4:$A$1147,51)+SUMIFS(Pronosticos!$G$4:$G$1147,Pronosticos!$D$4:$D$1147,A11,Pronosticos!$A$4:$A$1147,52)</f>
        <v/>
      </c>
      <c r="E54">
        <f>SUMIFS(Pronosticos!$G$4:$G$1147,Pronosticos!$D$4:$D$1147,A11,Pronosticos!$A$4:$A$1147,4)+SUMIFS(Pronosticos!$G$4:$G$1147,Pronosticos!$D$4:$D$1147,A11,Pronosticos!$A$4:$A$1147,8)+SUMIFS(Pronosticos!$G$4:$G$1147,Pronosticos!$D$4:$D$1147,A11,Pronosticos!$A$4:$A$1147,29)+SUMIFS(Pronosticos!$G$4:$G$1147,Pronosticos!$D$4:$D$1147,A11,Pronosticos!$A$4:$A$1147,32)+SUMIFS(Pronosticos!$G$4:$G$1147,Pronosticos!$D$4:$D$1147,A11,Pronosticos!$A$4:$A$1147,59)+SUMIFS(Pronosticos!$G$4:$G$1147,Pronosticos!$D$4:$D$1147,A11,Pronosticos!$A$4:$A$1147,60)</f>
        <v/>
      </c>
      <c r="F54">
        <f>SUMIFS(Pronosticos!$G$4:$G$1147,Pronosticos!$D$4:$D$1147,A11,Pronosticos!$A$4:$A$1147,9)+SUMIFS(Pronosticos!$G$4:$G$1147,Pronosticos!$D$4:$D$1147,A11,Pronosticos!$A$4:$A$1147,11)+SUMIFS(Pronosticos!$G$4:$G$1147,Pronosticos!$D$4:$D$1147,A11,Pronosticos!$A$4:$A$1147,34)+SUMIFS(Pronosticos!$G$4:$G$1147,Pronosticos!$D$4:$D$1147,A11,Pronosticos!$A$4:$A$1147,35)+SUMIFS(Pronosticos!$G$4:$G$1147,Pronosticos!$D$4:$D$1147,A11,Pronosticos!$A$4:$A$1147,55)+SUMIFS(Pronosticos!$G$4:$G$1147,Pronosticos!$D$4:$D$1147,A11,Pronosticos!$A$4:$A$1147,56)</f>
        <v/>
      </c>
      <c r="G54">
        <f>SUMIFS(Pronosticos!$G$4:$G$1147,Pronosticos!$D$4:$D$1147,A11,Pronosticos!$A$4:$A$1147,10)+SUMIFS(Pronosticos!$G$4:$G$1147,Pronosticos!$D$4:$D$1147,A11,Pronosticos!$A$4:$A$1147,12)+SUMIFS(Pronosticos!$G$4:$G$1147,Pronosticos!$D$4:$D$1147,A11,Pronosticos!$A$4:$A$1147,33)+SUMIFS(Pronosticos!$G$4:$G$1147,Pronosticos!$D$4:$D$1147,A11,Pronosticos!$A$4:$A$1147,36)+SUMIFS(Pronosticos!$G$4:$G$1147,Pronosticos!$D$4:$D$1147,A11,Pronosticos!$A$4:$A$1147,57)+SUMIFS(Pronosticos!$G$4:$G$1147,Pronosticos!$D$4:$D$1147,A11,Pronosticos!$A$4:$A$1147,58)</f>
        <v/>
      </c>
      <c r="H54">
        <f>SUMIFS(Pronosticos!$G$4:$G$1147,Pronosticos!$D$4:$D$1147,A11,Pronosticos!$A$4:$A$1147,14)+SUMIFS(Pronosticos!$G$4:$G$1147,Pronosticos!$D$4:$D$1147,A11,Pronosticos!$A$4:$A$1147,16)+SUMIFS(Pronosticos!$G$4:$G$1147,Pronosticos!$D$4:$D$1147,A11,Pronosticos!$A$4:$A$1147,38)+SUMIFS(Pronosticos!$G$4:$G$1147,Pronosticos!$D$4:$D$1147,A11,Pronosticos!$A$4:$A$1147,40)+SUMIFS(Pronosticos!$G$4:$G$1147,Pronosticos!$D$4:$D$1147,A11,Pronosticos!$A$4:$A$1147,65)+SUMIFS(Pronosticos!$G$4:$G$1147,Pronosticos!$D$4:$D$1147,A11,Pronosticos!$A$4:$A$1147,66)</f>
        <v/>
      </c>
      <c r="I54">
        <f>SUMIFS(Pronosticos!$G$4:$G$1147,Pronosticos!$D$4:$D$1147,A11,Pronosticos!$A$4:$A$1147,13)+SUMIFS(Pronosticos!$G$4:$G$1147,Pronosticos!$D$4:$D$1147,A11,Pronosticos!$A$4:$A$1147,15)+SUMIFS(Pronosticos!$G$4:$G$1147,Pronosticos!$D$4:$D$1147,A11,Pronosticos!$A$4:$A$1147,37)+SUMIFS(Pronosticos!$G$4:$G$1147,Pronosticos!$D$4:$D$1147,A11,Pronosticos!$A$4:$A$1147,39)+SUMIFS(Pronosticos!$G$4:$G$1147,Pronosticos!$D$4:$D$1147,A11,Pronosticos!$A$4:$A$1147,63)+SUMIFS(Pronosticos!$G$4:$G$1147,Pronosticos!$D$4:$D$1147,A11,Pronosticos!$A$4:$A$1147,64)</f>
        <v/>
      </c>
      <c r="J54">
        <f>SUMIFS(Pronosticos!$G$4:$G$1147,Pronosticos!$D$4:$D$1147,A11,Pronosticos!$A$4:$A$1147,17)+SUMIFS(Pronosticos!$G$4:$G$1147,Pronosticos!$D$4:$D$1147,A11,Pronosticos!$A$4:$A$1147,18)+SUMIFS(Pronosticos!$G$4:$G$1147,Pronosticos!$D$4:$D$1147,A11,Pronosticos!$A$4:$A$1147,42)+SUMIFS(Pronosticos!$G$4:$G$1147,Pronosticos!$D$4:$D$1147,A11,Pronosticos!$A$4:$A$1147,43)+SUMIFS(Pronosticos!$G$4:$G$1147,Pronosticos!$D$4:$D$1147,A11,Pronosticos!$A$4:$A$1147,61)+SUMIFS(Pronosticos!$G$4:$G$1147,Pronosticos!$D$4:$D$1147,A11,Pronosticos!$A$4:$A$1147,62)</f>
        <v/>
      </c>
      <c r="K54">
        <f>SUMIFS(Pronosticos!$G$4:$G$1147,Pronosticos!$D$4:$D$1147,A11,Pronosticos!$A$4:$A$1147,19)+SUMIFS(Pronosticos!$G$4:$G$1147,Pronosticos!$D$4:$D$1147,A11,Pronosticos!$A$4:$A$1147,20)+SUMIFS(Pronosticos!$G$4:$G$1147,Pronosticos!$D$4:$D$1147,A11,Pronosticos!$A$4:$A$1147,41)+SUMIFS(Pronosticos!$G$4:$G$1147,Pronosticos!$D$4:$D$1147,A11,Pronosticos!$A$4:$A$1147,44)+SUMIFS(Pronosticos!$G$4:$G$1147,Pronosticos!$D$4:$D$1147,A11,Pronosticos!$A$4:$A$1147,71)+SUMIFS(Pronosticos!$G$4:$G$1147,Pronosticos!$D$4:$D$1147,A11,Pronosticos!$A$4:$A$1147,72)</f>
        <v/>
      </c>
      <c r="L54">
        <f>SUMIFS(Pronosticos!$G$4:$G$1147,Pronosticos!$D$4:$D$1147,A11,Pronosticos!$A$4:$A$1147,21)+SUMIFS(Pronosticos!$G$4:$G$1147,Pronosticos!$D$4:$D$1147,A11,Pronosticos!$A$4:$A$1147,24)+SUMIFS(Pronosticos!$G$4:$G$1147,Pronosticos!$D$4:$D$1147,A11,Pronosticos!$A$4:$A$1147,45)+SUMIFS(Pronosticos!$G$4:$G$1147,Pronosticos!$D$4:$D$1147,A11,Pronosticos!$A$4:$A$1147,48)+SUMIFS(Pronosticos!$G$4:$G$1147,Pronosticos!$D$4:$D$1147,A11,Pronosticos!$A$4:$A$1147,69)+SUMIFS(Pronosticos!$G$4:$G$1147,Pronosticos!$D$4:$D$1147,A11,Pronosticos!$A$4:$A$1147,70)</f>
        <v/>
      </c>
      <c r="M54">
        <f>SUMIFS(Pronosticos!$G$4:$G$1147,Pronosticos!$D$4:$D$1147,A11,Pronosticos!$A$4:$A$1147,22)+SUMIFS(Pronosticos!$G$4:$G$1147,Pronosticos!$D$4:$D$1147,A11,Pronosticos!$A$4:$A$1147,23)+SUMIFS(Pronosticos!$G$4:$G$1147,Pronosticos!$D$4:$D$1147,A11,Pronosticos!$A$4:$A$1147,46)+SUMIFS(Pronosticos!$G$4:$G$1147,Pronosticos!$D$4:$D$1147,A11,Pronosticos!$A$4:$A$1147,47)+SUMIFS(Pronosticos!$G$4:$G$1147,Pronosticos!$D$4:$D$1147,A11,Pronosticos!$A$4:$A$1147,67)+SUMIFS(Pronosticos!$G$4:$G$1147,Pronosticos!$D$4:$D$1147,A11,Pronosticos!$A$4:$A$1147,68)</f>
        <v/>
      </c>
      <c r="N54">
        <f>SUMIFS(Pronosticos!$G$4:$G$1147,Pronosticos!$D$4:$D$1147,A11,Pronosticos!$A$4:$A$1147,73)+SUMIFS(Pronosticos!$G$4:$G$1147,Pronosticos!$D$4:$D$1147,A11,Pronosticos!$A$4:$A$1147,74)+SUMIFS(Pronosticos!$G$4:$G$1147,Pronosticos!$D$4:$D$1147,A11,Pronosticos!$A$4:$A$1147,75)+SUMIFS(Pronosticos!$G$4:$G$1147,Pronosticos!$D$4:$D$1147,A11,Pronosticos!$A$4:$A$1147,76)+SUMIFS(Pronosticos!$G$4:$G$1147,Pronosticos!$D$4:$D$1147,A11,Pronosticos!$A$4:$A$1147,77)+SUMIFS(Pronosticos!$G$4:$G$1147,Pronosticos!$D$4:$D$1147,A11,Pronosticos!$A$4:$A$1147,78)+SUMIFS(Pronosticos!$G$4:$G$1147,Pronosticos!$D$4:$D$1147,A11,Pronosticos!$A$4:$A$1147,79)+SUMIFS(Pronosticos!$G$4:$G$1147,Pronosticos!$D$4:$D$1147,A11,Pronosticos!$A$4:$A$1147,80)+SUMIFS(Pronosticos!$G$4:$G$1147,Pronosticos!$D$4:$D$1147,A11,Pronosticos!$A$4:$A$1147,81)+SUMIFS(Pronosticos!$G$4:$G$1147,Pronosticos!$D$4:$D$1147,A11,Pronosticos!$A$4:$A$1147,82)+SUMIFS(Pronosticos!$G$4:$G$1147,Pronosticos!$D$4:$D$1147,A11,Pronosticos!$A$4:$A$1147,83)+SUMIFS(Pronosticos!$G$4:$G$1147,Pronosticos!$D$4:$D$1147,A11,Pronosticos!$A$4:$A$1147,84)+SUMIFS(Pronosticos!$G$4:$G$1147,Pronosticos!$D$4:$D$1147,A11,Pronosticos!$A$4:$A$1147,85)+SUMIFS(Pronosticos!$G$4:$G$1147,Pronosticos!$D$4:$D$1147,A11,Pronosticos!$A$4:$A$1147,86)+SUMIFS(Pronosticos!$G$4:$G$1147,Pronosticos!$D$4:$D$1147,A11,Pronosticos!$A$4:$A$1147,87)+SUMIFS(Pronosticos!$G$4:$G$1147,Pronosticos!$D$4:$D$1147,A11,Pronosticos!$A$4:$A$1147,88)</f>
        <v/>
      </c>
      <c r="O54">
        <f>SUMIFS(Pronosticos!$G$4:$G$1147,Pronosticos!$D$4:$D$1147,A11,Pronosticos!$A$4:$A$1147,89)+SUMIFS(Pronosticos!$G$4:$G$1147,Pronosticos!$D$4:$D$1147,A11,Pronosticos!$A$4:$A$1147,90)+SUMIFS(Pronosticos!$G$4:$G$1147,Pronosticos!$D$4:$D$1147,A11,Pronosticos!$A$4:$A$1147,91)+SUMIFS(Pronosticos!$G$4:$G$1147,Pronosticos!$D$4:$D$1147,A11,Pronosticos!$A$4:$A$1147,92)+SUMIFS(Pronosticos!$G$4:$G$1147,Pronosticos!$D$4:$D$1147,A11,Pronosticos!$A$4:$A$1147,93)+SUMIFS(Pronosticos!$G$4:$G$1147,Pronosticos!$D$4:$D$1147,A11,Pronosticos!$A$4:$A$1147,94)+SUMIFS(Pronosticos!$G$4:$G$1147,Pronosticos!$D$4:$D$1147,A11,Pronosticos!$A$4:$A$1147,95)+SUMIFS(Pronosticos!$G$4:$G$1147,Pronosticos!$D$4:$D$1147,A11,Pronosticos!$A$4:$A$1147,96)</f>
        <v/>
      </c>
      <c r="P54">
        <f>SUMIFS(Pronosticos!$G$4:$G$1147,Pronosticos!$D$4:$D$1147,A11,Pronosticos!$A$4:$A$1147,97)+SUMIFS(Pronosticos!$G$4:$G$1147,Pronosticos!$D$4:$D$1147,A11,Pronosticos!$A$4:$A$1147,98)+SUMIFS(Pronosticos!$G$4:$G$1147,Pronosticos!$D$4:$D$1147,A11,Pronosticos!$A$4:$A$1147,99)+SUMIFS(Pronosticos!$G$4:$G$1147,Pronosticos!$D$4:$D$1147,A11,Pronosticos!$A$4:$A$1147,100)</f>
        <v/>
      </c>
      <c r="Q54">
        <f>SUMIFS(Pronosticos!$G$4:$G$1147,Pronosticos!$D$4:$D$1147,A11,Pronosticos!$A$4:$A$1147,101)+SUMIFS(Pronosticos!$G$4:$G$1147,Pronosticos!$D$4:$D$1147,A11,Pronosticos!$A$4:$A$1147,102)</f>
        <v/>
      </c>
      <c r="R54">
        <f>SUMIFS(Pronosticos!$G$4:$G$1147,Pronosticos!$D$4:$D$1147,A11,Pronosticos!$A$4:$A$1147,103)+SUMIFS(Pronosticos!$G$4:$G$1147,Pronosticos!$D$4:$D$1147,A11,Pronosticos!$A$4:$A$1147,104)</f>
        <v/>
      </c>
    </row>
    <row r="55">
      <c r="A55">
        <f>A12</f>
        <v/>
      </c>
      <c r="B55">
        <f>SUMIFS(Pronosticos!$G$4:$G$1147,Pronosticos!$D$4:$D$1147,A12,Pronosticos!$A$4:$A$1147,1)+SUMIFS(Pronosticos!$G$4:$G$1147,Pronosticos!$D$4:$D$1147,A12,Pronosticos!$A$4:$A$1147,2)+SUMIFS(Pronosticos!$G$4:$G$1147,Pronosticos!$D$4:$D$1147,A12,Pronosticos!$A$4:$A$1147,25)+SUMIFS(Pronosticos!$G$4:$G$1147,Pronosticos!$D$4:$D$1147,A12,Pronosticos!$A$4:$A$1147,28)+SUMIFS(Pronosticos!$G$4:$G$1147,Pronosticos!$D$4:$D$1147,A12,Pronosticos!$A$4:$A$1147,53)+SUMIFS(Pronosticos!$G$4:$G$1147,Pronosticos!$D$4:$D$1147,A12,Pronosticos!$A$4:$A$1147,54)</f>
        <v/>
      </c>
      <c r="C55">
        <f>SUMIFS(Pronosticos!$G$4:$G$1147,Pronosticos!$D$4:$D$1147,A12,Pronosticos!$A$4:$A$1147,3)+SUMIFS(Pronosticos!$G$4:$G$1147,Pronosticos!$D$4:$D$1147,A12,Pronosticos!$A$4:$A$1147,5)+SUMIFS(Pronosticos!$G$4:$G$1147,Pronosticos!$D$4:$D$1147,A12,Pronosticos!$A$4:$A$1147,26)+SUMIFS(Pronosticos!$G$4:$G$1147,Pronosticos!$D$4:$D$1147,A12,Pronosticos!$A$4:$A$1147,27)+SUMIFS(Pronosticos!$G$4:$G$1147,Pronosticos!$D$4:$D$1147,A12,Pronosticos!$A$4:$A$1147,49)+SUMIFS(Pronosticos!$G$4:$G$1147,Pronosticos!$D$4:$D$1147,A12,Pronosticos!$A$4:$A$1147,50)</f>
        <v/>
      </c>
      <c r="D55">
        <f>SUMIFS(Pronosticos!$G$4:$G$1147,Pronosticos!$D$4:$D$1147,A12,Pronosticos!$A$4:$A$1147,6)+SUMIFS(Pronosticos!$G$4:$G$1147,Pronosticos!$D$4:$D$1147,A12,Pronosticos!$A$4:$A$1147,7)+SUMIFS(Pronosticos!$G$4:$G$1147,Pronosticos!$D$4:$D$1147,A12,Pronosticos!$A$4:$A$1147,30)+SUMIFS(Pronosticos!$G$4:$G$1147,Pronosticos!$D$4:$D$1147,A12,Pronosticos!$A$4:$A$1147,31)+SUMIFS(Pronosticos!$G$4:$G$1147,Pronosticos!$D$4:$D$1147,A12,Pronosticos!$A$4:$A$1147,51)+SUMIFS(Pronosticos!$G$4:$G$1147,Pronosticos!$D$4:$D$1147,A12,Pronosticos!$A$4:$A$1147,52)</f>
        <v/>
      </c>
      <c r="E55">
        <f>SUMIFS(Pronosticos!$G$4:$G$1147,Pronosticos!$D$4:$D$1147,A12,Pronosticos!$A$4:$A$1147,4)+SUMIFS(Pronosticos!$G$4:$G$1147,Pronosticos!$D$4:$D$1147,A12,Pronosticos!$A$4:$A$1147,8)+SUMIFS(Pronosticos!$G$4:$G$1147,Pronosticos!$D$4:$D$1147,A12,Pronosticos!$A$4:$A$1147,29)+SUMIFS(Pronosticos!$G$4:$G$1147,Pronosticos!$D$4:$D$1147,A12,Pronosticos!$A$4:$A$1147,32)+SUMIFS(Pronosticos!$G$4:$G$1147,Pronosticos!$D$4:$D$1147,A12,Pronosticos!$A$4:$A$1147,59)+SUMIFS(Pronosticos!$G$4:$G$1147,Pronosticos!$D$4:$D$1147,A12,Pronosticos!$A$4:$A$1147,60)</f>
        <v/>
      </c>
      <c r="F55">
        <f>SUMIFS(Pronosticos!$G$4:$G$1147,Pronosticos!$D$4:$D$1147,A12,Pronosticos!$A$4:$A$1147,9)+SUMIFS(Pronosticos!$G$4:$G$1147,Pronosticos!$D$4:$D$1147,A12,Pronosticos!$A$4:$A$1147,11)+SUMIFS(Pronosticos!$G$4:$G$1147,Pronosticos!$D$4:$D$1147,A12,Pronosticos!$A$4:$A$1147,34)+SUMIFS(Pronosticos!$G$4:$G$1147,Pronosticos!$D$4:$D$1147,A12,Pronosticos!$A$4:$A$1147,35)+SUMIFS(Pronosticos!$G$4:$G$1147,Pronosticos!$D$4:$D$1147,A12,Pronosticos!$A$4:$A$1147,55)+SUMIFS(Pronosticos!$G$4:$G$1147,Pronosticos!$D$4:$D$1147,A12,Pronosticos!$A$4:$A$1147,56)</f>
        <v/>
      </c>
      <c r="G55">
        <f>SUMIFS(Pronosticos!$G$4:$G$1147,Pronosticos!$D$4:$D$1147,A12,Pronosticos!$A$4:$A$1147,10)+SUMIFS(Pronosticos!$G$4:$G$1147,Pronosticos!$D$4:$D$1147,A12,Pronosticos!$A$4:$A$1147,12)+SUMIFS(Pronosticos!$G$4:$G$1147,Pronosticos!$D$4:$D$1147,A12,Pronosticos!$A$4:$A$1147,33)+SUMIFS(Pronosticos!$G$4:$G$1147,Pronosticos!$D$4:$D$1147,A12,Pronosticos!$A$4:$A$1147,36)+SUMIFS(Pronosticos!$G$4:$G$1147,Pronosticos!$D$4:$D$1147,A12,Pronosticos!$A$4:$A$1147,57)+SUMIFS(Pronosticos!$G$4:$G$1147,Pronosticos!$D$4:$D$1147,A12,Pronosticos!$A$4:$A$1147,58)</f>
        <v/>
      </c>
      <c r="H55">
        <f>SUMIFS(Pronosticos!$G$4:$G$1147,Pronosticos!$D$4:$D$1147,A12,Pronosticos!$A$4:$A$1147,14)+SUMIFS(Pronosticos!$G$4:$G$1147,Pronosticos!$D$4:$D$1147,A12,Pronosticos!$A$4:$A$1147,16)+SUMIFS(Pronosticos!$G$4:$G$1147,Pronosticos!$D$4:$D$1147,A12,Pronosticos!$A$4:$A$1147,38)+SUMIFS(Pronosticos!$G$4:$G$1147,Pronosticos!$D$4:$D$1147,A12,Pronosticos!$A$4:$A$1147,40)+SUMIFS(Pronosticos!$G$4:$G$1147,Pronosticos!$D$4:$D$1147,A12,Pronosticos!$A$4:$A$1147,65)+SUMIFS(Pronosticos!$G$4:$G$1147,Pronosticos!$D$4:$D$1147,A12,Pronosticos!$A$4:$A$1147,66)</f>
        <v/>
      </c>
      <c r="I55">
        <f>SUMIFS(Pronosticos!$G$4:$G$1147,Pronosticos!$D$4:$D$1147,A12,Pronosticos!$A$4:$A$1147,13)+SUMIFS(Pronosticos!$G$4:$G$1147,Pronosticos!$D$4:$D$1147,A12,Pronosticos!$A$4:$A$1147,15)+SUMIFS(Pronosticos!$G$4:$G$1147,Pronosticos!$D$4:$D$1147,A12,Pronosticos!$A$4:$A$1147,37)+SUMIFS(Pronosticos!$G$4:$G$1147,Pronosticos!$D$4:$D$1147,A12,Pronosticos!$A$4:$A$1147,39)+SUMIFS(Pronosticos!$G$4:$G$1147,Pronosticos!$D$4:$D$1147,A12,Pronosticos!$A$4:$A$1147,63)+SUMIFS(Pronosticos!$G$4:$G$1147,Pronosticos!$D$4:$D$1147,A12,Pronosticos!$A$4:$A$1147,64)</f>
        <v/>
      </c>
      <c r="J55">
        <f>SUMIFS(Pronosticos!$G$4:$G$1147,Pronosticos!$D$4:$D$1147,A12,Pronosticos!$A$4:$A$1147,17)+SUMIFS(Pronosticos!$G$4:$G$1147,Pronosticos!$D$4:$D$1147,A12,Pronosticos!$A$4:$A$1147,18)+SUMIFS(Pronosticos!$G$4:$G$1147,Pronosticos!$D$4:$D$1147,A12,Pronosticos!$A$4:$A$1147,42)+SUMIFS(Pronosticos!$G$4:$G$1147,Pronosticos!$D$4:$D$1147,A12,Pronosticos!$A$4:$A$1147,43)+SUMIFS(Pronosticos!$G$4:$G$1147,Pronosticos!$D$4:$D$1147,A12,Pronosticos!$A$4:$A$1147,61)+SUMIFS(Pronosticos!$G$4:$G$1147,Pronosticos!$D$4:$D$1147,A12,Pronosticos!$A$4:$A$1147,62)</f>
        <v/>
      </c>
      <c r="K55">
        <f>SUMIFS(Pronosticos!$G$4:$G$1147,Pronosticos!$D$4:$D$1147,A12,Pronosticos!$A$4:$A$1147,19)+SUMIFS(Pronosticos!$G$4:$G$1147,Pronosticos!$D$4:$D$1147,A12,Pronosticos!$A$4:$A$1147,20)+SUMIFS(Pronosticos!$G$4:$G$1147,Pronosticos!$D$4:$D$1147,A12,Pronosticos!$A$4:$A$1147,41)+SUMIFS(Pronosticos!$G$4:$G$1147,Pronosticos!$D$4:$D$1147,A12,Pronosticos!$A$4:$A$1147,44)+SUMIFS(Pronosticos!$G$4:$G$1147,Pronosticos!$D$4:$D$1147,A12,Pronosticos!$A$4:$A$1147,71)+SUMIFS(Pronosticos!$G$4:$G$1147,Pronosticos!$D$4:$D$1147,A12,Pronosticos!$A$4:$A$1147,72)</f>
        <v/>
      </c>
      <c r="L55">
        <f>SUMIFS(Pronosticos!$G$4:$G$1147,Pronosticos!$D$4:$D$1147,A12,Pronosticos!$A$4:$A$1147,21)+SUMIFS(Pronosticos!$G$4:$G$1147,Pronosticos!$D$4:$D$1147,A12,Pronosticos!$A$4:$A$1147,24)+SUMIFS(Pronosticos!$G$4:$G$1147,Pronosticos!$D$4:$D$1147,A12,Pronosticos!$A$4:$A$1147,45)+SUMIFS(Pronosticos!$G$4:$G$1147,Pronosticos!$D$4:$D$1147,A12,Pronosticos!$A$4:$A$1147,48)+SUMIFS(Pronosticos!$G$4:$G$1147,Pronosticos!$D$4:$D$1147,A12,Pronosticos!$A$4:$A$1147,69)+SUMIFS(Pronosticos!$G$4:$G$1147,Pronosticos!$D$4:$D$1147,A12,Pronosticos!$A$4:$A$1147,70)</f>
        <v/>
      </c>
      <c r="M55">
        <f>SUMIFS(Pronosticos!$G$4:$G$1147,Pronosticos!$D$4:$D$1147,A12,Pronosticos!$A$4:$A$1147,22)+SUMIFS(Pronosticos!$G$4:$G$1147,Pronosticos!$D$4:$D$1147,A12,Pronosticos!$A$4:$A$1147,23)+SUMIFS(Pronosticos!$G$4:$G$1147,Pronosticos!$D$4:$D$1147,A12,Pronosticos!$A$4:$A$1147,46)+SUMIFS(Pronosticos!$G$4:$G$1147,Pronosticos!$D$4:$D$1147,A12,Pronosticos!$A$4:$A$1147,47)+SUMIFS(Pronosticos!$G$4:$G$1147,Pronosticos!$D$4:$D$1147,A12,Pronosticos!$A$4:$A$1147,67)+SUMIFS(Pronosticos!$G$4:$G$1147,Pronosticos!$D$4:$D$1147,A12,Pronosticos!$A$4:$A$1147,68)</f>
        <v/>
      </c>
      <c r="N55">
        <f>SUMIFS(Pronosticos!$G$4:$G$1147,Pronosticos!$D$4:$D$1147,A12,Pronosticos!$A$4:$A$1147,73)+SUMIFS(Pronosticos!$G$4:$G$1147,Pronosticos!$D$4:$D$1147,A12,Pronosticos!$A$4:$A$1147,74)+SUMIFS(Pronosticos!$G$4:$G$1147,Pronosticos!$D$4:$D$1147,A12,Pronosticos!$A$4:$A$1147,75)+SUMIFS(Pronosticos!$G$4:$G$1147,Pronosticos!$D$4:$D$1147,A12,Pronosticos!$A$4:$A$1147,76)+SUMIFS(Pronosticos!$G$4:$G$1147,Pronosticos!$D$4:$D$1147,A12,Pronosticos!$A$4:$A$1147,77)+SUMIFS(Pronosticos!$G$4:$G$1147,Pronosticos!$D$4:$D$1147,A12,Pronosticos!$A$4:$A$1147,78)+SUMIFS(Pronosticos!$G$4:$G$1147,Pronosticos!$D$4:$D$1147,A12,Pronosticos!$A$4:$A$1147,79)+SUMIFS(Pronosticos!$G$4:$G$1147,Pronosticos!$D$4:$D$1147,A12,Pronosticos!$A$4:$A$1147,80)+SUMIFS(Pronosticos!$G$4:$G$1147,Pronosticos!$D$4:$D$1147,A12,Pronosticos!$A$4:$A$1147,81)+SUMIFS(Pronosticos!$G$4:$G$1147,Pronosticos!$D$4:$D$1147,A12,Pronosticos!$A$4:$A$1147,82)+SUMIFS(Pronosticos!$G$4:$G$1147,Pronosticos!$D$4:$D$1147,A12,Pronosticos!$A$4:$A$1147,83)+SUMIFS(Pronosticos!$G$4:$G$1147,Pronosticos!$D$4:$D$1147,A12,Pronosticos!$A$4:$A$1147,84)+SUMIFS(Pronosticos!$G$4:$G$1147,Pronosticos!$D$4:$D$1147,A12,Pronosticos!$A$4:$A$1147,85)+SUMIFS(Pronosticos!$G$4:$G$1147,Pronosticos!$D$4:$D$1147,A12,Pronosticos!$A$4:$A$1147,86)+SUMIFS(Pronosticos!$G$4:$G$1147,Pronosticos!$D$4:$D$1147,A12,Pronosticos!$A$4:$A$1147,87)+SUMIFS(Pronosticos!$G$4:$G$1147,Pronosticos!$D$4:$D$1147,A12,Pronosticos!$A$4:$A$1147,88)</f>
        <v/>
      </c>
      <c r="O55">
        <f>SUMIFS(Pronosticos!$G$4:$G$1147,Pronosticos!$D$4:$D$1147,A12,Pronosticos!$A$4:$A$1147,89)+SUMIFS(Pronosticos!$G$4:$G$1147,Pronosticos!$D$4:$D$1147,A12,Pronosticos!$A$4:$A$1147,90)+SUMIFS(Pronosticos!$G$4:$G$1147,Pronosticos!$D$4:$D$1147,A12,Pronosticos!$A$4:$A$1147,91)+SUMIFS(Pronosticos!$G$4:$G$1147,Pronosticos!$D$4:$D$1147,A12,Pronosticos!$A$4:$A$1147,92)+SUMIFS(Pronosticos!$G$4:$G$1147,Pronosticos!$D$4:$D$1147,A12,Pronosticos!$A$4:$A$1147,93)+SUMIFS(Pronosticos!$G$4:$G$1147,Pronosticos!$D$4:$D$1147,A12,Pronosticos!$A$4:$A$1147,94)+SUMIFS(Pronosticos!$G$4:$G$1147,Pronosticos!$D$4:$D$1147,A12,Pronosticos!$A$4:$A$1147,95)+SUMIFS(Pronosticos!$G$4:$G$1147,Pronosticos!$D$4:$D$1147,A12,Pronosticos!$A$4:$A$1147,96)</f>
        <v/>
      </c>
      <c r="P55">
        <f>SUMIFS(Pronosticos!$G$4:$G$1147,Pronosticos!$D$4:$D$1147,A12,Pronosticos!$A$4:$A$1147,97)+SUMIFS(Pronosticos!$G$4:$G$1147,Pronosticos!$D$4:$D$1147,A12,Pronosticos!$A$4:$A$1147,98)+SUMIFS(Pronosticos!$G$4:$G$1147,Pronosticos!$D$4:$D$1147,A12,Pronosticos!$A$4:$A$1147,99)+SUMIFS(Pronosticos!$G$4:$G$1147,Pronosticos!$D$4:$D$1147,A12,Pronosticos!$A$4:$A$1147,100)</f>
        <v/>
      </c>
      <c r="Q55">
        <f>SUMIFS(Pronosticos!$G$4:$G$1147,Pronosticos!$D$4:$D$1147,A12,Pronosticos!$A$4:$A$1147,101)+SUMIFS(Pronosticos!$G$4:$G$1147,Pronosticos!$D$4:$D$1147,A12,Pronosticos!$A$4:$A$1147,102)</f>
        <v/>
      </c>
      <c r="R55">
        <f>SUMIFS(Pronosticos!$G$4:$G$1147,Pronosticos!$D$4:$D$1147,A12,Pronosticos!$A$4:$A$1147,103)+SUMIFS(Pronosticos!$G$4:$G$1147,Pronosticos!$D$4:$D$1147,A12,Pronosticos!$A$4:$A$1147,104)</f>
        <v/>
      </c>
    </row>
    <row r="57" ht="28.8" customHeight="1">
      <c r="A57" s="19" t="inlineStr">
        <is>
          <t>Jornada</t>
        </is>
      </c>
      <c r="B57" s="19" t="inlineStr">
        <is>
          <t>Mejor jugador</t>
        </is>
      </c>
      <c r="C57" s="19" t="inlineStr">
        <is>
          <t>Puntos jornada</t>
        </is>
      </c>
    </row>
    <row r="58">
      <c r="A58" t="n">
        <v>1</v>
      </c>
      <c r="B58">
        <f>IFERROR(INDEX($A$2:$A$12,MATCH(C58,B45:B55,0)),"")</f>
        <v/>
      </c>
      <c r="C58">
        <f>MAX(B45:B55)</f>
        <v/>
      </c>
    </row>
    <row r="59">
      <c r="A59" t="n">
        <v>2</v>
      </c>
      <c r="B59">
        <f>IFERROR(INDEX($A$2:$A$12,MATCH(C59,C45:C55,0)),"")</f>
        <v/>
      </c>
      <c r="C59">
        <f>MAX(C45:C55)</f>
        <v/>
      </c>
    </row>
    <row r="60">
      <c r="A60" t="n">
        <v>3</v>
      </c>
      <c r="B60">
        <f>IFERROR(INDEX($A$2:$A$12,MATCH(C60,D45:D55,0)),"")</f>
        <v/>
      </c>
      <c r="C60">
        <f>MAX(D45:D55)</f>
        <v/>
      </c>
    </row>
    <row r="61">
      <c r="A61" t="n">
        <v>4</v>
      </c>
      <c r="B61">
        <f>IFERROR(INDEX($A$2:$A$12,MATCH(C61,E45:E55,0)),"")</f>
        <v/>
      </c>
      <c r="C61">
        <f>MAX(E45:E55)</f>
        <v/>
      </c>
    </row>
    <row r="62">
      <c r="A62" t="n">
        <v>5</v>
      </c>
      <c r="B62">
        <f>IFERROR(INDEX($A$2:$A$12,MATCH(C62,F45:F55,0)),"")</f>
        <v/>
      </c>
      <c r="C62">
        <f>MAX(F45:F55)</f>
        <v/>
      </c>
    </row>
    <row r="63">
      <c r="A63" t="n">
        <v>6</v>
      </c>
      <c r="B63">
        <f>IFERROR(INDEX($A$2:$A$12,MATCH(C63,G45:G55,0)),"")</f>
        <v/>
      </c>
      <c r="C63">
        <f>MAX(G45:G55)</f>
        <v/>
      </c>
    </row>
    <row r="64">
      <c r="A64" t="n">
        <v>7</v>
      </c>
      <c r="B64">
        <f>IFERROR(INDEX($A$2:$A$12,MATCH(C64,H45:H55,0)),"")</f>
        <v/>
      </c>
      <c r="C64">
        <f>MAX(H45:H55)</f>
        <v/>
      </c>
    </row>
    <row r="65">
      <c r="A65" t="n">
        <v>8</v>
      </c>
      <c r="B65">
        <f>IFERROR(INDEX($A$2:$A$12,MATCH(C65,I45:I55,0)),"")</f>
        <v/>
      </c>
      <c r="C65">
        <f>MAX(I45:I55)</f>
        <v/>
      </c>
    </row>
    <row r="66">
      <c r="A66" t="n">
        <v>9</v>
      </c>
      <c r="B66">
        <f>IFERROR(INDEX($A$2:$A$12,MATCH(C66,J45:J55,0)),"")</f>
        <v/>
      </c>
      <c r="C66">
        <f>MAX(J45:J55)</f>
        <v/>
      </c>
    </row>
    <row r="67">
      <c r="A67" t="n">
        <v>10</v>
      </c>
      <c r="B67">
        <f>IFERROR(INDEX($A$2:$A$12,MATCH(C67,K45:K55,0)),"")</f>
        <v/>
      </c>
      <c r="C67">
        <f>MAX(K45:K55)</f>
        <v/>
      </c>
    </row>
    <row r="68">
      <c r="A68" t="n">
        <v>11</v>
      </c>
      <c r="B68">
        <f>IFERROR(INDEX($A$2:$A$12,MATCH(C68,L45:L55,0)),"")</f>
        <v/>
      </c>
      <c r="C68">
        <f>MAX(L45:L55)</f>
        <v/>
      </c>
    </row>
    <row r="69">
      <c r="A69" t="n">
        <v>12</v>
      </c>
      <c r="B69">
        <f>IFERROR(INDEX($A$2:$A$12,MATCH(C69,M45:M55,0)),"")</f>
        <v/>
      </c>
      <c r="C69">
        <f>MAX(M45:M55)</f>
        <v/>
      </c>
    </row>
    <row r="71">
      <c r="A71" s="19" t="inlineStr">
        <is>
          <t>Jugador</t>
        </is>
      </c>
      <c r="B71" s="19" t="inlineStr">
        <is>
          <t>Puntos</t>
        </is>
      </c>
      <c r="C71" s="19" t="inlineStr">
        <is>
          <t>Exactos</t>
        </is>
      </c>
      <c r="D71" s="19" t="inlineStr">
        <is>
          <t>Parciales</t>
        </is>
      </c>
      <c r="E71" s="19" t="inlineStr">
        <is>
          <t>Fallos</t>
        </is>
      </c>
    </row>
    <row r="72">
      <c r="A72">
        <f>$A$15</f>
        <v/>
      </c>
      <c r="B72">
        <f>$B$15</f>
        <v/>
      </c>
      <c r="C72">
        <f>$C$15</f>
        <v/>
      </c>
      <c r="D72">
        <f>$D$15</f>
        <v/>
      </c>
      <c r="E72">
        <f>$E$15</f>
        <v/>
      </c>
    </row>
    <row r="73">
      <c r="A73">
        <f>$A$16</f>
        <v/>
      </c>
      <c r="B73">
        <f>$B$16</f>
        <v/>
      </c>
      <c r="C73">
        <f>$C$16</f>
        <v/>
      </c>
      <c r="D73">
        <f>$D$16</f>
        <v/>
      </c>
      <c r="E73">
        <f>$E$16</f>
        <v/>
      </c>
    </row>
    <row r="74">
      <c r="A74">
        <f>$A$17</f>
        <v/>
      </c>
      <c r="B74">
        <f>$B$17</f>
        <v/>
      </c>
      <c r="C74">
        <f>$C$17</f>
        <v/>
      </c>
      <c r="D74">
        <f>$D$17</f>
        <v/>
      </c>
      <c r="E74">
        <f>$E$17</f>
        <v/>
      </c>
    </row>
    <row r="75">
      <c r="A75">
        <f>$A$18</f>
        <v/>
      </c>
      <c r="B75">
        <f>$B$18</f>
        <v/>
      </c>
      <c r="C75">
        <f>$C$18</f>
        <v/>
      </c>
      <c r="D75">
        <f>$D$18</f>
        <v/>
      </c>
      <c r="E75">
        <f>$E$18</f>
        <v/>
      </c>
    </row>
    <row r="76">
      <c r="A76">
        <f>$A$19</f>
        <v/>
      </c>
      <c r="B76">
        <f>$B$19</f>
        <v/>
      </c>
      <c r="C76">
        <f>$C$19</f>
        <v/>
      </c>
      <c r="D76">
        <f>$D$19</f>
        <v/>
      </c>
      <c r="E76">
        <f>$E$19</f>
        <v/>
      </c>
    </row>
    <row r="77">
      <c r="A77">
        <f>$A$20</f>
        <v/>
      </c>
      <c r="B77">
        <f>$B$20</f>
        <v/>
      </c>
      <c r="C77">
        <f>$C$20</f>
        <v/>
      </c>
      <c r="D77">
        <f>$D$20</f>
        <v/>
      </c>
      <c r="E77">
        <f>$E$20</f>
        <v/>
      </c>
    </row>
    <row r="78">
      <c r="A78">
        <f>$A$21</f>
        <v/>
      </c>
      <c r="B78">
        <f>$B$21</f>
        <v/>
      </c>
      <c r="C78">
        <f>$C$21</f>
        <v/>
      </c>
      <c r="D78">
        <f>$D$21</f>
        <v/>
      </c>
      <c r="E78">
        <f>$E$21</f>
        <v/>
      </c>
    </row>
    <row r="79">
      <c r="A79">
        <f>$A$22</f>
        <v/>
      </c>
      <c r="B79">
        <f>$B$22</f>
        <v/>
      </c>
      <c r="C79">
        <f>$C$22</f>
        <v/>
      </c>
      <c r="D79">
        <f>$D$22</f>
        <v/>
      </c>
      <c r="E79">
        <f>$E$22</f>
        <v/>
      </c>
    </row>
    <row r="80">
      <c r="A80">
        <f>$A$23</f>
        <v/>
      </c>
      <c r="B80">
        <f>$B$23</f>
        <v/>
      </c>
      <c r="C80">
        <f>$C$23</f>
        <v/>
      </c>
      <c r="D80">
        <f>$D$23</f>
        <v/>
      </c>
      <c r="E80">
        <f>$E$23</f>
        <v/>
      </c>
    </row>
    <row r="81">
      <c r="A81">
        <f>$A$24</f>
        <v/>
      </c>
      <c r="B81">
        <f>$B$24</f>
        <v/>
      </c>
      <c r="C81">
        <f>$C$24</f>
        <v/>
      </c>
      <c r="D81">
        <f>$D$24</f>
        <v/>
      </c>
      <c r="E81">
        <f>$E$24</f>
        <v/>
      </c>
    </row>
    <row r="82">
      <c r="A82">
        <f>$A$25</f>
        <v/>
      </c>
      <c r="B82">
        <f>$B$25</f>
        <v/>
      </c>
      <c r="C82">
        <f>$C$25</f>
        <v/>
      </c>
      <c r="D82">
        <f>$D$25</f>
        <v/>
      </c>
      <c r="E82">
        <f>$E$25</f>
        <v/>
      </c>
    </row>
    <row r="84">
      <c r="A84" t="inlineStr">
        <is>
          <t>Partidos disputados</t>
        </is>
      </c>
      <c r="B84" s="26">
        <f>$A$15</f>
        <v/>
      </c>
      <c r="C84" s="26">
        <f>$A$16</f>
        <v/>
      </c>
      <c r="D84" s="26">
        <f>$A$17</f>
        <v/>
      </c>
    </row>
    <row r="85">
      <c r="A85" t="n">
        <v>1</v>
      </c>
      <c r="B85">
        <f>SUMIFS(Pronosticos!$G$4:$G$1147,Pronosticos!$D$4:$D$1147,$A$15,Pronosticos!$A$4:$A$1147,"&lt;="&amp;$A85)</f>
        <v/>
      </c>
      <c r="C85">
        <f>SUMIFS(Pronosticos!$G$4:$G$1147,Pronosticos!$D$4:$D$1147,$A$16,Pronosticos!$A$4:$A$1147,"&lt;="&amp;$A85)</f>
        <v/>
      </c>
      <c r="D85">
        <f>SUMIFS(Pronosticos!$G$4:$G$1147,Pronosticos!$D$4:$D$1147,$A$17,Pronosticos!$A$4:$A$1147,"&lt;="&amp;$A85)</f>
        <v/>
      </c>
    </row>
    <row r="86">
      <c r="A86" t="n">
        <v>2</v>
      </c>
      <c r="B86">
        <f>SUMIFS(Pronosticos!$G$4:$G$1147,Pronosticos!$D$4:$D$1147,$A$15,Pronosticos!$A$4:$A$1147,"&lt;="&amp;$A86)</f>
        <v/>
      </c>
      <c r="C86">
        <f>SUMIFS(Pronosticos!$G$4:$G$1147,Pronosticos!$D$4:$D$1147,$A$16,Pronosticos!$A$4:$A$1147,"&lt;="&amp;$A86)</f>
        <v/>
      </c>
      <c r="D86">
        <f>SUMIFS(Pronosticos!$G$4:$G$1147,Pronosticos!$D$4:$D$1147,$A$17,Pronosticos!$A$4:$A$1147,"&lt;="&amp;$A86)</f>
        <v/>
      </c>
    </row>
    <row r="87">
      <c r="A87" t="n">
        <v>3</v>
      </c>
      <c r="B87">
        <f>SUMIFS(Pronosticos!$G$4:$G$1147,Pronosticos!$D$4:$D$1147,$A$15,Pronosticos!$A$4:$A$1147,"&lt;="&amp;$A87)</f>
        <v/>
      </c>
      <c r="C87">
        <f>SUMIFS(Pronosticos!$G$4:$G$1147,Pronosticos!$D$4:$D$1147,$A$16,Pronosticos!$A$4:$A$1147,"&lt;="&amp;$A87)</f>
        <v/>
      </c>
      <c r="D87">
        <f>SUMIFS(Pronosticos!$G$4:$G$1147,Pronosticos!$D$4:$D$1147,$A$17,Pronosticos!$A$4:$A$1147,"&lt;="&amp;$A87)</f>
        <v/>
      </c>
    </row>
    <row r="88">
      <c r="A88" t="n">
        <v>4</v>
      </c>
      <c r="B88">
        <f>SUMIFS(Pronosticos!$G$4:$G$1147,Pronosticos!$D$4:$D$1147,$A$15,Pronosticos!$A$4:$A$1147,"&lt;="&amp;$A88)</f>
        <v/>
      </c>
      <c r="C88">
        <f>SUMIFS(Pronosticos!$G$4:$G$1147,Pronosticos!$D$4:$D$1147,$A$16,Pronosticos!$A$4:$A$1147,"&lt;="&amp;$A88)</f>
        <v/>
      </c>
      <c r="D88">
        <f>SUMIFS(Pronosticos!$G$4:$G$1147,Pronosticos!$D$4:$D$1147,$A$17,Pronosticos!$A$4:$A$1147,"&lt;="&amp;$A88)</f>
        <v/>
      </c>
    </row>
    <row r="89">
      <c r="A89" t="n">
        <v>5</v>
      </c>
      <c r="B89">
        <f>SUMIFS(Pronosticos!$G$4:$G$1147,Pronosticos!$D$4:$D$1147,$A$15,Pronosticos!$A$4:$A$1147,"&lt;="&amp;$A89)</f>
        <v/>
      </c>
      <c r="C89">
        <f>SUMIFS(Pronosticos!$G$4:$G$1147,Pronosticos!$D$4:$D$1147,$A$16,Pronosticos!$A$4:$A$1147,"&lt;="&amp;$A89)</f>
        <v/>
      </c>
      <c r="D89">
        <f>SUMIFS(Pronosticos!$G$4:$G$1147,Pronosticos!$D$4:$D$1147,$A$17,Pronosticos!$A$4:$A$1147,"&lt;="&amp;$A89)</f>
        <v/>
      </c>
    </row>
    <row r="90">
      <c r="A90" t="n">
        <v>6</v>
      </c>
      <c r="B90">
        <f>SUMIFS(Pronosticos!$G$4:$G$1147,Pronosticos!$D$4:$D$1147,$A$15,Pronosticos!$A$4:$A$1147,"&lt;="&amp;$A90)</f>
        <v/>
      </c>
      <c r="C90">
        <f>SUMIFS(Pronosticos!$G$4:$G$1147,Pronosticos!$D$4:$D$1147,$A$16,Pronosticos!$A$4:$A$1147,"&lt;="&amp;$A90)</f>
        <v/>
      </c>
      <c r="D90">
        <f>SUMIFS(Pronosticos!$G$4:$G$1147,Pronosticos!$D$4:$D$1147,$A$17,Pronosticos!$A$4:$A$1147,"&lt;="&amp;$A90)</f>
        <v/>
      </c>
    </row>
    <row r="91">
      <c r="A91" t="n">
        <v>7</v>
      </c>
      <c r="B91">
        <f>SUMIFS(Pronosticos!$G$4:$G$1147,Pronosticos!$D$4:$D$1147,$A$15,Pronosticos!$A$4:$A$1147,"&lt;="&amp;$A91)</f>
        <v/>
      </c>
      <c r="C91">
        <f>SUMIFS(Pronosticos!$G$4:$G$1147,Pronosticos!$D$4:$D$1147,$A$16,Pronosticos!$A$4:$A$1147,"&lt;="&amp;$A91)</f>
        <v/>
      </c>
      <c r="D91">
        <f>SUMIFS(Pronosticos!$G$4:$G$1147,Pronosticos!$D$4:$D$1147,$A$17,Pronosticos!$A$4:$A$1147,"&lt;="&amp;$A91)</f>
        <v/>
      </c>
    </row>
    <row r="92">
      <c r="A92" t="n">
        <v>8</v>
      </c>
      <c r="B92">
        <f>SUMIFS(Pronosticos!$G$4:$G$1147,Pronosticos!$D$4:$D$1147,$A$15,Pronosticos!$A$4:$A$1147,"&lt;="&amp;$A92)</f>
        <v/>
      </c>
      <c r="C92">
        <f>SUMIFS(Pronosticos!$G$4:$G$1147,Pronosticos!$D$4:$D$1147,$A$16,Pronosticos!$A$4:$A$1147,"&lt;="&amp;$A92)</f>
        <v/>
      </c>
      <c r="D92">
        <f>SUMIFS(Pronosticos!$G$4:$G$1147,Pronosticos!$D$4:$D$1147,$A$17,Pronosticos!$A$4:$A$1147,"&lt;="&amp;$A92)</f>
        <v/>
      </c>
    </row>
    <row r="93">
      <c r="A93" t="n">
        <v>9</v>
      </c>
      <c r="B93">
        <f>SUMIFS(Pronosticos!$G$4:$G$1147,Pronosticos!$D$4:$D$1147,$A$15,Pronosticos!$A$4:$A$1147,"&lt;="&amp;$A93)</f>
        <v/>
      </c>
      <c r="C93">
        <f>SUMIFS(Pronosticos!$G$4:$G$1147,Pronosticos!$D$4:$D$1147,$A$16,Pronosticos!$A$4:$A$1147,"&lt;="&amp;$A93)</f>
        <v/>
      </c>
      <c r="D93">
        <f>SUMIFS(Pronosticos!$G$4:$G$1147,Pronosticos!$D$4:$D$1147,$A$17,Pronosticos!$A$4:$A$1147,"&lt;="&amp;$A93)</f>
        <v/>
      </c>
    </row>
    <row r="94">
      <c r="A94" t="n">
        <v>10</v>
      </c>
      <c r="B94">
        <f>SUMIFS(Pronosticos!$G$4:$G$1147,Pronosticos!$D$4:$D$1147,$A$15,Pronosticos!$A$4:$A$1147,"&lt;="&amp;$A94)</f>
        <v/>
      </c>
      <c r="C94">
        <f>SUMIFS(Pronosticos!$G$4:$G$1147,Pronosticos!$D$4:$D$1147,$A$16,Pronosticos!$A$4:$A$1147,"&lt;="&amp;$A94)</f>
        <v/>
      </c>
      <c r="D94">
        <f>SUMIFS(Pronosticos!$G$4:$G$1147,Pronosticos!$D$4:$D$1147,$A$17,Pronosticos!$A$4:$A$1147,"&lt;="&amp;$A94)</f>
        <v/>
      </c>
    </row>
    <row r="95">
      <c r="A95" t="n">
        <v>11</v>
      </c>
      <c r="B95">
        <f>SUMIFS(Pronosticos!$G$4:$G$1147,Pronosticos!$D$4:$D$1147,$A$15,Pronosticos!$A$4:$A$1147,"&lt;="&amp;$A95)</f>
        <v/>
      </c>
      <c r="C95">
        <f>SUMIFS(Pronosticos!$G$4:$G$1147,Pronosticos!$D$4:$D$1147,$A$16,Pronosticos!$A$4:$A$1147,"&lt;="&amp;$A95)</f>
        <v/>
      </c>
      <c r="D95">
        <f>SUMIFS(Pronosticos!$G$4:$G$1147,Pronosticos!$D$4:$D$1147,$A$17,Pronosticos!$A$4:$A$1147,"&lt;="&amp;$A95)</f>
        <v/>
      </c>
    </row>
    <row r="96">
      <c r="A96" t="n">
        <v>12</v>
      </c>
      <c r="B96">
        <f>SUMIFS(Pronosticos!$G$4:$G$1147,Pronosticos!$D$4:$D$1147,$A$15,Pronosticos!$A$4:$A$1147,"&lt;="&amp;$A96)</f>
        <v/>
      </c>
      <c r="C96">
        <f>SUMIFS(Pronosticos!$G$4:$G$1147,Pronosticos!$D$4:$D$1147,$A$16,Pronosticos!$A$4:$A$1147,"&lt;="&amp;$A96)</f>
        <v/>
      </c>
      <c r="D96">
        <f>SUMIFS(Pronosticos!$G$4:$G$1147,Pronosticos!$D$4:$D$1147,$A$17,Pronosticos!$A$4:$A$1147,"&lt;="&amp;$A96)</f>
        <v/>
      </c>
    </row>
    <row r="97">
      <c r="A97" t="n">
        <v>13</v>
      </c>
      <c r="B97">
        <f>SUMIFS(Pronosticos!$G$4:$G$1147,Pronosticos!$D$4:$D$1147,$A$15,Pronosticos!$A$4:$A$1147,"&lt;="&amp;$A97)</f>
        <v/>
      </c>
      <c r="C97">
        <f>SUMIFS(Pronosticos!$G$4:$G$1147,Pronosticos!$D$4:$D$1147,$A$16,Pronosticos!$A$4:$A$1147,"&lt;="&amp;$A97)</f>
        <v/>
      </c>
      <c r="D97">
        <f>SUMIFS(Pronosticos!$G$4:$G$1147,Pronosticos!$D$4:$D$1147,$A$17,Pronosticos!$A$4:$A$1147,"&lt;="&amp;$A97)</f>
        <v/>
      </c>
    </row>
    <row r="98">
      <c r="A98" t="n">
        <v>14</v>
      </c>
      <c r="B98">
        <f>SUMIFS(Pronosticos!$G$4:$G$1147,Pronosticos!$D$4:$D$1147,$A$15,Pronosticos!$A$4:$A$1147,"&lt;="&amp;$A98)</f>
        <v/>
      </c>
      <c r="C98">
        <f>SUMIFS(Pronosticos!$G$4:$G$1147,Pronosticos!$D$4:$D$1147,$A$16,Pronosticos!$A$4:$A$1147,"&lt;="&amp;$A98)</f>
        <v/>
      </c>
      <c r="D98">
        <f>SUMIFS(Pronosticos!$G$4:$G$1147,Pronosticos!$D$4:$D$1147,$A$17,Pronosticos!$A$4:$A$1147,"&lt;="&amp;$A98)</f>
        <v/>
      </c>
    </row>
    <row r="99">
      <c r="A99" t="n">
        <v>15</v>
      </c>
      <c r="B99">
        <f>SUMIFS(Pronosticos!$G$4:$G$1147,Pronosticos!$D$4:$D$1147,$A$15,Pronosticos!$A$4:$A$1147,"&lt;="&amp;$A99)</f>
        <v/>
      </c>
      <c r="C99">
        <f>SUMIFS(Pronosticos!$G$4:$G$1147,Pronosticos!$D$4:$D$1147,$A$16,Pronosticos!$A$4:$A$1147,"&lt;="&amp;$A99)</f>
        <v/>
      </c>
      <c r="D99">
        <f>SUMIFS(Pronosticos!$G$4:$G$1147,Pronosticos!$D$4:$D$1147,$A$17,Pronosticos!$A$4:$A$1147,"&lt;="&amp;$A99)</f>
        <v/>
      </c>
    </row>
    <row r="101">
      <c r="U101">
        <f>IF(1&lt;=COUNTIF(Partidos!$H$4:$H$107,"Finalizado"),INDEX(Partidos!$D$4:$D$107,COUNTIF(Partidos!$H$4:$H$107,"Finalizado")-0),"")</f>
        <v/>
      </c>
      <c r="V101">
        <f>IF(1&lt;=COUNTIF(Partidos!$H$4:$H$107,"Finalizado"),INDEX(Partidos!$E$4:$E$107,COUNTIF(Partidos!$H$4:$H$107,"Finalizado")-0),"")</f>
        <v/>
      </c>
      <c r="W101">
        <f>IF(1&lt;=COUNTIF(Partidos!$H$4:$H$107,"Finalizado"),INDEX(Partidos!$F$4:$F$107,COUNTIF(Partidos!$H$4:$H$107,"Finalizado")-0)&amp;"-"&amp;INDEX(Partidos!$G$4:$G$107,COUNTIF(Partidos!$H$4:$H$107,"Finalizado")-0),"")</f>
        <v/>
      </c>
      <c r="X101">
        <f>IF(1&lt;=COUNTIF(Partidos!$H$4:$H$107,"Finalizado"),INDEX(Partidos!$B$4:$B$107,COUNTIF(Partidos!$H$4:$H$107,"Finalizado")-0),"")</f>
        <v/>
      </c>
    </row>
    <row r="102">
      <c r="U102">
        <f>IF(2&lt;=COUNTIF(Partidos!$H$4:$H$107,"Finalizado"),INDEX(Partidos!$D$4:$D$107,COUNTIF(Partidos!$H$4:$H$107,"Finalizado")-1),"")</f>
        <v/>
      </c>
      <c r="V102">
        <f>IF(2&lt;=COUNTIF(Partidos!$H$4:$H$107,"Finalizado"),INDEX(Partidos!$E$4:$E$107,COUNTIF(Partidos!$H$4:$H$107,"Finalizado")-1),"")</f>
        <v/>
      </c>
      <c r="W102">
        <f>IF(2&lt;=COUNTIF(Partidos!$H$4:$H$107,"Finalizado"),INDEX(Partidos!$F$4:$F$107,COUNTIF(Partidos!$H$4:$H$107,"Finalizado")-1)&amp;"-"&amp;INDEX(Partidos!$G$4:$G$107,COUNTIF(Partidos!$H$4:$H$107,"Finalizado")-1),"")</f>
        <v/>
      </c>
      <c r="X102">
        <f>IF(2&lt;=COUNTIF(Partidos!$H$4:$H$107,"Finalizado"),INDEX(Partidos!$B$4:$B$107,COUNTIF(Partidos!$H$4:$H$107,"Finalizado")-1),"")</f>
        <v/>
      </c>
    </row>
    <row r="103">
      <c r="U103">
        <f>IF(3&lt;=COUNTIF(Partidos!$H$4:$H$107,"Finalizado"),INDEX(Partidos!$D$4:$D$107,COUNTIF(Partidos!$H$4:$H$107,"Finalizado")-2),"")</f>
        <v/>
      </c>
      <c r="V103">
        <f>IF(3&lt;=COUNTIF(Partidos!$H$4:$H$107,"Finalizado"),INDEX(Partidos!$E$4:$E$107,COUNTIF(Partidos!$H$4:$H$107,"Finalizado")-2),"")</f>
        <v/>
      </c>
      <c r="W103">
        <f>IF(3&lt;=COUNTIF(Partidos!$H$4:$H$107,"Finalizado"),INDEX(Partidos!$F$4:$F$107,COUNTIF(Partidos!$H$4:$H$107,"Finalizado")-2)&amp;"-"&amp;INDEX(Partidos!$G$4:$G$107,COUNTIF(Partidos!$H$4:$H$107,"Finalizado")-2),"")</f>
        <v/>
      </c>
      <c r="X103">
        <f>IF(3&lt;=COUNTIF(Partidos!$H$4:$H$107,"Finalizado"),INDEX(Partidos!$B$4:$B$107,COUNTIF(Partidos!$H$4:$H$107,"Finalizado")-2),"")</f>
        <v/>
      </c>
    </row>
    <row r="104">
      <c r="U104">
        <f>IF(4&lt;=COUNTIF(Partidos!$H$4:$H$107,"Finalizado"),INDEX(Partidos!$D$4:$D$107,COUNTIF(Partidos!$H$4:$H$107,"Finalizado")-3),"")</f>
        <v/>
      </c>
      <c r="V104">
        <f>IF(4&lt;=COUNTIF(Partidos!$H$4:$H$107,"Finalizado"),INDEX(Partidos!$E$4:$E$107,COUNTIF(Partidos!$H$4:$H$107,"Finalizado")-3),"")</f>
        <v/>
      </c>
      <c r="W104">
        <f>IF(4&lt;=COUNTIF(Partidos!$H$4:$H$107,"Finalizado"),INDEX(Partidos!$F$4:$F$107,COUNTIF(Partidos!$H$4:$H$107,"Finalizado")-3)&amp;"-"&amp;INDEX(Partidos!$G$4:$G$107,COUNTIF(Partidos!$H$4:$H$107,"Finalizado")-3),"")</f>
        <v/>
      </c>
      <c r="X104">
        <f>IF(4&lt;=COUNTIF(Partidos!$H$4:$H$107,"Finalizado"),INDEX(Partidos!$B$4:$B$107,COUNTIF(Partidos!$H$4:$H$107,"Finalizado")-3),"")</f>
        <v/>
      </c>
    </row>
    <row r="105">
      <c r="U105">
        <f>IF(5&lt;=COUNTIF(Partidos!$H$4:$H$107,"Finalizado"),INDEX(Partidos!$D$4:$D$107,COUNTIF(Partidos!$H$4:$H$107,"Finalizado")-4),"")</f>
        <v/>
      </c>
      <c r="V105">
        <f>IF(5&lt;=COUNTIF(Partidos!$H$4:$H$107,"Finalizado"),INDEX(Partidos!$E$4:$E$107,COUNTIF(Partidos!$H$4:$H$107,"Finalizado")-4),"")</f>
        <v/>
      </c>
      <c r="W105">
        <f>IF(5&lt;=COUNTIF(Partidos!$H$4:$H$107,"Finalizado"),INDEX(Partidos!$F$4:$F$107,COUNTIF(Partidos!$H$4:$H$107,"Finalizado")-4)&amp;"-"&amp;INDEX(Partidos!$G$4:$G$107,COUNTIF(Partidos!$H$4:$H$107,"Finalizado")-4),"")</f>
        <v/>
      </c>
      <c r="X105">
        <f>IF(5&lt;=COUNTIF(Partidos!$H$4:$H$107,"Finalizado"),INDEX(Partidos!$B$4:$B$107,COUNTIF(Partidos!$H$4:$H$107,"Finalizado")-4),"")</f>
        <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4.4"/>
  <sheetData>
    <row r="1">
      <c r="A1" t="inlineStr">
        <is>
          <t>Local</t>
        </is>
      </c>
    </row>
    <row r="2">
      <c r="A2" t="inlineStr">
        <is>
          <t>Visitante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2026-06-11T21:51:31Z</dcterms:created>
  <dcterms:modified xsi:type="dcterms:W3CDTF">2026-07-13T18:13:28Z</dcterms:modified>
  <cp:lastModifiedBy>Alvaro Perez</cp:lastModifiedBy>
</cp:coreProperties>
</file>

<file path=docProps/custom.xml><?xml version="1.0" encoding="utf-8"?>
<Properties xmlns:vt="http://schemas.openxmlformats.org/officeDocument/2006/docPropsVTypes" xmlns="http://schemas.openxmlformats.org/officeDocument/2006/custom-properties">
  <property name="MSIP_Label_83303d7c-e5a3-4cc8-90eb-69bfd7570ac4_Enabled" fmtid="{D5CDD505-2E9C-101B-9397-08002B2CF9AE}" pid="2">
    <vt:lpwstr>true</vt:lpwstr>
  </property>
  <property name="MSIP_Label_83303d7c-e5a3-4cc8-90eb-69bfd7570ac4_SetDate" fmtid="{D5CDD505-2E9C-101B-9397-08002B2CF9AE}" pid="3">
    <vt:lpwstr>2026-06-11T22:18:13Z</vt:lpwstr>
  </property>
  <property name="MSIP_Label_83303d7c-e5a3-4cc8-90eb-69bfd7570ac4_Method" fmtid="{D5CDD505-2E9C-101B-9397-08002B2CF9AE}" pid="4">
    <vt:lpwstr>Standard</vt:lpwstr>
  </property>
  <property name="MSIP_Label_83303d7c-e5a3-4cc8-90eb-69bfd7570ac4_Name" fmtid="{D5CDD505-2E9C-101B-9397-08002B2CF9AE}" pid="5">
    <vt:lpwstr>Client Confidential Information-SLV1</vt:lpwstr>
  </property>
  <property name="MSIP_Label_83303d7c-e5a3-4cc8-90eb-69bfd7570ac4_SiteId" fmtid="{D5CDD505-2E9C-101B-9397-08002B2CF9AE}" pid="6">
    <vt:lpwstr>cc8936bc-9382-4fff-87cb-6f55999549e7</vt:lpwstr>
  </property>
  <property name="MSIP_Label_83303d7c-e5a3-4cc8-90eb-69bfd7570ac4_ActionId" fmtid="{D5CDD505-2E9C-101B-9397-08002B2CF9AE}" pid="7">
    <vt:lpwstr>71fcfa6d-0175-4235-85e6-c9a58ea133b2</vt:lpwstr>
  </property>
  <property name="MSIP_Label_83303d7c-e5a3-4cc8-90eb-69bfd7570ac4_ContentBits" fmtid="{D5CDD505-2E9C-101B-9397-08002B2CF9AE}" pid="8">
    <vt:lpwstr>0</vt:lpwstr>
  </property>
  <property name="MSIP_Label_83303d7c-e5a3-4cc8-90eb-69bfd7570ac4_Tag" fmtid="{D5CDD505-2E9C-101B-9397-08002B2CF9AE}" pid="9">
    <vt:lpwstr>10, 3, 0, 1</vt:lpwstr>
  </property>
</Properties>
</file>